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1'!$A$1:$N$47</definedName>
    <definedName name="_xlnm.Print_Area" localSheetId="7">'Table 10'!$A$1:$G$45</definedName>
    <definedName name="_xlnm.Print_Area" localSheetId="2">'Table 2'!$A$1:$J$37</definedName>
    <definedName name="_xlnm.Print_Area" localSheetId="3">'Table 3'!$A$1:$M$38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<sst xmlns="http://schemas.openxmlformats.org/spreadsheetml/2006/main" count="579" uniqueCount="223">
  <si>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</si>
  <si>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</si>
  <si>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</si>
  <si>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</si>
  <si>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</si>
  <si>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</si>
  <si>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</si>
  <si>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</si>
  <si>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</si>
  <si>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</si>
  <si>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</si>
  <si>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</si>
  <si>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</si>
  <si>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</si>
  <si>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</si>
  <si>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</si>
  <si>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</si>
  <si>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</si>
  <si>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</si>
  <si>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</si>
  <si>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</si>
  <si>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</si>
  <si>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</si>
  <si>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</si>
  <si>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</si>
  <si>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</si>
  <si>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</si>
  <si>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</si>
  <si>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</si>
  <si>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</si>
  <si>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</si>
  <si>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</si>
  <si>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</si>
  <si>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</si>
  <si>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</si>
  <si>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</si>
  <si>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</si>
  <si>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</si>
  <si>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</si>
  <si>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</si>
  <si>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</si>
  <si>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</si>
  <si>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</si>
  <si>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</si>
  <si>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</si>
  <si>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</si>
  <si>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</si>
  <si>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</si>
  <si>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</si>
  <si>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</si>
  <si>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</si>
  <si>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</si>
  <si>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</si>
  <si>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</si>
  <si>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</si>
  <si>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</si>
  <si>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</si>
  <si>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</si>
  <si>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</si>
  <si>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</si>
  <si>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</si>
  <si>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</si>
  <si>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</si>
  <si>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</si>
  <si>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</si>
  <si>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</si>
  <si>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</si>
  <si>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</si>
  <si>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</si>
  <si>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</si>
  <si>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</si>
  <si>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</si>
  <si>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</si>
  <si>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</si>
  <si>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</si>
  <si>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</si>
  <si>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</si>
  <si>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</si>
  <si>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</si>
  <si>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</si>
  <si>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</si>
  <si>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</si>
  <si>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</si>
  <si>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</si>
  <si>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</si>
  <si>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</si>
  <si>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</si>
  <si>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</si>
  <si>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</si>
  <si>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</si>
  <si>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</si>
  <si>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</si>
  <si>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</si>
  <si>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</si>
  <si>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</si>
  <si>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</si>
  <si>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</si>
  <si>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</si>
  <si>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</si>
  <si>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</si>
  <si>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</si>
  <si>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</si>
  <si>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</si>
  <si>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</si>
  <si>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</si>
  <si>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</si>
  <si>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</si>
  <si>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</si>
  <si>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</si>
  <si>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</si>
  <si>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</si>
  <si>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</si>
  <si>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</si>
  <si>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</si>
  <si>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</si>
  <si>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</si>
  <si>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</si>
  <si>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</si>
  <si>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</si>
  <si>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</si>
  <si>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</si>
  <si>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</si>
  <si>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</si>
  <si>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</si>
  <si>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</si>
  <si>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</si>
  <si>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</si>
  <si>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</si>
  <si>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</si>
  <si>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</si>
  <si>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</si>
  <si>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</si>
  <si>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</si>
  <si>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</si>
  <si>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</si>
  <si>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</si>
  <si>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</si>
  <si>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</si>
  <si>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</si>
  <si>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</si>
  <si>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</si>
  <si>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</si>
  <si>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</si>
  <si>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</si>
  <si>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</si>
  <si>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</si>
  <si>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</si>
  <si>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</si>
  <si>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</si>
  <si>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</si>
  <si>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</si>
  <si>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</si>
  <si>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</si>
  <si>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</si>
  <si>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</si>
  <si>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</si>
  <si>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</si>
  <si>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</si>
  <si>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</si>
  <si>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</si>
  <si>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</si>
  <si>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</si>
  <si>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</si>
  <si>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</si>
  <si>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</si>
  <si>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</si>
  <si>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</si>
  <si>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</si>
  <si>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</si>
  <si>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</si>
  <si>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</si>
  <si>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</si>
  <si>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</si>
  <si>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</si>
  <si>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</si>
  <si>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28.0-32.0</t>
  </si>
  <si>
    <t>30.0-34.0</t>
  </si>
  <si>
    <t>51.5-55.5</t>
  </si>
  <si>
    <t>35.0-39.0</t>
  </si>
  <si>
    <t>57.0-61.0</t>
  </si>
  <si>
    <t>31.0-35.0</t>
  </si>
  <si>
    <t>Million metric tons</t>
  </si>
  <si>
    <t>China</t>
  </si>
  <si>
    <t>imports</t>
  </si>
  <si>
    <t>2018/19</t>
  </si>
  <si>
    <t>yield</t>
  </si>
  <si>
    <t>Bushels/acre</t>
  </si>
  <si>
    <t>7.65-10.15</t>
  </si>
  <si>
    <t>120-160</t>
  </si>
  <si>
    <t>295-335</t>
  </si>
  <si>
    <t>215-255</t>
  </si>
  <si>
    <t>245-285</t>
  </si>
  <si>
    <t>190-230</t>
  </si>
  <si>
    <t>142.5-182.5</t>
  </si>
  <si>
    <t>15.00-19.00</t>
  </si>
  <si>
    <t>14.70-18.70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</si>
  <si>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</si>
  <si>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</si>
  <si>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</si>
  <si>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</si>
  <si>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</si>
  <si>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</si>
  <si>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</si>
  <si>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</si>
  <si>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Million bushels</t>
  </si>
  <si>
    <t>U.S.</t>
  </si>
  <si>
    <t>Illinois</t>
  </si>
  <si>
    <t>Iowa</t>
  </si>
  <si>
    <t>Indiana</t>
  </si>
  <si>
    <t>Nebraska</t>
  </si>
  <si>
    <t xml:space="preserve">China soybean 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</si>
  <si>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</si>
  <si>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</si>
  <si>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</si>
  <si>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</si>
  <si>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</si>
  <si>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</si>
  <si>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</si>
  <si>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</si>
  <si>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</si>
  <si>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</si>
  <si>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</si>
  <si>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exports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</si>
</sst>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4" fillId="0" borderId="0" xfId="64" applyFont="1">
      <alignment/>
      <protection/>
    </xf>
    <xf numFmtId="2" fontId="0" fillId="0" borderId="0" xfId="64" applyNumberFormat="1" applyFont="1" quotePrefix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yields climb for top producing States</a:t>
            </a:r>
          </a:p>
        </c:rich>
      </c:tx>
      <c:layout>
        <c:manualLayout>
          <c:xMode val="factor"/>
          <c:yMode val="factor"/>
          <c:x val="-0.245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Cover!$B$4:$B$14</c:f>
              <c:numCache/>
            </c:numRef>
          </c:val>
          <c:smooth val="0"/>
        </c:ser>
        <c:ser>
          <c:idx val="1"/>
          <c:order val="1"/>
          <c:tx>
            <c:strRef>
              <c:f>Cover!$C$1</c:f>
              <c:strCache>
                <c:ptCount val="1"/>
                <c:pt idx="0">
                  <c:v>Illinois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Cover!$C$4:$C$14</c:f>
              <c:numCache/>
            </c:numRef>
          </c:val>
          <c:smooth val="0"/>
        </c:ser>
        <c:ser>
          <c:idx val="2"/>
          <c:order val="2"/>
          <c:tx>
            <c:strRef>
              <c:f>Cover!$D$1</c:f>
              <c:strCache>
                <c:ptCount val="1"/>
                <c:pt idx="0">
                  <c:v>Iowa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Cover!$D$4:$D$14</c:f>
              <c:numCache/>
            </c:numRef>
          </c:val>
          <c:smooth val="0"/>
        </c:ser>
        <c:ser>
          <c:idx val="3"/>
          <c:order val="3"/>
          <c:tx>
            <c:strRef>
              <c:f>Cover!$E$1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Cover!$E$4:$E$14</c:f>
              <c:numCache/>
            </c:numRef>
          </c:val>
          <c:smooth val="0"/>
        </c:ser>
        <c:ser>
          <c:idx val="4"/>
          <c:order val="4"/>
          <c:tx>
            <c:strRef>
              <c:f>Cover!$F$1</c:f>
              <c:strCache>
                <c:ptCount val="1"/>
                <c:pt idx="0">
                  <c:v>Nebraska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Cover!$A$4:$A$14</c:f>
              <c:strCache/>
            </c:strRef>
          </c:cat>
          <c:val>
            <c:numRef>
              <c:f>Cover!$F$4:$F$14</c:f>
              <c:numCache/>
            </c:numRef>
          </c:val>
          <c:smooth val="0"/>
        </c:ser>
        <c:marker val="1"/>
        <c:axId val="57239685"/>
        <c:axId val="45395118"/>
      </c:lineChart>
      <c:catAx>
        <c:axId val="5723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Crop Production.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5118"/>
        <c:crosses val="autoZero"/>
        <c:auto val="1"/>
        <c:lblOffset val="100"/>
        <c:tickLblSkip val="2"/>
        <c:noMultiLvlLbl val="0"/>
      </c:catAx>
      <c:valAx>
        <c:axId val="45395118"/>
        <c:scaling>
          <c:orientation val="minMax"/>
          <c:max val="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Bushels/acre</a:t>
                </a:r>
              </a:p>
            </c:rich>
          </c:tx>
          <c:layout>
            <c:manualLayout>
              <c:xMode val="factor"/>
              <c:yMode val="factor"/>
              <c:x val="0.049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968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275"/>
          <c:y val="0.19725"/>
          <c:w val="0.233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exports have strong finish in second half of 2017/18 </a:t>
            </a:r>
          </a:p>
        </c:rich>
      </c:tx>
      <c:layout>
        <c:manualLayout>
          <c:xMode val="factor"/>
          <c:yMode val="factor"/>
          <c:x val="-0.196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1'!$B$4:$B$15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1'!$C$4:$C$15</c:f>
              <c:numCache/>
            </c:numRef>
          </c:val>
        </c:ser>
        <c:ser>
          <c:idx val="2"/>
          <c:order val="2"/>
          <c:tx>
            <c:strRef>
              <c:f>'Oil Crops Chart Gallery Fig 1'!$D$1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1'!$A$4:$A$15</c:f>
              <c:strCache/>
            </c:strRef>
          </c:cat>
          <c:val>
            <c:numRef>
              <c:f>'Oil Crops Chart Gallery Fig 1'!$D$4:$D$15</c:f>
              <c:numCache/>
            </c:numRef>
          </c:val>
        </c:ser>
        <c:axId val="5902879"/>
        <c:axId val="53125912"/>
      </c:barChart>
      <c:catAx>
        <c:axId val="590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5912"/>
        <c:crosses val="autoZero"/>
        <c:auto val="1"/>
        <c:lblOffset val="100"/>
        <c:tickLblSkip val="1"/>
        <c:noMultiLvlLbl val="0"/>
      </c:catAx>
      <c:valAx>
        <c:axId val="53125912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5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87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75"/>
          <c:y val="0.20825"/>
          <c:w val="0.289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soybean imports to dip after a long-running expansion</a:t>
            </a:r>
          </a:p>
        </c:rich>
      </c:tx>
      <c:layout>
        <c:manualLayout>
          <c:xMode val="factor"/>
          <c:yMode val="factor"/>
          <c:x val="-0.173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2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China soybean 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2'!$A$7:$A$25</c:f>
              <c:strCache/>
            </c:strRef>
          </c:cat>
          <c:val>
            <c:numRef>
              <c:f>'Oil Crops Chart Gallery Fig 2'!$B$7:$B$25</c:f>
              <c:numCache/>
            </c:numRef>
          </c:val>
        </c:ser>
        <c:axId val="8371161"/>
        <c:axId val="8231586"/>
      </c:areaChart>
      <c:catAx>
        <c:axId val="8371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PS&amp;D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31586"/>
        <c:crosses val="autoZero"/>
        <c:auto val="0"/>
        <c:lblOffset val="100"/>
        <c:tickLblSkip val="3"/>
        <c:noMultiLvlLbl val="0"/>
      </c:catAx>
      <c:valAx>
        <c:axId val="823158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1161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19050</xdr:rowOff>
    </xdr:from>
    <xdr:to>
      <xdr:col>17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4552950" y="1905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28575</xdr:rowOff>
    </xdr:from>
    <xdr:to>
      <xdr:col>15</xdr:col>
      <xdr:colOff>295275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95625" y="28575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43326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128</v>
      </c>
      <c r="B1" s="145" t="s">
        <v>103</v>
      </c>
      <c r="C1" s="145" t="s">
        <v>120</v>
      </c>
      <c r="D1" s="145" t="s">
        <v>123</v>
      </c>
      <c r="F1" s="10"/>
      <c r="G1" s="22"/>
    </row>
    <row r="2" spans="1:4" ht="15.75">
      <c r="A2" s="10" t="s">
        <v>222</v>
      </c>
      <c r="C2" s="14"/>
      <c r="D2" s="10"/>
    </row>
    <row r="3" spans="2:4" ht="12.75">
      <c r="B3" s="10" t="s">
        <v>204</v>
      </c>
      <c r="D3" s="10"/>
    </row>
    <row r="4" spans="1:7" ht="12.75">
      <c r="A4" s="143" t="s">
        <v>211</v>
      </c>
      <c r="B4" s="25">
        <v>86.3318810994192</v>
      </c>
      <c r="C4" s="25">
        <v>137.7407913858186</v>
      </c>
      <c r="D4" s="25">
        <v>164.0769111133446</v>
      </c>
      <c r="F4" s="23"/>
      <c r="G4" s="25"/>
    </row>
    <row r="5" spans="1:7" ht="12.75">
      <c r="A5" s="143" t="s">
        <v>212</v>
      </c>
      <c r="B5" s="25">
        <v>368.10832668944255</v>
      </c>
      <c r="C5" s="25">
        <v>410.39920805026924</v>
      </c>
      <c r="D5" s="25">
        <v>354.41058945133375</v>
      </c>
      <c r="F5" s="23"/>
      <c r="G5" s="25"/>
    </row>
    <row r="6" spans="1:7" ht="12.75">
      <c r="A6" s="143" t="s">
        <v>213</v>
      </c>
      <c r="B6" s="25">
        <v>336.9128759324223</v>
      </c>
      <c r="C6" s="25">
        <v>380.7667318130697</v>
      </c>
      <c r="D6" s="25">
        <v>337.64410620666814</v>
      </c>
      <c r="F6" s="23"/>
      <c r="G6" s="25"/>
    </row>
    <row r="7" spans="1:7" ht="12.75">
      <c r="A7" s="143" t="s">
        <v>214</v>
      </c>
      <c r="B7" s="25">
        <v>249.79417784429222</v>
      </c>
      <c r="C7" s="25">
        <v>293.21186903035016</v>
      </c>
      <c r="D7" s="25">
        <v>228.62815879957833</v>
      </c>
      <c r="F7" s="23"/>
      <c r="G7" s="25"/>
    </row>
    <row r="8" spans="1:7" ht="12.75">
      <c r="A8" s="143" t="s">
        <v>215</v>
      </c>
      <c r="B8" s="25">
        <v>223.61014749283143</v>
      </c>
      <c r="C8" s="25">
        <v>257.7915132641919</v>
      </c>
      <c r="D8" s="25">
        <v>211.74868132867263</v>
      </c>
      <c r="F8" s="23"/>
      <c r="G8" s="25"/>
    </row>
    <row r="9" spans="1:7" ht="12.75">
      <c r="A9" s="143" t="s">
        <v>216</v>
      </c>
      <c r="B9" s="25">
        <v>208.8855933384108</v>
      </c>
      <c r="C9" s="25">
        <v>163.8593764308984</v>
      </c>
      <c r="D9" s="25">
        <v>154.7947767032142</v>
      </c>
      <c r="E9" s="25"/>
      <c r="F9" s="23"/>
      <c r="G9" s="25"/>
    </row>
    <row r="10" spans="1:7" ht="12.75">
      <c r="A10" s="143" t="s">
        <v>217</v>
      </c>
      <c r="B10" s="25">
        <v>97.06728881026801</v>
      </c>
      <c r="C10" s="25">
        <v>118.29873512020622</v>
      </c>
      <c r="D10" s="25">
        <v>118.9969661346879</v>
      </c>
      <c r="E10" s="25"/>
      <c r="F10" s="23"/>
      <c r="G10" s="25"/>
    </row>
    <row r="11" spans="1:6" ht="12.75">
      <c r="A11" s="143" t="s">
        <v>218</v>
      </c>
      <c r="B11" s="25">
        <v>49.977149319720006</v>
      </c>
      <c r="C11" s="25">
        <v>90.34225772215771</v>
      </c>
      <c r="D11" s="25">
        <v>79.6370474904606</v>
      </c>
      <c r="E11" s="25"/>
      <c r="F11" s="23"/>
    </row>
    <row r="12" spans="1:6" ht="12.75">
      <c r="A12" s="143" t="s">
        <v>65</v>
      </c>
      <c r="B12" s="25">
        <v>32.60390776684861</v>
      </c>
      <c r="C12" s="25">
        <v>53.3125144478052</v>
      </c>
      <c r="D12" s="25">
        <v>109.892866157886</v>
      </c>
      <c r="E12" s="25"/>
      <c r="F12" s="23"/>
    </row>
    <row r="13" spans="1:6" ht="12.75">
      <c r="A13" s="143" t="s">
        <v>219</v>
      </c>
      <c r="B13" s="25">
        <v>38.6569949815875</v>
      </c>
      <c r="C13" s="25">
        <v>65.6337275601882</v>
      </c>
      <c r="D13" s="25">
        <v>119.6295159849783</v>
      </c>
      <c r="E13" s="25"/>
      <c r="F13" s="23"/>
    </row>
    <row r="14" spans="1:6" ht="12.75">
      <c r="A14" s="143" t="s">
        <v>220</v>
      </c>
      <c r="B14" s="25">
        <v>97.7967438126483</v>
      </c>
      <c r="C14" s="25">
        <v>85.19073542568329</v>
      </c>
      <c r="D14" s="25">
        <v>117.7301952204</v>
      </c>
      <c r="E14" s="25"/>
      <c r="F14" s="23"/>
    </row>
    <row r="15" spans="1:5" ht="12.75">
      <c r="A15" s="143" t="s">
        <v>221</v>
      </c>
      <c r="B15" s="25">
        <v>152.8935570977073</v>
      </c>
      <c r="C15" s="25">
        <v>109.86952615546531</v>
      </c>
      <c r="D15" s="25"/>
      <c r="E15" s="25"/>
    </row>
    <row r="16" spans="1:9" ht="12.75">
      <c r="A16" s="145"/>
      <c r="B16" s="25"/>
      <c r="C16" s="25"/>
      <c r="D16" s="25"/>
      <c r="G16" s="21"/>
      <c r="H16" s="21"/>
      <c r="I16" s="21"/>
    </row>
    <row r="17" spans="1:8" ht="12.75">
      <c r="A17" s="145"/>
      <c r="B17" s="25"/>
      <c r="C17" s="25"/>
      <c r="D17" s="25"/>
      <c r="G17" s="13"/>
      <c r="H17" s="13"/>
    </row>
    <row r="18" spans="1:8" ht="12.75">
      <c r="A18" s="145"/>
      <c r="B18" s="25"/>
      <c r="C18" s="25"/>
      <c r="D18" s="25"/>
      <c r="E18" s="23"/>
      <c r="F18" s="23"/>
      <c r="G18" s="13"/>
      <c r="H18" s="13"/>
    </row>
    <row r="19" spans="1:8" ht="12.75">
      <c r="A19" s="145"/>
      <c r="B19" s="25"/>
      <c r="C19" s="25"/>
      <c r="D19" s="9"/>
      <c r="E19" s="9"/>
      <c r="F19" s="23"/>
      <c r="G19" s="13"/>
      <c r="H19" s="13"/>
    </row>
    <row r="20" spans="1:8" ht="12.75">
      <c r="A20" s="145"/>
      <c r="B20" s="25"/>
      <c r="C20" s="25"/>
      <c r="D20" s="9"/>
      <c r="E20" s="9"/>
      <c r="F20" s="23"/>
      <c r="G20" s="13"/>
      <c r="H20" s="13"/>
    </row>
    <row r="21" spans="1:8" ht="12.75">
      <c r="A21" s="145"/>
      <c r="B21" s="25"/>
      <c r="C21" s="25"/>
      <c r="D21" s="9"/>
      <c r="E21" s="9"/>
      <c r="F21" s="23"/>
      <c r="G21" s="13"/>
      <c r="H21" s="13"/>
    </row>
    <row r="22" spans="1:8" ht="12.75">
      <c r="A22" s="144"/>
      <c r="B22" s="25"/>
      <c r="C22" s="25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E28" sqref="E28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182</v>
      </c>
    </row>
    <row r="2" spans="1:7" ht="15.75">
      <c r="A2" s="22"/>
      <c r="B2" s="22" t="s">
        <v>210</v>
      </c>
      <c r="C2" s="138"/>
      <c r="D2" s="138"/>
      <c r="E2" s="14"/>
      <c r="F2" s="10"/>
      <c r="G2" s="22"/>
    </row>
    <row r="3" spans="1:5" ht="12.75">
      <c r="A3" s="10"/>
      <c r="B3" s="10" t="s">
        <v>183</v>
      </c>
      <c r="C3" s="10"/>
      <c r="D3" s="10"/>
      <c r="E3" s="10"/>
    </row>
    <row r="4" spans="2:4" ht="12.75">
      <c r="B4" s="10" t="s">
        <v>181</v>
      </c>
      <c r="C4" s="10"/>
      <c r="D4" s="10"/>
    </row>
    <row r="5" spans="5:7" ht="12.75">
      <c r="E5" s="41"/>
      <c r="F5" s="23"/>
      <c r="G5" s="25"/>
    </row>
    <row r="6" spans="1:7" ht="12.75">
      <c r="A6" s="139"/>
      <c r="B6" s="138"/>
      <c r="C6" s="138"/>
      <c r="D6" s="138"/>
      <c r="E6" s="41"/>
      <c r="F6" s="23"/>
      <c r="G6" s="25"/>
    </row>
    <row r="7" spans="1:7" ht="12.75">
      <c r="A7" s="143" t="s">
        <v>196</v>
      </c>
      <c r="B7" s="13">
        <v>13.245</v>
      </c>
      <c r="C7" s="13"/>
      <c r="D7" s="13"/>
      <c r="E7" s="41"/>
      <c r="F7" s="23"/>
      <c r="G7" s="25"/>
    </row>
    <row r="8" spans="1:7" ht="12.75">
      <c r="A8" s="143" t="s">
        <v>197</v>
      </c>
      <c r="B8" s="13">
        <v>10.385</v>
      </c>
      <c r="C8" s="13"/>
      <c r="D8" s="13"/>
      <c r="E8" s="41"/>
      <c r="F8" s="23"/>
      <c r="G8" s="25"/>
    </row>
    <row r="9" spans="1:7" ht="12.75">
      <c r="A9" s="143" t="s">
        <v>198</v>
      </c>
      <c r="B9" s="13">
        <v>21.417</v>
      </c>
      <c r="C9" s="13"/>
      <c r="D9" s="13"/>
      <c r="E9" s="41"/>
      <c r="F9" s="23"/>
      <c r="G9" s="25"/>
    </row>
    <row r="10" spans="1:7" ht="12.75">
      <c r="A10" s="145" t="s">
        <v>199</v>
      </c>
      <c r="B10" s="13">
        <v>16.933</v>
      </c>
      <c r="C10" s="13"/>
      <c r="D10" s="13"/>
      <c r="E10" s="41"/>
      <c r="F10" s="23"/>
      <c r="G10" s="25"/>
    </row>
    <row r="11" spans="1:7" ht="12.75">
      <c r="A11" s="145" t="s">
        <v>200</v>
      </c>
      <c r="B11" s="13">
        <v>25.802</v>
      </c>
      <c r="C11" s="13"/>
      <c r="D11" s="140"/>
      <c r="E11" s="41"/>
      <c r="F11" s="23"/>
      <c r="G11" s="25"/>
    </row>
    <row r="12" spans="1:6" ht="12.75">
      <c r="A12" s="145" t="s">
        <v>201</v>
      </c>
      <c r="B12" s="13">
        <v>28.317</v>
      </c>
      <c r="C12" s="13"/>
      <c r="D12" s="13"/>
      <c r="F12" s="23"/>
    </row>
    <row r="13" spans="1:6" ht="12.75">
      <c r="A13" s="145" t="s">
        <v>202</v>
      </c>
      <c r="B13" s="13">
        <v>28.726</v>
      </c>
      <c r="C13" s="13"/>
      <c r="D13" s="13"/>
      <c r="F13" s="23"/>
    </row>
    <row r="14" spans="1:6" ht="12.75">
      <c r="A14" s="145" t="s">
        <v>203</v>
      </c>
      <c r="B14" s="13">
        <v>37.816</v>
      </c>
      <c r="C14" s="13"/>
      <c r="D14" s="13"/>
      <c r="F14" s="23"/>
    </row>
    <row r="15" spans="1:6" ht="12.75">
      <c r="A15" s="145" t="s">
        <v>53</v>
      </c>
      <c r="B15" s="13">
        <v>41.098</v>
      </c>
      <c r="C15" s="13"/>
      <c r="D15" s="13"/>
      <c r="F15" s="23"/>
    </row>
    <row r="16" spans="1:4" ht="12.75">
      <c r="A16" s="145" t="s">
        <v>55</v>
      </c>
      <c r="B16" s="13">
        <v>50.338</v>
      </c>
      <c r="C16" s="13"/>
      <c r="D16" s="13"/>
    </row>
    <row r="17" spans="1:9" ht="12.75">
      <c r="A17" s="145" t="s">
        <v>56</v>
      </c>
      <c r="B17" s="13">
        <v>52.339</v>
      </c>
      <c r="C17" s="13"/>
      <c r="D17" s="140"/>
      <c r="G17" s="21"/>
      <c r="H17" s="21"/>
      <c r="I17" s="21"/>
    </row>
    <row r="18" spans="1:8" ht="12.75">
      <c r="A18" s="145" t="s">
        <v>67</v>
      </c>
      <c r="B18" s="13">
        <v>59.231</v>
      </c>
      <c r="C18" s="13"/>
      <c r="D18" s="140"/>
      <c r="G18" s="13"/>
      <c r="H18" s="13"/>
    </row>
    <row r="19" spans="1:8" ht="12.75">
      <c r="A19" s="145" t="s">
        <v>91</v>
      </c>
      <c r="B19" s="13">
        <v>59.865</v>
      </c>
      <c r="C19" s="13"/>
      <c r="D19" s="140"/>
      <c r="E19" s="23"/>
      <c r="F19" s="23"/>
      <c r="G19" s="13"/>
      <c r="H19" s="13"/>
    </row>
    <row r="20" spans="1:8" ht="12.75">
      <c r="A20" s="145" t="s">
        <v>99</v>
      </c>
      <c r="B20" s="13">
        <v>70.364</v>
      </c>
      <c r="C20" s="13"/>
      <c r="D20" s="140"/>
      <c r="E20" s="23"/>
      <c r="F20" s="23"/>
      <c r="G20" s="13"/>
      <c r="H20" s="13"/>
    </row>
    <row r="21" spans="1:8" ht="12.75">
      <c r="A21" s="145" t="s">
        <v>102</v>
      </c>
      <c r="B21" s="13">
        <v>78.35</v>
      </c>
      <c r="C21" s="13"/>
      <c r="D21" s="140"/>
      <c r="E21" s="23"/>
      <c r="F21" s="23"/>
      <c r="G21" s="13"/>
      <c r="H21" s="13"/>
    </row>
    <row r="22" spans="1:8" ht="12.75">
      <c r="A22" s="145" t="s">
        <v>103</v>
      </c>
      <c r="B22" s="13">
        <v>83.23</v>
      </c>
      <c r="C22" s="13"/>
      <c r="D22" s="140"/>
      <c r="E22" s="23"/>
      <c r="F22" s="23"/>
      <c r="G22" s="13"/>
      <c r="H22" s="13"/>
    </row>
    <row r="23" spans="1:8" ht="12.75">
      <c r="A23" s="145" t="s">
        <v>120</v>
      </c>
      <c r="B23" s="13">
        <v>93.495</v>
      </c>
      <c r="C23" s="13"/>
      <c r="D23" s="140"/>
      <c r="E23" s="23"/>
      <c r="F23" s="23"/>
      <c r="G23" s="13"/>
      <c r="H23" s="13"/>
    </row>
    <row r="24" spans="1:8" ht="12.75">
      <c r="A24" s="145" t="s">
        <v>123</v>
      </c>
      <c r="B24" s="13">
        <v>96</v>
      </c>
      <c r="C24" s="13"/>
      <c r="D24" s="140"/>
      <c r="E24" s="23"/>
      <c r="F24" s="23"/>
      <c r="G24" s="13"/>
      <c r="H24" s="13"/>
    </row>
    <row r="25" spans="1:8" ht="12.75">
      <c r="A25" s="144" t="s">
        <v>184</v>
      </c>
      <c r="B25" s="13">
        <v>95</v>
      </c>
      <c r="C25" s="13"/>
      <c r="D25" s="140"/>
      <c r="E25" s="23"/>
      <c r="F25" s="23"/>
      <c r="G25" s="13"/>
      <c r="H25" s="13"/>
    </row>
    <row r="26" spans="1:8" ht="12.75">
      <c r="A26" s="144"/>
      <c r="B26" s="13"/>
      <c r="C26" s="140"/>
      <c r="D26" s="140"/>
      <c r="E26" s="23"/>
      <c r="F26" s="23"/>
      <c r="G26" s="13"/>
      <c r="H26" s="13"/>
    </row>
    <row r="27" spans="1:8" ht="12.75">
      <c r="A27" s="144"/>
      <c r="B27" s="140"/>
      <c r="C27" s="140"/>
      <c r="D27" s="140"/>
      <c r="E27" s="23"/>
      <c r="F27" s="23"/>
      <c r="G27" s="13"/>
      <c r="H27" s="13"/>
    </row>
    <row r="28" spans="1:8" ht="12.75">
      <c r="A28" s="144"/>
      <c r="B28" s="140"/>
      <c r="C28" s="140"/>
      <c r="D28" s="140"/>
      <c r="E28" s="23"/>
      <c r="F28" s="23"/>
      <c r="G28" s="13"/>
      <c r="H28" s="13"/>
    </row>
    <row r="29" spans="1:8" ht="12.75">
      <c r="A29" s="144"/>
      <c r="B29" s="140"/>
      <c r="C29" s="140"/>
      <c r="D29" s="140"/>
      <c r="E29" s="23"/>
      <c r="F29" s="23"/>
      <c r="G29" s="13"/>
      <c r="H29" s="13"/>
    </row>
    <row r="30" spans="1:6" ht="12.75">
      <c r="A30" s="144"/>
      <c r="B30" s="140"/>
      <c r="C30" s="140"/>
      <c r="D30" s="140"/>
      <c r="E30" s="23"/>
      <c r="F30" s="23"/>
    </row>
    <row r="31" spans="1:6" ht="12.75">
      <c r="A31" s="144"/>
      <c r="B31" s="140"/>
      <c r="C31" s="140"/>
      <c r="D31" s="140"/>
      <c r="E31" s="23"/>
      <c r="F31" s="23"/>
    </row>
    <row r="32" spans="1:6" ht="12.75">
      <c r="A32" s="144"/>
      <c r="B32" s="140"/>
      <c r="C32" s="140"/>
      <c r="D32" s="140"/>
      <c r="E32" s="23"/>
      <c r="F32" s="23"/>
    </row>
    <row r="33" spans="1:6" ht="12.75">
      <c r="A33" s="144"/>
      <c r="B33" s="140"/>
      <c r="C33" s="140"/>
      <c r="D33" s="140"/>
      <c r="E33" s="23"/>
      <c r="F33" s="23"/>
    </row>
    <row r="34" spans="1:6" ht="12.75">
      <c r="A34" s="144"/>
      <c r="B34" s="140"/>
      <c r="C34" s="140"/>
      <c r="D34" s="140"/>
      <c r="E34" s="23"/>
      <c r="F34" s="23"/>
    </row>
    <row r="35" spans="1:5" ht="12.75">
      <c r="A35" s="144"/>
      <c r="B35" s="18"/>
      <c r="C35" s="13"/>
      <c r="D35" s="13"/>
      <c r="E35" s="13"/>
    </row>
    <row r="36" spans="1:5" ht="12.75">
      <c r="A36" s="144"/>
      <c r="B36" s="18"/>
      <c r="C36" s="13"/>
      <c r="D36" s="13"/>
      <c r="E36" s="13"/>
    </row>
    <row r="37" spans="1:5" ht="12.75">
      <c r="A37" s="144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7" t="s">
        <v>27</v>
      </c>
      <c r="C2" s="157"/>
      <c r="D2" s="45" t="s">
        <v>30</v>
      </c>
      <c r="E2" s="157" t="s">
        <v>92</v>
      </c>
      <c r="F2" s="157"/>
      <c r="G2" s="157"/>
      <c r="H2" s="157"/>
      <c r="I2" s="46"/>
      <c r="J2" s="157" t="s">
        <v>70</v>
      </c>
      <c r="K2" s="157"/>
      <c r="L2" s="157"/>
      <c r="M2" s="157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55" t="s">
        <v>93</v>
      </c>
      <c r="C5" s="156"/>
      <c r="D5" s="53" t="s">
        <v>75</v>
      </c>
      <c r="E5" s="155" t="s">
        <v>95</v>
      </c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2040</v>
      </c>
      <c r="K7" s="56">
        <f>M7-J7-L7</f>
        <v>135.14800000000014</v>
      </c>
      <c r="L7" s="57">
        <v>2110</v>
      </c>
      <c r="M7" s="57">
        <f>+H7-N7</f>
        <v>4285.148</v>
      </c>
      <c r="N7" s="57">
        <v>430</v>
      </c>
    </row>
    <row r="8" spans="1:14" ht="16.5">
      <c r="A8" s="43" t="s">
        <v>171</v>
      </c>
      <c r="B8" s="54">
        <v>89.557</v>
      </c>
      <c r="C8" s="54">
        <v>88.862</v>
      </c>
      <c r="D8" s="54">
        <f>+F8/C8</f>
        <v>51.607166167765754</v>
      </c>
      <c r="E8" s="55">
        <f>N7</f>
        <v>430</v>
      </c>
      <c r="F8" s="56">
        <v>4585.916</v>
      </c>
      <c r="G8" s="57">
        <v>25.45</v>
      </c>
      <c r="H8" s="57">
        <f>SUM(E8:G8)</f>
        <v>5041.366</v>
      </c>
      <c r="I8" s="43"/>
      <c r="J8" s="56">
        <v>2060</v>
      </c>
      <c r="K8" s="56">
        <f>M8-J8-L8</f>
        <v>136.36599999999999</v>
      </c>
      <c r="L8" s="57">
        <v>2060</v>
      </c>
      <c r="M8" s="57">
        <f>+H8-N8</f>
        <v>4256.366</v>
      </c>
      <c r="N8" s="57">
        <v>785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8.75" customHeight="1">
      <c r="A43" s="43" t="s">
        <v>66</v>
      </c>
      <c r="B43" s="46"/>
      <c r="C43" s="46"/>
      <c r="D43" s="46"/>
      <c r="E43" s="61"/>
      <c r="F43" s="68"/>
      <c r="G43" s="64">
        <f>(15.628801+28.563775+7.569622)*2.204622/60</f>
        <v>1.9019346746526002</v>
      </c>
      <c r="H43" s="65"/>
      <c r="I43" s="65"/>
      <c r="J43" s="65">
        <f>5.086941*2000/60</f>
        <v>169.56470000000002</v>
      </c>
      <c r="K43" s="69"/>
      <c r="L43" s="64">
        <f>(51.253059+3204.53)*2.204622/60</f>
        <v>119.62951598497831</v>
      </c>
      <c r="M43" s="64"/>
      <c r="N43" s="65"/>
    </row>
    <row r="44" spans="1:14" ht="14.25">
      <c r="A44" s="42" t="s">
        <v>122</v>
      </c>
      <c r="B44" s="42"/>
      <c r="C44" s="42"/>
      <c r="D44" s="42"/>
      <c r="E44" s="71"/>
      <c r="F44" s="72">
        <f>F34+F38+F42</f>
        <v>4391.553</v>
      </c>
      <c r="G44" s="73">
        <f>G34+G38+G42+G43</f>
        <v>18.908255623483804</v>
      </c>
      <c r="H44" s="74">
        <f>E34+F44+G44</f>
        <v>4712.056255623484</v>
      </c>
      <c r="I44" s="74"/>
      <c r="J44" s="74">
        <f>J34+J38+J42+J43</f>
        <v>1706.4416</v>
      </c>
      <c r="K44" s="75">
        <f>K34+K38+K42</f>
        <v>191.94631756298537</v>
      </c>
      <c r="L44" s="73">
        <f>L34+L38+L42+L43</f>
        <v>1879.4596193708244</v>
      </c>
      <c r="M44" s="73">
        <f>M34+M38+M42</f>
        <v>3488.6533209488316</v>
      </c>
      <c r="N44" s="76"/>
    </row>
    <row r="45" spans="1:14" ht="16.5">
      <c r="A45" s="77" t="s">
        <v>131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78"/>
      <c r="M45" s="46"/>
      <c r="N45" s="46"/>
    </row>
    <row r="46" spans="1:14" ht="14.25">
      <c r="A46" s="43" t="s">
        <v>132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73" ht="14.25">
      <c r="A47" s="80" t="s">
        <v>78</v>
      </c>
      <c r="B47" s="43"/>
      <c r="C47" s="43"/>
      <c r="D47" s="43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4.25">
      <c r="A48" s="43" t="s">
        <v>26</v>
      </c>
      <c r="B48" s="81">
        <f ca="1">NOW()</f>
        <v>43326.38218460648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6:73" ht="12.75">
      <c r="F52" s="15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56" t="s">
        <v>106</v>
      </c>
      <c r="C5" s="156"/>
      <c r="D5" s="156"/>
      <c r="E5" s="156"/>
      <c r="F5" s="156"/>
      <c r="G5" s="156"/>
      <c r="H5" s="156"/>
      <c r="I5" s="156"/>
      <c r="J5" s="156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48499</v>
      </c>
      <c r="D7" s="83">
        <v>500</v>
      </c>
      <c r="E7" s="83">
        <f>+B7+C7+D7</f>
        <v>49399.63</v>
      </c>
      <c r="F7" s="83"/>
      <c r="G7" s="83">
        <f>+I7-H7</f>
        <v>34899.63</v>
      </c>
      <c r="H7" s="83">
        <v>14100</v>
      </c>
      <c r="I7" s="83">
        <f>+E7-J7</f>
        <v>48999.63</v>
      </c>
      <c r="J7" s="83">
        <v>400</v>
      </c>
    </row>
    <row r="8" spans="1:10" ht="16.5">
      <c r="A8" s="43" t="s">
        <v>171</v>
      </c>
      <c r="B8" s="82">
        <f>J7</f>
        <v>400</v>
      </c>
      <c r="C8" s="83">
        <v>48700</v>
      </c>
      <c r="D8" s="83">
        <v>350</v>
      </c>
      <c r="E8" s="83">
        <f>+B8+C8+D8</f>
        <v>49450</v>
      </c>
      <c r="F8" s="83"/>
      <c r="G8" s="83">
        <f>+I8-H8</f>
        <v>35700</v>
      </c>
      <c r="H8" s="83">
        <v>13350</v>
      </c>
      <c r="I8" s="83">
        <f>+E8-J8</f>
        <v>49050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2" ht="15.75">
      <c r="A34" s="46" t="s">
        <v>66</v>
      </c>
      <c r="B34" s="86">
        <f>J33</f>
        <v>433.127</v>
      </c>
      <c r="C34" s="64">
        <f>3778.127+254.192</f>
        <v>4032.319</v>
      </c>
      <c r="D34" s="64">
        <f>(32240.674+5482+601.309+347.659)*2.204622/2000</f>
        <v>42.628176364662</v>
      </c>
      <c r="E34" s="64">
        <f>SUM(B34:D34)</f>
        <v>4508.074176364662</v>
      </c>
      <c r="F34" s="85"/>
      <c r="G34" s="87">
        <f>I34-H34</f>
        <v>2670.554080315487</v>
      </c>
      <c r="H34" s="64">
        <f>((1029.570683+13.178+297.795951))*(2.204622/2)</f>
        <v>1477.6970960491742</v>
      </c>
      <c r="I34" s="85">
        <f>E34-J34</f>
        <v>4148.251176364662</v>
      </c>
      <c r="J34" s="64">
        <f>359.823</f>
        <v>359.823</v>
      </c>
      <c r="K34" s="24"/>
      <c r="L34" s="24"/>
    </row>
    <row r="35" spans="1:10" ht="14.25">
      <c r="A35" s="42" t="s">
        <v>122</v>
      </c>
      <c r="B35" s="88"/>
      <c r="C35" s="73">
        <f>SUM(C26:C34)</f>
        <v>36954.473000000005</v>
      </c>
      <c r="D35" s="73">
        <f>SUM(D26:D34)</f>
        <v>375.778543016016</v>
      </c>
      <c r="E35" s="73">
        <f>B26+C35+D35</f>
        <v>37730.88154301602</v>
      </c>
      <c r="F35" s="73"/>
      <c r="G35" s="73">
        <f>SUM(G26:G34)</f>
        <v>26303.72196940429</v>
      </c>
      <c r="H35" s="73">
        <f>SUM(H26:H34)</f>
        <v>11067.336573611723</v>
      </c>
      <c r="I35" s="73">
        <f>SUM(I26:I34)</f>
        <v>37371.05854301601</v>
      </c>
      <c r="J35" s="73"/>
    </row>
    <row r="36" spans="1:10" ht="16.5">
      <c r="A36" s="89" t="s">
        <v>133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43" t="s">
        <v>26</v>
      </c>
      <c r="B38" s="81">
        <f ca="1">NOW()</f>
        <v>43326.38218460648</v>
      </c>
      <c r="C38" s="63"/>
      <c r="D38" s="59"/>
      <c r="E38" s="59"/>
      <c r="F38" s="59"/>
      <c r="G38" s="59"/>
      <c r="H38" s="59"/>
      <c r="I38" s="59"/>
      <c r="J38" s="59"/>
    </row>
    <row r="39" spans="1:10" ht="12.75">
      <c r="A39" s="1"/>
      <c r="B39" s="3"/>
      <c r="C39" s="4"/>
      <c r="D39" s="3"/>
      <c r="E39" s="3"/>
      <c r="F39" s="3"/>
      <c r="G39" s="3"/>
      <c r="H39" s="5"/>
      <c r="I39" s="3"/>
      <c r="J39" s="3"/>
    </row>
    <row r="40" spans="1:10" ht="12.75">
      <c r="A40" s="1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7" t="s">
        <v>0</v>
      </c>
      <c r="C2" s="157"/>
      <c r="D2" s="157"/>
      <c r="E2" s="157"/>
      <c r="F2" s="46"/>
      <c r="G2" s="157" t="s">
        <v>24</v>
      </c>
      <c r="H2" s="157"/>
      <c r="I2" s="157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55" t="s">
        <v>112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23495</v>
      </c>
      <c r="D8" s="84">
        <v>315</v>
      </c>
      <c r="E8" s="84">
        <f>+B8+C8+D8</f>
        <v>25520.954</v>
      </c>
      <c r="F8" s="84"/>
      <c r="G8" s="84">
        <f>+K8-J8</f>
        <v>20899.954</v>
      </c>
      <c r="H8" s="84">
        <v>6900</v>
      </c>
      <c r="I8" s="84">
        <f>G8-H8</f>
        <v>13999.954000000002</v>
      </c>
      <c r="J8" s="84">
        <v>2450</v>
      </c>
      <c r="K8" s="84">
        <f>+E8-L8</f>
        <v>23349.954</v>
      </c>
      <c r="L8" s="84">
        <v>2171</v>
      </c>
      <c r="M8" s="17"/>
    </row>
    <row r="9" spans="1:13" ht="16.5">
      <c r="A9" s="43" t="s">
        <v>171</v>
      </c>
      <c r="B9" s="84">
        <f>+L8</f>
        <v>2171</v>
      </c>
      <c r="C9" s="84">
        <v>23795</v>
      </c>
      <c r="D9" s="84">
        <v>300</v>
      </c>
      <c r="E9" s="84">
        <f>+B9+C9+D9</f>
        <v>26266</v>
      </c>
      <c r="F9" s="84"/>
      <c r="G9" s="84">
        <f>+K9-J9</f>
        <v>22000</v>
      </c>
      <c r="H9" s="84">
        <v>7800</v>
      </c>
      <c r="I9" s="84">
        <f>G9-H9</f>
        <v>14200</v>
      </c>
      <c r="J9" s="84">
        <v>2200</v>
      </c>
      <c r="K9" s="84">
        <f>+E9-L9</f>
        <v>24200</v>
      </c>
      <c r="L9" s="84">
        <v>2066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4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>
        <v>581.33</v>
      </c>
      <c r="I34" s="85">
        <f t="shared" si="7"/>
        <v>1302.5705750484958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6" t="s">
        <v>66</v>
      </c>
      <c r="B35" s="85">
        <f>L34</f>
        <v>2374.061</v>
      </c>
      <c r="C35" s="64">
        <v>1936.907</v>
      </c>
      <c r="D35" s="85">
        <f>(2.305083+0+12.102798+0.0008)*2.204622</f>
        <v>31.765695123582</v>
      </c>
      <c r="E35" s="85">
        <f>SUM(B35:D35)</f>
        <v>4342.733695123582</v>
      </c>
      <c r="F35" s="85"/>
      <c r="G35" s="85">
        <f>K35-J35</f>
        <v>1809.597328870434</v>
      </c>
      <c r="H35" s="85" t="s">
        <v>10</v>
      </c>
      <c r="I35" s="85" t="s">
        <v>10</v>
      </c>
      <c r="J35" s="85">
        <f>(86.703348+0.094936+16.432424+0.337326)*2.204622</f>
        <v>228.32836625314803</v>
      </c>
      <c r="K35" s="85">
        <f>E35-L35</f>
        <v>2037.925695123582</v>
      </c>
      <c r="L35" s="85">
        <f>1933.152+371.656</f>
        <v>2304.808</v>
      </c>
    </row>
    <row r="36" spans="1:12" ht="14.25">
      <c r="A36" s="42" t="s">
        <v>122</v>
      </c>
      <c r="B36" s="92"/>
      <c r="C36" s="73">
        <f>SUM(C27:C35)</f>
        <v>17842.042</v>
      </c>
      <c r="D36" s="92">
        <f>SUM(D27:D35)</f>
        <v>264.29904494380804</v>
      </c>
      <c r="E36" s="73">
        <f>B27+C36+D36</f>
        <v>19817.29504494381</v>
      </c>
      <c r="F36" s="92"/>
      <c r="G36" s="73">
        <f>SUM(G27:G35)</f>
        <v>15559.417739305938</v>
      </c>
      <c r="H36" s="73">
        <f>SUM(H27:H35)</f>
        <v>4444.97</v>
      </c>
      <c r="I36" s="73">
        <f>SUM(I27:I35)</f>
        <v>9304.850410435503</v>
      </c>
      <c r="J36" s="73">
        <f>SUM(J27:J35)</f>
        <v>1953.0693056378702</v>
      </c>
      <c r="K36" s="73">
        <f>SUM(K27:K35)</f>
        <v>17512.48704494381</v>
      </c>
      <c r="L36" s="92"/>
    </row>
    <row r="37" spans="1:12" ht="16.5">
      <c r="A37" s="89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134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ht="14.25">
      <c r="A39" s="43" t="s">
        <v>26</v>
      </c>
      <c r="B39" s="81">
        <f ca="1">NOW()</f>
        <v>43326.38218460648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7" t="s">
        <v>0</v>
      </c>
      <c r="C2" s="157"/>
      <c r="D2" s="157"/>
      <c r="E2" s="157"/>
      <c r="F2" s="93"/>
      <c r="G2" s="157" t="s">
        <v>24</v>
      </c>
      <c r="H2" s="157"/>
      <c r="I2" s="157"/>
      <c r="J2" s="157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56" t="s">
        <v>18</v>
      </c>
      <c r="C5" s="156"/>
      <c r="D5" s="156"/>
      <c r="E5" s="156"/>
      <c r="F5" s="156"/>
      <c r="G5" s="156"/>
      <c r="H5" s="156"/>
      <c r="I5" s="156"/>
      <c r="J5" s="156"/>
      <c r="K5" s="156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171</v>
      </c>
      <c r="B9" s="100">
        <f>+K8</f>
        <v>450</v>
      </c>
      <c r="C9" s="100">
        <v>6021</v>
      </c>
      <c r="D9" s="101">
        <v>0</v>
      </c>
      <c r="E9" s="100">
        <f>+B9+C9+D9</f>
        <v>6471</v>
      </c>
      <c r="F9" s="102"/>
      <c r="G9" s="100">
        <v>1900</v>
      </c>
      <c r="H9" s="103">
        <v>425</v>
      </c>
      <c r="I9" s="100">
        <f>J9-G9-H9</f>
        <v>3771</v>
      </c>
      <c r="J9" s="100">
        <f>E9-K9</f>
        <v>6096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7" t="s">
        <v>0</v>
      </c>
      <c r="C15" s="157"/>
      <c r="D15" s="157"/>
      <c r="E15" s="157"/>
      <c r="F15" s="43"/>
      <c r="G15" s="157" t="s">
        <v>24</v>
      </c>
      <c r="H15" s="157"/>
      <c r="I15" s="157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56" t="s">
        <v>19</v>
      </c>
      <c r="C18" s="156"/>
      <c r="D18" s="156"/>
      <c r="E18" s="156"/>
      <c r="F18" s="156"/>
      <c r="G18" s="156"/>
      <c r="H18" s="156"/>
      <c r="I18" s="156"/>
      <c r="J18" s="156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171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7" t="s">
        <v>0</v>
      </c>
      <c r="C28" s="157"/>
      <c r="D28" s="157"/>
      <c r="E28" s="157"/>
      <c r="F28" s="43"/>
      <c r="G28" s="157" t="s">
        <v>24</v>
      </c>
      <c r="H28" s="157"/>
      <c r="I28" s="157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56" t="s">
        <v>20</v>
      </c>
      <c r="C31" s="156"/>
      <c r="D31" s="156"/>
      <c r="E31" s="156"/>
      <c r="F31" s="156"/>
      <c r="G31" s="156"/>
      <c r="H31" s="156"/>
      <c r="I31" s="156"/>
      <c r="J31" s="156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171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7" t="s">
        <v>27</v>
      </c>
      <c r="C41" s="157"/>
      <c r="D41" s="45" t="s">
        <v>30</v>
      </c>
      <c r="E41" s="157" t="s">
        <v>92</v>
      </c>
      <c r="F41" s="157"/>
      <c r="G41" s="157"/>
      <c r="H41" s="157"/>
      <c r="I41" s="43"/>
      <c r="J41" s="157" t="s">
        <v>24</v>
      </c>
      <c r="K41" s="157"/>
      <c r="L41" s="157"/>
      <c r="M41" s="157"/>
      <c r="N41" s="157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55" t="s">
        <v>94</v>
      </c>
      <c r="C44" s="156"/>
      <c r="D44" s="109" t="s">
        <v>79</v>
      </c>
      <c r="E44" s="156" t="s">
        <v>21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3086</v>
      </c>
      <c r="K46" s="97">
        <f>1.333*659.966</f>
        <v>879.734678</v>
      </c>
      <c r="L46" s="99">
        <f>+N46-J46-K46-M46</f>
        <v>799.4184849811875</v>
      </c>
      <c r="M46" s="107">
        <f>1.333*2.204622*451.7713</f>
        <v>1327.647934282484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3160</v>
      </c>
      <c r="K47" s="97">
        <v>720</v>
      </c>
      <c r="L47" s="99">
        <f>+N47-J47-K47-M47</f>
        <v>1061.192000000001</v>
      </c>
      <c r="M47" s="99">
        <v>1275</v>
      </c>
      <c r="N47" s="97">
        <f>+H47-O47</f>
        <v>6216.192000000001</v>
      </c>
      <c r="O47" s="97">
        <v>2629</v>
      </c>
    </row>
    <row r="48" spans="1:15" ht="16.5">
      <c r="A48" s="42" t="s">
        <v>171</v>
      </c>
      <c r="B48" s="100">
        <v>1502</v>
      </c>
      <c r="C48" s="100">
        <v>1461</v>
      </c>
      <c r="D48" s="100">
        <f>F48*1000/C48</f>
        <v>4167.419575633128</v>
      </c>
      <c r="E48" s="100">
        <f>O47</f>
        <v>2629</v>
      </c>
      <c r="F48" s="100">
        <v>6088.6</v>
      </c>
      <c r="G48" s="103">
        <v>75</v>
      </c>
      <c r="H48" s="100">
        <f>+E48+G48+F48</f>
        <v>8792.6</v>
      </c>
      <c r="I48" s="100"/>
      <c r="J48" s="100">
        <v>3233</v>
      </c>
      <c r="K48" s="100">
        <v>852</v>
      </c>
      <c r="L48" s="103">
        <f>+N48-J48-K48-M48</f>
        <v>789.6000000000004</v>
      </c>
      <c r="M48" s="103">
        <v>1200</v>
      </c>
      <c r="N48" s="100">
        <f>+H48-O48</f>
        <v>6074.6</v>
      </c>
      <c r="O48" s="100">
        <v>2718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43326.38218460648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</v>
      </c>
      <c r="G15" s="114">
        <v>9.5</v>
      </c>
      <c r="H15" s="1"/>
      <c r="I15" s="3"/>
      <c r="J15" s="3"/>
      <c r="K15" s="3"/>
    </row>
    <row r="16" spans="1:11" ht="16.5">
      <c r="A16" s="43" t="s">
        <v>170</v>
      </c>
      <c r="B16" s="115" t="s">
        <v>187</v>
      </c>
      <c r="C16" s="114" t="s">
        <v>188</v>
      </c>
      <c r="D16" s="115" t="s">
        <v>194</v>
      </c>
      <c r="E16" s="115" t="s">
        <v>195</v>
      </c>
      <c r="F16" s="115" t="s">
        <v>173</v>
      </c>
      <c r="G16" s="115" t="s">
        <v>172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8" ht="14.25">
      <c r="A41" s="43" t="s">
        <v>65</v>
      </c>
      <c r="B41" s="114">
        <v>9.84</v>
      </c>
      <c r="C41" s="114" t="s">
        <v>10</v>
      </c>
      <c r="D41" s="114">
        <v>17.9</v>
      </c>
      <c r="E41" s="114">
        <v>18.5</v>
      </c>
      <c r="F41" s="114">
        <v>22.8</v>
      </c>
      <c r="G41" s="114">
        <v>10.1</v>
      </c>
      <c r="H41" s="1"/>
    </row>
    <row r="42" spans="1:7" ht="14.25">
      <c r="A42" s="42" t="s">
        <v>66</v>
      </c>
      <c r="B42" s="120">
        <v>9.55</v>
      </c>
      <c r="C42" s="120" t="s">
        <v>10</v>
      </c>
      <c r="D42" s="120">
        <v>17.7</v>
      </c>
      <c r="E42" s="120">
        <v>17.2</v>
      </c>
      <c r="F42" s="120">
        <v>22.5</v>
      </c>
      <c r="G42" s="120">
        <v>9.98</v>
      </c>
    </row>
    <row r="43" spans="1:7" ht="16.5">
      <c r="A43" s="43" t="s">
        <v>149</v>
      </c>
      <c r="B43" s="43"/>
      <c r="C43" s="43"/>
      <c r="D43" s="43"/>
      <c r="E43" s="43"/>
      <c r="F43" s="43"/>
      <c r="G43" s="43"/>
    </row>
    <row r="44" spans="1:7" ht="14.25">
      <c r="A44" s="43" t="s">
        <v>57</v>
      </c>
      <c r="B44" s="121"/>
      <c r="C44" s="121" t="s">
        <v>108</v>
      </c>
      <c r="D44" s="121"/>
      <c r="E44" s="121"/>
      <c r="F44" s="121"/>
      <c r="G44" s="121"/>
    </row>
    <row r="45" spans="1:7" ht="14.25">
      <c r="A45" s="43" t="s">
        <v>150</v>
      </c>
      <c r="B45" s="43"/>
      <c r="C45" s="43"/>
      <c r="D45" s="43"/>
      <c r="E45" s="43"/>
      <c r="F45" s="43"/>
      <c r="G45" s="43"/>
    </row>
    <row r="46" spans="1:7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</v>
      </c>
      <c r="C15" s="114">
        <v>32</v>
      </c>
      <c r="D15" s="114">
        <v>54.5</v>
      </c>
      <c r="E15" s="114">
        <v>38.25</v>
      </c>
      <c r="F15" s="114">
        <v>66.72</v>
      </c>
      <c r="G15" s="114">
        <v>30.75</v>
      </c>
      <c r="H15" s="114">
        <v>34</v>
      </c>
      <c r="I15" s="114">
        <v>31.25</v>
      </c>
    </row>
    <row r="16" spans="1:9" ht="16.5">
      <c r="A16" s="43" t="s">
        <v>170</v>
      </c>
      <c r="B16" s="115" t="s">
        <v>175</v>
      </c>
      <c r="C16" s="115" t="s">
        <v>176</v>
      </c>
      <c r="D16" s="115" t="s">
        <v>177</v>
      </c>
      <c r="E16" s="115" t="s">
        <v>178</v>
      </c>
      <c r="F16" s="115" t="s">
        <v>179</v>
      </c>
      <c r="G16" s="115" t="s">
        <v>176</v>
      </c>
      <c r="H16" s="115" t="s">
        <v>180</v>
      </c>
      <c r="I16" s="115" t="s">
        <v>175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3" t="s">
        <v>66</v>
      </c>
      <c r="B41" s="114">
        <v>28.3</v>
      </c>
      <c r="C41" s="114">
        <v>29.9</v>
      </c>
      <c r="D41" s="114">
        <v>54</v>
      </c>
      <c r="E41" s="114">
        <v>37.75</v>
      </c>
      <c r="F41" s="114">
        <v>67.7</v>
      </c>
      <c r="G41" s="114">
        <v>29.54</v>
      </c>
      <c r="H41" s="114">
        <v>32.5</v>
      </c>
      <c r="I41" s="114">
        <v>30</v>
      </c>
    </row>
    <row r="42" spans="1:9" ht="14.25">
      <c r="A42" s="42" t="s">
        <v>68</v>
      </c>
      <c r="B42" s="120">
        <v>27.21</v>
      </c>
      <c r="C42" s="120">
        <v>28.75</v>
      </c>
      <c r="D42" s="120">
        <v>54</v>
      </c>
      <c r="E42" s="120">
        <v>38.69</v>
      </c>
      <c r="F42" s="120">
        <v>68</v>
      </c>
      <c r="G42" s="120">
        <v>28.76</v>
      </c>
      <c r="H42" s="120" t="s">
        <v>10</v>
      </c>
      <c r="I42" s="120">
        <v>32.47</v>
      </c>
    </row>
    <row r="43" spans="1:9" ht="16.5">
      <c r="A43" s="89" t="s">
        <v>167</v>
      </c>
      <c r="B43" s="127"/>
      <c r="C43" s="127"/>
      <c r="D43" s="127"/>
      <c r="E43" s="127"/>
      <c r="F43" s="127"/>
      <c r="G43" s="127"/>
      <c r="H43" s="127"/>
      <c r="I43" s="127"/>
    </row>
    <row r="44" spans="1:9" ht="16.5">
      <c r="A44" s="43" t="s">
        <v>168</v>
      </c>
      <c r="B44" s="127"/>
      <c r="C44" s="127"/>
      <c r="D44" s="127"/>
      <c r="E44" s="127"/>
      <c r="F44" s="127"/>
      <c r="G44" s="127"/>
      <c r="H44" s="127"/>
      <c r="I44" s="127"/>
    </row>
    <row r="45" spans="1:9" ht="14.25">
      <c r="A45" s="43" t="s">
        <v>158</v>
      </c>
      <c r="B45" s="43"/>
      <c r="C45" s="43"/>
      <c r="D45" s="43"/>
      <c r="E45" s="43"/>
      <c r="F45" s="127"/>
      <c r="G45" s="43"/>
      <c r="H45" s="43"/>
      <c r="I45" s="43"/>
    </row>
    <row r="46" spans="1:9" ht="14.25">
      <c r="A46" s="43" t="s">
        <v>26</v>
      </c>
      <c r="B46" s="81">
        <f ca="1">NOW()</f>
        <v>43326.38218460648</v>
      </c>
      <c r="C46" s="43"/>
      <c r="D46" s="43"/>
      <c r="E46" s="43"/>
      <c r="F46" s="43"/>
      <c r="G46" s="43"/>
      <c r="H46" s="43"/>
      <c r="I46" s="43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H64" s="14"/>
      <c r="I64" s="14"/>
    </row>
    <row r="65" spans="3:9" ht="15.75">
      <c r="C65" s="14"/>
      <c r="F65" s="16"/>
      <c r="H65" s="14"/>
      <c r="I65" s="14"/>
    </row>
    <row r="66" spans="6:9" ht="15.75">
      <c r="F66" s="16"/>
      <c r="H66" s="14"/>
      <c r="I66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170</v>
      </c>
      <c r="B16" s="114" t="s">
        <v>189</v>
      </c>
      <c r="C16" s="114" t="s">
        <v>190</v>
      </c>
      <c r="D16" s="142" t="s">
        <v>193</v>
      </c>
      <c r="E16" s="129" t="s">
        <v>10</v>
      </c>
      <c r="F16" s="114" t="s">
        <v>191</v>
      </c>
      <c r="G16" s="114" t="s">
        <v>192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8" ht="14.25">
      <c r="A41" s="43" t="s">
        <v>66</v>
      </c>
      <c r="B41" s="114">
        <v>355.71</v>
      </c>
      <c r="C41" s="114">
        <v>257.5</v>
      </c>
      <c r="D41" s="114">
        <v>175.63</v>
      </c>
      <c r="E41" s="129" t="s">
        <v>10</v>
      </c>
      <c r="F41" s="114">
        <v>302.75</v>
      </c>
      <c r="G41" s="114">
        <v>271.25</v>
      </c>
      <c r="H41" s="13"/>
    </row>
    <row r="42" spans="1:13" ht="14.25">
      <c r="A42" s="131" t="s">
        <v>68</v>
      </c>
      <c r="B42" s="120">
        <v>341.08</v>
      </c>
      <c r="C42" s="120">
        <v>253.13</v>
      </c>
      <c r="D42" s="120">
        <v>155.5</v>
      </c>
      <c r="E42" s="132" t="s">
        <v>10</v>
      </c>
      <c r="F42" s="120">
        <v>279.84</v>
      </c>
      <c r="G42" s="120">
        <v>278</v>
      </c>
      <c r="I42" s="6"/>
      <c r="J42" s="6"/>
      <c r="K42" s="6"/>
      <c r="L42" s="6"/>
      <c r="M42" s="6"/>
    </row>
    <row r="43" spans="1:13" ht="16.5">
      <c r="A43" s="89" t="s">
        <v>169</v>
      </c>
      <c r="B43" s="133"/>
      <c r="C43" s="133"/>
      <c r="D43" s="133"/>
      <c r="E43" s="133"/>
      <c r="F43" s="133"/>
      <c r="G43" s="133"/>
      <c r="I43" s="11"/>
      <c r="J43" s="6"/>
      <c r="K43" s="6"/>
      <c r="L43" s="6"/>
      <c r="M43" s="6"/>
    </row>
    <row r="44" spans="1:13" ht="16.5">
      <c r="A44" s="89" t="s">
        <v>165</v>
      </c>
      <c r="B44" s="134"/>
      <c r="C44" s="134"/>
      <c r="D44" s="134"/>
      <c r="E44" s="134"/>
      <c r="F44" s="134"/>
      <c r="G44" s="134"/>
      <c r="I44" s="11"/>
      <c r="J44" s="6"/>
      <c r="K44" s="6"/>
      <c r="L44" s="6"/>
      <c r="M44" s="6"/>
    </row>
    <row r="45" spans="1:13" ht="14.25">
      <c r="A45" s="43" t="s">
        <v>90</v>
      </c>
      <c r="B45" s="134"/>
      <c r="C45" s="134"/>
      <c r="D45" s="134"/>
      <c r="E45" s="134"/>
      <c r="F45" s="134"/>
      <c r="G45" s="134"/>
      <c r="H45" s="1"/>
      <c r="I45" s="11"/>
      <c r="J45" s="6"/>
      <c r="K45" s="6"/>
      <c r="L45" s="6"/>
      <c r="M45" s="6"/>
    </row>
    <row r="46" spans="1:13" ht="14.25">
      <c r="A46" s="43" t="s">
        <v>166</v>
      </c>
      <c r="B46" s="43"/>
      <c r="C46" s="43"/>
      <c r="D46" s="43"/>
      <c r="E46" s="43"/>
      <c r="F46" s="43"/>
      <c r="G46" s="43"/>
      <c r="I46" s="11"/>
      <c r="J46" s="6"/>
      <c r="K46" s="6"/>
      <c r="L46" s="6"/>
      <c r="M46" s="6"/>
    </row>
    <row r="47" spans="1:13" ht="14.25">
      <c r="A47" s="43" t="s">
        <v>26</v>
      </c>
      <c r="B47" s="81">
        <f ca="1">NOW()</f>
        <v>43326.38218460648</v>
      </c>
      <c r="C47" s="43"/>
      <c r="D47" s="43"/>
      <c r="E47" s="43"/>
      <c r="F47" s="43"/>
      <c r="G47" s="43"/>
      <c r="I47" s="12"/>
      <c r="J47" s="8"/>
      <c r="K47" s="8"/>
      <c r="L47" s="8"/>
      <c r="M47" s="8"/>
    </row>
    <row r="48" spans="6:13" ht="15.75">
      <c r="F48" s="14"/>
      <c r="I48" s="12"/>
      <c r="J48" s="8"/>
      <c r="K48" s="8"/>
      <c r="L48" s="8"/>
      <c r="M48" s="8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6" spans="9:13" ht="12.75">
      <c r="I56" s="9"/>
      <c r="J56" s="9"/>
      <c r="K56" s="9"/>
      <c r="L56" s="9"/>
      <c r="M56" s="9"/>
    </row>
    <row r="57" spans="9:13" ht="12.75">
      <c r="I57" s="9"/>
      <c r="J57" s="9"/>
      <c r="K57" s="9"/>
      <c r="L57" s="9"/>
      <c r="M57" s="9"/>
    </row>
    <row r="58" ht="12.75">
      <c r="J58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6" ht="12.75">
      <c r="A1" s="152" t="s">
        <v>174</v>
      </c>
      <c r="B1" s="149" t="s">
        <v>205</v>
      </c>
      <c r="C1" s="149" t="s">
        <v>206</v>
      </c>
      <c r="D1" s="147" t="s">
        <v>207</v>
      </c>
      <c r="E1" s="147" t="s">
        <v>208</v>
      </c>
      <c r="F1" s="147" t="s">
        <v>209</v>
      </c>
    </row>
    <row r="2" spans="1:6" ht="15.75">
      <c r="A2" s="153" t="s">
        <v>185</v>
      </c>
      <c r="B2" s="150"/>
      <c r="C2" s="150"/>
      <c r="D2" s="146"/>
      <c r="E2" s="146"/>
      <c r="F2" s="146"/>
    </row>
    <row r="3" spans="1:6" ht="12.75">
      <c r="A3" s="146"/>
      <c r="B3" s="151" t="s">
        <v>186</v>
      </c>
      <c r="C3" s="151"/>
      <c r="D3" s="146"/>
      <c r="E3" s="146"/>
      <c r="F3" s="146"/>
    </row>
    <row r="4" spans="1:6" ht="15.75">
      <c r="A4" s="148" t="s">
        <v>53</v>
      </c>
      <c r="B4" s="154">
        <v>39.72907432948139</v>
      </c>
      <c r="C4" s="154">
        <v>47</v>
      </c>
      <c r="D4" s="154">
        <v>46.5</v>
      </c>
      <c r="E4" s="154">
        <v>45</v>
      </c>
      <c r="F4" s="154">
        <v>46.5</v>
      </c>
    </row>
    <row r="5" spans="1:6" ht="15.75">
      <c r="A5" s="148" t="s">
        <v>55</v>
      </c>
      <c r="B5" s="154">
        <v>44.00737181165872</v>
      </c>
      <c r="C5" s="154">
        <v>46</v>
      </c>
      <c r="D5" s="154">
        <v>51</v>
      </c>
      <c r="E5" s="154">
        <v>49</v>
      </c>
      <c r="F5" s="154">
        <v>54.5</v>
      </c>
    </row>
    <row r="6" spans="1:6" ht="15.75">
      <c r="A6" s="148" t="s">
        <v>56</v>
      </c>
      <c r="B6" s="154">
        <v>43.483957707871035</v>
      </c>
      <c r="C6" s="154">
        <v>51.5</v>
      </c>
      <c r="D6" s="154">
        <v>51</v>
      </c>
      <c r="E6" s="154">
        <v>48.5</v>
      </c>
      <c r="F6" s="154">
        <v>52.5</v>
      </c>
    </row>
    <row r="7" spans="1:6" ht="15.75">
      <c r="A7" s="148" t="s">
        <v>67</v>
      </c>
      <c r="B7" s="154">
        <v>41.98084743005855</v>
      </c>
      <c r="C7" s="154">
        <v>47.5</v>
      </c>
      <c r="D7" s="154">
        <v>51.5</v>
      </c>
      <c r="E7" s="154">
        <v>45.5</v>
      </c>
      <c r="F7" s="154">
        <v>54</v>
      </c>
    </row>
    <row r="8" spans="1:6" ht="15.75">
      <c r="A8" s="148" t="s">
        <v>91</v>
      </c>
      <c r="B8" s="154">
        <v>39.951197730615675</v>
      </c>
      <c r="C8" s="154">
        <v>43</v>
      </c>
      <c r="D8" s="154">
        <v>45</v>
      </c>
      <c r="E8" s="154">
        <v>44</v>
      </c>
      <c r="F8" s="154">
        <v>41.5</v>
      </c>
    </row>
    <row r="9" spans="1:6" ht="15.75">
      <c r="A9" s="148" t="s">
        <v>99</v>
      </c>
      <c r="B9" s="154">
        <v>44.03740180714201</v>
      </c>
      <c r="C9" s="154">
        <v>50</v>
      </c>
      <c r="D9" s="154">
        <v>45.5</v>
      </c>
      <c r="E9" s="154">
        <v>51.5</v>
      </c>
      <c r="F9" s="154">
        <v>53.5</v>
      </c>
    </row>
    <row r="10" spans="1:6" ht="15.75">
      <c r="A10" s="148" t="s">
        <v>102</v>
      </c>
      <c r="B10" s="154">
        <v>47.548643314646874</v>
      </c>
      <c r="C10" s="154">
        <v>56</v>
      </c>
      <c r="D10" s="154">
        <v>51</v>
      </c>
      <c r="E10" s="154">
        <v>55.5</v>
      </c>
      <c r="F10" s="154">
        <v>54</v>
      </c>
    </row>
    <row r="11" spans="1:6" ht="15.75">
      <c r="A11" s="148" t="s">
        <v>103</v>
      </c>
      <c r="B11" s="154">
        <v>48.03918905691773</v>
      </c>
      <c r="C11" s="154">
        <v>56</v>
      </c>
      <c r="D11" s="154">
        <v>56.5</v>
      </c>
      <c r="E11" s="154">
        <v>50</v>
      </c>
      <c r="F11" s="154">
        <v>58</v>
      </c>
    </row>
    <row r="12" spans="1:6" ht="15.75">
      <c r="A12" s="148" t="s">
        <v>120</v>
      </c>
      <c r="B12" s="154">
        <v>51.950348263519395</v>
      </c>
      <c r="C12" s="154">
        <v>59</v>
      </c>
      <c r="D12" s="154">
        <v>60</v>
      </c>
      <c r="E12" s="154">
        <v>57.5</v>
      </c>
      <c r="F12" s="154">
        <v>61</v>
      </c>
    </row>
    <row r="13" spans="1:6" ht="15.75">
      <c r="A13" s="148" t="s">
        <v>123</v>
      </c>
      <c r="B13" s="154">
        <v>49.0555729317933</v>
      </c>
      <c r="C13" s="154">
        <v>58</v>
      </c>
      <c r="D13" s="154">
        <v>56.5</v>
      </c>
      <c r="E13" s="154">
        <v>54</v>
      </c>
      <c r="F13" s="154">
        <v>57.5</v>
      </c>
    </row>
    <row r="14" spans="1:6" ht="15.75">
      <c r="A14" s="148" t="s">
        <v>184</v>
      </c>
      <c r="B14" s="154">
        <v>51.6</v>
      </c>
      <c r="C14" s="154">
        <v>64</v>
      </c>
      <c r="D14" s="154">
        <v>59</v>
      </c>
      <c r="E14" s="154">
        <v>58</v>
      </c>
      <c r="F14" s="154">
        <v>61</v>
      </c>
    </row>
    <row r="15" spans="1:4" ht="15.75">
      <c r="A15" s="137"/>
      <c r="B15" s="136"/>
      <c r="C15" s="136"/>
      <c r="D15" s="135"/>
    </row>
    <row r="16" spans="1:4" ht="15.75">
      <c r="A16" s="137"/>
      <c r="B16" s="136"/>
      <c r="C16" s="136"/>
      <c r="D16" s="135"/>
    </row>
    <row r="17" spans="1:4" ht="15.75">
      <c r="A17" s="137"/>
      <c r="B17" s="136"/>
      <c r="C17" s="136"/>
      <c r="D17" s="135"/>
    </row>
    <row r="18" spans="1:4" ht="15.75">
      <c r="A18" s="137"/>
      <c r="B18" s="136"/>
      <c r="C18" s="136"/>
      <c r="D18" s="135"/>
    </row>
    <row r="19" spans="1:4" ht="15.75">
      <c r="A19" s="137"/>
      <c r="B19" s="136"/>
      <c r="C19" s="136"/>
      <c r="D19" s="135"/>
    </row>
    <row r="20" spans="1:3" ht="12.75">
      <c r="A20" s="137"/>
      <c r="B20" s="136"/>
      <c r="C20" s="136"/>
    </row>
    <row r="21" spans="1:3" ht="12.75">
      <c r="A21" s="137"/>
      <c r="B21" s="136"/>
      <c r="C21" s="136"/>
    </row>
    <row r="22" spans="1:3" ht="12.75">
      <c r="A22" s="137"/>
      <c r="B22" s="136"/>
      <c r="C22" s="136"/>
    </row>
    <row r="23" spans="1:3" ht="12.75">
      <c r="A23" s="137"/>
      <c r="B23" s="136"/>
      <c r="C23" s="136"/>
    </row>
    <row r="24" spans="1:3" ht="12.75">
      <c r="A24" s="137"/>
      <c r="B24" s="136"/>
      <c r="C24" s="136"/>
    </row>
    <row r="25" spans="1:3" ht="12.75">
      <c r="A25" s="137"/>
      <c r="B25" s="136"/>
      <c r="C25" s="136"/>
    </row>
    <row r="26" spans="1:3" ht="12.75">
      <c r="A26" s="137"/>
      <c r="B26" s="136"/>
      <c r="C26" s="136"/>
    </row>
    <row r="27" spans="1:3" ht="12.75">
      <c r="A27" s="137"/>
      <c r="B27" s="136"/>
      <c r="C27" s="136"/>
    </row>
    <row r="28" spans="1:3" ht="12.75">
      <c r="A28" s="137"/>
      <c r="B28" s="136"/>
      <c r="C28" s="136"/>
    </row>
    <row r="29" spans="1:3" ht="12.75">
      <c r="A29" s="137"/>
      <c r="B29" s="136"/>
      <c r="C29" s="136"/>
    </row>
    <row r="30" spans="1:3" ht="12.75">
      <c r="A30" s="137"/>
      <c r="B30" s="136"/>
      <c r="C30" s="136"/>
    </row>
    <row r="31" spans="1:3" ht="12.75">
      <c r="A31" s="137"/>
      <c r="B31" s="136"/>
      <c r="C31" s="136"/>
    </row>
    <row r="32" spans="1:3" ht="12.75">
      <c r="A32" s="137"/>
      <c r="B32" s="136"/>
      <c r="C32" s="136"/>
    </row>
    <row r="33" spans="1:3" ht="12.75">
      <c r="A33" s="137"/>
      <c r="B33" s="136"/>
      <c r="C33" s="136"/>
    </row>
    <row r="34" spans="1:3" ht="12.75">
      <c r="A34" s="137"/>
      <c r="B34" s="136"/>
      <c r="C34" s="136"/>
    </row>
    <row r="35" spans="1:3" ht="12.75">
      <c r="A35" s="137"/>
      <c r="B35" s="136"/>
      <c r="C35" s="136"/>
    </row>
    <row r="36" spans="1:3" ht="12.75">
      <c r="A36" s="137"/>
      <c r="B36" s="136"/>
      <c r="C36" s="136"/>
    </row>
    <row r="37" spans="1:3" ht="12.75">
      <c r="A37" s="137"/>
      <c r="B37" s="136"/>
      <c r="C37" s="136"/>
    </row>
    <row r="38" spans="1:3" ht="12.75">
      <c r="A38" s="137"/>
      <c r="B38" s="136"/>
      <c r="C38" s="136"/>
    </row>
    <row r="39" spans="1:3" ht="12.75">
      <c r="A39" s="137"/>
      <c r="B39" s="136"/>
      <c r="C39" s="136"/>
    </row>
    <row r="40" spans="1:3" ht="12.75">
      <c r="A40" s="137"/>
      <c r="B40" s="136"/>
      <c r="C40" s="136"/>
    </row>
    <row r="41" spans="1:3" ht="12.75">
      <c r="A41" s="137"/>
      <c r="B41" s="136"/>
      <c r="C41" s="136"/>
    </row>
    <row r="42" spans="1:3" ht="12.75">
      <c r="A42" s="137"/>
      <c r="B42" s="136"/>
      <c r="C42" s="136"/>
    </row>
    <row r="43" spans="1:3" ht="12.75">
      <c r="A43" s="137"/>
      <c r="B43" s="136"/>
      <c r="C43" s="136"/>
    </row>
    <row r="44" spans="1:3" ht="12.75">
      <c r="A44" s="137"/>
      <c r="B44" s="136"/>
      <c r="C44" s="136"/>
    </row>
    <row r="45" spans="1:3" ht="12.75">
      <c r="A45" s="137"/>
      <c r="B45" s="136"/>
      <c r="C45" s="136"/>
    </row>
    <row r="46" spans="1:3" ht="12.75">
      <c r="A46" s="137"/>
      <c r="B46" s="136"/>
      <c r="C46" s="136"/>
    </row>
    <row r="47" spans="1:3" ht="12.75">
      <c r="A47" s="137"/>
      <c r="B47" s="136"/>
      <c r="C47" s="136"/>
    </row>
    <row r="48" spans="1:3" ht="12.75">
      <c r="A48" s="137"/>
      <c r="B48" s="136"/>
      <c r="C48" s="136"/>
    </row>
    <row r="49" spans="1:3" ht="12.75">
      <c r="A49" s="137"/>
      <c r="B49" s="136"/>
      <c r="C49" s="136"/>
    </row>
    <row r="50" spans="1:3" ht="12.75">
      <c r="A50" s="137"/>
      <c r="B50" s="136"/>
      <c r="C50" s="136"/>
    </row>
    <row r="51" spans="1:3" ht="12.75">
      <c r="A51" s="137"/>
      <c r="B51" s="136"/>
      <c r="C51" s="136"/>
    </row>
    <row r="52" spans="1:3" ht="12.75">
      <c r="A52" s="137"/>
      <c r="B52" s="136"/>
      <c r="C52" s="136"/>
    </row>
    <row r="53" spans="1:3" ht="12.75">
      <c r="A53" s="137"/>
      <c r="B53" s="136"/>
      <c r="C53" s="136"/>
    </row>
    <row r="54" spans="1:3" ht="12.75">
      <c r="A54" s="137"/>
      <c r="B54" s="136"/>
      <c r="C54" s="136"/>
    </row>
    <row r="55" spans="1:3" ht="12.75">
      <c r="A55" s="137"/>
      <c r="B55" s="136"/>
      <c r="C55" s="136"/>
    </row>
    <row r="56" spans="1:3" ht="12.75">
      <c r="A56" s="137"/>
      <c r="B56" s="136"/>
      <c r="C56" s="136"/>
    </row>
    <row r="57" spans="1:3" ht="12.75">
      <c r="A57" s="137"/>
      <c r="B57" s="136"/>
      <c r="C57" s="136"/>
    </row>
    <row r="58" spans="1:3" ht="12.75">
      <c r="A58" s="137"/>
      <c r="B58" s="136"/>
      <c r="C58" s="136"/>
    </row>
    <row r="59" spans="1:3" ht="12.75">
      <c r="A59" s="137"/>
      <c r="B59" s="136"/>
      <c r="C59" s="136"/>
    </row>
    <row r="60" spans="1:3" ht="12.75">
      <c r="A60" s="137"/>
      <c r="B60" s="136"/>
      <c r="C60" s="136"/>
    </row>
    <row r="61" spans="1:3" ht="12.75">
      <c r="A61" s="137"/>
      <c r="B61" s="136"/>
      <c r="C61" s="136"/>
    </row>
    <row r="62" spans="1:3" ht="12.75">
      <c r="A62" s="137"/>
      <c r="B62" s="136"/>
      <c r="C62" s="136"/>
    </row>
    <row r="63" spans="1:3" ht="12.75">
      <c r="A63" s="137"/>
      <c r="B63" s="136"/>
      <c r="C63" s="136"/>
    </row>
    <row r="64" spans="1:3" ht="12.75">
      <c r="A64" s="137"/>
      <c r="B64" s="136"/>
      <c r="C64" s="136"/>
    </row>
    <row r="65" spans="1:3" ht="12.75">
      <c r="A65" s="137"/>
      <c r="B65" s="136"/>
      <c r="C65" s="136"/>
    </row>
    <row r="66" spans="1:3" ht="12.75">
      <c r="A66" s="137"/>
      <c r="B66" s="136"/>
      <c r="C66" s="136"/>
    </row>
    <row r="67" spans="1:3" ht="12.75">
      <c r="A67" s="137"/>
      <c r="B67" s="136"/>
      <c r="C67" s="136"/>
    </row>
    <row r="68" spans="1:3" ht="12.75">
      <c r="A68" s="137"/>
      <c r="B68" s="136"/>
      <c r="C68" s="136"/>
    </row>
    <row r="69" spans="1:3" ht="12.75">
      <c r="A69" s="137"/>
      <c r="B69" s="136"/>
      <c r="C69" s="136"/>
    </row>
    <row r="70" spans="1:3" ht="12.75">
      <c r="A70" s="137"/>
      <c r="B70" s="136"/>
      <c r="C70" s="136"/>
    </row>
    <row r="71" spans="1:3" ht="12.75">
      <c r="A71" s="137"/>
      <c r="B71" s="136"/>
      <c r="C71" s="136"/>
    </row>
    <row r="72" spans="1:3" ht="12.75">
      <c r="A72" s="137"/>
      <c r="B72" s="136"/>
      <c r="C72" s="136"/>
    </row>
    <row r="73" spans="1:3" ht="12.75">
      <c r="A73" s="137"/>
      <c r="B73" s="136"/>
      <c r="C73" s="136"/>
    </row>
    <row r="74" spans="1:3" ht="12.75">
      <c r="A74" s="137"/>
      <c r="B74" s="136"/>
      <c r="C74" s="136"/>
    </row>
    <row r="75" spans="1:3" ht="12.75">
      <c r="A75" s="137"/>
      <c r="B75" s="136"/>
      <c r="C75" s="136"/>
    </row>
    <row r="76" spans="1:3" ht="12.75">
      <c r="A76" s="137"/>
      <c r="B76" s="136"/>
      <c r="C76" s="136"/>
    </row>
    <row r="77" spans="1:3" ht="12.75">
      <c r="A77" s="137"/>
      <c r="B77" s="136"/>
      <c r="C77" s="136"/>
    </row>
    <row r="78" spans="1:3" ht="12.75">
      <c r="A78" s="137"/>
      <c r="B78" s="136"/>
      <c r="C78" s="136"/>
    </row>
    <row r="79" spans="1:3" ht="12.75">
      <c r="A79" s="137"/>
      <c r="B79" s="136"/>
      <c r="C79" s="136"/>
    </row>
    <row r="80" spans="1:3" ht="12.75">
      <c r="A80" s="137"/>
      <c r="B80" s="136"/>
      <c r="C80" s="136"/>
    </row>
    <row r="81" spans="1:3" ht="12.75">
      <c r="A81" s="137"/>
      <c r="B81" s="136"/>
      <c r="C81" s="136"/>
    </row>
    <row r="82" spans="1:3" ht="12.75">
      <c r="A82" s="137"/>
      <c r="B82" s="136"/>
      <c r="C82" s="136"/>
    </row>
    <row r="83" spans="1:3" ht="12.75">
      <c r="A83" s="137"/>
      <c r="B83" s="136"/>
      <c r="C83" s="136"/>
    </row>
    <row r="84" spans="1:3" ht="12.75">
      <c r="A84" s="137"/>
      <c r="B84" s="136"/>
      <c r="C84" s="136"/>
    </row>
    <row r="85" spans="1:3" ht="12.75">
      <c r="A85" s="137"/>
      <c r="B85" s="136"/>
      <c r="C85" s="136"/>
    </row>
    <row r="86" spans="1:3" ht="12.75">
      <c r="A86" s="137"/>
      <c r="B86" s="136"/>
      <c r="C86" s="136"/>
    </row>
    <row r="87" spans="1:3" ht="12.75">
      <c r="A87" s="137"/>
      <c r="B87" s="136"/>
      <c r="C87" s="136"/>
    </row>
    <row r="88" spans="1:3" ht="12.75">
      <c r="A88" s="137"/>
      <c r="B88" s="136"/>
      <c r="C88" s="136"/>
    </row>
    <row r="89" spans="1:3" ht="12.75">
      <c r="A89" s="137"/>
      <c r="B89" s="136"/>
      <c r="C89" s="136"/>
    </row>
    <row r="90" spans="1:3" ht="12.75">
      <c r="A90" s="137"/>
      <c r="B90" s="136"/>
      <c r="C90" s="136"/>
    </row>
    <row r="91" spans="1:3" ht="12.75">
      <c r="A91" s="137"/>
      <c r="B91" s="136"/>
      <c r="C91" s="136"/>
    </row>
    <row r="92" spans="1:3" ht="12.75">
      <c r="A92" s="137"/>
      <c r="B92" s="136"/>
      <c r="C92" s="136"/>
    </row>
    <row r="93" spans="1:3" ht="12.75">
      <c r="A93" s="137"/>
      <c r="B93" s="136"/>
      <c r="C93" s="136"/>
    </row>
    <row r="94" spans="1:3" ht="12.75">
      <c r="A94" s="137"/>
      <c r="B94" s="136"/>
      <c r="C94" s="136"/>
    </row>
    <row r="95" spans="1:3" ht="12.75">
      <c r="A95" s="137"/>
      <c r="B95" s="136"/>
      <c r="C95" s="136"/>
    </row>
    <row r="96" spans="1:3" ht="12.75">
      <c r="A96" s="137"/>
      <c r="B96" s="136"/>
      <c r="C96" s="136"/>
    </row>
    <row r="97" spans="1:3" ht="12.75">
      <c r="A97" s="137"/>
      <c r="B97" s="136"/>
      <c r="C97" s="136"/>
    </row>
    <row r="98" spans="1:3" ht="12.75">
      <c r="A98" s="137"/>
      <c r="B98" s="136"/>
      <c r="C98" s="136"/>
    </row>
    <row r="99" spans="1:3" ht="12.75">
      <c r="A99" s="137"/>
      <c r="B99" s="136"/>
      <c r="C99" s="136"/>
    </row>
    <row r="100" spans="1:3" ht="12.75">
      <c r="A100" s="137"/>
      <c r="B100" s="136"/>
      <c r="C100" s="136"/>
    </row>
    <row r="101" spans="1:3" ht="12.75">
      <c r="A101" s="137"/>
      <c r="B101" s="136"/>
      <c r="C101" s="136"/>
    </row>
    <row r="102" spans="1:3" ht="12.75">
      <c r="A102" s="137"/>
      <c r="B102" s="136"/>
      <c r="C102" s="136"/>
    </row>
    <row r="103" spans="1:3" ht="12.75">
      <c r="A103" s="137"/>
      <c r="B103" s="136"/>
      <c r="C103" s="136"/>
    </row>
    <row r="104" spans="1:3" ht="12.75">
      <c r="A104" s="137"/>
      <c r="B104" s="136"/>
      <c r="C104" s="136"/>
    </row>
    <row r="105" spans="1:3" ht="12.75">
      <c r="A105" s="137"/>
      <c r="B105" s="136"/>
      <c r="C105" s="136"/>
    </row>
    <row r="106" spans="1:3" ht="12.75">
      <c r="A106" s="137"/>
      <c r="B106" s="136"/>
      <c r="C106" s="136"/>
    </row>
    <row r="107" spans="1:3" ht="12.75">
      <c r="A107" s="137"/>
      <c r="B107" s="136"/>
      <c r="C107" s="136"/>
    </row>
    <row r="108" spans="1:3" ht="12.75">
      <c r="A108" s="137"/>
      <c r="B108" s="136"/>
      <c r="C108" s="136"/>
    </row>
    <row r="109" spans="1:3" ht="12.75">
      <c r="A109" s="137"/>
      <c r="B109" s="136"/>
      <c r="C109" s="136"/>
    </row>
    <row r="110" spans="1:3" ht="12.75">
      <c r="A110" s="137"/>
      <c r="B110" s="136"/>
      <c r="C110" s="136"/>
    </row>
    <row r="111" spans="1:3" ht="12.75">
      <c r="A111" s="137"/>
      <c r="B111" s="136"/>
      <c r="C111" s="136"/>
    </row>
    <row r="112" spans="1:3" ht="12.75">
      <c r="A112" s="137"/>
      <c r="B112" s="136"/>
      <c r="C112" s="136"/>
    </row>
    <row r="113" spans="1:3" ht="12.75">
      <c r="A113" s="137"/>
      <c r="B113" s="136"/>
      <c r="C113" s="136"/>
    </row>
    <row r="114" spans="1:3" ht="12.75">
      <c r="A114" s="137"/>
      <c r="B114" s="136"/>
      <c r="C114" s="136"/>
    </row>
    <row r="115" spans="1:3" ht="12.75">
      <c r="A115" s="137"/>
      <c r="B115" s="136"/>
      <c r="C115" s="136"/>
    </row>
    <row r="116" spans="1:3" ht="12.75">
      <c r="A116" s="137"/>
      <c r="B116" s="136"/>
      <c r="C116" s="136"/>
    </row>
    <row r="117" spans="1:3" ht="12.75">
      <c r="A117" s="137"/>
      <c r="B117" s="136"/>
      <c r="C117" s="136"/>
    </row>
    <row r="118" spans="1:3" ht="12.75">
      <c r="A118" s="137"/>
      <c r="B118" s="136"/>
      <c r="C118" s="136"/>
    </row>
    <row r="119" spans="1:3" ht="12.75">
      <c r="A119" s="137"/>
      <c r="B119" s="136"/>
      <c r="C119" s="136"/>
    </row>
    <row r="120" spans="1:3" ht="12.75">
      <c r="A120" s="137"/>
      <c r="B120" s="136"/>
      <c r="C120" s="136"/>
    </row>
    <row r="121" spans="1:3" ht="12.75">
      <c r="A121" s="137"/>
      <c r="B121" s="136"/>
      <c r="C121" s="136"/>
    </row>
    <row r="122" spans="1:3" ht="12.75">
      <c r="A122" s="137"/>
      <c r="B122" s="136"/>
      <c r="C122" s="136"/>
    </row>
    <row r="123" spans="1:3" ht="12.75">
      <c r="A123" s="137"/>
      <c r="B123" s="136"/>
      <c r="C123" s="136"/>
    </row>
    <row r="124" spans="1:3" ht="12.75">
      <c r="A124" s="137"/>
      <c r="B124" s="136"/>
      <c r="C124" s="136"/>
    </row>
    <row r="125" spans="1:3" ht="12.75">
      <c r="A125" s="137"/>
      <c r="B125" s="136"/>
      <c r="C125" s="136"/>
    </row>
    <row r="126" spans="1:3" ht="12.75">
      <c r="A126" s="137"/>
      <c r="B126" s="136"/>
      <c r="C126" s="136"/>
    </row>
    <row r="127" spans="1:3" ht="12.75">
      <c r="A127" s="137"/>
      <c r="B127" s="136"/>
      <c r="C127" s="136"/>
    </row>
    <row r="128" spans="1:3" ht="12.75">
      <c r="A128" s="137"/>
      <c r="B128" s="136"/>
      <c r="C128" s="136"/>
    </row>
    <row r="129" spans="1:3" ht="12.75">
      <c r="A129" s="137"/>
      <c r="B129" s="136"/>
      <c r="C129" s="136"/>
    </row>
    <row r="130" spans="1:3" ht="12.75">
      <c r="A130" s="137"/>
      <c r="B130" s="136"/>
      <c r="C130" s="136"/>
    </row>
    <row r="131" spans="1:2" ht="12.75">
      <c r="A131" s="137"/>
      <c r="B131" s="136"/>
    </row>
    <row r="132" spans="1:3" ht="12.75">
      <c r="A132" s="137"/>
      <c r="B132" s="136"/>
      <c r="C132" s="136"/>
    </row>
    <row r="133" spans="1:3" ht="12.75">
      <c r="A133" s="137"/>
      <c r="B133" s="136"/>
      <c r="C133" s="136"/>
    </row>
    <row r="134" spans="1:3" ht="12.75">
      <c r="A134" s="137"/>
      <c r="B134" s="136"/>
      <c r="C134" s="136"/>
    </row>
    <row r="135" spans="1:3" ht="12.75">
      <c r="A135" s="137"/>
      <c r="B135" s="136"/>
      <c r="C135" s="136"/>
    </row>
    <row r="136" spans="1:3" ht="12.75">
      <c r="A136" s="137"/>
      <c r="B136" s="136"/>
      <c r="C136" s="136"/>
    </row>
    <row r="137" spans="1:3" ht="12.75">
      <c r="A137" s="137"/>
      <c r="B137" s="136"/>
      <c r="C137" s="136"/>
    </row>
    <row r="138" spans="1:3" ht="12.75">
      <c r="A138" s="137"/>
      <c r="B138" s="136"/>
      <c r="C138" s="136"/>
    </row>
    <row r="139" spans="1:3" ht="12.75">
      <c r="A139" s="137"/>
      <c r="B139" s="136"/>
      <c r="C139" s="136"/>
    </row>
    <row r="140" spans="1:3" ht="12.75">
      <c r="A140" s="137"/>
      <c r="B140" s="136"/>
      <c r="C140" s="136"/>
    </row>
    <row r="141" spans="1:3" ht="12.75">
      <c r="A141" s="137"/>
      <c r="B141" s="136"/>
      <c r="C141" s="136"/>
    </row>
    <row r="142" spans="1:3" ht="12.75">
      <c r="A142" s="137"/>
      <c r="B142" s="136"/>
      <c r="C142" s="136"/>
    </row>
    <row r="143" spans="1:3" ht="12.75">
      <c r="A143" s="137"/>
      <c r="B143" s="136"/>
      <c r="C143" s="136"/>
    </row>
    <row r="144" spans="1:3" ht="12.75">
      <c r="A144" s="137"/>
      <c r="B144" s="136"/>
      <c r="C144" s="136"/>
    </row>
    <row r="145" spans="1:3" ht="12.75">
      <c r="A145" s="137"/>
      <c r="B145" s="136"/>
      <c r="C145" s="136"/>
    </row>
    <row r="146" spans="1:3" ht="12.75">
      <c r="A146" s="137"/>
      <c r="B146" s="136"/>
      <c r="C146" s="136"/>
    </row>
    <row r="147" spans="1:3" ht="12.75">
      <c r="A147" s="137"/>
      <c r="B147" s="136"/>
      <c r="C147" s="136"/>
    </row>
    <row r="148" spans="1:3" ht="12.75">
      <c r="A148" s="137"/>
      <c r="B148" s="136"/>
      <c r="C148" s="136"/>
    </row>
    <row r="149" spans="1:3" ht="12.75">
      <c r="A149" s="137"/>
      <c r="B149" s="136"/>
      <c r="C149" s="136"/>
    </row>
    <row r="150" spans="1:3" ht="12.75">
      <c r="A150" s="137"/>
      <c r="B150" s="136"/>
      <c r="C150" s="136"/>
    </row>
    <row r="151" spans="1:3" ht="12.75">
      <c r="A151" s="137"/>
      <c r="B151" s="136"/>
      <c r="C151" s="136"/>
    </row>
    <row r="152" spans="1:3" ht="12.75">
      <c r="A152" s="137"/>
      <c r="B152" s="136"/>
      <c r="C152" s="136"/>
    </row>
    <row r="153" spans="1:3" ht="12.75">
      <c r="A153" s="137"/>
      <c r="B153" s="136"/>
      <c r="C153" s="136"/>
    </row>
    <row r="154" spans="1:3" ht="12.75">
      <c r="A154" s="137"/>
      <c r="B154" s="136"/>
      <c r="C154" s="136"/>
    </row>
    <row r="155" spans="1:3" ht="12.75">
      <c r="A155" s="137"/>
      <c r="B155" s="136"/>
      <c r="C155" s="136"/>
    </row>
    <row r="156" spans="1:3" ht="12.75">
      <c r="A156" s="137"/>
      <c r="B156" s="136"/>
      <c r="C156" s="136"/>
    </row>
    <row r="157" spans="1:3" ht="12.75">
      <c r="A157" s="137"/>
      <c r="B157" s="136"/>
      <c r="C157" s="136"/>
    </row>
    <row r="158" spans="1:2" ht="12.75">
      <c r="A158" s="137"/>
      <c r="B158" s="136"/>
    </row>
    <row r="159" spans="1:3" ht="12.75">
      <c r="A159" s="137"/>
      <c r="B159" s="136"/>
      <c r="C159" s="136"/>
    </row>
    <row r="160" spans="1:3" ht="12.75">
      <c r="A160" s="137"/>
      <c r="B160" s="136"/>
      <c r="C160" s="136"/>
    </row>
    <row r="161" spans="1:3" ht="12.75">
      <c r="A161" s="137"/>
      <c r="B161" s="136"/>
      <c r="C161" s="136"/>
    </row>
    <row r="162" spans="1:3" ht="12.75">
      <c r="A162" s="137"/>
      <c r="B162" s="136"/>
      <c r="C162" s="136"/>
    </row>
    <row r="163" spans="1:3" ht="12.75">
      <c r="A163" s="137"/>
      <c r="B163" s="136"/>
      <c r="C163" s="136"/>
    </row>
    <row r="164" spans="1:3" ht="12.75">
      <c r="A164" s="137"/>
      <c r="B164" s="136"/>
      <c r="C164" s="136"/>
    </row>
    <row r="165" spans="1:3" ht="12.75">
      <c r="A165" s="137"/>
      <c r="B165" s="136"/>
      <c r="C165" s="136"/>
    </row>
    <row r="166" spans="1:3" ht="12.75">
      <c r="A166" s="137"/>
      <c r="B166" s="136"/>
      <c r="C166" s="136"/>
    </row>
    <row r="167" spans="1:3" ht="12.75">
      <c r="A167" s="137"/>
      <c r="B167" s="136"/>
      <c r="C167" s="136"/>
    </row>
    <row r="168" spans="1:2" ht="12.75">
      <c r="A168" s="137"/>
      <c r="B168" s="136"/>
    </row>
    <row r="169" spans="1:3" ht="12.75">
      <c r="A169" s="137"/>
      <c r="B169" s="136"/>
      <c r="C169" s="136"/>
    </row>
    <row r="170" spans="1:3" ht="12.75">
      <c r="A170" s="137"/>
      <c r="B170" s="136"/>
      <c r="C170" s="136"/>
    </row>
    <row r="171" spans="1:3" ht="12.75">
      <c r="A171" s="137"/>
      <c r="B171" s="136"/>
      <c r="C171" s="136"/>
    </row>
    <row r="172" spans="1:3" ht="12.75">
      <c r="A172" s="137"/>
      <c r="B172" s="136"/>
      <c r="C172" s="136"/>
    </row>
    <row r="173" spans="1:3" ht="12.75">
      <c r="A173" s="137"/>
      <c r="B173" s="136"/>
      <c r="C173" s="136"/>
    </row>
    <row r="174" spans="1:3" ht="12.75">
      <c r="A174" s="137"/>
      <c r="B174" s="136"/>
      <c r="C174" s="136"/>
    </row>
    <row r="175" spans="1:3" ht="12.75">
      <c r="A175" s="137"/>
      <c r="B175" s="136"/>
      <c r="C175" s="136"/>
    </row>
    <row r="176" spans="1:3" ht="12.75">
      <c r="A176" s="137"/>
      <c r="B176" s="136"/>
      <c r="C176" s="136"/>
    </row>
    <row r="177" spans="1:3" ht="12.75">
      <c r="A177" s="137"/>
      <c r="B177" s="136"/>
      <c r="C177" s="136"/>
    </row>
    <row r="178" spans="1:3" ht="12.75">
      <c r="A178" s="137"/>
      <c r="B178" s="136"/>
      <c r="C178" s="136"/>
    </row>
    <row r="179" spans="1:3" ht="12.75">
      <c r="A179" s="137"/>
      <c r="B179" s="136"/>
      <c r="C179" s="136"/>
    </row>
    <row r="180" spans="1:3" ht="12.75">
      <c r="A180" s="137"/>
      <c r="B180" s="136"/>
      <c r="C180" s="136"/>
    </row>
    <row r="181" spans="1:3" ht="12.75">
      <c r="A181" s="137"/>
      <c r="B181" s="136"/>
      <c r="C181" s="136"/>
    </row>
    <row r="182" spans="1:3" ht="12.75">
      <c r="A182" s="137"/>
      <c r="B182" s="136"/>
      <c r="C182" s="136"/>
    </row>
    <row r="183" spans="1:3" ht="12.75">
      <c r="A183" s="137"/>
      <c r="B183" s="136"/>
      <c r="C183" s="136"/>
    </row>
    <row r="184" spans="1:3" ht="12.75">
      <c r="A184" s="137"/>
      <c r="B184" s="136"/>
      <c r="C184" s="136"/>
    </row>
    <row r="185" spans="1:3" ht="12.75">
      <c r="A185" s="137"/>
      <c r="B185" s="136"/>
      <c r="C185" s="136"/>
    </row>
    <row r="186" spans="1:3" ht="12.75">
      <c r="A186" s="137"/>
      <c r="B186" s="136"/>
      <c r="C186" s="136"/>
    </row>
    <row r="187" spans="1:3" ht="12.75">
      <c r="A187" s="137"/>
      <c r="B187" s="136"/>
      <c r="C187" s="136"/>
    </row>
    <row r="188" spans="1:3" ht="12.75">
      <c r="A188" s="137"/>
      <c r="B188" s="136"/>
      <c r="C188" s="136"/>
    </row>
    <row r="189" spans="1:3" ht="12.75">
      <c r="A189" s="137"/>
      <c r="B189" s="136"/>
      <c r="C189" s="136"/>
    </row>
    <row r="190" spans="1:3" ht="12.75">
      <c r="A190" s="137"/>
      <c r="B190" s="136"/>
      <c r="C190" s="136"/>
    </row>
    <row r="191" spans="1:3" ht="12.75">
      <c r="A191" s="137"/>
      <c r="B191" s="136"/>
      <c r="C191" s="136"/>
    </row>
    <row r="192" spans="1:3" ht="12.75">
      <c r="A192" s="137"/>
      <c r="B192" s="136"/>
      <c r="C192" s="136"/>
    </row>
    <row r="193" spans="1:3" ht="12.75">
      <c r="A193" s="137"/>
      <c r="B193" s="136"/>
      <c r="C193" s="136"/>
    </row>
    <row r="194" spans="1:3" ht="12.75">
      <c r="A194" s="137"/>
      <c r="B194" s="136"/>
      <c r="C194" s="136"/>
    </row>
    <row r="195" spans="1:3" ht="12.75">
      <c r="A195" s="137"/>
      <c r="B195" s="136"/>
      <c r="C195" s="136"/>
    </row>
    <row r="196" spans="1:3" ht="12.75">
      <c r="A196" s="137"/>
      <c r="B196" s="136"/>
      <c r="C196" s="136"/>
    </row>
    <row r="197" spans="1:3" ht="12.75">
      <c r="A197" s="137"/>
      <c r="B197" s="136"/>
      <c r="C197" s="136"/>
    </row>
    <row r="198" spans="1:3" ht="12.75">
      <c r="A198" s="137"/>
      <c r="B198" s="136"/>
      <c r="C198" s="136"/>
    </row>
    <row r="199" spans="1:3" ht="12.75">
      <c r="A199" s="137"/>
      <c r="B199" s="136"/>
      <c r="C199" s="136"/>
    </row>
    <row r="200" spans="1:3" ht="12.75">
      <c r="A200" s="137"/>
      <c r="B200" s="136"/>
      <c r="C200" s="136"/>
    </row>
    <row r="201" spans="1:3" ht="12.75">
      <c r="A201" s="137"/>
      <c r="B201" s="136"/>
      <c r="C201" s="136"/>
    </row>
    <row r="202" spans="1:3" ht="12.75">
      <c r="A202" s="137"/>
      <c r="B202" s="136"/>
      <c r="C202" s="136"/>
    </row>
    <row r="203" spans="1:3" ht="12.75">
      <c r="A203" s="137"/>
      <c r="B203" s="136"/>
      <c r="C203" s="136"/>
    </row>
    <row r="204" spans="1:3" ht="12.75">
      <c r="A204" s="137"/>
      <c r="B204" s="136"/>
      <c r="C204" s="136"/>
    </row>
    <row r="205" spans="1:3" ht="12.75">
      <c r="A205" s="137"/>
      <c r="B205" s="136"/>
      <c r="C205" s="136"/>
    </row>
    <row r="206" spans="1:3" ht="12.75">
      <c r="A206" s="137"/>
      <c r="B206" s="136"/>
      <c r="C206" s="136"/>
    </row>
    <row r="207" spans="1:3" ht="12.75">
      <c r="A207" s="137"/>
      <c r="B207" s="136"/>
      <c r="C207" s="136"/>
    </row>
    <row r="208" spans="1:3" ht="12.75">
      <c r="A208" s="137"/>
      <c r="B208" s="136"/>
      <c r="C208" s="136"/>
    </row>
    <row r="209" spans="1:3" ht="12.75">
      <c r="A209" s="137"/>
      <c r="B209" s="136"/>
      <c r="C209" s="136"/>
    </row>
    <row r="210" spans="1:3" ht="12.75">
      <c r="A210" s="137"/>
      <c r="B210" s="136"/>
      <c r="C210" s="136"/>
    </row>
    <row r="211" spans="1:3" ht="12.75">
      <c r="A211" s="137"/>
      <c r="B211" s="136"/>
      <c r="C211" s="136"/>
    </row>
    <row r="212" spans="1:3" ht="12.75">
      <c r="A212" s="137"/>
      <c r="B212" s="136"/>
      <c r="C212" s="136"/>
    </row>
    <row r="213" spans="1:3" ht="12.75">
      <c r="A213" s="141"/>
      <c r="C213" s="136"/>
    </row>
    <row r="214" spans="1:3" ht="12.75">
      <c r="A214" s="141"/>
      <c r="C214" s="136"/>
    </row>
    <row r="215" ht="12.75">
      <c r="A215" s="141"/>
    </row>
    <row r="216" ht="12.75">
      <c r="A216" s="141"/>
    </row>
    <row r="217" ht="12.75">
      <c r="A217" s="141"/>
    </row>
    <row r="218" ht="12.75">
      <c r="A218" s="14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OCS-18h, August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2018-08-14T13:10:51Z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