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<sst xmlns="http://schemas.openxmlformats.org/spreadsheetml/2006/main" count="35" uniqueCount="34">
  <si>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</si>
  <si>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</si>
  <si>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</si>
  <si>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</si>
  <si>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</si>
  <si>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</si>
  <si>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</si>
  <si>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</si>
  <si>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</si>
  <si>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</si>
  <si>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</si>
  <si>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</si>
  <si>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</si>
  <si>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</si>
  <si>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</si>
  <si>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</si>
  <si>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</si>
  <si>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</si>
  <si>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</si>
  <si>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</si>
  <si>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</si>
  <si>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</si>
  <si>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November</t>
  </si>
  <si>
    <t>Total to date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</si>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</sst>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166" fontId="1" fillId="0" borderId="0" xfId="42" applyNumberFormat="1" applyFont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3" t="s">
        <v>1</v>
      </c>
      <c r="C2" s="23"/>
      <c r="D2" s="23"/>
      <c r="E2" s="23"/>
      <c r="F2" s="3"/>
      <c r="G2" s="23" t="s">
        <v>2</v>
      </c>
      <c r="H2" s="23"/>
      <c r="I2" s="23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4" t="s">
        <v>11</v>
      </c>
      <c r="C5" s="24"/>
      <c r="D5" s="24"/>
      <c r="E5" s="24"/>
      <c r="F5" s="24"/>
      <c r="G5" s="24"/>
      <c r="H5" s="24"/>
      <c r="I5" s="24"/>
      <c r="J5" s="24"/>
    </row>
    <row r="6" spans="1:10" ht="18.75">
      <c r="A6" s="2" t="s">
        <v>19</v>
      </c>
      <c r="B6" s="19">
        <v>250</v>
      </c>
      <c r="C6" s="20">
        <v>45062</v>
      </c>
      <c r="D6" s="20">
        <v>332.95</v>
      </c>
      <c r="E6" s="20">
        <f>+B6+C6+D6</f>
        <v>45644.95</v>
      </c>
      <c r="F6" s="20"/>
      <c r="G6" s="20">
        <f>+I6-H6</f>
        <v>32276.865499999996</v>
      </c>
      <c r="H6" s="20">
        <v>13107.6205</v>
      </c>
      <c r="I6" s="20">
        <f>+E6-J6</f>
        <v>45384.486</v>
      </c>
      <c r="J6" s="20">
        <f>240.755+19.709</f>
        <v>260.464</v>
      </c>
    </row>
    <row r="7" spans="1:10" ht="18.75">
      <c r="A7" s="2" t="s">
        <v>18</v>
      </c>
      <c r="B7" s="19">
        <f>+J6</f>
        <v>260.464</v>
      </c>
      <c r="C7" s="20">
        <v>44690</v>
      </c>
      <c r="D7" s="20">
        <v>400</v>
      </c>
      <c r="E7" s="20">
        <f>+B7+C7+D7</f>
        <v>45350.464</v>
      </c>
      <c r="F7" s="20"/>
      <c r="G7" s="20">
        <f>+I7-H7</f>
        <v>33200.464</v>
      </c>
      <c r="H7" s="20">
        <v>11850</v>
      </c>
      <c r="I7" s="20">
        <f>+E7-J7</f>
        <v>45050.464</v>
      </c>
      <c r="J7" s="20">
        <v>300</v>
      </c>
    </row>
    <row r="8" spans="1:10" ht="18.75">
      <c r="A8" s="2" t="s">
        <v>27</v>
      </c>
      <c r="B8" s="19">
        <f>J7</f>
        <v>300</v>
      </c>
      <c r="C8" s="20">
        <v>46275</v>
      </c>
      <c r="D8" s="20">
        <v>325</v>
      </c>
      <c r="E8" s="20">
        <f>+B8+C8+D8</f>
        <v>46900</v>
      </c>
      <c r="F8" s="20"/>
      <c r="G8" s="20">
        <f>+I8-H8</f>
        <v>34300</v>
      </c>
      <c r="H8" s="20">
        <v>12300</v>
      </c>
      <c r="I8" s="20">
        <f>+E8-J8</f>
        <v>46600</v>
      </c>
      <c r="J8" s="20">
        <v>300</v>
      </c>
    </row>
    <row r="9" spans="1:10" ht="15.75">
      <c r="A9" s="2"/>
      <c r="B9" s="12"/>
      <c r="C9" s="12"/>
      <c r="D9" s="12"/>
      <c r="E9" s="12"/>
      <c r="F9" s="10"/>
      <c r="G9" s="12"/>
      <c r="H9" s="12"/>
      <c r="I9" s="12"/>
      <c r="J9" s="12"/>
    </row>
    <row r="10" spans="1:10" ht="15.75">
      <c r="A10" s="2" t="s">
        <v>20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21</v>
      </c>
      <c r="B11" s="21">
        <f>J6</f>
        <v>260.464</v>
      </c>
      <c r="C11" s="17">
        <f>3742.412+258.909</f>
        <v>4001.321</v>
      </c>
      <c r="D11" s="17">
        <f>(24495.418+2975+4420.437)*2.204622/2000</f>
        <v>35.153640265905004</v>
      </c>
      <c r="E11" s="17">
        <f aca="true" t="shared" si="0" ref="E11:E16">SUM(B11:D11)</f>
        <v>4296.938640265905</v>
      </c>
      <c r="F11" s="16"/>
      <c r="G11" s="22">
        <f aca="true" t="shared" si="1" ref="G11:G16">I11-H11</f>
        <v>3011.5007948998496</v>
      </c>
      <c r="H11" s="17">
        <f>((655.834691+2.098+150.976814))*(2.204622/2)</f>
        <v>891.669845366055</v>
      </c>
      <c r="I11" s="16">
        <f aca="true" t="shared" si="2" ref="I11:I19">E11-J11</f>
        <v>3903.1706402659047</v>
      </c>
      <c r="J11" s="17">
        <f>360.253+33.515</f>
        <v>393.768</v>
      </c>
      <c r="K11" s="16"/>
      <c r="L11" s="16"/>
    </row>
    <row r="12" spans="1:12" ht="15.75">
      <c r="A12" s="3" t="s">
        <v>22</v>
      </c>
      <c r="B12" s="21">
        <f aca="true" t="shared" si="3" ref="B12:B17">J11</f>
        <v>393.768</v>
      </c>
      <c r="C12" s="17">
        <f>3655.75+251.965</f>
        <v>3907.715</v>
      </c>
      <c r="D12" s="17">
        <f>(23369.296+2935+1434.996)*2.204622/2000</f>
        <v>30.577326703812</v>
      </c>
      <c r="E12" s="17">
        <f t="shared" si="0"/>
        <v>4332.060326703812</v>
      </c>
      <c r="F12" s="16"/>
      <c r="G12" s="22">
        <f t="shared" si="1"/>
        <v>2766.7924688259423</v>
      </c>
      <c r="H12" s="17">
        <f>((844.245008+15.814+213.576162))*(2.204622/2)</f>
        <v>1183.47985787787</v>
      </c>
      <c r="I12" s="16">
        <f t="shared" si="2"/>
        <v>3950.2723267038123</v>
      </c>
      <c r="J12" s="17">
        <f>342.962+38.826</f>
        <v>381.788</v>
      </c>
      <c r="K12" s="16"/>
      <c r="L12" s="16"/>
    </row>
    <row r="13" spans="1:10" ht="15.75">
      <c r="A13" s="3" t="s">
        <v>24</v>
      </c>
      <c r="B13" s="21">
        <f t="shared" si="3"/>
        <v>381.788</v>
      </c>
      <c r="C13" s="17">
        <f>3669.213+262.266</f>
        <v>3931.4790000000003</v>
      </c>
      <c r="D13" s="17">
        <f>(24915.262+4082+1635.392)*2.204622/2000</f>
        <v>33.766711463394</v>
      </c>
      <c r="E13" s="17">
        <f t="shared" si="0"/>
        <v>4347.033711463394</v>
      </c>
      <c r="F13" s="16"/>
      <c r="G13" s="22">
        <f t="shared" si="1"/>
        <v>2975.6541143822187</v>
      </c>
      <c r="H13" s="17">
        <f>((745.244112+4.978+219.587313))*(2.204622/2)</f>
        <v>1069.031597081175</v>
      </c>
      <c r="I13" s="16">
        <f t="shared" si="2"/>
        <v>4044.685711463394</v>
      </c>
      <c r="J13" s="17">
        <f>270.421+31.927</f>
        <v>302.348</v>
      </c>
    </row>
    <row r="14" spans="1:10" ht="15.75">
      <c r="A14" s="3" t="s">
        <v>25</v>
      </c>
      <c r="B14" s="21">
        <f t="shared" si="3"/>
        <v>302.348</v>
      </c>
      <c r="C14" s="17">
        <f>3539.791+256.884</f>
        <v>3796.675</v>
      </c>
      <c r="D14" s="17">
        <f>(25186.935+4795+345.228)*2.204622/2000</f>
        <v>33.42996537369301</v>
      </c>
      <c r="E14" s="17">
        <f t="shared" si="0"/>
        <v>4132.452965373694</v>
      </c>
      <c r="F14" s="16"/>
      <c r="G14" s="22">
        <f t="shared" si="1"/>
        <v>2619.913907006644</v>
      </c>
      <c r="H14" s="17">
        <f>((727.396825+8.71+263.829725))*(2.204622/2)</f>
        <v>1102.24105836705</v>
      </c>
      <c r="I14" s="16">
        <f t="shared" si="2"/>
        <v>3722.154965373694</v>
      </c>
      <c r="J14" s="17">
        <f>368.063+42.235</f>
        <v>410.298</v>
      </c>
    </row>
    <row r="15" spans="1:10" ht="15.75">
      <c r="A15" s="3" t="s">
        <v>26</v>
      </c>
      <c r="B15" s="21">
        <f t="shared" si="3"/>
        <v>410.298</v>
      </c>
      <c r="C15" s="17">
        <f>3425.236+241.078</f>
        <v>3666.314</v>
      </c>
      <c r="D15" s="17">
        <f>(24847.911+6943+637.92)*2.204622/2000</f>
        <v>35.746657128441</v>
      </c>
      <c r="E15" s="17">
        <f t="shared" si="0"/>
        <v>4112.358657128441</v>
      </c>
      <c r="F15" s="16"/>
      <c r="G15" s="22">
        <f t="shared" si="1"/>
        <v>2539.0187208396956</v>
      </c>
      <c r="H15" s="17">
        <f>((898.401848+8.481+191.707238))*(2.204622/2)</f>
        <v>1210.987936288746</v>
      </c>
      <c r="I15" s="16">
        <f t="shared" si="2"/>
        <v>3750.0066571284415</v>
      </c>
      <c r="J15" s="17">
        <f>330.057+32.295</f>
        <v>362.35200000000003</v>
      </c>
    </row>
    <row r="16" spans="1:10" ht="15.75">
      <c r="A16" s="3" t="s">
        <v>28</v>
      </c>
      <c r="B16" s="21">
        <f t="shared" si="3"/>
        <v>362.35200000000003</v>
      </c>
      <c r="C16" s="17">
        <f>3677.248+260.298</f>
        <v>3937.5460000000003</v>
      </c>
      <c r="D16" s="17">
        <f>(29390.697+4022+320.272)*2.204622/2000</f>
        <v>37.184222791359</v>
      </c>
      <c r="E16" s="17">
        <f t="shared" si="0"/>
        <v>4337.0822227913595</v>
      </c>
      <c r="F16" s="16"/>
      <c r="G16" s="22">
        <f t="shared" si="1"/>
        <v>2994.2167364090915</v>
      </c>
      <c r="H16" s="17">
        <f>((714.043942+4.514+192.952046))*(2.204622/2)</f>
        <v>1004.7674863822681</v>
      </c>
      <c r="I16" s="16">
        <f t="shared" si="2"/>
        <v>3998.9842227913596</v>
      </c>
      <c r="J16" s="17">
        <f>302.672+35.426</f>
        <v>338.098</v>
      </c>
    </row>
    <row r="17" spans="1:10" ht="15.75">
      <c r="A17" s="3" t="s">
        <v>29</v>
      </c>
      <c r="B17" s="21">
        <f t="shared" si="3"/>
        <v>338.098</v>
      </c>
      <c r="C17" s="17">
        <f>3502.911+243.761</f>
        <v>3746.672</v>
      </c>
      <c r="D17" s="17">
        <f>(38898.047+3500+744.593)*2.204622/2000</f>
        <v>47.55660664104</v>
      </c>
      <c r="E17" s="17">
        <f>SUM(B17:D17)</f>
        <v>4132.32660664104</v>
      </c>
      <c r="F17" s="16"/>
      <c r="G17" s="22">
        <f>I17-H17</f>
        <v>2656.4960537322268</v>
      </c>
      <c r="H17" s="17">
        <f>((804.694759+5.149+155.003324))*(2.204622/2)</f>
        <v>1063.561552908813</v>
      </c>
      <c r="I17" s="16">
        <f t="shared" si="2"/>
        <v>3720.0576066410395</v>
      </c>
      <c r="J17" s="17">
        <f>365.653+46.616</f>
        <v>412.269</v>
      </c>
    </row>
    <row r="18" spans="1:10" ht="15.75">
      <c r="A18" s="3" t="s">
        <v>30</v>
      </c>
      <c r="B18" s="21">
        <f>J17</f>
        <v>412.269</v>
      </c>
      <c r="C18" s="17">
        <f>3561.181+246.358</f>
        <v>3807.539</v>
      </c>
      <c r="D18" s="17">
        <f>(22753.555+7845+921.824)*2.204622/2000</f>
        <v>34.745260495869</v>
      </c>
      <c r="E18" s="17">
        <f>SUM(B18:D18)</f>
        <v>4254.553260495869</v>
      </c>
      <c r="F18" s="16"/>
      <c r="G18" s="22">
        <f>I18-H18</f>
        <v>2813.473726115773</v>
      </c>
      <c r="H18" s="17">
        <f>((814.062955+6.81+133.174981))*(2.204622/2)</f>
        <v>1051.657534380096</v>
      </c>
      <c r="I18" s="16">
        <f t="shared" si="2"/>
        <v>3865.131260495869</v>
      </c>
      <c r="J18" s="17">
        <f>343.411+46.011</f>
        <v>389.422</v>
      </c>
    </row>
    <row r="19" spans="1:10" ht="15.75">
      <c r="A19" s="3" t="s">
        <v>31</v>
      </c>
      <c r="B19" s="21">
        <f>J18</f>
        <v>389.422</v>
      </c>
      <c r="C19" s="17">
        <f>3411.099+235.294</f>
        <v>3646.393</v>
      </c>
      <c r="D19" s="17">
        <f>(19933.793+2332+1376.422)*2.204622/2000</f>
        <v>26.061073658865</v>
      </c>
      <c r="E19" s="17">
        <f>SUM(B19:D19)</f>
        <v>4061.876073658865</v>
      </c>
      <c r="F19" s="16"/>
      <c r="G19" s="22">
        <f>I19-H19</f>
        <v>2988.982171997297</v>
      </c>
      <c r="H19" s="17">
        <f>((590.624824+8.564+91.847464))*(2.204622/2)</f>
        <v>761.736901661568</v>
      </c>
      <c r="I19" s="16">
        <f t="shared" si="2"/>
        <v>3750.719073658865</v>
      </c>
      <c r="J19" s="17">
        <f>281.038+30.119</f>
        <v>311.15700000000004</v>
      </c>
    </row>
    <row r="20" spans="1:10" ht="15.75">
      <c r="A20" s="3" t="s">
        <v>32</v>
      </c>
      <c r="B20" s="21">
        <f>J19</f>
        <v>311.15700000000004</v>
      </c>
      <c r="C20" s="17">
        <f>3403.386+240.805</f>
        <v>3644.191</v>
      </c>
      <c r="D20" s="17">
        <f>(19923.723+3115+574.81)*2.204622/2000</f>
        <v>26.029457174763003</v>
      </c>
      <c r="E20" s="17">
        <f>SUM(B20:D20)</f>
        <v>3981.377457174763</v>
      </c>
      <c r="F20" s="16"/>
      <c r="G20" s="22">
        <f>I20-H20</f>
        <v>2541.4454187007714</v>
      </c>
      <c r="H20" s="17">
        <f>((778.120003+7.608+103.583669))*(2.204622/2)</f>
        <v>980.2980384739919</v>
      </c>
      <c r="I20" s="16">
        <f>E20-J20</f>
        <v>3521.743457174763</v>
      </c>
      <c r="J20" s="17">
        <f>419.802+39.832</f>
        <v>459.634</v>
      </c>
    </row>
    <row r="21" spans="1:10" ht="15.75">
      <c r="A21" s="3" t="s">
        <v>33</v>
      </c>
      <c r="B21" s="21">
        <f>J20</f>
        <v>459.634</v>
      </c>
      <c r="C21" s="17">
        <f>3111.301+217.058</f>
        <v>3328.359</v>
      </c>
      <c r="D21" s="17">
        <f>(23371.17+3917+880.38)*2.204622/2000</f>
        <v>31.050502519050003</v>
      </c>
      <c r="E21" s="17">
        <f>SUM(B21:D21)</f>
        <v>3819.04350251905</v>
      </c>
      <c r="F21" s="16"/>
      <c r="G21" s="22">
        <f>I21-H21</f>
        <v>2785.589426286835</v>
      </c>
      <c r="H21" s="17">
        <f>((603.668112+6.591+78.102953))*(2.204622/2)</f>
        <v>758.7890762322149</v>
      </c>
      <c r="I21" s="16">
        <f>E21-J21</f>
        <v>3544.37850251905</v>
      </c>
      <c r="J21" s="17">
        <f>247.799+26.866</f>
        <v>274.665</v>
      </c>
    </row>
    <row r="22" spans="1:10" ht="15.75">
      <c r="A22" s="1" t="s">
        <v>23</v>
      </c>
      <c r="B22" s="15"/>
      <c r="C22" s="18">
        <f>SUM(C11:C21)</f>
        <v>41414.20399999999</v>
      </c>
      <c r="D22" s="18">
        <f>SUM(D11:D21)</f>
        <v>371.301424216191</v>
      </c>
      <c r="E22" s="18">
        <f>B11+C22+D22</f>
        <v>42045.96942421618</v>
      </c>
      <c r="F22" s="15">
        <f>SUM(F11:F12)</f>
        <v>0</v>
      </c>
      <c r="G22" s="18">
        <f>SUM(G11:G21)</f>
        <v>30693.083539196345</v>
      </c>
      <c r="H22" s="18">
        <f>SUM(H11:H21)</f>
        <v>11078.220885019846</v>
      </c>
      <c r="I22" s="18">
        <f>SUM(I11:I21)</f>
        <v>41771.3044242162</v>
      </c>
      <c r="J22" s="15"/>
    </row>
    <row r="23" spans="1:10" ht="18.75">
      <c r="A23" s="7" t="s">
        <v>17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5.75">
      <c r="A24" s="2" t="s">
        <v>16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5.75">
      <c r="A25" s="2" t="s">
        <v>12</v>
      </c>
      <c r="B25" s="8">
        <f ca="1">NOW()</f>
        <v>42656.70286875</v>
      </c>
      <c r="C25" s="9"/>
      <c r="D25" s="6"/>
      <c r="E25" s="6"/>
      <c r="F25" s="6"/>
      <c r="G25" s="6"/>
      <c r="H25" s="6"/>
      <c r="I25" s="6"/>
      <c r="J25" s="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Ash, Shelbi Knisley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2016-10-13T20:52:12Z</dcterms:modified>
  <cp:category/>
  <cp:version/>
  <cp:contentType/>
  <cp:contentStatus/>
</cp:coreProperties>
</file>