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" yWindow="680" windowWidth="13800" windowHeight="6920" activeTab="0"/>
  </bookViews>
  <sheets>
    <sheet name="RICETABLE7" sheetId="1" r:id="rId1"/>
    <sheet name="Sheet1" sheetId="2" r:id="rId2"/>
  </sheets>
  <definedNames>
    <definedName name="\m">'RICETABLE7'!$G$10:$G$26</definedName>
    <definedName name="\p">'RICETABLE7'!$G$1:$M$5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'RICETABLE7'!$A$1:$L$72</definedName>
    <definedName name="_xlnm.Print_Area">'RICETABLE7'!$A$1:$H$161</definedName>
    <definedName name="Print_Area_MI" localSheetId="0">'RICETABLE7'!$A$1:$B$75</definedName>
    <definedName name="PRINT_AREA_MI">'RICETABLE7'!$A$1:$H$161</definedName>
    <definedName name="RICE">'RICETABLE7'!$A$1:$B$71</definedName>
    <definedName name="TABLE">'RICETABLE7'!$A$1:$B$92</definedName>
    <definedName name="TABLE4">'RICETABLE7'!$F$3:$F$32</definedName>
  </definedNames>
  <calcPr fullCalcOnLoad="1"/>
</workbook>
</file>

<file path=xl/sharedStrings.xml><?xml version="1.0" encoding="utf-8"?>
<sst xmlns="http://schemas.openxmlformats.org/spreadsheetml/2006/main" count="93" uniqueCount="78">
  <si>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</si>
  <si>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</si>
  <si>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</si>
  <si>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</si>
  <si>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</si>
  <si>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</si>
  <si>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</si>
  <si>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</si>
  <si>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</si>
  <si>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</si>
  <si>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</si>
  <si>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</si>
  <si>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</si>
  <si>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</si>
  <si>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</si>
  <si>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</si>
  <si>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</si>
  <si>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</si>
  <si>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</si>
  <si>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</si>
  <si>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</si>
  <si>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</si>
  <si>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</si>
  <si>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</si>
  <si>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</si>
  <si>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</si>
  <si>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</si>
  <si>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</si>
  <si>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</si>
  <si>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</si>
  <si>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</si>
  <si>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</si>
  <si>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</si>
  <si>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</si>
  <si>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</si>
  <si>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</si>
  <si>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</si>
  <si>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</si>
  <si>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</si>
  <si>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</si>
  <si>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</si>
  <si>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</si>
  <si>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</si>
  <si>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</si>
  <si>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</si>
  <si>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</si>
  <si>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</si>
  <si>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</si>
  <si>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</si>
  <si>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</si>
  <si>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</si>
  <si>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</si>
  <si>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</si>
  <si>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</si>
  <si>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</si>
  <si>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</si>
  <si>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</si>
  <si>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</si>
  <si>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</si>
  <si>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</si>
  <si>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</si>
  <si>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2011/12</t>
  </si>
  <si>
    <t>2012/13</t>
  </si>
  <si>
    <t>1,000 tons</t>
  </si>
  <si>
    <t xml:space="preserve">  Iran</t>
  </si>
  <si>
    <t>2013/14</t>
  </si>
  <si>
    <t>2014/15</t>
  </si>
  <si>
    <t>through</t>
  </si>
  <si>
    <t>Table 8--U.S. commercial rice exports</t>
  </si>
  <si>
    <t>2015/16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</si>
  <si>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</si>
  <si>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 xml:space="preserve">  Guinea-Conakry</t>
  </si>
  <si>
    <t>1/   Total August-July marketing year commercial shipments. 2/ Total commercial shipments and outstanding sales.</t>
  </si>
  <si>
    <t>year 1/</t>
  </si>
  <si>
    <t>2016/17</t>
  </si>
  <si>
    <t>Sept. 1, 2016 2/</t>
  </si>
  <si>
    <t>Sept. 3, 2015 2/</t>
  </si>
  <si>
    <t>Last updated September 12, 2016.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</si>
</sst>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fill"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167" fontId="2" fillId="0" borderId="0" xfId="0" applyNumberFormat="1" applyFont="1" applyFill="1" applyAlignment="1" applyProtection="1">
      <alignment horizontal="center"/>
      <protection/>
    </xf>
    <xf numFmtId="167" fontId="2" fillId="0" borderId="10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36-@sum(c37:c45)" TargetMode="External" /><Relationship Id="rId4" Type="http://schemas.openxmlformats.org/officeDocument/2006/relationships/hyperlink" Target="mailto:=c48-@SUM(c49:c65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20-@sum(c21:c33)" TargetMode="External" /><Relationship Id="rId7" Type="http://schemas.openxmlformats.org/officeDocument/2006/relationships/hyperlink" Target="mailto:=c48-@SUM(c49:c65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48-@SUM(c49:c65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36-@sum(c37:c45)" TargetMode="External" /><Relationship Id="rId13" Type="http://schemas.openxmlformats.org/officeDocument/2006/relationships/hyperlink" Target="mailto:=c48-@SUM(c49:c65)" TargetMode="External" /><Relationship Id="rId14" Type="http://schemas.openxmlformats.org/officeDocument/2006/relationships/hyperlink" Target="mailto:=c20-@sum(c21:c33)" TargetMode="External" /><Relationship Id="rId15" Type="http://schemas.openxmlformats.org/officeDocument/2006/relationships/hyperlink" Target="mailto:=c36-@sum(c37:c4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hyperlink" Target="mailto:=c20-@sum(c21:c33)" TargetMode="External" /><Relationship Id="rId18" Type="http://schemas.openxmlformats.org/officeDocument/2006/relationships/hyperlink" Target="mailto:=c36-@sum(c37:c45)" TargetMode="External" /><Relationship Id="rId19" Type="http://schemas.openxmlformats.org/officeDocument/2006/relationships/hyperlink" Target="mailto:=c48-@SUM(c49:c65)" TargetMode="External" /><Relationship Id="rId20" Type="http://schemas.openxmlformats.org/officeDocument/2006/relationships/hyperlink" Target="mailto:=c20-@sum(c21:c33)" TargetMode="External" /><Relationship Id="rId21" Type="http://schemas.openxmlformats.org/officeDocument/2006/relationships/hyperlink" Target="mailto:=c48-@SUM(c49:c65)" TargetMode="External" /><Relationship Id="rId22" Type="http://schemas.openxmlformats.org/officeDocument/2006/relationships/hyperlink" Target="mailto:=c36-@sum(c37:c45)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Z141"/>
  <sheetViews>
    <sheetView tabSelected="1" zoomScale="130" zoomScaleNormal="130" zoomScalePageLayoutView="0" workbookViewId="0" topLeftCell="A1">
      <pane xSplit="2" ySplit="5" topLeftCell="H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71" sqref="J71"/>
    </sheetView>
  </sheetViews>
  <sheetFormatPr defaultColWidth="9.625" defaultRowHeight="12.75"/>
  <cols>
    <col min="1" max="1" width="32.875" style="6" customWidth="1"/>
    <col min="2" max="2" width="1.625" style="6" customWidth="1"/>
    <col min="3" max="3" width="11.125" style="18" customWidth="1"/>
    <col min="4" max="4" width="12.375" style="5" customWidth="1"/>
    <col min="5" max="5" width="13.125" style="6" customWidth="1"/>
    <col min="6" max="6" width="12.125" style="6" customWidth="1"/>
    <col min="7" max="7" width="11.375" style="6" customWidth="1"/>
    <col min="8" max="10" width="12.875" style="6" customWidth="1"/>
    <col min="11" max="12" width="13.125" style="6" customWidth="1"/>
    <col min="13" max="20" width="9.625" style="6" customWidth="1"/>
    <col min="21" max="21" width="12.625" style="6" customWidth="1"/>
    <col min="22" max="16384" width="9.625" style="6" customWidth="1"/>
  </cols>
  <sheetData>
    <row r="1" spans="1:20" ht="13.5" customHeight="1">
      <c r="A1" s="9" t="s">
        <v>68</v>
      </c>
      <c r="B1" s="3"/>
      <c r="C1" s="10"/>
      <c r="D1" s="3"/>
      <c r="E1" s="3"/>
      <c r="F1" s="3"/>
      <c r="G1" s="3"/>
      <c r="H1" s="3"/>
      <c r="I1" s="3"/>
      <c r="J1" s="3"/>
      <c r="K1" s="3"/>
      <c r="L1" s="3"/>
      <c r="T1" s="4"/>
    </row>
    <row r="2" spans="1:20" ht="13.5" customHeight="1">
      <c r="A2" s="11"/>
      <c r="B2" s="12"/>
      <c r="C2" s="13"/>
      <c r="D2" s="35"/>
      <c r="E2" s="34"/>
      <c r="F2" s="34"/>
      <c r="G2" s="34"/>
      <c r="H2" s="12"/>
      <c r="I2" s="12"/>
      <c r="J2" s="12"/>
      <c r="K2" s="12"/>
      <c r="L2" s="12"/>
      <c r="T2" s="4"/>
    </row>
    <row r="3" spans="1:20" ht="11.25">
      <c r="A3" s="14" t="s">
        <v>0</v>
      </c>
      <c r="B3" s="4"/>
      <c r="C3" s="2" t="s">
        <v>18</v>
      </c>
      <c r="D3" s="35" t="s">
        <v>20</v>
      </c>
      <c r="E3" s="35" t="s">
        <v>61</v>
      </c>
      <c r="F3" s="35" t="s">
        <v>62</v>
      </c>
      <c r="G3" s="35" t="s">
        <v>65</v>
      </c>
      <c r="H3" s="53" t="s">
        <v>66</v>
      </c>
      <c r="I3" s="53" t="s">
        <v>69</v>
      </c>
      <c r="J3" s="53" t="s">
        <v>69</v>
      </c>
      <c r="K3" s="53" t="s">
        <v>74</v>
      </c>
      <c r="L3" s="53"/>
      <c r="T3" s="14"/>
    </row>
    <row r="4" spans="1:20" ht="11.25">
      <c r="A4" s="14" t="s">
        <v>21</v>
      </c>
      <c r="B4" s="4"/>
      <c r="C4" s="1" t="s">
        <v>14</v>
      </c>
      <c r="D4" s="1" t="s">
        <v>14</v>
      </c>
      <c r="E4" s="1" t="s">
        <v>14</v>
      </c>
      <c r="F4" s="1" t="s">
        <v>14</v>
      </c>
      <c r="G4" s="1" t="s">
        <v>14</v>
      </c>
      <c r="H4" s="60" t="s">
        <v>14</v>
      </c>
      <c r="I4" s="60" t="s">
        <v>14</v>
      </c>
      <c r="J4" s="14" t="s">
        <v>67</v>
      </c>
      <c r="K4" s="14" t="s">
        <v>67</v>
      </c>
      <c r="L4" s="14"/>
      <c r="T4" s="14"/>
    </row>
    <row r="5" spans="1:23" ht="11.25">
      <c r="A5" s="24" t="s">
        <v>1</v>
      </c>
      <c r="B5" s="15"/>
      <c r="C5" s="16" t="s">
        <v>73</v>
      </c>
      <c r="D5" s="16" t="s">
        <v>73</v>
      </c>
      <c r="E5" s="16" t="s">
        <v>73</v>
      </c>
      <c r="F5" s="16" t="s">
        <v>73</v>
      </c>
      <c r="G5" s="16" t="s">
        <v>73</v>
      </c>
      <c r="H5" s="61" t="s">
        <v>73</v>
      </c>
      <c r="I5" s="61" t="s">
        <v>73</v>
      </c>
      <c r="J5" s="59" t="s">
        <v>76</v>
      </c>
      <c r="K5" s="59" t="s">
        <v>75</v>
      </c>
      <c r="L5" s="59"/>
      <c r="T5" s="14"/>
      <c r="V5" s="14"/>
      <c r="W5" s="14"/>
    </row>
    <row r="6" spans="1:23" ht="7.5" customHeight="1">
      <c r="A6" s="14"/>
      <c r="B6" s="4"/>
      <c r="C6" s="52"/>
      <c r="D6" s="4"/>
      <c r="E6" s="4"/>
      <c r="F6" s="4"/>
      <c r="G6" s="4"/>
      <c r="H6" s="4"/>
      <c r="I6" s="4"/>
      <c r="J6" s="4"/>
      <c r="K6" s="4"/>
      <c r="L6" s="4"/>
      <c r="T6" s="14"/>
      <c r="V6" s="14"/>
      <c r="W6" s="14"/>
    </row>
    <row r="7" spans="1:20" ht="11.25">
      <c r="A7" s="4" t="s">
        <v>2</v>
      </c>
      <c r="B7" s="4"/>
      <c r="C7" s="17"/>
      <c r="D7" s="41"/>
      <c r="E7" s="53"/>
      <c r="F7" s="53" t="s">
        <v>63</v>
      </c>
      <c r="G7" s="4"/>
      <c r="H7" s="4"/>
      <c r="I7" s="4"/>
      <c r="J7" s="4"/>
      <c r="K7" s="4"/>
      <c r="L7" s="4"/>
      <c r="T7" s="4"/>
    </row>
    <row r="8" spans="3:23" ht="6.75" customHeight="1">
      <c r="C8" s="5"/>
      <c r="D8" s="38"/>
      <c r="T8" s="4"/>
      <c r="V8" s="7"/>
      <c r="W8" s="7"/>
    </row>
    <row r="9" spans="1:20" ht="11.25">
      <c r="A9" s="25" t="s">
        <v>12</v>
      </c>
      <c r="B9" s="4"/>
      <c r="C9" s="47">
        <v>98.3</v>
      </c>
      <c r="D9" s="54">
        <f aca="true" t="shared" si="0" ref="D9:I9">D10+D11+D12</f>
        <v>101.69999999999999</v>
      </c>
      <c r="E9" s="54">
        <f t="shared" si="0"/>
        <v>61.300000000000004</v>
      </c>
      <c r="F9" s="54">
        <f t="shared" si="0"/>
        <v>41.7</v>
      </c>
      <c r="G9" s="54">
        <f t="shared" si="0"/>
        <v>38.1</v>
      </c>
      <c r="H9" s="54">
        <f t="shared" si="0"/>
        <v>30.200000000000003</v>
      </c>
      <c r="I9" s="54">
        <f t="shared" si="0"/>
        <v>22.200000000000003</v>
      </c>
      <c r="J9" s="54">
        <f>J10+J11+J12</f>
        <v>1.8</v>
      </c>
      <c r="K9" s="54">
        <f>K10+K11+K12</f>
        <v>3.9</v>
      </c>
      <c r="L9" s="54"/>
      <c r="T9" s="4"/>
    </row>
    <row r="10" spans="1:23" ht="11.25">
      <c r="A10" s="26" t="s">
        <v>22</v>
      </c>
      <c r="B10" s="4"/>
      <c r="C10" s="47">
        <v>88.6</v>
      </c>
      <c r="D10" s="42">
        <v>90.3</v>
      </c>
      <c r="E10" s="36">
        <v>52.2</v>
      </c>
      <c r="F10" s="36">
        <v>37.7</v>
      </c>
      <c r="G10" s="36">
        <v>30.6</v>
      </c>
      <c r="H10" s="36">
        <v>26.8</v>
      </c>
      <c r="I10" s="36">
        <v>18.6</v>
      </c>
      <c r="J10" s="36">
        <v>1.6</v>
      </c>
      <c r="K10" s="36">
        <v>2.5</v>
      </c>
      <c r="L10" s="36"/>
      <c r="T10" s="4"/>
      <c r="V10" s="7"/>
      <c r="W10" s="7"/>
    </row>
    <row r="11" spans="1:23" ht="11.25">
      <c r="A11" s="26" t="s">
        <v>23</v>
      </c>
      <c r="B11" s="4"/>
      <c r="C11" s="47">
        <v>2.6</v>
      </c>
      <c r="D11" s="42">
        <v>5.3</v>
      </c>
      <c r="E11" s="36">
        <v>5.5</v>
      </c>
      <c r="F11" s="36">
        <v>1.1</v>
      </c>
      <c r="G11" s="36">
        <v>2.9</v>
      </c>
      <c r="H11" s="36">
        <v>2.3</v>
      </c>
      <c r="I11" s="36">
        <v>2.5</v>
      </c>
      <c r="J11" s="36">
        <v>0</v>
      </c>
      <c r="K11" s="36">
        <v>1.3</v>
      </c>
      <c r="L11" s="36"/>
      <c r="T11" s="4"/>
      <c r="V11" s="7"/>
      <c r="W11" s="7"/>
    </row>
    <row r="12" spans="1:23" ht="11.25">
      <c r="A12" s="26" t="s">
        <v>24</v>
      </c>
      <c r="B12" s="4"/>
      <c r="C12" s="47">
        <v>7.1</v>
      </c>
      <c r="D12" s="42">
        <v>6.1</v>
      </c>
      <c r="E12" s="36">
        <v>3.6</v>
      </c>
      <c r="F12" s="36">
        <f>0.2+2.7</f>
        <v>2.9000000000000004</v>
      </c>
      <c r="G12" s="36">
        <v>4.6</v>
      </c>
      <c r="H12" s="36">
        <v>1.1</v>
      </c>
      <c r="I12" s="36">
        <v>1.1</v>
      </c>
      <c r="J12" s="36">
        <v>0.2</v>
      </c>
      <c r="K12" s="36">
        <v>0.1</v>
      </c>
      <c r="L12" s="36"/>
      <c r="T12" s="4"/>
      <c r="V12" s="7"/>
      <c r="W12" s="7"/>
    </row>
    <row r="13" spans="1:23" ht="6.75" customHeight="1">
      <c r="A13" s="27"/>
      <c r="B13" s="4"/>
      <c r="C13" s="47"/>
      <c r="D13" s="42"/>
      <c r="E13" s="36"/>
      <c r="F13" s="36"/>
      <c r="G13" s="36"/>
      <c r="H13" s="36"/>
      <c r="I13" s="36"/>
      <c r="J13" s="36"/>
      <c r="K13" s="36"/>
      <c r="L13" s="36"/>
      <c r="T13" s="4"/>
      <c r="V13" s="7"/>
      <c r="W13" s="7"/>
    </row>
    <row r="14" spans="1:23" ht="11.25">
      <c r="A14" s="25" t="s">
        <v>9</v>
      </c>
      <c r="B14" s="4"/>
      <c r="C14" s="47">
        <v>571.3</v>
      </c>
      <c r="D14" s="54">
        <f aca="true" t="shared" si="1" ref="D14:I14">D15+D16+D17+D18</f>
        <v>473.6</v>
      </c>
      <c r="E14" s="54">
        <f t="shared" si="1"/>
        <v>592.3000000000001</v>
      </c>
      <c r="F14" s="54">
        <f t="shared" si="1"/>
        <v>561.4</v>
      </c>
      <c r="G14" s="54">
        <f t="shared" si="1"/>
        <v>474.6</v>
      </c>
      <c r="H14" s="54">
        <f t="shared" si="1"/>
        <v>464.1</v>
      </c>
      <c r="I14" s="54">
        <f t="shared" si="1"/>
        <v>608.3000000000001</v>
      </c>
      <c r="J14" s="54">
        <f>J15+J16+J17+J18</f>
        <v>180</v>
      </c>
      <c r="K14" s="54">
        <f>K15+K16+K17+K18</f>
        <v>165.7</v>
      </c>
      <c r="L14" s="54"/>
      <c r="T14" s="4"/>
      <c r="V14" s="7"/>
      <c r="W14" s="7"/>
    </row>
    <row r="15" spans="1:23" ht="11.25">
      <c r="A15" s="27" t="s">
        <v>25</v>
      </c>
      <c r="B15" s="4"/>
      <c r="C15" s="47">
        <v>1.1</v>
      </c>
      <c r="D15" s="42">
        <v>0.6</v>
      </c>
      <c r="E15" s="36">
        <v>2.6</v>
      </c>
      <c r="F15" s="54">
        <f>0.3+5.9</f>
        <v>6.2</v>
      </c>
      <c r="G15" s="54">
        <v>6.2</v>
      </c>
      <c r="H15" s="54">
        <v>0.3</v>
      </c>
      <c r="I15" s="54">
        <v>1.1</v>
      </c>
      <c r="J15" s="54">
        <v>0.2</v>
      </c>
      <c r="K15" s="54">
        <v>1</v>
      </c>
      <c r="L15" s="54"/>
      <c r="T15" s="4"/>
      <c r="V15" s="7"/>
      <c r="W15" s="7"/>
    </row>
    <row r="16" spans="1:20" ht="11.25">
      <c r="A16" s="26" t="s">
        <v>26</v>
      </c>
      <c r="B16" s="4"/>
      <c r="C16" s="47">
        <v>388.9</v>
      </c>
      <c r="D16" s="42">
        <v>355.3</v>
      </c>
      <c r="E16" s="36">
        <v>375.5</v>
      </c>
      <c r="F16" s="54">
        <v>347.6</v>
      </c>
      <c r="G16" s="54">
        <v>364.2</v>
      </c>
      <c r="H16" s="54">
        <v>307.7</v>
      </c>
      <c r="I16" s="54">
        <v>429.6</v>
      </c>
      <c r="J16" s="54">
        <f>100.8+12</f>
        <v>112.8</v>
      </c>
      <c r="K16" s="54">
        <f>27.2+44.5</f>
        <v>71.7</v>
      </c>
      <c r="L16" s="54"/>
      <c r="T16" s="4"/>
    </row>
    <row r="17" spans="1:20" ht="11.25">
      <c r="A17" s="26" t="s">
        <v>27</v>
      </c>
      <c r="B17" s="4"/>
      <c r="C17" s="47">
        <v>79.4</v>
      </c>
      <c r="D17" s="42">
        <v>100.6</v>
      </c>
      <c r="E17" s="36">
        <v>148.6</v>
      </c>
      <c r="F17" s="54">
        <v>145.1</v>
      </c>
      <c r="G17" s="54">
        <v>72.1</v>
      </c>
      <c r="H17" s="54">
        <v>123.5</v>
      </c>
      <c r="I17" s="54">
        <v>132.6</v>
      </c>
      <c r="J17" s="54">
        <f>48.6+14.3</f>
        <v>62.900000000000006</v>
      </c>
      <c r="K17" s="54">
        <f>54.1+30.9</f>
        <v>85</v>
      </c>
      <c r="L17" s="54"/>
      <c r="T17" s="4"/>
    </row>
    <row r="18" spans="1:20" ht="11.25">
      <c r="A18" s="26" t="s">
        <v>28</v>
      </c>
      <c r="B18" s="4"/>
      <c r="C18" s="47">
        <v>101.9</v>
      </c>
      <c r="D18" s="42">
        <v>17.1</v>
      </c>
      <c r="E18" s="36">
        <v>65.6</v>
      </c>
      <c r="F18" s="54">
        <v>62.5</v>
      </c>
      <c r="G18" s="54">
        <v>32.1</v>
      </c>
      <c r="H18" s="54">
        <v>32.6</v>
      </c>
      <c r="I18" s="54">
        <v>45</v>
      </c>
      <c r="J18" s="54">
        <f>3.6+0.5</f>
        <v>4.1</v>
      </c>
      <c r="K18" s="54">
        <f>6.6+1.4</f>
        <v>8</v>
      </c>
      <c r="L18" s="54"/>
      <c r="T18" s="4"/>
    </row>
    <row r="19" spans="1:23" ht="6.75" customHeight="1">
      <c r="A19" s="27" t="s">
        <v>3</v>
      </c>
      <c r="B19" s="4"/>
      <c r="C19" s="47"/>
      <c r="D19" s="42"/>
      <c r="E19" s="36"/>
      <c r="F19" s="36"/>
      <c r="G19" s="36"/>
      <c r="H19" s="36"/>
      <c r="I19" s="36"/>
      <c r="J19" s="36"/>
      <c r="K19" s="36"/>
      <c r="L19" s="36"/>
      <c r="T19" s="4"/>
      <c r="V19" s="7"/>
      <c r="W19" s="7"/>
    </row>
    <row r="20" spans="1:23" ht="12" customHeight="1">
      <c r="A20" s="28" t="s">
        <v>16</v>
      </c>
      <c r="C20" s="58">
        <f>751.5</f>
        <v>751.5</v>
      </c>
      <c r="D20" s="54">
        <f>542.7-D15-D17+D32</f>
        <v>641.8</v>
      </c>
      <c r="E20" s="54">
        <f>461.3-E15-E17+E32</f>
        <v>499.90000000000003</v>
      </c>
      <c r="F20" s="54">
        <f>539.5-F15-F17+F32</f>
        <v>463.5999999999999</v>
      </c>
      <c r="G20" s="54">
        <f>464.6-G15-G17+G32</f>
        <v>605.8000000000001</v>
      </c>
      <c r="H20" s="54">
        <f>485.6-H15-H17+H32</f>
        <v>468.70000000000005</v>
      </c>
      <c r="I20" s="54">
        <f>598.5-I15-I17+I32</f>
        <v>487.19999999999993</v>
      </c>
      <c r="J20" s="54">
        <f>168+63.7+J15-J17+J32</f>
        <v>185.49999999999997</v>
      </c>
      <c r="K20" s="54">
        <f>107.1+63.9+K15-K17+K32</f>
        <v>153.5</v>
      </c>
      <c r="L20" s="54"/>
      <c r="T20" s="4"/>
      <c r="V20" s="7"/>
      <c r="W20" s="7"/>
    </row>
    <row r="21" spans="1:23" ht="12" customHeight="1">
      <c r="A21" s="27" t="s">
        <v>29</v>
      </c>
      <c r="C21" s="47">
        <v>26.2</v>
      </c>
      <c r="D21" s="42">
        <v>15.8</v>
      </c>
      <c r="E21" s="36">
        <v>10</v>
      </c>
      <c r="F21" s="36">
        <v>9.1</v>
      </c>
      <c r="G21" s="36">
        <v>10.4</v>
      </c>
      <c r="H21" s="36">
        <v>6.5</v>
      </c>
      <c r="I21" s="36">
        <v>5.5</v>
      </c>
      <c r="J21" s="36">
        <v>1.4</v>
      </c>
      <c r="K21" s="36">
        <v>0.3</v>
      </c>
      <c r="L21" s="36"/>
      <c r="T21" s="4"/>
      <c r="V21" s="7"/>
      <c r="W21" s="7"/>
    </row>
    <row r="22" spans="1:23" ht="12" customHeight="1">
      <c r="A22" s="27" t="s">
        <v>64</v>
      </c>
      <c r="B22" s="4"/>
      <c r="C22" s="47">
        <v>0</v>
      </c>
      <c r="D22" s="42">
        <v>0</v>
      </c>
      <c r="E22" s="36">
        <v>4.9</v>
      </c>
      <c r="F22" s="36">
        <v>125.7</v>
      </c>
      <c r="G22" s="36">
        <v>0</v>
      </c>
      <c r="H22" s="36">
        <v>0</v>
      </c>
      <c r="I22" s="36">
        <v>61.4</v>
      </c>
      <c r="J22" s="36">
        <v>60</v>
      </c>
      <c r="K22" s="36">
        <v>0</v>
      </c>
      <c r="L22" s="36"/>
      <c r="T22" s="4"/>
      <c r="V22" s="7"/>
      <c r="W22" s="7"/>
    </row>
    <row r="23" spans="1:23" ht="12" customHeight="1">
      <c r="A23" s="27" t="s">
        <v>13</v>
      </c>
      <c r="B23" s="4"/>
      <c r="C23" s="47">
        <v>135.1</v>
      </c>
      <c r="D23" s="42">
        <v>114</v>
      </c>
      <c r="E23" s="36">
        <v>0</v>
      </c>
      <c r="F23" s="36">
        <v>0</v>
      </c>
      <c r="G23" s="36">
        <v>132.5</v>
      </c>
      <c r="H23" s="36">
        <v>123.5</v>
      </c>
      <c r="I23" s="36">
        <v>155.4</v>
      </c>
      <c r="J23" s="36">
        <v>61.5</v>
      </c>
      <c r="K23" s="36">
        <v>0</v>
      </c>
      <c r="L23" s="36"/>
      <c r="T23" s="4"/>
      <c r="V23" s="7"/>
      <c r="W23" s="7"/>
    </row>
    <row r="24" spans="1:23" ht="12" customHeight="1">
      <c r="A24" s="27" t="s">
        <v>11</v>
      </c>
      <c r="B24" s="4"/>
      <c r="C24" s="47">
        <v>45.7</v>
      </c>
      <c r="D24" s="42">
        <v>33.3</v>
      </c>
      <c r="E24" s="36">
        <v>22.4</v>
      </c>
      <c r="F24" s="54">
        <v>16.9</v>
      </c>
      <c r="G24" s="54">
        <v>19.2</v>
      </c>
      <c r="H24" s="54">
        <v>9.3</v>
      </c>
      <c r="I24" s="54">
        <v>13.7</v>
      </c>
      <c r="J24" s="54">
        <v>2.9</v>
      </c>
      <c r="K24" s="54">
        <f>2.4+1.9</f>
        <v>4.3</v>
      </c>
      <c r="L24" s="54"/>
      <c r="T24" s="4"/>
      <c r="V24" s="7"/>
      <c r="W24" s="7"/>
    </row>
    <row r="25" spans="1:23" ht="12" customHeight="1">
      <c r="A25" s="27" t="s">
        <v>4</v>
      </c>
      <c r="B25" s="4"/>
      <c r="C25" s="47">
        <v>66.4</v>
      </c>
      <c r="D25" s="42">
        <v>83</v>
      </c>
      <c r="E25" s="36">
        <v>93.2</v>
      </c>
      <c r="F25" s="54">
        <v>71.2</v>
      </c>
      <c r="G25" s="54">
        <v>88.7</v>
      </c>
      <c r="H25" s="54">
        <v>71.9</v>
      </c>
      <c r="I25" s="54">
        <v>82.2</v>
      </c>
      <c r="J25" s="54">
        <f>10.9+7.3</f>
        <v>18.2</v>
      </c>
      <c r="K25" s="54">
        <f>26+12.8</f>
        <v>38.8</v>
      </c>
      <c r="L25" s="54"/>
      <c r="T25" s="4"/>
      <c r="V25" s="7"/>
      <c r="W25" s="7"/>
    </row>
    <row r="26" spans="1:23" ht="12" customHeight="1">
      <c r="A26" s="27" t="s">
        <v>30</v>
      </c>
      <c r="B26" s="4"/>
      <c r="C26" s="47">
        <v>5.2</v>
      </c>
      <c r="D26" s="42">
        <v>6</v>
      </c>
      <c r="E26" s="36">
        <v>6.2</v>
      </c>
      <c r="F26" s="36">
        <v>5.5</v>
      </c>
      <c r="G26" s="36">
        <v>2</v>
      </c>
      <c r="H26" s="36">
        <v>2</v>
      </c>
      <c r="I26" s="36">
        <v>1.1</v>
      </c>
      <c r="J26" s="36">
        <v>0.3</v>
      </c>
      <c r="K26" s="36">
        <v>0.2</v>
      </c>
      <c r="L26" s="36"/>
      <c r="T26" s="4"/>
      <c r="V26" s="7"/>
      <c r="W26" s="7"/>
    </row>
    <row r="27" spans="1:23" ht="12" customHeight="1">
      <c r="A27" s="27" t="s">
        <v>31</v>
      </c>
      <c r="B27" s="4"/>
      <c r="C27" s="47">
        <v>8.3</v>
      </c>
      <c r="D27" s="42">
        <v>6.5</v>
      </c>
      <c r="E27" s="36">
        <v>3</v>
      </c>
      <c r="F27" s="36">
        <v>3</v>
      </c>
      <c r="G27" s="36">
        <v>3.8</v>
      </c>
      <c r="H27" s="36">
        <v>2.1</v>
      </c>
      <c r="I27" s="36">
        <v>2.4</v>
      </c>
      <c r="J27" s="36">
        <v>0.3</v>
      </c>
      <c r="K27" s="36">
        <v>0.8</v>
      </c>
      <c r="L27" s="36"/>
      <c r="T27" s="4"/>
      <c r="V27" s="7"/>
      <c r="W27" s="7"/>
    </row>
    <row r="28" spans="1:20" ht="12" customHeight="1">
      <c r="A28" s="27" t="s">
        <v>10</v>
      </c>
      <c r="B28" s="4"/>
      <c r="C28" s="47">
        <v>37.9</v>
      </c>
      <c r="D28" s="42">
        <v>9.4</v>
      </c>
      <c r="E28" s="36">
        <v>0</v>
      </c>
      <c r="F28" s="36">
        <v>0</v>
      </c>
      <c r="G28" s="36">
        <v>0</v>
      </c>
      <c r="H28" s="36">
        <v>12.4</v>
      </c>
      <c r="I28" s="36">
        <v>20.9</v>
      </c>
      <c r="J28" s="36">
        <v>2.9</v>
      </c>
      <c r="K28" s="36">
        <v>2</v>
      </c>
      <c r="L28" s="36"/>
      <c r="T28" s="4"/>
    </row>
    <row r="29" spans="1:23" ht="12" customHeight="1">
      <c r="A29" s="27" t="s">
        <v>5</v>
      </c>
      <c r="B29" s="4"/>
      <c r="C29" s="47">
        <v>108.5</v>
      </c>
      <c r="D29" s="42">
        <v>118</v>
      </c>
      <c r="E29" s="36">
        <v>107.1</v>
      </c>
      <c r="F29" s="54">
        <v>122.8</v>
      </c>
      <c r="G29" s="54">
        <v>90.9</v>
      </c>
      <c r="H29" s="54">
        <v>111.7</v>
      </c>
      <c r="I29" s="54">
        <v>97</v>
      </c>
      <c r="J29" s="54">
        <f>10.5+4.7</f>
        <v>15.2</v>
      </c>
      <c r="K29" s="54">
        <f>21.5+11.5</f>
        <v>33</v>
      </c>
      <c r="L29" s="54"/>
      <c r="T29" s="4"/>
      <c r="V29" s="7"/>
      <c r="W29" s="7"/>
    </row>
    <row r="30" spans="1:20" ht="12" customHeight="1">
      <c r="A30" s="27" t="s">
        <v>32</v>
      </c>
      <c r="B30" s="4"/>
      <c r="C30" s="47">
        <v>3</v>
      </c>
      <c r="D30" s="42">
        <v>5.3</v>
      </c>
      <c r="E30" s="36">
        <v>5.8</v>
      </c>
      <c r="F30" s="36">
        <v>6.6</v>
      </c>
      <c r="G30" s="36">
        <v>7.5</v>
      </c>
      <c r="H30" s="36">
        <v>3.8</v>
      </c>
      <c r="I30" s="36">
        <v>3.3</v>
      </c>
      <c r="J30" s="36">
        <v>0.8</v>
      </c>
      <c r="K30" s="36">
        <v>0.5</v>
      </c>
      <c r="L30" s="36"/>
      <c r="T30" s="4"/>
    </row>
    <row r="31" spans="1:23" ht="12" customHeight="1">
      <c r="A31" s="27" t="s">
        <v>33</v>
      </c>
      <c r="B31" s="4"/>
      <c r="C31" s="47">
        <v>15.9</v>
      </c>
      <c r="D31" s="42">
        <v>13.6</v>
      </c>
      <c r="E31" s="36">
        <v>21.9</v>
      </c>
      <c r="F31" s="36">
        <v>0</v>
      </c>
      <c r="G31" s="36">
        <v>1</v>
      </c>
      <c r="H31" s="36">
        <v>0</v>
      </c>
      <c r="I31" s="36">
        <v>0</v>
      </c>
      <c r="J31" s="36">
        <v>0</v>
      </c>
      <c r="K31" s="36">
        <v>0</v>
      </c>
      <c r="L31" s="36"/>
      <c r="T31" s="4"/>
      <c r="V31" s="7"/>
      <c r="W31" s="7"/>
    </row>
    <row r="32" spans="1:23" ht="12" customHeight="1">
      <c r="A32" s="26" t="s">
        <v>17</v>
      </c>
      <c r="B32" s="4"/>
      <c r="C32" s="47">
        <v>267</v>
      </c>
      <c r="D32" s="42">
        <v>200.3</v>
      </c>
      <c r="E32" s="36">
        <v>189.8</v>
      </c>
      <c r="F32" s="36">
        <v>75.4</v>
      </c>
      <c r="G32" s="36">
        <v>219.5</v>
      </c>
      <c r="H32" s="36">
        <v>106.9</v>
      </c>
      <c r="I32" s="36">
        <v>22.4</v>
      </c>
      <c r="J32" s="36">
        <v>16.5</v>
      </c>
      <c r="K32" s="36">
        <v>66.5</v>
      </c>
      <c r="L32" s="36"/>
      <c r="T32" s="4"/>
      <c r="V32" s="7"/>
      <c r="W32" s="7"/>
    </row>
    <row r="33" spans="1:12" ht="12" customHeight="1">
      <c r="A33" s="27" t="s">
        <v>15</v>
      </c>
      <c r="B33" s="4"/>
      <c r="C33" s="50">
        <f aca="true" t="shared" si="2" ref="C33:H33">C20-SUM(C21:C32)</f>
        <v>32.30000000000007</v>
      </c>
      <c r="D33" s="50">
        <f t="shared" si="2"/>
        <v>36.59999999999991</v>
      </c>
      <c r="E33" s="50">
        <f t="shared" si="2"/>
        <v>35.60000000000002</v>
      </c>
      <c r="F33" s="50">
        <f t="shared" si="2"/>
        <v>27.399999999999864</v>
      </c>
      <c r="G33" s="50">
        <f t="shared" si="2"/>
        <v>30.300000000000068</v>
      </c>
      <c r="H33" s="50">
        <f t="shared" si="2"/>
        <v>18.600000000000023</v>
      </c>
      <c r="I33" s="50">
        <f>I20-SUM(I21:I32)</f>
        <v>21.899999999999977</v>
      </c>
      <c r="J33" s="50">
        <f>J20-SUM(J21:J32)</f>
        <v>5.499999999999943</v>
      </c>
      <c r="K33" s="50">
        <f>K20-SUM(K21:K32)</f>
        <v>7.099999999999994</v>
      </c>
      <c r="L33" s="50"/>
    </row>
    <row r="34" spans="1:23" ht="6.75" customHeight="1">
      <c r="A34" s="27" t="s">
        <v>2</v>
      </c>
      <c r="C34" s="47"/>
      <c r="D34" s="42"/>
      <c r="E34" s="36"/>
      <c r="F34" s="36"/>
      <c r="G34" s="36"/>
      <c r="H34" s="36"/>
      <c r="I34" s="36"/>
      <c r="J34" s="36"/>
      <c r="K34" s="36"/>
      <c r="L34" s="36"/>
      <c r="T34" s="4"/>
      <c r="V34" s="7"/>
      <c r="W34" s="7"/>
    </row>
    <row r="35" spans="1:23" ht="11.25">
      <c r="A35" s="25" t="s">
        <v>6</v>
      </c>
      <c r="C35" s="47">
        <v>117.4</v>
      </c>
      <c r="D35" s="42">
        <v>432.4</v>
      </c>
      <c r="E35" s="36">
        <v>179.6</v>
      </c>
      <c r="F35" s="54">
        <v>249.1</v>
      </c>
      <c r="G35" s="54">
        <v>110.8</v>
      </c>
      <c r="H35" s="54">
        <v>128</v>
      </c>
      <c r="I35" s="54">
        <v>91.4</v>
      </c>
      <c r="J35" s="54">
        <f>21+1</f>
        <v>22</v>
      </c>
      <c r="K35" s="54">
        <f>2.6+1.8</f>
        <v>4.4</v>
      </c>
      <c r="L35" s="54"/>
      <c r="T35" s="4"/>
      <c r="V35" s="7"/>
      <c r="W35" s="7"/>
    </row>
    <row r="36" spans="1:23" ht="11.25">
      <c r="A36" s="27" t="s">
        <v>34</v>
      </c>
      <c r="C36" s="47">
        <v>6.9</v>
      </c>
      <c r="D36" s="42">
        <v>1.9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/>
      <c r="T36" s="4"/>
      <c r="V36" s="7"/>
      <c r="W36" s="7"/>
    </row>
    <row r="37" spans="1:12" ht="11.25">
      <c r="A37" s="27" t="s">
        <v>35</v>
      </c>
      <c r="B37" s="4"/>
      <c r="C37" s="47">
        <v>43.7</v>
      </c>
      <c r="D37" s="42">
        <v>100.2</v>
      </c>
      <c r="E37" s="36">
        <v>94</v>
      </c>
      <c r="F37" s="36">
        <v>112.1</v>
      </c>
      <c r="G37" s="36">
        <v>41.7</v>
      </c>
      <c r="H37" s="36">
        <v>29.8</v>
      </c>
      <c r="I37" s="36">
        <v>0</v>
      </c>
      <c r="J37" s="36">
        <v>0</v>
      </c>
      <c r="K37" s="36">
        <v>1.6</v>
      </c>
      <c r="L37" s="36"/>
    </row>
    <row r="38" spans="1:12" ht="11.25">
      <c r="A38" s="27" t="s">
        <v>71</v>
      </c>
      <c r="B38" s="4"/>
      <c r="C38" s="47">
        <v>4.8</v>
      </c>
      <c r="D38" s="42">
        <v>5</v>
      </c>
      <c r="E38" s="36">
        <v>11</v>
      </c>
      <c r="F38" s="36">
        <v>4.4</v>
      </c>
      <c r="G38" s="36">
        <v>3.6</v>
      </c>
      <c r="H38" s="36">
        <v>4.1</v>
      </c>
      <c r="I38" s="36">
        <v>3.1</v>
      </c>
      <c r="J38" s="36">
        <v>1</v>
      </c>
      <c r="K38" s="36">
        <v>0.1</v>
      </c>
      <c r="L38" s="36"/>
    </row>
    <row r="39" spans="1:12" ht="11.25">
      <c r="A39" s="27" t="s">
        <v>36</v>
      </c>
      <c r="B39" s="4"/>
      <c r="C39" s="47">
        <v>8.4</v>
      </c>
      <c r="D39" s="42">
        <v>38.5</v>
      </c>
      <c r="E39" s="36">
        <v>26.7</v>
      </c>
      <c r="F39" s="54">
        <v>15.5</v>
      </c>
      <c r="G39" s="54">
        <v>6.3</v>
      </c>
      <c r="H39" s="54">
        <v>0.5</v>
      </c>
      <c r="I39" s="36">
        <v>1.8</v>
      </c>
      <c r="J39" s="36">
        <v>1</v>
      </c>
      <c r="K39" s="36">
        <v>0</v>
      </c>
      <c r="L39" s="36"/>
    </row>
    <row r="40" spans="1:12" ht="12" customHeight="1">
      <c r="A40" s="27" t="s">
        <v>37</v>
      </c>
      <c r="C40" s="18">
        <v>1.1</v>
      </c>
      <c r="D40" s="42">
        <v>152.9</v>
      </c>
      <c r="E40" s="36">
        <v>24.8</v>
      </c>
      <c r="F40" s="36">
        <v>89.5</v>
      </c>
      <c r="G40" s="36">
        <v>47.8</v>
      </c>
      <c r="H40" s="36">
        <v>93.2</v>
      </c>
      <c r="I40" s="36">
        <v>86.2</v>
      </c>
      <c r="J40" s="36">
        <v>20</v>
      </c>
      <c r="K40" s="36">
        <v>2</v>
      </c>
      <c r="L40" s="36"/>
    </row>
    <row r="41" spans="1:23" ht="12" customHeight="1">
      <c r="A41" s="27" t="s">
        <v>38</v>
      </c>
      <c r="B41" s="4"/>
      <c r="C41" s="47">
        <v>36.6</v>
      </c>
      <c r="D41" s="42">
        <v>52.1</v>
      </c>
      <c r="E41" s="36">
        <v>6.1</v>
      </c>
      <c r="F41" s="36">
        <v>18.4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/>
      <c r="T41" s="4"/>
      <c r="V41" s="7"/>
      <c r="W41" s="7"/>
    </row>
    <row r="42" spans="1:23" ht="12" customHeight="1">
      <c r="A42" s="27" t="s">
        <v>39</v>
      </c>
      <c r="B42" s="4"/>
      <c r="C42" s="47">
        <v>0</v>
      </c>
      <c r="D42" s="42">
        <v>49.8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/>
      <c r="T42" s="4"/>
      <c r="V42" s="7"/>
      <c r="W42" s="7"/>
    </row>
    <row r="43" spans="1:23" ht="11.25">
      <c r="A43" s="27" t="s">
        <v>40</v>
      </c>
      <c r="B43" s="4"/>
      <c r="C43" s="47">
        <v>0.5</v>
      </c>
      <c r="D43" s="42">
        <v>1.1</v>
      </c>
      <c r="E43" s="36">
        <v>0.5</v>
      </c>
      <c r="F43" s="36">
        <v>0.9</v>
      </c>
      <c r="G43" s="36">
        <v>0.8</v>
      </c>
      <c r="H43" s="36">
        <v>0.1</v>
      </c>
      <c r="I43" s="36">
        <v>0.2</v>
      </c>
      <c r="J43" s="36">
        <v>0</v>
      </c>
      <c r="K43" s="36">
        <v>0</v>
      </c>
      <c r="L43" s="36"/>
      <c r="T43" s="4"/>
      <c r="V43" s="7"/>
      <c r="W43" s="7"/>
    </row>
    <row r="44" spans="1:23" ht="11.25">
      <c r="A44" s="27" t="s">
        <v>41</v>
      </c>
      <c r="B44" s="4"/>
      <c r="C44" s="47">
        <v>0</v>
      </c>
      <c r="D44" s="42">
        <v>23.9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/>
      <c r="T44" s="4"/>
      <c r="V44" s="7"/>
      <c r="W44" s="7"/>
    </row>
    <row r="45" spans="1:23" ht="11.25">
      <c r="A45" s="27" t="s">
        <v>42</v>
      </c>
      <c r="B45" s="4"/>
      <c r="C45" s="47">
        <v>15.4</v>
      </c>
      <c r="D45" s="50">
        <f>D35-SUM(D36:D44)</f>
        <v>6.999999999999943</v>
      </c>
      <c r="E45" s="50">
        <f>E35-SUM(E36:E44)</f>
        <v>16.5</v>
      </c>
      <c r="F45" s="50">
        <f>F35-SUM(F36:F44)</f>
        <v>8.299999999999983</v>
      </c>
      <c r="G45" s="50">
        <f>G35-SUM(G36:G44)</f>
        <v>10.599999999999994</v>
      </c>
      <c r="H45" s="50">
        <f>H35-SUM(H36:H44)+0.1</f>
        <v>0.40000000000001135</v>
      </c>
      <c r="I45" s="50">
        <f>I35-SUM(I36:I44)</f>
        <v>0.09999999999999432</v>
      </c>
      <c r="J45" s="50">
        <f>J35-SUM(J36:J44)</f>
        <v>0</v>
      </c>
      <c r="K45" s="50">
        <f>K35-SUM(K36:K44)</f>
        <v>0.7000000000000002</v>
      </c>
      <c r="L45" s="50"/>
      <c r="T45" s="4"/>
      <c r="V45" s="7"/>
      <c r="W45" s="7"/>
    </row>
    <row r="46" spans="1:23" ht="6.75" customHeight="1">
      <c r="A46" s="29"/>
      <c r="B46" s="4"/>
      <c r="C46" s="47"/>
      <c r="D46" s="42"/>
      <c r="E46" s="36"/>
      <c r="F46" s="36"/>
      <c r="G46" s="36"/>
      <c r="H46" s="36"/>
      <c r="I46" s="36"/>
      <c r="J46" s="36"/>
      <c r="K46" s="36"/>
      <c r="L46" s="36"/>
      <c r="T46" s="4"/>
      <c r="V46" s="7"/>
      <c r="W46" s="7"/>
    </row>
    <row r="47" spans="1:23" ht="12" customHeight="1">
      <c r="A47" s="25" t="s">
        <v>7</v>
      </c>
      <c r="B47" s="4"/>
      <c r="C47" s="47">
        <v>2142.9</v>
      </c>
      <c r="D47" s="42">
        <v>2058.3</v>
      </c>
      <c r="E47" s="36">
        <v>1785</v>
      </c>
      <c r="F47" s="54">
        <v>2110.9</v>
      </c>
      <c r="G47" s="54">
        <v>1811.2</v>
      </c>
      <c r="H47" s="54">
        <v>2176</v>
      </c>
      <c r="I47" s="54">
        <v>2150.6</v>
      </c>
      <c r="J47" s="54">
        <f>242.7+324.1</f>
        <v>566.8</v>
      </c>
      <c r="K47" s="54">
        <f>250.6+151.1</f>
        <v>401.7</v>
      </c>
      <c r="L47" s="54"/>
      <c r="T47" s="4"/>
      <c r="V47" s="7"/>
      <c r="W47" s="7"/>
    </row>
    <row r="48" spans="1:23" ht="12" customHeight="1">
      <c r="A48" s="27" t="s">
        <v>43</v>
      </c>
      <c r="B48" s="4"/>
      <c r="C48" s="47">
        <v>6.1</v>
      </c>
      <c r="D48" s="42">
        <v>6.3</v>
      </c>
      <c r="E48" s="36">
        <v>6.3</v>
      </c>
      <c r="F48" s="36">
        <v>6.3</v>
      </c>
      <c r="G48" s="36">
        <v>6</v>
      </c>
      <c r="H48" s="36">
        <v>6.1</v>
      </c>
      <c r="I48" s="36">
        <v>4.9</v>
      </c>
      <c r="J48" s="36">
        <v>0.8</v>
      </c>
      <c r="K48" s="36">
        <v>0.4</v>
      </c>
      <c r="L48" s="36"/>
      <c r="T48" s="4"/>
      <c r="V48" s="7"/>
      <c r="W48" s="7"/>
    </row>
    <row r="49" spans="1:23" ht="12" customHeight="1">
      <c r="A49" s="27" t="s">
        <v>44</v>
      </c>
      <c r="B49" s="4"/>
      <c r="C49" s="47">
        <v>15.4</v>
      </c>
      <c r="D49" s="42">
        <v>20</v>
      </c>
      <c r="E49" s="36">
        <v>0.1</v>
      </c>
      <c r="F49" s="36">
        <v>0.1</v>
      </c>
      <c r="G49" s="36">
        <v>0.1</v>
      </c>
      <c r="H49" s="36">
        <v>0.1</v>
      </c>
      <c r="I49" s="36">
        <v>0</v>
      </c>
      <c r="J49" s="36">
        <v>0</v>
      </c>
      <c r="K49" s="36">
        <v>0</v>
      </c>
      <c r="L49" s="36"/>
      <c r="T49" s="4"/>
      <c r="V49" s="7"/>
      <c r="W49" s="7"/>
    </row>
    <row r="50" spans="1:23" ht="12" customHeight="1">
      <c r="A50" s="27" t="s">
        <v>45</v>
      </c>
      <c r="B50" s="4"/>
      <c r="C50" s="47">
        <v>166.8</v>
      </c>
      <c r="D50" s="42">
        <v>148.6</v>
      </c>
      <c r="E50" s="36">
        <v>147.7</v>
      </c>
      <c r="F50" s="54">
        <v>145.8</v>
      </c>
      <c r="G50" s="54">
        <v>138.6</v>
      </c>
      <c r="H50" s="54">
        <v>139.3</v>
      </c>
      <c r="I50" s="54">
        <v>151.1</v>
      </c>
      <c r="J50" s="36">
        <f>29.9+10.9</f>
        <v>40.8</v>
      </c>
      <c r="K50" s="36">
        <f>11.2+11.3</f>
        <v>22.5</v>
      </c>
      <c r="L50" s="36"/>
      <c r="T50" s="4"/>
      <c r="V50" s="7"/>
      <c r="W50" s="7"/>
    </row>
    <row r="51" spans="1:23" ht="12" customHeight="1">
      <c r="A51" s="27" t="s">
        <v>46</v>
      </c>
      <c r="B51" s="4"/>
      <c r="C51" s="47">
        <v>0.2</v>
      </c>
      <c r="D51" s="42">
        <v>0.2</v>
      </c>
      <c r="E51" s="36">
        <v>0.1</v>
      </c>
      <c r="F51" s="54">
        <v>150.1</v>
      </c>
      <c r="G51" s="54">
        <v>138.9</v>
      </c>
      <c r="H51" s="54">
        <v>285.3</v>
      </c>
      <c r="I51" s="54">
        <v>159.2</v>
      </c>
      <c r="J51" s="36">
        <v>14.4</v>
      </c>
      <c r="K51" s="36">
        <f>19.3+0</f>
        <v>19.3</v>
      </c>
      <c r="L51" s="36"/>
      <c r="T51" s="4"/>
      <c r="V51" s="7"/>
      <c r="W51" s="7"/>
    </row>
    <row r="52" spans="1:23" ht="12" customHeight="1">
      <c r="A52" s="27" t="s">
        <v>47</v>
      </c>
      <c r="B52" s="4"/>
      <c r="C52" s="47">
        <v>124.8</v>
      </c>
      <c r="D52" s="42">
        <v>69.7</v>
      </c>
      <c r="E52" s="36">
        <v>58.1</v>
      </c>
      <c r="F52" s="54">
        <v>75.3</v>
      </c>
      <c r="G52" s="54">
        <v>63.1</v>
      </c>
      <c r="H52" s="54">
        <v>91.3</v>
      </c>
      <c r="I52" s="54">
        <v>79.4</v>
      </c>
      <c r="J52" s="36">
        <v>13.4</v>
      </c>
      <c r="K52" s="36">
        <v>12</v>
      </c>
      <c r="L52" s="36"/>
      <c r="T52" s="4"/>
      <c r="V52" s="7"/>
      <c r="W52" s="7"/>
    </row>
    <row r="53" spans="1:23" ht="12" customHeight="1">
      <c r="A53" s="27" t="s">
        <v>48</v>
      </c>
      <c r="B53" s="4"/>
      <c r="C53" s="47">
        <v>25.2</v>
      </c>
      <c r="D53" s="42">
        <v>7</v>
      </c>
      <c r="E53" s="36">
        <v>8.9</v>
      </c>
      <c r="F53" s="36">
        <v>1.7</v>
      </c>
      <c r="G53" s="36">
        <v>7.9</v>
      </c>
      <c r="H53" s="36">
        <v>6.5</v>
      </c>
      <c r="I53" s="36">
        <v>15</v>
      </c>
      <c r="J53" s="36">
        <v>0.1</v>
      </c>
      <c r="K53" s="36">
        <v>0.2</v>
      </c>
      <c r="L53" s="36"/>
      <c r="T53" s="4"/>
      <c r="V53" s="7"/>
      <c r="W53" s="7"/>
    </row>
    <row r="54" spans="1:23" ht="12" customHeight="1">
      <c r="A54" s="27" t="s">
        <v>49</v>
      </c>
      <c r="B54" s="4"/>
      <c r="C54" s="47">
        <v>78.5</v>
      </c>
      <c r="D54" s="42">
        <v>77</v>
      </c>
      <c r="E54" s="36">
        <v>76.5</v>
      </c>
      <c r="F54" s="54">
        <v>83.8</v>
      </c>
      <c r="G54" s="54">
        <v>70.1</v>
      </c>
      <c r="H54" s="54">
        <v>76.4</v>
      </c>
      <c r="I54" s="54">
        <v>89.6</v>
      </c>
      <c r="J54" s="36">
        <f>7.4+14.1</f>
        <v>21.5</v>
      </c>
      <c r="K54" s="36">
        <f>7.6+4.6</f>
        <v>12.2</v>
      </c>
      <c r="L54" s="36"/>
      <c r="T54" s="4"/>
      <c r="V54" s="7"/>
      <c r="W54" s="7"/>
    </row>
    <row r="55" spans="1:23" ht="12" customHeight="1">
      <c r="A55" s="27" t="s">
        <v>50</v>
      </c>
      <c r="B55" s="4"/>
      <c r="C55" s="47">
        <v>72.6</v>
      </c>
      <c r="D55" s="42">
        <v>69.4</v>
      </c>
      <c r="E55" s="51">
        <v>81.4</v>
      </c>
      <c r="F55" s="54">
        <v>77.6</v>
      </c>
      <c r="G55" s="54">
        <v>81.5</v>
      </c>
      <c r="H55" s="54">
        <v>75.3</v>
      </c>
      <c r="I55" s="54">
        <v>113.1</v>
      </c>
      <c r="J55" s="36">
        <f>3.2+14.5</f>
        <v>17.7</v>
      </c>
      <c r="K55" s="36">
        <v>10.5</v>
      </c>
      <c r="L55" s="36"/>
      <c r="T55" s="4"/>
      <c r="V55" s="7"/>
      <c r="W55" s="7"/>
    </row>
    <row r="56" spans="1:23" ht="12" customHeight="1">
      <c r="A56" s="27" t="s">
        <v>51</v>
      </c>
      <c r="B56" s="4"/>
      <c r="C56" s="47">
        <v>226.5</v>
      </c>
      <c r="D56" s="42">
        <v>248.9</v>
      </c>
      <c r="E56" s="36">
        <v>233.4</v>
      </c>
      <c r="F56" s="54">
        <v>342</v>
      </c>
      <c r="G56" s="54">
        <v>323.9</v>
      </c>
      <c r="H56" s="54">
        <v>362.1</v>
      </c>
      <c r="I56" s="54">
        <v>403</v>
      </c>
      <c r="J56" s="36">
        <f>17.5+24.3</f>
        <v>41.8</v>
      </c>
      <c r="K56" s="36">
        <f>48.9+21.1</f>
        <v>70</v>
      </c>
      <c r="L56" s="36"/>
      <c r="T56" s="4"/>
      <c r="V56" s="7"/>
      <c r="W56" s="7"/>
    </row>
    <row r="57" spans="1:23" ht="12" customHeight="1">
      <c r="A57" s="27" t="s">
        <v>52</v>
      </c>
      <c r="B57" s="4"/>
      <c r="C57" s="47">
        <v>119.3</v>
      </c>
      <c r="D57" s="42">
        <v>136.8</v>
      </c>
      <c r="E57" s="36">
        <v>140</v>
      </c>
      <c r="F57" s="54">
        <v>122.4</v>
      </c>
      <c r="G57" s="54">
        <v>142.4</v>
      </c>
      <c r="H57" s="54">
        <v>132</v>
      </c>
      <c r="I57" s="54">
        <v>151.8</v>
      </c>
      <c r="J57" s="36">
        <f>1.1+16.1</f>
        <v>17.200000000000003</v>
      </c>
      <c r="K57" s="36">
        <f>19.6+15.3</f>
        <v>34.900000000000006</v>
      </c>
      <c r="L57" s="36"/>
      <c r="T57" s="4"/>
      <c r="V57" s="7"/>
      <c r="W57" s="7"/>
    </row>
    <row r="58" spans="1:23" ht="12" customHeight="1">
      <c r="A58" s="27" t="s">
        <v>53</v>
      </c>
      <c r="B58" s="4"/>
      <c r="C58" s="47">
        <v>20.2</v>
      </c>
      <c r="D58" s="42">
        <v>25.5</v>
      </c>
      <c r="E58" s="36">
        <v>11.6</v>
      </c>
      <c r="F58" s="36">
        <v>1.2</v>
      </c>
      <c r="G58" s="36">
        <v>1.2</v>
      </c>
      <c r="H58" s="36">
        <v>1.2</v>
      </c>
      <c r="I58" s="36">
        <v>1.2</v>
      </c>
      <c r="J58" s="36">
        <v>0.2</v>
      </c>
      <c r="K58" s="36">
        <v>0.1</v>
      </c>
      <c r="L58" s="36"/>
      <c r="T58" s="4"/>
      <c r="V58" s="7"/>
      <c r="W58" s="7"/>
    </row>
    <row r="59" spans="1:23" ht="12" customHeight="1">
      <c r="A59" s="27" t="s">
        <v>54</v>
      </c>
      <c r="B59" s="4"/>
      <c r="C59" s="47">
        <v>8.3</v>
      </c>
      <c r="D59" s="42">
        <v>9.4</v>
      </c>
      <c r="E59" s="36">
        <v>10.2</v>
      </c>
      <c r="F59" s="36">
        <v>2.9</v>
      </c>
      <c r="G59" s="36">
        <v>1.6</v>
      </c>
      <c r="H59" s="36">
        <v>0.5</v>
      </c>
      <c r="I59" s="36">
        <v>0.7</v>
      </c>
      <c r="J59" s="36">
        <v>0.1</v>
      </c>
      <c r="K59" s="36">
        <v>0.2</v>
      </c>
      <c r="L59" s="36"/>
      <c r="T59" s="4"/>
      <c r="V59" s="7"/>
      <c r="W59" s="7"/>
    </row>
    <row r="60" spans="1:23" ht="12" customHeight="1">
      <c r="A60" s="27" t="s">
        <v>55</v>
      </c>
      <c r="B60" s="4"/>
      <c r="C60" s="47">
        <v>775.1</v>
      </c>
      <c r="D60" s="42">
        <v>848.5</v>
      </c>
      <c r="E60" s="36">
        <v>803.7</v>
      </c>
      <c r="F60" s="54">
        <v>749.5</v>
      </c>
      <c r="G60" s="54">
        <v>690.7</v>
      </c>
      <c r="H60" s="54">
        <v>716.7</v>
      </c>
      <c r="I60" s="54">
        <v>618.7</v>
      </c>
      <c r="J60" s="36">
        <f>121+74.2</f>
        <v>195.2</v>
      </c>
      <c r="K60" s="36">
        <f>60.6+25.1</f>
        <v>85.7</v>
      </c>
      <c r="L60" s="36"/>
      <c r="T60" s="4"/>
      <c r="V60" s="7"/>
      <c r="W60" s="7"/>
    </row>
    <row r="61" spans="1:23" ht="12" customHeight="1">
      <c r="A61" s="27" t="s">
        <v>56</v>
      </c>
      <c r="B61" s="4"/>
      <c r="C61" s="47">
        <v>5.2</v>
      </c>
      <c r="D61" s="42">
        <v>4.8</v>
      </c>
      <c r="E61" s="36">
        <v>4.7</v>
      </c>
      <c r="F61" s="36">
        <v>4.7</v>
      </c>
      <c r="G61" s="36">
        <v>4.6</v>
      </c>
      <c r="H61" s="36">
        <v>4.3</v>
      </c>
      <c r="I61" s="36">
        <v>4.1</v>
      </c>
      <c r="J61" s="36">
        <v>0.8</v>
      </c>
      <c r="K61" s="36">
        <v>0.7</v>
      </c>
      <c r="L61" s="36"/>
      <c r="T61" s="4"/>
      <c r="V61" s="7"/>
      <c r="W61" s="7"/>
    </row>
    <row r="62" spans="1:23" s="12" customFormat="1" ht="12" customHeight="1">
      <c r="A62" s="27" t="s">
        <v>57</v>
      </c>
      <c r="B62" s="22"/>
      <c r="C62" s="48">
        <v>147</v>
      </c>
      <c r="D62" s="43">
        <v>142.2</v>
      </c>
      <c r="E62" s="37">
        <v>40.6</v>
      </c>
      <c r="F62" s="37">
        <v>39.9</v>
      </c>
      <c r="G62" s="37">
        <v>10.3</v>
      </c>
      <c r="H62" s="37">
        <v>2</v>
      </c>
      <c r="I62" s="37">
        <v>0</v>
      </c>
      <c r="J62" s="36">
        <v>0</v>
      </c>
      <c r="K62" s="36">
        <v>0</v>
      </c>
      <c r="L62" s="36"/>
      <c r="T62" s="23"/>
      <c r="V62" s="23"/>
      <c r="W62" s="23"/>
    </row>
    <row r="63" spans="1:23" ht="12" customHeight="1">
      <c r="A63" s="27" t="s">
        <v>58</v>
      </c>
      <c r="B63" s="4"/>
      <c r="C63" s="47">
        <v>104</v>
      </c>
      <c r="D63" s="42">
        <v>88.2</v>
      </c>
      <c r="E63" s="36">
        <v>59.7</v>
      </c>
      <c r="F63" s="36">
        <v>39.3</v>
      </c>
      <c r="G63" s="36">
        <v>24.1</v>
      </c>
      <c r="H63" s="36">
        <v>45.8</v>
      </c>
      <c r="I63" s="36">
        <v>67.8</v>
      </c>
      <c r="J63" s="36">
        <f>25.5+27.9</f>
        <v>53.4</v>
      </c>
      <c r="K63" s="36">
        <f>13.6+29.1</f>
        <v>42.7</v>
      </c>
      <c r="L63" s="36"/>
      <c r="T63" s="4"/>
      <c r="V63" s="7"/>
      <c r="W63" s="7"/>
    </row>
    <row r="64" spans="1:23" s="12" customFormat="1" ht="12" customHeight="1">
      <c r="A64" s="33" t="s">
        <v>59</v>
      </c>
      <c r="B64" s="22"/>
      <c r="C64" s="49">
        <v>241.8</v>
      </c>
      <c r="D64" s="44">
        <v>149.6</v>
      </c>
      <c r="E64" s="37">
        <v>94.1</v>
      </c>
      <c r="F64" s="55">
        <v>262.5</v>
      </c>
      <c r="G64" s="55">
        <v>98.9</v>
      </c>
      <c r="H64" s="55">
        <v>223.9</v>
      </c>
      <c r="I64" s="55">
        <v>287.7</v>
      </c>
      <c r="J64" s="36">
        <f>30+119.1</f>
        <v>149.1</v>
      </c>
      <c r="K64" s="36">
        <v>90</v>
      </c>
      <c r="L64" s="36"/>
      <c r="T64" s="23"/>
      <c r="V64" s="23"/>
      <c r="W64" s="23"/>
    </row>
    <row r="65" spans="1:26" ht="12" customHeight="1">
      <c r="A65" s="27" t="s">
        <v>60</v>
      </c>
      <c r="C65" s="47">
        <v>5.9</v>
      </c>
      <c r="D65" s="57">
        <f aca="true" t="shared" si="3" ref="D65:I65">D47-SUM(D48:D64)</f>
        <v>6.199999999999818</v>
      </c>
      <c r="E65" s="56">
        <f t="shared" si="3"/>
        <v>7.900000000000091</v>
      </c>
      <c r="F65" s="56">
        <f t="shared" si="3"/>
        <v>5.799999999999727</v>
      </c>
      <c r="G65" s="56">
        <f t="shared" si="3"/>
        <v>7.300000000000182</v>
      </c>
      <c r="H65" s="56">
        <f t="shared" si="3"/>
        <v>7.199999999999818</v>
      </c>
      <c r="I65" s="56">
        <f t="shared" si="3"/>
        <v>3.299999999999727</v>
      </c>
      <c r="J65" s="56">
        <f>J47-SUM(J48:J64)</f>
        <v>0.3000000000000682</v>
      </c>
      <c r="K65" s="56">
        <f>K47-SUM(K48:K64)</f>
        <v>0.30000000000001137</v>
      </c>
      <c r="L65" s="56"/>
      <c r="T65" s="20"/>
      <c r="V65" s="20"/>
      <c r="W65" s="20"/>
      <c r="X65" s="20"/>
      <c r="Y65" s="20"/>
      <c r="Z65" s="20"/>
    </row>
    <row r="66" spans="1:20" ht="6.75" customHeight="1">
      <c r="A66" s="27"/>
      <c r="E66" s="38"/>
      <c r="F66" s="38"/>
      <c r="G66" s="38"/>
      <c r="H66" s="38"/>
      <c r="I66" s="38"/>
      <c r="J66" s="38"/>
      <c r="K66" s="38"/>
      <c r="L66" s="38"/>
      <c r="T66" s="4"/>
    </row>
    <row r="67" spans="1:20" s="12" customFormat="1" ht="13.5" customHeight="1">
      <c r="A67" s="31" t="s">
        <v>19</v>
      </c>
      <c r="C67" s="32">
        <v>0</v>
      </c>
      <c r="D67" s="13">
        <v>0</v>
      </c>
      <c r="E67" s="39">
        <v>0</v>
      </c>
      <c r="F67" s="39">
        <v>0</v>
      </c>
      <c r="G67" s="39">
        <v>0</v>
      </c>
      <c r="H67" s="39">
        <v>21.9</v>
      </c>
      <c r="I67" s="39">
        <v>0</v>
      </c>
      <c r="J67" s="39">
        <v>33.7</v>
      </c>
      <c r="K67" s="39">
        <v>47.9</v>
      </c>
      <c r="L67" s="39"/>
      <c r="T67" s="22"/>
    </row>
    <row r="68" spans="1:20" ht="6.75" customHeight="1">
      <c r="A68" s="27"/>
      <c r="E68" s="38"/>
      <c r="F68" s="38"/>
      <c r="G68" s="38"/>
      <c r="H68" s="38"/>
      <c r="I68" s="38"/>
      <c r="J68" s="38"/>
      <c r="K68" s="38"/>
      <c r="L68" s="38"/>
      <c r="T68" s="4"/>
    </row>
    <row r="69" spans="1:20" s="3" customFormat="1" ht="13.5" customHeight="1">
      <c r="A69" s="30" t="s">
        <v>8</v>
      </c>
      <c r="C69" s="46">
        <v>3681.4</v>
      </c>
      <c r="D69" s="10">
        <v>3707.7</v>
      </c>
      <c r="E69" s="40">
        <v>3118</v>
      </c>
      <c r="F69" s="40">
        <v>3426.7</v>
      </c>
      <c r="G69" s="40">
        <v>3040.7</v>
      </c>
      <c r="H69" s="40">
        <v>3267</v>
      </c>
      <c r="I69" s="40">
        <v>3359.6</v>
      </c>
      <c r="J69" s="40">
        <f>587.1+402.2</f>
        <v>989.3</v>
      </c>
      <c r="K69" s="40">
        <f>506.9+268.3</f>
        <v>775.2</v>
      </c>
      <c r="L69" s="40"/>
      <c r="T69" s="15"/>
    </row>
    <row r="70" spans="1:20" ht="14.25" customHeight="1">
      <c r="A70" s="45" t="s">
        <v>72</v>
      </c>
      <c r="T70" s="4"/>
    </row>
    <row r="71" spans="1:20" ht="11.25" customHeight="1">
      <c r="A71" s="6" t="s">
        <v>70</v>
      </c>
      <c r="T71" s="4"/>
    </row>
    <row r="72" spans="1:20" ht="12" customHeight="1">
      <c r="A72" s="21" t="s">
        <v>77</v>
      </c>
      <c r="T72" s="4"/>
    </row>
    <row r="73" ht="10.5" customHeight="1">
      <c r="T73" s="4"/>
    </row>
    <row r="75" ht="11.25">
      <c r="T75" s="4"/>
    </row>
    <row r="76" ht="11.25">
      <c r="C76" s="19"/>
    </row>
    <row r="77" ht="11.25">
      <c r="C77" s="19"/>
    </row>
    <row r="78" ht="11.25">
      <c r="C78" s="19"/>
    </row>
    <row r="79" ht="11.25">
      <c r="C79" s="19"/>
    </row>
    <row r="83" ht="11.25">
      <c r="C83" s="19"/>
    </row>
    <row r="84" ht="11.25">
      <c r="C84" s="19"/>
    </row>
    <row r="85" spans="13:19" ht="11.25">
      <c r="M85" s="8"/>
      <c r="N85" s="8"/>
      <c r="O85" s="8"/>
      <c r="P85" s="8"/>
      <c r="Q85" s="8"/>
      <c r="R85" s="8"/>
      <c r="S85" s="8"/>
    </row>
    <row r="86" spans="3:19" ht="11.25">
      <c r="C86" s="19"/>
      <c r="M86" s="8"/>
      <c r="N86" s="8"/>
      <c r="O86" s="8"/>
      <c r="P86" s="8"/>
      <c r="Q86" s="8"/>
      <c r="R86" s="8"/>
      <c r="S86" s="8"/>
    </row>
    <row r="87" ht="11.25">
      <c r="C87" s="19"/>
    </row>
    <row r="88" spans="3:4" ht="11.25">
      <c r="C88" s="19"/>
      <c r="D88" s="1"/>
    </row>
    <row r="89" spans="3:4" ht="11.25">
      <c r="C89" s="19"/>
      <c r="D89" s="1"/>
    </row>
    <row r="90" spans="1:12" ht="11.25">
      <c r="A90" s="7"/>
      <c r="B90" s="7"/>
      <c r="C90" s="19"/>
      <c r="D90" s="1"/>
      <c r="E90" s="7"/>
      <c r="F90" s="7"/>
      <c r="G90" s="7"/>
      <c r="H90" s="7"/>
      <c r="I90" s="7"/>
      <c r="J90" s="7"/>
      <c r="K90" s="7"/>
      <c r="L90" s="7"/>
    </row>
    <row r="91" spans="1:12" ht="11.25">
      <c r="A91" s="7"/>
      <c r="B91" s="7"/>
      <c r="C91" s="19"/>
      <c r="E91" s="7"/>
      <c r="F91" s="7"/>
      <c r="G91" s="7"/>
      <c r="H91" s="7"/>
      <c r="I91" s="7"/>
      <c r="J91" s="7"/>
      <c r="K91" s="7"/>
      <c r="L91" s="7"/>
    </row>
    <row r="92" spans="1:12" ht="11.25">
      <c r="A92" s="7"/>
      <c r="B92" s="8"/>
      <c r="C92" s="19"/>
      <c r="E92" s="8"/>
      <c r="F92" s="8"/>
      <c r="G92" s="8"/>
      <c r="H92" s="8"/>
      <c r="I92" s="8"/>
      <c r="J92" s="8"/>
      <c r="K92" s="8"/>
      <c r="L92" s="8"/>
    </row>
    <row r="93" ht="11.25">
      <c r="C93" s="19"/>
    </row>
    <row r="94" ht="11.25">
      <c r="C94" s="19"/>
    </row>
    <row r="95" ht="11.25">
      <c r="C95" s="19"/>
    </row>
    <row r="96" ht="11.25">
      <c r="C96" s="19"/>
    </row>
    <row r="97" ht="11.25">
      <c r="C97" s="19"/>
    </row>
    <row r="98" ht="11.25">
      <c r="C98" s="19"/>
    </row>
    <row r="99" ht="11.25">
      <c r="C99" s="19"/>
    </row>
    <row r="100" ht="11.25">
      <c r="C100" s="19"/>
    </row>
    <row r="101" ht="11.25">
      <c r="C101" s="19"/>
    </row>
    <row r="102" ht="11.25">
      <c r="C102" s="19"/>
    </row>
    <row r="103" ht="11.25">
      <c r="C103" s="19"/>
    </row>
    <row r="104" ht="11.25">
      <c r="C104" s="19"/>
    </row>
    <row r="105" ht="11.25">
      <c r="C105" s="19"/>
    </row>
    <row r="106" ht="11.25">
      <c r="C106" s="19"/>
    </row>
    <row r="107" ht="11.25">
      <c r="C107" s="19"/>
    </row>
    <row r="136" ht="11.25">
      <c r="C136" s="19"/>
    </row>
    <row r="141" spans="13:19" ht="11.25">
      <c r="M141" s="8"/>
      <c r="N141" s="8"/>
      <c r="O141" s="8"/>
      <c r="P141" s="8"/>
      <c r="Q141" s="8"/>
      <c r="R141" s="8"/>
      <c r="S141" s="8"/>
    </row>
  </sheetData>
  <sheetProtection/>
  <hyperlinks>
    <hyperlink ref="C33" r:id="rId1" display="=c20-@sum(c21:c33)"/>
    <hyperlink ref="D33" r:id="rId2" display="=c36-@sum(c37:c45)"/>
    <hyperlink ref="D45" r:id="rId3" display="=c36-@sum(c37:c45)"/>
    <hyperlink ref="D65" r:id="rId4" display="=c48-@SUM(c49:c65)"/>
    <hyperlink ref="E45" r:id="rId5" display="=c20-@sum(c21:c33)"/>
    <hyperlink ref="E33" r:id="rId6" display="=c20-@sum(c21:c33)"/>
    <hyperlink ref="E65" r:id="rId7" display="=c48-@SUM(c49:c65)"/>
    <hyperlink ref="G33" r:id="rId8" display="=c20-@sum(c21:c33)"/>
    <hyperlink ref="G45" r:id="rId9" display="=c36-@sum(c37:c45)"/>
    <hyperlink ref="G65" r:id="rId10" display="=c48-@SUM(c49:c65)"/>
    <hyperlink ref="H33" r:id="rId11" display="=c20-@sum(c21:c33)"/>
    <hyperlink ref="H45" r:id="rId12" display="=c36-@sum(c37:c45)"/>
    <hyperlink ref="H65" r:id="rId13" display="=c48-@SUM(c49:c65)"/>
    <hyperlink ref="I33" r:id="rId14" display="=c20-@sum(c21:c33)"/>
    <hyperlink ref="I45" r:id="rId15" display="=c36-@sum(c37:c45)"/>
    <hyperlink ref="I65" r:id="rId16" display="=c48-@SUM(c49:c65)"/>
    <hyperlink ref="K33" r:id="rId17" display="=c20-@sum(c21:c33)"/>
    <hyperlink ref="K45" r:id="rId18" display="=c36-@sum(c37:c45)"/>
    <hyperlink ref="K65" r:id="rId19" display="=c48-@SUM(c49:c65)"/>
    <hyperlink ref="J33" r:id="rId20" display="=c20-@sum(c21:c33)"/>
    <hyperlink ref="J65" r:id="rId21" display="=c48-@SUM(c49:c65)"/>
    <hyperlink ref="J45" r:id="rId22" display="=c36-@sum(c37:c45)"/>
  </hyperlinks>
  <printOptions horizontalCentered="1"/>
  <pageMargins left="0.5" right="0.5" top="0.75" bottom="0.5" header="0" footer="0"/>
  <pageSetup fitToHeight="1" fitToWidth="1" horizontalDpi="600" verticalDpi="600" orientation="portrait" scale="56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WIN31TONT40</cp:lastModifiedBy>
  <cp:lastPrinted>2016-09-14T15:18:17Z</cp:lastPrinted>
  <dcterms:created xsi:type="dcterms:W3CDTF">2001-11-27T20:33:34Z</dcterms:created>
  <dcterms:modified xsi:type="dcterms:W3CDTF">2016-09-14T15:18:50Z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