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9" sheetId="1" r:id="rId1"/>
  </sheets>
  <definedNames>
    <definedName name="_xlnm.Print_Area" localSheetId="0">'TABLE 9'!$B$7:$N$51</definedName>
    <definedName name="_xlnm.Print_Titles" localSheetId="0">'TABLE 9'!$A:$A,'TABLE 9'!$1:$6</definedName>
  </definedNames>
  <calcPr fullCalcOnLoad="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<sst xmlns="http://schemas.openxmlformats.org/spreadsheetml/2006/main" count="46" uniqueCount="46">
  <si>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</si>
  <si>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</si>
  <si>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</si>
  <si>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</si>
  <si>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</si>
  <si>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</si>
  <si>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</si>
  <si>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</si>
  <si>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</si>
  <si>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</si>
  <si>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Total Supply</t>
  </si>
  <si>
    <t>Miscellaneous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</si>
  <si>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</si>
  <si>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</si>
  <si>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</si>
  <si>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</si>
  <si>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</si>
  <si>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</si>
  <si>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</si>
  <si>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</si>
  <si>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</si>
  <si>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</si>
  <si>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</si>
  <si>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</si>
  <si>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</si>
  <si>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</si>
  <si>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</si>
  <si>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</si>
  <si>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</si>
  <si>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</si>
  <si>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</si>
  <si>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</si>
  <si>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</si>
  <si>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</si>
  <si>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</si>
  <si>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</si>
  <si>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</si>
  <si>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</si>
  <si>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</si>
  <si>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short tons, raw value</t>
  </si>
  <si>
    <t>2012/13</t>
  </si>
  <si>
    <t>Source: USDA, WASDE.</t>
  </si>
  <si>
    <t xml:space="preserve">  Transfer to sugar-containing products</t>
  </si>
  <si>
    <t>Table 9 -- U.S. sugar: supply and use, by fiscal year (Oct./Sept.)</t>
  </si>
  <si>
    <t xml:space="preserve">  Other program Imports</t>
  </si>
  <si>
    <t xml:space="preserve"> nonprogram imports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</si>
</sst>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17" fontId="0" fillId="0" borderId="0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7" sqref="P27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22" s="2" customFormat="1" ht="12.7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</row>
    <row r="2" spans="1:14" s="1" customFormat="1" ht="12.75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.75">
      <c r="A3" s="4" t="s">
        <v>0</v>
      </c>
      <c r="B3" s="20" t="s">
        <v>1</v>
      </c>
      <c r="C3" s="20" t="s">
        <v>18</v>
      </c>
      <c r="D3" s="20" t="s">
        <v>19</v>
      </c>
      <c r="E3" s="20" t="s">
        <v>21</v>
      </c>
      <c r="F3" s="20" t="s">
        <v>22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1" t="s">
        <v>29</v>
      </c>
      <c r="M3" s="21" t="s">
        <v>30</v>
      </c>
      <c r="N3" s="21" t="s">
        <v>40</v>
      </c>
    </row>
    <row r="4" spans="1:14" s="1" customFormat="1" ht="12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s="2" customFormat="1" ht="12.75">
      <c r="A5" s="6"/>
      <c r="B5" s="16"/>
      <c r="C5" s="17"/>
      <c r="D5" s="18"/>
      <c r="E5" s="18"/>
      <c r="F5" s="18"/>
      <c r="G5" s="18"/>
      <c r="H5" s="18"/>
      <c r="I5" s="18"/>
      <c r="J5" s="19"/>
      <c r="K5" s="19"/>
      <c r="L5" s="19"/>
      <c r="M5" s="19"/>
      <c r="N5" s="19"/>
      <c r="O5" s="1"/>
      <c r="P5" s="1"/>
      <c r="Q5" s="1"/>
      <c r="R5" s="1"/>
      <c r="S5" s="1"/>
      <c r="T5" s="1"/>
      <c r="U5" s="1"/>
    </row>
    <row r="6" spans="1:14" s="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12.75">
      <c r="A7" s="5"/>
      <c r="B7" s="5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>
      <c r="A9" s="7" t="s">
        <v>31</v>
      </c>
      <c r="B9" s="12">
        <v>2216.119</v>
      </c>
      <c r="C9" s="12">
        <v>2179.678</v>
      </c>
      <c r="D9" s="12">
        <v>1527.782</v>
      </c>
      <c r="E9" s="12">
        <v>1670</v>
      </c>
      <c r="F9" s="12">
        <v>1897.33</v>
      </c>
      <c r="G9" s="12">
        <v>1331.648</v>
      </c>
      <c r="H9" s="12">
        <v>1697.526</v>
      </c>
      <c r="I9" s="12">
        <v>1799</v>
      </c>
      <c r="J9" s="12">
        <v>1664.172</v>
      </c>
      <c r="K9" s="12">
        <v>1534.102</v>
      </c>
      <c r="L9" s="12">
        <v>1498.15</v>
      </c>
      <c r="M9" s="12">
        <v>1472.417</v>
      </c>
      <c r="N9" s="12">
        <v>1824.765</v>
      </c>
    </row>
    <row r="10" spans="1:14" s="1" customFormat="1" ht="12.75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7" t="s">
        <v>32</v>
      </c>
      <c r="B11" s="12">
        <f>SUM(B12:B13)</f>
        <v>8768.887999999999</v>
      </c>
      <c r="C11" s="12">
        <f>SUM(C12:C13)</f>
        <v>7900.067</v>
      </c>
      <c r="D11" s="12">
        <f>SUM(D12:D13)</f>
        <v>8425.677</v>
      </c>
      <c r="E11" s="12">
        <f>SUM(E12:E13)</f>
        <v>8649.168</v>
      </c>
      <c r="F11" s="12">
        <f aca="true" t="shared" si="0" ref="F11:L11">SUM(F12:F13)</f>
        <v>7875.988</v>
      </c>
      <c r="G11" s="12">
        <f t="shared" si="0"/>
        <v>7398.829</v>
      </c>
      <c r="H11" s="12">
        <f t="shared" si="0"/>
        <v>8445.401</v>
      </c>
      <c r="I11" s="12">
        <f t="shared" si="0"/>
        <v>8152.155000000001</v>
      </c>
      <c r="J11" s="12">
        <f t="shared" si="0"/>
        <v>7530.929</v>
      </c>
      <c r="K11" s="12">
        <f t="shared" si="0"/>
        <v>7962.638000000001</v>
      </c>
      <c r="L11" s="12">
        <f t="shared" si="0"/>
        <v>7830.683</v>
      </c>
      <c r="M11" s="12">
        <f>SUM(M12:M13)</f>
        <v>8297.588</v>
      </c>
      <c r="N11" s="12">
        <f>SUM(N12:N13)</f>
        <v>8575</v>
      </c>
    </row>
    <row r="12" spans="1:14" ht="12.75">
      <c r="A12" s="5" t="s">
        <v>2</v>
      </c>
      <c r="B12" s="12">
        <v>4679.615999999999</v>
      </c>
      <c r="C12" s="12">
        <v>3915.455</v>
      </c>
      <c r="D12" s="12">
        <v>4462</v>
      </c>
      <c r="E12" s="12">
        <v>4692.218</v>
      </c>
      <c r="F12" s="12">
        <v>4610.773</v>
      </c>
      <c r="G12" s="12">
        <v>4444</v>
      </c>
      <c r="H12" s="12">
        <v>5007.762</v>
      </c>
      <c r="I12" s="12">
        <v>4720.903</v>
      </c>
      <c r="J12" s="12">
        <v>4213.544</v>
      </c>
      <c r="K12" s="12">
        <v>4575.215</v>
      </c>
      <c r="L12" s="12">
        <v>4658.947</v>
      </c>
      <c r="M12" s="12">
        <v>4750</v>
      </c>
      <c r="N12" s="12">
        <v>5045</v>
      </c>
    </row>
    <row r="13" spans="1:14" ht="12.75">
      <c r="A13" s="5" t="s">
        <v>3</v>
      </c>
      <c r="B13" s="12">
        <f>SUM(B14:B18)</f>
        <v>4089.2719999999995</v>
      </c>
      <c r="C13" s="12">
        <f>SUM(C14:C18)</f>
        <v>3984.612</v>
      </c>
      <c r="D13" s="12">
        <f>SUM(D14:D18)</f>
        <v>3963.6770000000006</v>
      </c>
      <c r="E13" s="12">
        <f>SUM(E14:E18)</f>
        <v>3956.95</v>
      </c>
      <c r="F13" s="12">
        <f aca="true" t="shared" si="1" ref="F13:L13">SUM(F14:F18)</f>
        <v>3265.215</v>
      </c>
      <c r="G13" s="12">
        <f t="shared" si="1"/>
        <v>2954.829</v>
      </c>
      <c r="H13" s="12">
        <f t="shared" si="1"/>
        <v>3437.639</v>
      </c>
      <c r="I13" s="12">
        <f t="shared" si="1"/>
        <v>3431.2520000000004</v>
      </c>
      <c r="J13" s="12">
        <f t="shared" si="1"/>
        <v>3317.385</v>
      </c>
      <c r="K13" s="12">
        <f t="shared" si="1"/>
        <v>3387.4230000000002</v>
      </c>
      <c r="L13" s="12">
        <f t="shared" si="1"/>
        <v>3171.736</v>
      </c>
      <c r="M13" s="12">
        <f>SUM(M14:M18)</f>
        <v>3547.588</v>
      </c>
      <c r="N13" s="12">
        <f>SUM(N14:N18)</f>
        <v>3530</v>
      </c>
    </row>
    <row r="14" spans="1:14" ht="12.75">
      <c r="A14" s="5" t="s">
        <v>4</v>
      </c>
      <c r="B14" s="12">
        <v>2056.66</v>
      </c>
      <c r="C14" s="12">
        <v>1980.281</v>
      </c>
      <c r="D14" s="12">
        <v>2129.146</v>
      </c>
      <c r="E14" s="12">
        <v>2153.983</v>
      </c>
      <c r="F14" s="12">
        <v>1692.602</v>
      </c>
      <c r="G14" s="12">
        <v>1367.408</v>
      </c>
      <c r="H14" s="12">
        <v>1718.525</v>
      </c>
      <c r="I14" s="12">
        <v>1645.112</v>
      </c>
      <c r="J14" s="12">
        <v>1576.973</v>
      </c>
      <c r="K14" s="12">
        <v>1645.769</v>
      </c>
      <c r="L14" s="12">
        <v>1432.635</v>
      </c>
      <c r="M14" s="12">
        <v>1827.77</v>
      </c>
      <c r="N14" s="12">
        <v>1800</v>
      </c>
    </row>
    <row r="15" spans="1:14" ht="12.75">
      <c r="A15" s="5" t="s">
        <v>5</v>
      </c>
      <c r="B15" s="12">
        <v>1585.091</v>
      </c>
      <c r="C15" s="12">
        <v>1579.931</v>
      </c>
      <c r="D15" s="12">
        <v>1367.24</v>
      </c>
      <c r="E15" s="12">
        <v>1377</v>
      </c>
      <c r="F15" s="12">
        <v>1156.773</v>
      </c>
      <c r="G15" s="12">
        <v>1189.776</v>
      </c>
      <c r="H15" s="12">
        <v>1320.149</v>
      </c>
      <c r="I15" s="12">
        <v>1446.212</v>
      </c>
      <c r="J15" s="12">
        <v>1396.903</v>
      </c>
      <c r="K15" s="12">
        <v>1468.758</v>
      </c>
      <c r="L15" s="12">
        <v>1411.176</v>
      </c>
      <c r="M15" s="12">
        <v>1400</v>
      </c>
      <c r="N15" s="12">
        <v>1400</v>
      </c>
    </row>
    <row r="16" spans="1:14" ht="12.75">
      <c r="A16" s="5" t="s">
        <v>6</v>
      </c>
      <c r="B16" s="12">
        <v>206.091</v>
      </c>
      <c r="C16" s="12">
        <v>173.764</v>
      </c>
      <c r="D16" s="12">
        <v>190.985</v>
      </c>
      <c r="E16" s="12">
        <v>175.053</v>
      </c>
      <c r="F16" s="12">
        <v>157.954</v>
      </c>
      <c r="G16" s="12">
        <v>175</v>
      </c>
      <c r="H16" s="12">
        <v>177.391</v>
      </c>
      <c r="I16" s="12">
        <v>157.588</v>
      </c>
      <c r="J16" s="12">
        <v>151.932</v>
      </c>
      <c r="K16" s="12">
        <v>111.659</v>
      </c>
      <c r="L16" s="12">
        <v>145.793</v>
      </c>
      <c r="M16" s="12">
        <v>149.818</v>
      </c>
      <c r="N16" s="12">
        <v>150</v>
      </c>
    </row>
    <row r="17" spans="1:14" ht="12.75">
      <c r="A17" s="5" t="s">
        <v>7</v>
      </c>
      <c r="B17" s="12">
        <v>241.39</v>
      </c>
      <c r="C17" s="12">
        <v>250.571</v>
      </c>
      <c r="D17" s="12">
        <v>276.306</v>
      </c>
      <c r="E17" s="12">
        <v>250.914</v>
      </c>
      <c r="F17" s="12">
        <v>257.886</v>
      </c>
      <c r="G17" s="12">
        <v>222.645</v>
      </c>
      <c r="H17" s="12">
        <v>221.574</v>
      </c>
      <c r="I17" s="12">
        <v>182.34</v>
      </c>
      <c r="J17" s="12">
        <v>191.577</v>
      </c>
      <c r="K17" s="12">
        <v>161.237</v>
      </c>
      <c r="L17" s="12">
        <v>182.132</v>
      </c>
      <c r="M17" s="12">
        <v>170</v>
      </c>
      <c r="N17" s="12">
        <v>180</v>
      </c>
    </row>
    <row r="18" spans="1:14" ht="12.75">
      <c r="A18" s="5" t="s">
        <v>8</v>
      </c>
      <c r="B18" s="12">
        <v>0.04</v>
      </c>
      <c r="C18" s="12">
        <v>0.065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/>
    </row>
    <row r="19" spans="2:14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5" t="s">
        <v>9</v>
      </c>
      <c r="B20" s="12">
        <f>B21+B22+B23</f>
        <v>1590.435</v>
      </c>
      <c r="C20" s="12">
        <f>C21+C22+C23</f>
        <v>1535.245</v>
      </c>
      <c r="D20" s="12">
        <f>D21+D22+D23</f>
        <v>1730.367</v>
      </c>
      <c r="E20" s="12">
        <f aca="true" t="shared" si="2" ref="E20:J20">E21+E22+E23</f>
        <v>1750.487</v>
      </c>
      <c r="F20" s="12">
        <f t="shared" si="2"/>
        <v>2100</v>
      </c>
      <c r="G20" s="12">
        <f t="shared" si="2"/>
        <v>3443.4</v>
      </c>
      <c r="H20" s="12">
        <f t="shared" si="2"/>
        <v>2079.581</v>
      </c>
      <c r="I20" s="12">
        <f t="shared" si="2"/>
        <v>2620</v>
      </c>
      <c r="J20" s="12">
        <f t="shared" si="2"/>
        <v>3082</v>
      </c>
      <c r="K20" s="12">
        <f>K21+K22+K23</f>
        <v>3319.9139999999998</v>
      </c>
      <c r="L20" s="12">
        <f>L21+L22+L23</f>
        <v>3738.29</v>
      </c>
      <c r="M20" s="12">
        <f>M21+M22+M23</f>
        <v>3814.76</v>
      </c>
      <c r="N20" s="12">
        <f>N21+N22+N23</f>
        <v>3046.843</v>
      </c>
    </row>
    <row r="21" spans="1:14" ht="12.75">
      <c r="A21" s="5" t="s">
        <v>33</v>
      </c>
      <c r="B21" s="12">
        <v>1276.9</v>
      </c>
      <c r="C21" s="12">
        <v>1158.475</v>
      </c>
      <c r="D21" s="12">
        <v>1210.367</v>
      </c>
      <c r="E21" s="12">
        <v>1226.487</v>
      </c>
      <c r="F21" s="12">
        <v>1408</v>
      </c>
      <c r="G21" s="12">
        <v>2588.4</v>
      </c>
      <c r="H21" s="12">
        <v>1623.581</v>
      </c>
      <c r="I21" s="12">
        <v>1354</v>
      </c>
      <c r="J21" s="12">
        <v>1370</v>
      </c>
      <c r="K21" s="12">
        <v>1854.381</v>
      </c>
      <c r="L21" s="12">
        <v>1721.257</v>
      </c>
      <c r="M21" s="12">
        <v>2116.187</v>
      </c>
      <c r="N21" s="12">
        <v>1282.766</v>
      </c>
    </row>
    <row r="22" spans="1:14" ht="12.75">
      <c r="A22" s="22" t="s">
        <v>44</v>
      </c>
      <c r="B22" s="12">
        <v>237.81</v>
      </c>
      <c r="C22" s="12">
        <v>296</v>
      </c>
      <c r="D22" s="12">
        <v>488</v>
      </c>
      <c r="E22" s="12">
        <v>464</v>
      </c>
      <c r="F22" s="12">
        <v>500</v>
      </c>
      <c r="G22" s="12">
        <v>349</v>
      </c>
      <c r="H22" s="12">
        <v>390</v>
      </c>
      <c r="I22" s="12">
        <v>565</v>
      </c>
      <c r="J22" s="12">
        <v>308</v>
      </c>
      <c r="K22" s="12">
        <v>448.46</v>
      </c>
      <c r="L22" s="12">
        <v>291.113</v>
      </c>
      <c r="M22" s="12">
        <v>550</v>
      </c>
      <c r="N22" s="12">
        <v>450</v>
      </c>
    </row>
    <row r="23" spans="1:14" ht="12.75">
      <c r="A23" s="23" t="s">
        <v>45</v>
      </c>
      <c r="B23" s="12">
        <f>3.2+72.525</f>
        <v>75.72500000000001</v>
      </c>
      <c r="C23" s="12">
        <f>42.226+38.544</f>
        <v>80.77</v>
      </c>
      <c r="D23" s="12">
        <f>11.758+20.242</f>
        <v>32</v>
      </c>
      <c r="E23" s="12">
        <v>60</v>
      </c>
      <c r="F23" s="12">
        <v>192</v>
      </c>
      <c r="G23" s="12">
        <f>450+56</f>
        <v>506</v>
      </c>
      <c r="H23" s="12">
        <v>66</v>
      </c>
      <c r="I23" s="12">
        <v>701</v>
      </c>
      <c r="J23" s="12">
        <f>J24+2</f>
        <v>1404</v>
      </c>
      <c r="K23" s="12">
        <f>K24+210</f>
        <v>1017.073</v>
      </c>
      <c r="L23" s="12">
        <f>L24+18.39</f>
        <v>1725.92</v>
      </c>
      <c r="M23" s="12">
        <f>M24+10</f>
        <v>1148.573</v>
      </c>
      <c r="N23" s="12">
        <f>N24+10</f>
        <v>1314.077</v>
      </c>
    </row>
    <row r="24" spans="1:14" ht="12.75">
      <c r="A24" s="5" t="s">
        <v>34</v>
      </c>
      <c r="B24" s="12"/>
      <c r="C24" s="12"/>
      <c r="D24" s="12"/>
      <c r="E24" s="12"/>
      <c r="F24" s="12"/>
      <c r="G24" s="12"/>
      <c r="H24" s="12">
        <v>60</v>
      </c>
      <c r="I24" s="12">
        <v>694</v>
      </c>
      <c r="J24" s="12">
        <v>1402</v>
      </c>
      <c r="K24" s="12">
        <v>807.073</v>
      </c>
      <c r="L24" s="12">
        <v>1707.53</v>
      </c>
      <c r="M24" s="12">
        <v>1138.573</v>
      </c>
      <c r="N24" s="12">
        <v>1304.077</v>
      </c>
    </row>
    <row r="25" spans="2:14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5" t="s">
        <v>10</v>
      </c>
      <c r="B26" s="12">
        <f aca="true" t="shared" si="3" ref="B26:G26">B9+B11+B20</f>
        <v>12575.442</v>
      </c>
      <c r="C26" s="12">
        <f t="shared" si="3"/>
        <v>11614.989999999998</v>
      </c>
      <c r="D26" s="12">
        <f t="shared" si="3"/>
        <v>11683.826</v>
      </c>
      <c r="E26" s="12">
        <f t="shared" si="3"/>
        <v>12069.654999999999</v>
      </c>
      <c r="F26" s="12">
        <f t="shared" si="3"/>
        <v>11873.318</v>
      </c>
      <c r="G26" s="12">
        <f t="shared" si="3"/>
        <v>12173.876999999999</v>
      </c>
      <c r="H26" s="12">
        <f aca="true" t="shared" si="4" ref="H26:N26">H9+H11+H20</f>
        <v>12222.508</v>
      </c>
      <c r="I26" s="12">
        <f t="shared" si="4"/>
        <v>12571.155</v>
      </c>
      <c r="J26" s="12">
        <f t="shared" si="4"/>
        <v>12277.101</v>
      </c>
      <c r="K26" s="12">
        <f t="shared" si="4"/>
        <v>12816.654000000002</v>
      </c>
      <c r="L26" s="12">
        <f t="shared" si="4"/>
        <v>13067.123</v>
      </c>
      <c r="M26" s="12">
        <f t="shared" si="4"/>
        <v>13584.765</v>
      </c>
      <c r="N26" s="12">
        <f t="shared" si="4"/>
        <v>13446.608</v>
      </c>
    </row>
    <row r="27" spans="2:14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ht="12.75">
      <c r="A28" s="5" t="s">
        <v>35</v>
      </c>
      <c r="B28" s="12">
        <v>140.909</v>
      </c>
      <c r="C28" s="12">
        <v>137.377</v>
      </c>
      <c r="D28" s="12">
        <v>141.695</v>
      </c>
      <c r="E28" s="12">
        <v>288</v>
      </c>
      <c r="F28" s="12">
        <v>259.03</v>
      </c>
      <c r="G28" s="12">
        <v>203</v>
      </c>
      <c r="H28" s="12">
        <v>421.741</v>
      </c>
      <c r="I28" s="12">
        <v>203.343</v>
      </c>
      <c r="J28" s="12">
        <v>135.935</v>
      </c>
      <c r="K28" s="12">
        <v>210.815</v>
      </c>
      <c r="L28" s="12">
        <v>248.233</v>
      </c>
      <c r="M28" s="12">
        <v>250</v>
      </c>
      <c r="N28" s="12">
        <v>250</v>
      </c>
    </row>
    <row r="29" spans="2:14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2:14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2.75">
      <c r="A31" s="5" t="s">
        <v>11</v>
      </c>
      <c r="B31" s="12">
        <v>123</v>
      </c>
      <c r="C31" s="12">
        <f aca="true" t="shared" si="5" ref="C31:L31">C26-(C28+C33+C41)</f>
        <v>-23.707000000002154</v>
      </c>
      <c r="D31" s="12">
        <f t="shared" si="5"/>
        <v>160.875</v>
      </c>
      <c r="E31" s="12">
        <f t="shared" si="5"/>
        <v>22.58599999999933</v>
      </c>
      <c r="F31" s="12">
        <f t="shared" si="5"/>
        <v>94.14599999999882</v>
      </c>
      <c r="G31" s="12">
        <f t="shared" si="5"/>
        <v>-67.45400000000154</v>
      </c>
      <c r="H31" s="12">
        <f t="shared" si="5"/>
        <v>-132.378999999999</v>
      </c>
      <c r="I31" s="12">
        <f t="shared" si="5"/>
        <v>0</v>
      </c>
      <c r="J31" s="12">
        <f t="shared" si="5"/>
        <v>0</v>
      </c>
      <c r="K31" s="12">
        <f t="shared" si="5"/>
        <v>-44.65399999999681</v>
      </c>
      <c r="L31" s="12">
        <f t="shared" si="5"/>
        <v>-21.564000000000306</v>
      </c>
      <c r="M31" s="12">
        <v>0</v>
      </c>
      <c r="N31" s="13">
        <v>0</v>
      </c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7" t="s">
        <v>23</v>
      </c>
      <c r="B33" s="12">
        <f aca="true" t="shared" si="6" ref="B33:G33">B35+B36+B37</f>
        <v>10131.557999999999</v>
      </c>
      <c r="C33" s="12">
        <f t="shared" si="6"/>
        <v>9973.538</v>
      </c>
      <c r="D33" s="12">
        <f t="shared" si="6"/>
        <v>9711.256</v>
      </c>
      <c r="E33" s="12">
        <f t="shared" si="6"/>
        <v>9861.739</v>
      </c>
      <c r="F33" s="12">
        <f t="shared" si="6"/>
        <v>10188.494</v>
      </c>
      <c r="G33" s="12">
        <f t="shared" si="6"/>
        <v>10340.439</v>
      </c>
      <c r="H33" s="12">
        <f aca="true" t="shared" si="7" ref="H33:N33">H35+H36+H37</f>
        <v>10134.645999999999</v>
      </c>
      <c r="I33" s="12">
        <f t="shared" si="7"/>
        <v>10703.64</v>
      </c>
      <c r="J33" s="12">
        <f t="shared" si="7"/>
        <v>10607.064</v>
      </c>
      <c r="K33" s="12">
        <f t="shared" si="7"/>
        <v>11152.342999999999</v>
      </c>
      <c r="L33" s="12">
        <f t="shared" si="7"/>
        <v>11368.037</v>
      </c>
      <c r="M33" s="12">
        <f t="shared" si="7"/>
        <v>11510</v>
      </c>
      <c r="N33" s="12">
        <f t="shared" si="7"/>
        <v>11635</v>
      </c>
    </row>
    <row r="34" spans="1:14" ht="12.75">
      <c r="A34" s="5" t="s">
        <v>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2.75">
      <c r="A35" s="5" t="s">
        <v>12</v>
      </c>
      <c r="B35" s="12">
        <v>98.426</v>
      </c>
      <c r="C35" s="12">
        <v>155.558</v>
      </c>
      <c r="D35" s="12">
        <v>182.851</v>
      </c>
      <c r="E35" s="12">
        <v>142</v>
      </c>
      <c r="F35" s="12">
        <v>120.875</v>
      </c>
      <c r="G35" s="12">
        <v>105.586</v>
      </c>
      <c r="H35" s="12">
        <v>168.578</v>
      </c>
      <c r="I35" s="12">
        <v>141.091</v>
      </c>
      <c r="J35" s="12">
        <v>120.367</v>
      </c>
      <c r="K35" s="12">
        <v>201.238</v>
      </c>
      <c r="L35" s="12">
        <v>196.212</v>
      </c>
      <c r="M35" s="12">
        <v>180</v>
      </c>
      <c r="N35" s="12">
        <v>180</v>
      </c>
    </row>
    <row r="36" spans="1:14" ht="12.75">
      <c r="A36" s="5" t="s">
        <v>13</v>
      </c>
      <c r="B36" s="12">
        <f>11.818+21.558</f>
        <v>33.376</v>
      </c>
      <c r="C36" s="12">
        <f>23.334+9.289</f>
        <v>32.623</v>
      </c>
      <c r="D36" s="12">
        <f>20.781+3.624</f>
        <v>24.404999999999998</v>
      </c>
      <c r="E36" s="12">
        <f>24.464+14.931+2</f>
        <v>41.394999999999996</v>
      </c>
      <c r="F36" s="12">
        <f>23.012+25.451</f>
        <v>48.463</v>
      </c>
      <c r="G36" s="12">
        <f>23.833+27.02</f>
        <v>50.852999999999994</v>
      </c>
      <c r="H36" s="12">
        <f>26.651+26.054</f>
        <v>52.705</v>
      </c>
      <c r="I36" s="12">
        <f>24.463+36.777</f>
        <v>61.24</v>
      </c>
      <c r="J36" s="12">
        <f>18.2+27.775</f>
        <v>45.974999999999994</v>
      </c>
      <c r="K36" s="12">
        <f>20.364+14.136</f>
        <v>34.5</v>
      </c>
      <c r="L36" s="12">
        <f>17.066+15.824</f>
        <v>32.89</v>
      </c>
      <c r="M36" s="12">
        <v>30</v>
      </c>
      <c r="N36" s="12">
        <v>30</v>
      </c>
    </row>
    <row r="37" spans="1:14" ht="12.75">
      <c r="A37" s="7" t="s">
        <v>36</v>
      </c>
      <c r="B37" s="12">
        <v>9999.756</v>
      </c>
      <c r="C37" s="12">
        <v>9785.357</v>
      </c>
      <c r="D37" s="12">
        <v>9504</v>
      </c>
      <c r="E37" s="12">
        <v>9678.344</v>
      </c>
      <c r="F37" s="12">
        <v>10019.156</v>
      </c>
      <c r="G37" s="12">
        <v>10184</v>
      </c>
      <c r="H37" s="12">
        <v>9913.363</v>
      </c>
      <c r="I37" s="12">
        <f>I26-I28-I35-I36-I41</f>
        <v>10501.309</v>
      </c>
      <c r="J37" s="12">
        <f>J26-J28-J35-J36-J41</f>
        <v>10440.722</v>
      </c>
      <c r="K37" s="12">
        <v>10916.605</v>
      </c>
      <c r="L37" s="12">
        <v>11138.935</v>
      </c>
      <c r="M37" s="12">
        <v>11300</v>
      </c>
      <c r="N37" s="12">
        <v>11425</v>
      </c>
    </row>
    <row r="38" spans="2:14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2.75">
      <c r="A39" s="5" t="s">
        <v>14</v>
      </c>
      <c r="B39" s="12">
        <f aca="true" t="shared" si="8" ref="B39:N39">B28+B31+B33</f>
        <v>10395.466999999999</v>
      </c>
      <c r="C39" s="12">
        <f t="shared" si="8"/>
        <v>10087.207999999999</v>
      </c>
      <c r="D39" s="12">
        <f t="shared" si="8"/>
        <v>10013.826</v>
      </c>
      <c r="E39" s="12">
        <f t="shared" si="8"/>
        <v>10172.324999999999</v>
      </c>
      <c r="F39" s="12">
        <f t="shared" si="8"/>
        <v>10541.67</v>
      </c>
      <c r="G39" s="12">
        <f t="shared" si="8"/>
        <v>10475.984999999999</v>
      </c>
      <c r="H39" s="12">
        <f t="shared" si="8"/>
        <v>10424.008</v>
      </c>
      <c r="I39" s="12">
        <f t="shared" si="8"/>
        <v>10906.983</v>
      </c>
      <c r="J39" s="12">
        <f t="shared" si="8"/>
        <v>10742.999</v>
      </c>
      <c r="K39" s="12">
        <f t="shared" si="8"/>
        <v>11318.504000000003</v>
      </c>
      <c r="L39" s="12">
        <f t="shared" si="8"/>
        <v>11594.706</v>
      </c>
      <c r="M39" s="12">
        <f t="shared" si="8"/>
        <v>11760</v>
      </c>
      <c r="N39" s="12">
        <f t="shared" si="8"/>
        <v>11885</v>
      </c>
    </row>
    <row r="40" spans="1:14" ht="12.75">
      <c r="A40" s="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12.75">
      <c r="A41" s="5" t="s">
        <v>37</v>
      </c>
      <c r="B41" s="12">
        <v>2179.678</v>
      </c>
      <c r="C41" s="12">
        <v>1527.782</v>
      </c>
      <c r="D41" s="12">
        <v>1670</v>
      </c>
      <c r="E41" s="12">
        <v>1897.33</v>
      </c>
      <c r="F41" s="12">
        <v>1331.648</v>
      </c>
      <c r="G41" s="12">
        <v>1697.892</v>
      </c>
      <c r="H41" s="12">
        <v>1798.5</v>
      </c>
      <c r="I41" s="12">
        <v>1664.172</v>
      </c>
      <c r="J41" s="12">
        <v>1534.102</v>
      </c>
      <c r="K41" s="12">
        <v>1498.15</v>
      </c>
      <c r="L41" s="12">
        <v>1472.417</v>
      </c>
      <c r="M41" s="12">
        <f>M26-M39</f>
        <v>1824.7649999999994</v>
      </c>
      <c r="N41" s="12">
        <f>N26-N39</f>
        <v>1561.6080000000002</v>
      </c>
    </row>
    <row r="42" spans="1:14" ht="12.75">
      <c r="A42" s="7" t="s">
        <v>15</v>
      </c>
      <c r="B42" s="12">
        <f>B41-B43</f>
        <v>1395.427</v>
      </c>
      <c r="C42" s="12">
        <f>C41-C43</f>
        <v>1315.8449999999998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14" ht="12.75">
      <c r="A43" s="7" t="s">
        <v>20</v>
      </c>
      <c r="B43" s="12">
        <v>784.251</v>
      </c>
      <c r="C43" s="12">
        <v>211.937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2:14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ht="12.75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1:21" s="2" customFormat="1" ht="12.75">
      <c r="A46" s="4" t="s">
        <v>16</v>
      </c>
      <c r="B46" s="15">
        <f aca="true" t="shared" si="9" ref="B46:H46">100*B41/B39</f>
        <v>20.967581350602142</v>
      </c>
      <c r="C46" s="15">
        <f t="shared" si="9"/>
        <v>15.145737056279597</v>
      </c>
      <c r="D46" s="15">
        <f t="shared" si="9"/>
        <v>16.676942459355697</v>
      </c>
      <c r="E46" s="15">
        <f t="shared" si="9"/>
        <v>18.65188145286353</v>
      </c>
      <c r="F46" s="15">
        <f t="shared" si="9"/>
        <v>12.632229997713834</v>
      </c>
      <c r="G46" s="15">
        <f t="shared" si="9"/>
        <v>16.20746879649026</v>
      </c>
      <c r="H46" s="15">
        <f t="shared" si="9"/>
        <v>17.25344032736736</v>
      </c>
      <c r="I46" s="15">
        <f aca="true" t="shared" si="10" ref="I46:N46">100*I41/I39</f>
        <v>15.257858199650629</v>
      </c>
      <c r="J46" s="15">
        <f t="shared" si="10"/>
        <v>14.280016222658125</v>
      </c>
      <c r="K46" s="15">
        <f t="shared" si="10"/>
        <v>13.236289884246183</v>
      </c>
      <c r="L46" s="15">
        <f t="shared" si="10"/>
        <v>12.699045581664596</v>
      </c>
      <c r="M46" s="15">
        <f t="shared" si="10"/>
        <v>15.516709183673465</v>
      </c>
      <c r="N46" s="15">
        <f t="shared" si="10"/>
        <v>13.139318468657974</v>
      </c>
      <c r="O46" s="1"/>
      <c r="P46" s="1"/>
      <c r="Q46" s="1"/>
      <c r="R46" s="1"/>
      <c r="S46" s="1"/>
      <c r="T46" s="1"/>
      <c r="U46" s="1"/>
    </row>
    <row r="47" spans="1:13" ht="12.75">
      <c r="A47" s="10" t="s">
        <v>38</v>
      </c>
      <c r="K47" s="9"/>
      <c r="L47" s="9"/>
      <c r="M47" s="9"/>
    </row>
    <row r="48" spans="1:13" ht="12.75">
      <c r="A48" s="11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2.75">
      <c r="A49" s="5" t="s">
        <v>17</v>
      </c>
    </row>
    <row r="50" ht="12.75">
      <c r="A50" s="7"/>
    </row>
    <row r="53" ht="12.75">
      <c r="A53" s="7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Table9--U.S. sugar: supply and use, by fiscal year (Oct./Sept.)</dc:title>
  <dc:subject>Agricultural Econmics</dc:subject>
  <dc:creator>SHaley</dc:creator>
  <cp:keywords>sugar, supply, use</cp:keywords>
  <dc:description/>
  <cp:lastModifiedBy>Windows User</cp:lastModifiedBy>
  <cp:lastPrinted>2012-06-13T15:13:52Z</cp:lastPrinted>
  <dcterms:created xsi:type="dcterms:W3CDTF">2012-03-09T14:44:12Z</dcterms:created>
  <dcterms:modified xsi:type="dcterms:W3CDTF">2012-06-14T21:07:31Z</dcterms:modified>
  <cp:category>Sweetener Outlook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