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Added sugar intake" sheetId="1" r:id="rId1"/>
  </sheets>
  <externalReferences>
    <externalReference r:id="rId4"/>
    <externalReference r:id="rId5"/>
  </externalReferences>
  <definedNames>
    <definedName name="_xlnm.Print_Area" localSheetId="0">'Added sugar intake'!$A$1:$P$70</definedName>
    <definedName name="_xlnm.Print_Titles" localSheetId="0">'Added sugar intake'!$A:$A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<sst xmlns="http://schemas.openxmlformats.org/spreadsheetml/2006/main" count="81" uniqueCount="62">
  <si>
    <t>Primary</t>
  </si>
  <si>
    <t>Loss from</t>
  </si>
  <si>
    <t>Weight</t>
  </si>
  <si>
    <t>Loss at consumer level</t>
  </si>
  <si>
    <t xml:space="preserve">Per capita </t>
  </si>
  <si>
    <t>Calories</t>
  </si>
  <si>
    <t xml:space="preserve">Servings </t>
  </si>
  <si>
    <t>Former consumer</t>
  </si>
  <si>
    <t>Sweetener/</t>
  </si>
  <si>
    <t>weight</t>
  </si>
  <si>
    <t>primary to</t>
  </si>
  <si>
    <t>at</t>
  </si>
  <si>
    <t>retail/institutional</t>
  </si>
  <si>
    <t>Other</t>
  </si>
  <si>
    <t>consumption,</t>
  </si>
  <si>
    <t>per</t>
  </si>
  <si>
    <t>Serving</t>
  </si>
  <si>
    <t>consumed</t>
  </si>
  <si>
    <t>(teaspoons)</t>
  </si>
  <si>
    <t>loss coefficient</t>
  </si>
  <si>
    <t>Year</t>
  </si>
  <si>
    <t>(market</t>
  </si>
  <si>
    <t xml:space="preserve">retail </t>
  </si>
  <si>
    <t>retail</t>
  </si>
  <si>
    <t>to consumer</t>
  </si>
  <si>
    <t>consumer</t>
  </si>
  <si>
    <t>Nonedible</t>
  </si>
  <si>
    <t>(uneaten food,</t>
  </si>
  <si>
    <t>adjusted</t>
  </si>
  <si>
    <t>serving</t>
  </si>
  <si>
    <t>daily 3/</t>
  </si>
  <si>
    <t>level) 2/</t>
  </si>
  <si>
    <t>level</t>
  </si>
  <si>
    <t>share</t>
  </si>
  <si>
    <t>spoilage, etc.)</t>
  </si>
  <si>
    <t>for loss</t>
  </si>
  <si>
    <t>(teaspoon)</t>
  </si>
  <si>
    <t>daily 4/</t>
  </si>
  <si>
    <t>lb/yr</t>
  </si>
  <si>
    <t>percent</t>
  </si>
  <si>
    <t>oz/day</t>
  </si>
  <si>
    <t>g/day</t>
  </si>
  <si>
    <t>number</t>
  </si>
  <si>
    <t>grams</t>
  </si>
  <si>
    <t>teaspoons</t>
  </si>
  <si>
    <t>Pounds/year</t>
  </si>
  <si>
    <t>Calories/day</t>
  </si>
  <si>
    <t>Refined sugar</t>
  </si>
  <si>
    <t>2000</t>
  </si>
  <si>
    <t>SCP=1</t>
  </si>
  <si>
    <t>2001</t>
  </si>
  <si>
    <t>High Fructose Corn Syrup (HFCS)</t>
  </si>
  <si>
    <t>Other added sweeteners, including glucose syrup, dextrose, honey, and edible syrups</t>
  </si>
  <si>
    <t>Total added sweeteners</t>
  </si>
  <si>
    <t>3/ Number of daily teaspoons multiplied by calories per serving.</t>
  </si>
  <si>
    <t>4/ Grams per day divided by serving weight.</t>
  </si>
  <si>
    <t>5/ Preliminary.</t>
  </si>
  <si>
    <t>Table 7 -- Added sugar: estimated number of per capita calories consumed daily, by calendar year 1/</t>
  </si>
  <si>
    <r>
      <t xml:space="preserve">2/ U.S. per capita cane and beet sugar estimated deliveries for domestic food and beverage use, calendar year. See Table 50 of </t>
    </r>
    <r>
      <rPr>
        <i/>
        <sz val="10"/>
        <rFont val="Arial"/>
        <family val="2"/>
      </rPr>
      <t>Sugar and Sweetener Yearbook</t>
    </r>
    <r>
      <rPr>
        <sz val="10"/>
        <rFont val="Arial"/>
        <family val="0"/>
      </rPr>
      <t xml:space="preserve"> series.</t>
    </r>
  </si>
  <si>
    <t>1/ Estimated number of daily per capita calories calculated by adjusting sweetener deliveries for domestic food and beverage use for food losses, including sugar in imported products.</t>
  </si>
  <si>
    <t>2011  5/</t>
  </si>
  <si>
    <r>
      <t xml:space="preserve">Source: USDA, ERS, </t>
    </r>
    <r>
      <rPr>
        <i/>
        <sz val="10"/>
        <rFont val="Arial"/>
        <family val="2"/>
      </rPr>
      <t>Sugar and Sweeteners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</si>
</sst>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)"/>
    <numFmt numFmtId="165" formatCode="#,##0_______)"/>
    <numFmt numFmtId="166" formatCode="#,##0_____)"/>
    <numFmt numFmtId="167" formatCode="0.000"/>
    <numFmt numFmtId="168" formatCode="0.0"/>
    <numFmt numFmtId="169" formatCode="0.00000000000"/>
    <numFmt numFmtId="170" formatCode="0.0000000000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39">
    <font>
      <sz val="10"/>
      <name val="Arial"/>
      <family val="0"/>
    </font>
    <font>
      <u val="single"/>
      <sz val="10"/>
      <color indexed="4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168" fontId="0" fillId="0" borderId="0" xfId="0" applyNumberFormat="1" applyFont="1" applyBorder="1" applyAlignment="1" quotePrefix="1">
      <alignment horizontal="center"/>
    </xf>
    <xf numFmtId="168" fontId="0" fillId="0" borderId="0" xfId="0" applyNumberForma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168" fontId="0" fillId="0" borderId="10" xfId="0" applyNumberForma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left"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8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 quotePrefix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EARBOOK\WORK\TABLE49x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EARBOOK\Table53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0metric"/>
      <sheetName val="Chart5"/>
      <sheetName val="Chart6"/>
      <sheetName val="Chart1"/>
      <sheetName val="Sheet1"/>
      <sheetName val="Chart1 (2)"/>
      <sheetName val="Chart1 (3)"/>
      <sheetName val="Table50"/>
      <sheetName val="Table49"/>
      <sheetName val="Chart2"/>
      <sheetName val="Added sugar intake"/>
      <sheetName val="Comp table"/>
    </sheetNames>
    <sheetDataSet>
      <sheetData sheetId="7">
        <row r="42">
          <cell r="C42">
            <v>65.57498677336605</v>
          </cell>
          <cell r="D42">
            <v>62.69447282149216</v>
          </cell>
          <cell r="E42">
            <v>15.808090168820367</v>
          </cell>
          <cell r="F42">
            <v>3.372114477506993</v>
          </cell>
          <cell r="H42">
            <v>1.112330332629915</v>
          </cell>
          <cell r="I42">
            <v>0.42798997929583826</v>
          </cell>
          <cell r="K42">
            <v>2.1567283760841742</v>
          </cell>
        </row>
        <row r="43">
          <cell r="C43">
            <v>64.50875782683141</v>
          </cell>
          <cell r="D43">
            <v>62.580249675238306</v>
          </cell>
          <cell r="E43">
            <v>15.470592093212579</v>
          </cell>
          <cell r="F43">
            <v>3.2933492777599795</v>
          </cell>
          <cell r="H43">
            <v>0.9404157275487862</v>
          </cell>
          <cell r="I43">
            <v>0.42892583951787117</v>
          </cell>
          <cell r="K43">
            <v>2.721374891524902</v>
          </cell>
        </row>
        <row r="44">
          <cell r="C44">
            <v>63.270727157002945</v>
          </cell>
          <cell r="D44">
            <v>62.853020487172685</v>
          </cell>
          <cell r="E44">
            <v>15.452389214937725</v>
          </cell>
          <cell r="F44">
            <v>3.2861032251292435</v>
          </cell>
          <cell r="H44">
            <v>1.0640569265925413</v>
          </cell>
          <cell r="I44">
            <v>0.43086026484932055</v>
          </cell>
          <cell r="K44">
            <v>3.6772878788641075</v>
          </cell>
        </row>
        <row r="45">
          <cell r="C45">
            <v>60.95303499832669</v>
          </cell>
          <cell r="D45">
            <v>60.95640046294993</v>
          </cell>
          <cell r="E45">
            <v>15.218982452365838</v>
          </cell>
          <cell r="F45">
            <v>3.091673708702084</v>
          </cell>
          <cell r="H45">
            <v>1.0043093783420702</v>
          </cell>
          <cell r="I45">
            <v>0.4363612360703061</v>
          </cell>
          <cell r="K45">
            <v>4.276239845881477</v>
          </cell>
        </row>
        <row r="46">
          <cell r="C46">
            <v>61.62041588871449</v>
          </cell>
          <cell r="D46">
            <v>59.915392700465915</v>
          </cell>
          <cell r="E46">
            <v>15.642771697181116</v>
          </cell>
          <cell r="F46">
            <v>3.3203598436769</v>
          </cell>
          <cell r="H46">
            <v>0.8885921585488609</v>
          </cell>
          <cell r="I46">
            <v>0.43911851314171974</v>
          </cell>
          <cell r="K46">
            <v>4.476120728632083</v>
          </cell>
        </row>
        <row r="47">
          <cell r="C47">
            <v>63.05157822218473</v>
          </cell>
          <cell r="D47">
            <v>59.21010384152259</v>
          </cell>
          <cell r="E47">
            <v>15.288839731755262</v>
          </cell>
          <cell r="F47">
            <v>3.2509709840632293</v>
          </cell>
          <cell r="H47">
            <v>1.0520257628114333</v>
          </cell>
          <cell r="I47">
            <v>0.44466750143408873</v>
          </cell>
          <cell r="K47">
            <v>4.526356490627762</v>
          </cell>
        </row>
        <row r="48">
          <cell r="C48">
            <v>62.10284526964429</v>
          </cell>
          <cell r="D48">
            <v>58.19685866026939</v>
          </cell>
          <cell r="E48">
            <v>13.732368092581577</v>
          </cell>
          <cell r="F48">
            <v>3.097807307011643</v>
          </cell>
          <cell r="H48">
            <v>1.1666533225988527</v>
          </cell>
          <cell r="I48">
            <v>0.44223977854302743</v>
          </cell>
          <cell r="K48">
            <v>5.429332582097217</v>
          </cell>
        </row>
        <row r="49">
          <cell r="C49">
            <v>61.1196222833039</v>
          </cell>
          <cell r="D49">
            <v>56.145886315283306</v>
          </cell>
          <cell r="E49">
            <v>13.689025578604554</v>
          </cell>
          <cell r="F49">
            <v>2.968840051924422</v>
          </cell>
          <cell r="H49">
            <v>0.9325068382575217</v>
          </cell>
          <cell r="I49">
            <v>0.44536767721385767</v>
          </cell>
          <cell r="K49">
            <v>5.14691994558954</v>
          </cell>
        </row>
        <row r="50">
          <cell r="C50">
            <v>65.02790302709722</v>
          </cell>
          <cell r="D50">
            <v>53.01392407403913</v>
          </cell>
          <cell r="E50">
            <v>13.356319760260597</v>
          </cell>
          <cell r="F50">
            <v>2.7502151637315464</v>
          </cell>
          <cell r="H50">
            <v>0.9893210042186006</v>
          </cell>
          <cell r="I50">
            <v>0.45156123266149506</v>
          </cell>
          <cell r="K50">
            <v>3.959576626759145</v>
          </cell>
        </row>
        <row r="51">
          <cell r="C51">
            <v>63.35382712701798</v>
          </cell>
          <cell r="D51">
            <v>50.06835171176478</v>
          </cell>
          <cell r="E51">
            <v>12.948894088236443</v>
          </cell>
          <cell r="F51">
            <v>2.7116248934651663</v>
          </cell>
          <cell r="H51">
            <v>0.915441815250456</v>
          </cell>
          <cell r="I51">
            <v>0.45401649440884867</v>
          </cell>
          <cell r="K51">
            <v>3.386735302563084</v>
          </cell>
        </row>
        <row r="52">
          <cell r="C52">
            <v>65.71540691839157</v>
          </cell>
          <cell r="D52">
            <v>48.708003651174394</v>
          </cell>
          <cell r="E52">
            <v>12.61042747881673</v>
          </cell>
          <cell r="F52">
            <v>2.902949089367523</v>
          </cell>
          <cell r="H52">
            <v>1.0322080692278126</v>
          </cell>
          <cell r="I52">
            <v>0.46911080419928064</v>
          </cell>
          <cell r="K52">
            <v>4.145027588740123</v>
          </cell>
        </row>
        <row r="53">
          <cell r="C53">
            <v>66.15714266395656</v>
          </cell>
          <cell r="D53">
            <v>47.4985307638067</v>
          </cell>
          <cell r="E53">
            <v>12.194360720060756</v>
          </cell>
          <cell r="F53">
            <v>2.8547182030643503</v>
          </cell>
          <cell r="H53">
            <v>1.0789598752874818</v>
          </cell>
          <cell r="I53">
            <v>0.4636420342009946</v>
          </cell>
          <cell r="K53">
            <v>4.012738795810075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therSweeteners"/>
    </sheetNames>
    <sheetDataSet>
      <sheetData sheetId="0">
        <row r="39">
          <cell r="H39">
            <v>32.587579900337786</v>
          </cell>
        </row>
        <row r="40">
          <cell r="H40">
            <v>32.70773733949223</v>
          </cell>
        </row>
        <row r="41">
          <cell r="H41">
            <v>32.596211555309814</v>
          </cell>
        </row>
        <row r="42">
          <cell r="H42">
            <v>32.61413149683615</v>
          </cell>
        </row>
        <row r="43">
          <cell r="H43">
            <v>32.756754278710034</v>
          </cell>
        </row>
        <row r="44">
          <cell r="H44">
            <v>32.58073184578709</v>
          </cell>
        </row>
        <row r="45">
          <cell r="H45">
            <v>32.342163058807614</v>
          </cell>
        </row>
        <row r="46">
          <cell r="H46">
            <v>32.54845902735177</v>
          </cell>
        </row>
        <row r="47">
          <cell r="H47">
            <v>32.43984090366488</v>
          </cell>
        </row>
        <row r="48">
          <cell r="H48">
            <v>32.47212316033292</v>
          </cell>
        </row>
        <row r="49">
          <cell r="H49">
            <v>32.32350460265345</v>
          </cell>
        </row>
        <row r="50">
          <cell r="H50">
            <v>32.23348601169637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PageLayoutView="0" workbookViewId="0" topLeftCell="A1">
      <pane xSplit="1" ySplit="7" topLeftCell="B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40" sqref="R40"/>
    </sheetView>
  </sheetViews>
  <sheetFormatPr defaultColWidth="9.140625" defaultRowHeight="12.75"/>
  <cols>
    <col min="1" max="1" width="12.140625" style="0" customWidth="1"/>
    <col min="2" max="2" width="8.7109375" style="0" customWidth="1"/>
    <col min="3" max="3" width="10.57421875" style="0" customWidth="1"/>
    <col min="4" max="4" width="7.7109375" style="0" customWidth="1"/>
    <col min="5" max="5" width="15.140625" style="0" customWidth="1"/>
    <col min="7" max="7" width="9.28125" style="0" customWidth="1"/>
    <col min="8" max="8" width="14.140625" style="0" customWidth="1"/>
    <col min="9" max="9" width="6.140625" style="0" customWidth="1"/>
    <col min="10" max="10" width="7.28125" style="0" customWidth="1"/>
    <col min="11" max="11" width="6.8515625" style="0" customWidth="1"/>
    <col min="12" max="12" width="10.140625" style="0" customWidth="1"/>
    <col min="13" max="13" width="7.421875" style="0" customWidth="1"/>
    <col min="14" max="14" width="10.57421875" style="0" customWidth="1"/>
    <col min="15" max="15" width="11.421875" style="19" customWidth="1"/>
    <col min="16" max="16" width="16.7109375" style="0" customWidth="1"/>
  </cols>
  <sheetData>
    <row r="1" spans="1:24" s="2" customFormat="1" ht="12.75">
      <c r="A1" s="1" t="s">
        <v>57</v>
      </c>
      <c r="O1" s="3"/>
      <c r="P1" s="4"/>
      <c r="Q1" s="4"/>
      <c r="R1" s="4"/>
      <c r="S1" s="4"/>
      <c r="T1" s="4"/>
      <c r="U1" s="4"/>
      <c r="V1" s="4"/>
      <c r="W1" s="4"/>
      <c r="X1" s="4"/>
    </row>
    <row r="2" spans="2:21" s="4" customFormat="1" ht="12.75">
      <c r="B2" s="5" t="s">
        <v>0</v>
      </c>
      <c r="C2" s="5" t="s">
        <v>1</v>
      </c>
      <c r="D2" s="5" t="s">
        <v>2</v>
      </c>
      <c r="E2" s="5" t="s">
        <v>1</v>
      </c>
      <c r="F2" s="5" t="s">
        <v>2</v>
      </c>
      <c r="G2" s="41" t="s">
        <v>3</v>
      </c>
      <c r="H2" s="42"/>
      <c r="I2" s="43" t="s">
        <v>4</v>
      </c>
      <c r="J2" s="46"/>
      <c r="K2" s="46"/>
      <c r="L2" s="6" t="s">
        <v>5</v>
      </c>
      <c r="N2" s="5" t="s">
        <v>5</v>
      </c>
      <c r="O2" s="7" t="s">
        <v>6</v>
      </c>
      <c r="U2" s="4" t="s">
        <v>7</v>
      </c>
    </row>
    <row r="3" spans="1:21" s="4" customFormat="1" ht="12.75">
      <c r="A3" s="4" t="s">
        <v>8</v>
      </c>
      <c r="B3" s="5" t="s">
        <v>9</v>
      </c>
      <c r="C3" s="5" t="s">
        <v>10</v>
      </c>
      <c r="D3" s="6" t="s">
        <v>11</v>
      </c>
      <c r="E3" s="5" t="s">
        <v>12</v>
      </c>
      <c r="F3" s="6" t="s">
        <v>11</v>
      </c>
      <c r="H3" s="5" t="s">
        <v>13</v>
      </c>
      <c r="I3" s="45" t="s">
        <v>14</v>
      </c>
      <c r="J3" s="46"/>
      <c r="K3" s="46"/>
      <c r="L3" s="6" t="s">
        <v>15</v>
      </c>
      <c r="M3" s="6" t="s">
        <v>16</v>
      </c>
      <c r="N3" s="5" t="s">
        <v>17</v>
      </c>
      <c r="O3" s="7" t="s">
        <v>18</v>
      </c>
      <c r="U3" s="4" t="s">
        <v>19</v>
      </c>
    </row>
    <row r="4" spans="1:16" s="4" customFormat="1" ht="12.75">
      <c r="A4" s="6" t="s">
        <v>20</v>
      </c>
      <c r="B4" s="6" t="s">
        <v>21</v>
      </c>
      <c r="C4" s="6" t="s">
        <v>22</v>
      </c>
      <c r="D4" s="6" t="s">
        <v>23</v>
      </c>
      <c r="E4" s="5" t="s">
        <v>24</v>
      </c>
      <c r="F4" s="6" t="s">
        <v>25</v>
      </c>
      <c r="G4" s="5" t="s">
        <v>26</v>
      </c>
      <c r="H4" s="5" t="s">
        <v>27</v>
      </c>
      <c r="I4" s="43" t="s">
        <v>28</v>
      </c>
      <c r="J4" s="44"/>
      <c r="K4" s="44"/>
      <c r="L4" s="6" t="s">
        <v>29</v>
      </c>
      <c r="M4" s="6" t="s">
        <v>9</v>
      </c>
      <c r="N4" s="5" t="s">
        <v>30</v>
      </c>
      <c r="O4" s="8" t="s">
        <v>17</v>
      </c>
      <c r="P4" s="9"/>
    </row>
    <row r="5" spans="2:24" s="2" customFormat="1" ht="12.75">
      <c r="B5" s="10" t="s">
        <v>31</v>
      </c>
      <c r="C5" s="11" t="s">
        <v>9</v>
      </c>
      <c r="D5" s="10" t="s">
        <v>32</v>
      </c>
      <c r="E5" s="11" t="s">
        <v>32</v>
      </c>
      <c r="F5" s="10" t="s">
        <v>32</v>
      </c>
      <c r="G5" s="11" t="s">
        <v>33</v>
      </c>
      <c r="H5" s="11" t="s">
        <v>34</v>
      </c>
      <c r="I5" s="39" t="s">
        <v>35</v>
      </c>
      <c r="J5" s="40"/>
      <c r="K5" s="40"/>
      <c r="L5" s="10" t="s">
        <v>36</v>
      </c>
      <c r="N5" s="11"/>
      <c r="O5" s="12" t="s">
        <v>37</v>
      </c>
      <c r="P5" s="4"/>
      <c r="Q5" s="4"/>
      <c r="R5" s="4"/>
      <c r="S5" s="4"/>
      <c r="T5" s="4"/>
      <c r="U5" s="4"/>
      <c r="V5" s="4"/>
      <c r="W5" s="4"/>
      <c r="X5" s="4"/>
    </row>
    <row r="6" spans="2:15" s="4" customFormat="1" ht="12.75">
      <c r="B6" s="5"/>
      <c r="C6" s="6"/>
      <c r="D6" s="6"/>
      <c r="E6" s="6"/>
      <c r="F6" s="6"/>
      <c r="G6" s="6"/>
      <c r="H6" s="6"/>
      <c r="L6" s="5"/>
      <c r="N6" s="13"/>
      <c r="O6" s="8"/>
    </row>
    <row r="7" spans="1:24" ht="12.75">
      <c r="A7" s="9"/>
      <c r="B7" s="6" t="s">
        <v>38</v>
      </c>
      <c r="C7" s="6" t="s">
        <v>39</v>
      </c>
      <c r="D7" s="6" t="s">
        <v>38</v>
      </c>
      <c r="E7" s="6" t="s">
        <v>39</v>
      </c>
      <c r="F7" s="6" t="s">
        <v>38</v>
      </c>
      <c r="G7" s="6" t="s">
        <v>39</v>
      </c>
      <c r="H7" s="6" t="s">
        <v>39</v>
      </c>
      <c r="I7" s="6" t="s">
        <v>38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42</v>
      </c>
      <c r="O7" s="7" t="s">
        <v>44</v>
      </c>
      <c r="P7" s="4"/>
      <c r="Q7" s="4"/>
      <c r="R7" s="4"/>
      <c r="S7" s="4"/>
      <c r="T7" s="4"/>
      <c r="U7" s="4"/>
      <c r="V7" s="4"/>
      <c r="W7" s="4"/>
      <c r="X7" s="4"/>
    </row>
    <row r="8" spans="1:23" ht="12.75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U8" t="s">
        <v>45</v>
      </c>
      <c r="W8" t="s">
        <v>46</v>
      </c>
    </row>
    <row r="9" spans="1:15" ht="12.75">
      <c r="A9" s="14" t="s">
        <v>47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23" ht="12.75">
      <c r="A10" s="15" t="s">
        <v>48</v>
      </c>
      <c r="B10" s="16">
        <f>'[1]Table50'!C42+R$10*'[1]Table50'!K42</f>
        <v>67.73171514945022</v>
      </c>
      <c r="C10" s="17">
        <v>0</v>
      </c>
      <c r="D10" s="17">
        <f aca="true" t="shared" si="0" ref="D10:D21">+B10-B10*(C10/100)</f>
        <v>67.73171514945022</v>
      </c>
      <c r="E10" s="17">
        <v>11</v>
      </c>
      <c r="F10" s="17">
        <f aca="true" t="shared" si="1" ref="F10:F21">+(D10-D10*(E10)/100)</f>
        <v>60.2812264830107</v>
      </c>
      <c r="G10" s="17">
        <v>0</v>
      </c>
      <c r="H10" s="17">
        <v>34</v>
      </c>
      <c r="I10" s="17">
        <f aca="true" t="shared" si="2" ref="I10:I21">+F10-F10*(G10+H10)/100</f>
        <v>39.785609478787066</v>
      </c>
      <c r="J10" s="17">
        <f aca="true" t="shared" si="3" ref="J10:J21">+(I10/365)*16</f>
        <v>1.7440267168783372</v>
      </c>
      <c r="K10" s="17">
        <f aca="true" t="shared" si="4" ref="K10:K21">+J10*28.3495</f>
        <v>49.44228541014242</v>
      </c>
      <c r="L10" s="17">
        <v>16</v>
      </c>
      <c r="M10" s="17">
        <v>4.2</v>
      </c>
      <c r="N10" s="18">
        <f aca="true" t="shared" si="5" ref="N10:N21">+O10*L10</f>
        <v>188.3515634672092</v>
      </c>
      <c r="O10" s="17">
        <f aca="true" t="shared" si="6" ref="O10:O21">+K10/M10</f>
        <v>11.771972716700574</v>
      </c>
      <c r="P10" s="19"/>
      <c r="Q10" t="s">
        <v>49</v>
      </c>
      <c r="R10">
        <v>1</v>
      </c>
      <c r="U10" s="20">
        <f aca="true" t="shared" si="7" ref="U10:U21">F10*(1-0.2)</f>
        <v>48.22498118640856</v>
      </c>
      <c r="W10" s="21">
        <f aca="true" t="shared" si="8" ref="W10:W21">U10/I10*N10</f>
        <v>228.30492541479902</v>
      </c>
    </row>
    <row r="11" spans="1:23" ht="12.75">
      <c r="A11" s="15" t="s">
        <v>50</v>
      </c>
      <c r="B11" s="16">
        <f>'[1]Table50'!C43+R$10*'[1]Table50'!K43</f>
        <v>67.23013271835632</v>
      </c>
      <c r="C11" s="17">
        <v>0</v>
      </c>
      <c r="D11" s="17">
        <f t="shared" si="0"/>
        <v>67.23013271835632</v>
      </c>
      <c r="E11" s="17">
        <v>11</v>
      </c>
      <c r="F11" s="17">
        <f t="shared" si="1"/>
        <v>59.83481811933712</v>
      </c>
      <c r="G11" s="17">
        <v>0</v>
      </c>
      <c r="H11" s="17">
        <v>34</v>
      </c>
      <c r="I11" s="17">
        <f t="shared" si="2"/>
        <v>39.4909799587625</v>
      </c>
      <c r="J11" s="17">
        <f t="shared" si="3"/>
        <v>1.7311114502471234</v>
      </c>
      <c r="K11" s="17">
        <f t="shared" si="4"/>
        <v>49.07614405878083</v>
      </c>
      <c r="L11" s="17">
        <v>16</v>
      </c>
      <c r="M11" s="17">
        <v>4.2</v>
      </c>
      <c r="N11" s="18">
        <f t="shared" si="5"/>
        <v>186.95673927154598</v>
      </c>
      <c r="O11" s="17">
        <f t="shared" si="6"/>
        <v>11.684796204471624</v>
      </c>
      <c r="P11" s="19"/>
      <c r="U11" s="20">
        <f t="shared" si="7"/>
        <v>47.8678544954697</v>
      </c>
      <c r="W11" s="21">
        <f t="shared" si="8"/>
        <v>226.61422942005575</v>
      </c>
    </row>
    <row r="12" spans="1:23" ht="12.75">
      <c r="A12" s="15">
        <v>2002</v>
      </c>
      <c r="B12" s="16">
        <f>'[1]Table50'!C44+R$10*'[1]Table50'!K44</f>
        <v>66.94801503586706</v>
      </c>
      <c r="C12" s="17">
        <v>0</v>
      </c>
      <c r="D12" s="17">
        <f t="shared" si="0"/>
        <v>66.94801503586706</v>
      </c>
      <c r="E12" s="17">
        <v>11</v>
      </c>
      <c r="F12" s="17">
        <f t="shared" si="1"/>
        <v>59.58373338192168</v>
      </c>
      <c r="G12" s="17">
        <v>0</v>
      </c>
      <c r="H12" s="17">
        <v>34</v>
      </c>
      <c r="I12" s="17">
        <f t="shared" si="2"/>
        <v>39.32526403206831</v>
      </c>
      <c r="J12" s="17">
        <f t="shared" si="3"/>
        <v>1.72384719044683</v>
      </c>
      <c r="K12" s="17">
        <f t="shared" si="4"/>
        <v>48.87020592557241</v>
      </c>
      <c r="L12" s="17">
        <v>16</v>
      </c>
      <c r="M12" s="17">
        <v>4.2</v>
      </c>
      <c r="N12" s="18">
        <f t="shared" si="5"/>
        <v>186.17221304979964</v>
      </c>
      <c r="O12" s="17">
        <f t="shared" si="6"/>
        <v>11.635763315612477</v>
      </c>
      <c r="P12" s="19"/>
      <c r="U12" s="20">
        <f t="shared" si="7"/>
        <v>47.66698670553735</v>
      </c>
      <c r="W12" s="21">
        <f t="shared" si="8"/>
        <v>225.66328854521169</v>
      </c>
    </row>
    <row r="13" spans="1:23" s="4" customFormat="1" ht="12.75">
      <c r="A13" s="22">
        <v>2003</v>
      </c>
      <c r="B13" s="16">
        <f>'[1]Table50'!C45+R$10*'[1]Table50'!K45</f>
        <v>65.22927484420816</v>
      </c>
      <c r="C13" s="23">
        <v>0</v>
      </c>
      <c r="D13" s="23">
        <f t="shared" si="0"/>
        <v>65.22927484420816</v>
      </c>
      <c r="E13" s="23">
        <v>11</v>
      </c>
      <c r="F13" s="23">
        <f t="shared" si="1"/>
        <v>58.054054611345265</v>
      </c>
      <c r="G13" s="23">
        <v>0</v>
      </c>
      <c r="H13" s="17">
        <v>34</v>
      </c>
      <c r="I13" s="23">
        <f t="shared" si="2"/>
        <v>38.315676043487876</v>
      </c>
      <c r="J13" s="23">
        <f t="shared" si="3"/>
        <v>1.6795912786186467</v>
      </c>
      <c r="K13" s="23">
        <f t="shared" si="4"/>
        <v>47.61557295319932</v>
      </c>
      <c r="L13" s="23">
        <v>16</v>
      </c>
      <c r="M13" s="23">
        <v>4.2</v>
      </c>
      <c r="N13" s="24">
        <f t="shared" si="5"/>
        <v>181.39265886933072</v>
      </c>
      <c r="O13" s="23">
        <f t="shared" si="6"/>
        <v>11.33704117933317</v>
      </c>
      <c r="U13" s="20">
        <f t="shared" si="7"/>
        <v>46.44324368907621</v>
      </c>
      <c r="W13" s="21">
        <f t="shared" si="8"/>
        <v>219.8698895385827</v>
      </c>
    </row>
    <row r="14" spans="1:23" s="4" customFormat="1" ht="12.75">
      <c r="A14" s="22">
        <v>2004</v>
      </c>
      <c r="B14" s="16">
        <f>'[1]Table50'!C46+R$10*'[1]Table50'!K46</f>
        <v>66.09653661734657</v>
      </c>
      <c r="C14" s="23">
        <v>0</v>
      </c>
      <c r="D14" s="23">
        <f t="shared" si="0"/>
        <v>66.09653661734657</v>
      </c>
      <c r="E14" s="23">
        <v>11</v>
      </c>
      <c r="F14" s="23">
        <f t="shared" si="1"/>
        <v>58.82591758943845</v>
      </c>
      <c r="G14" s="23">
        <v>0</v>
      </c>
      <c r="H14" s="17">
        <v>34</v>
      </c>
      <c r="I14" s="23">
        <f t="shared" si="2"/>
        <v>38.82510560902938</v>
      </c>
      <c r="J14" s="23">
        <f t="shared" si="3"/>
        <v>1.7019224376560824</v>
      </c>
      <c r="K14" s="23">
        <f t="shared" si="4"/>
        <v>48.24865014633111</v>
      </c>
      <c r="L14" s="23">
        <v>16</v>
      </c>
      <c r="M14" s="23">
        <v>4.2</v>
      </c>
      <c r="N14" s="24">
        <f t="shared" si="5"/>
        <v>183.80438150983278</v>
      </c>
      <c r="O14" s="23">
        <f t="shared" si="6"/>
        <v>11.487773844364549</v>
      </c>
      <c r="U14" s="20">
        <f t="shared" si="7"/>
        <v>47.06073407155076</v>
      </c>
      <c r="W14" s="21">
        <f t="shared" si="8"/>
        <v>222.79318970888824</v>
      </c>
    </row>
    <row r="15" spans="1:23" s="4" customFormat="1" ht="12.75">
      <c r="A15" s="25">
        <v>2005</v>
      </c>
      <c r="B15" s="16">
        <f>'[1]Table50'!C47+R$10*'[1]Table50'!K47</f>
        <v>67.57793471281249</v>
      </c>
      <c r="C15" s="23">
        <v>0</v>
      </c>
      <c r="D15" s="23">
        <f t="shared" si="0"/>
        <v>67.57793471281249</v>
      </c>
      <c r="E15" s="23">
        <v>11</v>
      </c>
      <c r="F15" s="23">
        <f t="shared" si="1"/>
        <v>60.14436189440312</v>
      </c>
      <c r="G15" s="23">
        <v>0</v>
      </c>
      <c r="H15" s="17">
        <v>34</v>
      </c>
      <c r="I15" s="23">
        <f t="shared" si="2"/>
        <v>39.69527885030605</v>
      </c>
      <c r="J15" s="23">
        <f t="shared" si="3"/>
        <v>1.7400670180956077</v>
      </c>
      <c r="K15" s="23">
        <f t="shared" si="4"/>
        <v>49.33002992950143</v>
      </c>
      <c r="L15" s="23">
        <v>16</v>
      </c>
      <c r="M15" s="23">
        <v>4.2</v>
      </c>
      <c r="N15" s="24">
        <f t="shared" si="5"/>
        <v>187.92392354095782</v>
      </c>
      <c r="O15" s="23">
        <f t="shared" si="6"/>
        <v>11.745245221309863</v>
      </c>
      <c r="U15" s="20">
        <f t="shared" si="7"/>
        <v>48.1154895155225</v>
      </c>
      <c r="W15" s="21">
        <f t="shared" si="8"/>
        <v>227.78657398903982</v>
      </c>
    </row>
    <row r="16" spans="1:23" s="4" customFormat="1" ht="12.75">
      <c r="A16" s="25">
        <v>2006</v>
      </c>
      <c r="B16" s="16">
        <f>'[1]Table50'!C48+R$10*'[1]Table50'!K48</f>
        <v>67.53217785174151</v>
      </c>
      <c r="C16" s="23">
        <v>0</v>
      </c>
      <c r="D16" s="23">
        <f t="shared" si="0"/>
        <v>67.53217785174151</v>
      </c>
      <c r="E16" s="23">
        <v>11</v>
      </c>
      <c r="F16" s="23">
        <f t="shared" si="1"/>
        <v>60.10363828804994</v>
      </c>
      <c r="G16" s="23">
        <v>0</v>
      </c>
      <c r="H16" s="17">
        <v>34</v>
      </c>
      <c r="I16" s="23">
        <f t="shared" si="2"/>
        <v>39.668401270112966</v>
      </c>
      <c r="J16" s="23">
        <f t="shared" si="3"/>
        <v>1.7388888227994725</v>
      </c>
      <c r="K16" s="23">
        <f t="shared" si="4"/>
        <v>49.29662868195364</v>
      </c>
      <c r="L16" s="23">
        <v>16</v>
      </c>
      <c r="M16" s="23">
        <v>4.2</v>
      </c>
      <c r="N16" s="26">
        <f t="shared" si="5"/>
        <v>187.79668069315673</v>
      </c>
      <c r="O16" s="23">
        <f t="shared" si="6"/>
        <v>11.737292543322296</v>
      </c>
      <c r="U16" s="20">
        <f t="shared" si="7"/>
        <v>48.082910630439955</v>
      </c>
      <c r="W16" s="21">
        <f t="shared" si="8"/>
        <v>227.63234023412934</v>
      </c>
    </row>
    <row r="17" spans="1:23" s="4" customFormat="1" ht="12.75">
      <c r="A17" s="25">
        <v>2007</v>
      </c>
      <c r="B17" s="16">
        <f>'[1]Table50'!C49+R$10*'[1]Table50'!K49</f>
        <v>66.26654222889344</v>
      </c>
      <c r="C17" s="23">
        <v>0</v>
      </c>
      <c r="D17" s="23">
        <f t="shared" si="0"/>
        <v>66.26654222889344</v>
      </c>
      <c r="E17" s="23">
        <v>11</v>
      </c>
      <c r="F17" s="23">
        <f t="shared" si="1"/>
        <v>58.97722258371516</v>
      </c>
      <c r="G17" s="23">
        <v>0</v>
      </c>
      <c r="H17" s="17">
        <v>34</v>
      </c>
      <c r="I17" s="23">
        <f t="shared" si="2"/>
        <v>38.924966905252006</v>
      </c>
      <c r="J17" s="23">
        <f t="shared" si="3"/>
        <v>1.7062999191343344</v>
      </c>
      <c r="K17" s="23">
        <f t="shared" si="4"/>
        <v>48.372749557498814</v>
      </c>
      <c r="L17" s="23">
        <v>16</v>
      </c>
      <c r="M17" s="23">
        <v>4.2</v>
      </c>
      <c r="N17" s="24">
        <f t="shared" si="5"/>
        <v>184.27714117142403</v>
      </c>
      <c r="O17" s="23">
        <f t="shared" si="6"/>
        <v>11.517321323214002</v>
      </c>
      <c r="U17" s="20">
        <f t="shared" si="7"/>
        <v>47.18177806697213</v>
      </c>
      <c r="W17" s="21">
        <f t="shared" si="8"/>
        <v>223.36623172293824</v>
      </c>
    </row>
    <row r="18" spans="1:23" s="4" customFormat="1" ht="12.75">
      <c r="A18" s="22">
        <v>2008</v>
      </c>
      <c r="B18" s="16">
        <f>'[1]Table50'!C50+R$10*'[1]Table50'!K50</f>
        <v>68.98747965385637</v>
      </c>
      <c r="C18" s="23">
        <v>0</v>
      </c>
      <c r="D18" s="23">
        <f t="shared" si="0"/>
        <v>68.98747965385637</v>
      </c>
      <c r="E18" s="23">
        <v>11</v>
      </c>
      <c r="F18" s="23">
        <f t="shared" si="1"/>
        <v>61.39885689193217</v>
      </c>
      <c r="G18" s="23">
        <v>0</v>
      </c>
      <c r="H18" s="17">
        <v>34</v>
      </c>
      <c r="I18" s="23">
        <f t="shared" si="2"/>
        <v>40.523245548675234</v>
      </c>
      <c r="J18" s="23">
        <f t="shared" si="3"/>
        <v>1.7763614487090513</v>
      </c>
      <c r="K18" s="23">
        <f t="shared" si="4"/>
        <v>50.35895889017725</v>
      </c>
      <c r="L18" s="23">
        <v>16</v>
      </c>
      <c r="M18" s="23">
        <v>4.2</v>
      </c>
      <c r="N18" s="24">
        <f t="shared" si="5"/>
        <v>191.84365291496093</v>
      </c>
      <c r="O18" s="23">
        <f t="shared" si="6"/>
        <v>11.990228307185058</v>
      </c>
      <c r="U18" s="20">
        <f t="shared" si="7"/>
        <v>49.11908551354574</v>
      </c>
      <c r="W18" s="21">
        <f t="shared" si="8"/>
        <v>232.53776110904354</v>
      </c>
    </row>
    <row r="19" spans="1:23" s="4" customFormat="1" ht="12.75">
      <c r="A19" s="22">
        <v>2009</v>
      </c>
      <c r="B19" s="16">
        <f>'[1]Table50'!C51+R$10*'[1]Table50'!K51</f>
        <v>66.74056242958106</v>
      </c>
      <c r="C19" s="23">
        <v>0</v>
      </c>
      <c r="D19" s="23">
        <f t="shared" si="0"/>
        <v>66.74056242958106</v>
      </c>
      <c r="E19" s="23">
        <v>11</v>
      </c>
      <c r="F19" s="23">
        <f t="shared" si="1"/>
        <v>59.39910056232714</v>
      </c>
      <c r="G19" s="23">
        <v>0</v>
      </c>
      <c r="H19" s="17">
        <v>34</v>
      </c>
      <c r="I19" s="23">
        <f t="shared" si="2"/>
        <v>39.20340637113591</v>
      </c>
      <c r="J19" s="23">
        <f t="shared" si="3"/>
        <v>1.7185054847621222</v>
      </c>
      <c r="K19" s="23">
        <f t="shared" si="4"/>
        <v>48.718771240263784</v>
      </c>
      <c r="L19" s="23">
        <v>16</v>
      </c>
      <c r="M19" s="23">
        <v>4.2</v>
      </c>
      <c r="N19" s="24">
        <f t="shared" si="5"/>
        <v>185.5953190105287</v>
      </c>
      <c r="O19" s="23">
        <f t="shared" si="6"/>
        <v>11.599707438158044</v>
      </c>
      <c r="U19" s="20">
        <f t="shared" si="7"/>
        <v>47.51928044986172</v>
      </c>
      <c r="W19" s="21">
        <f t="shared" si="8"/>
        <v>224.96402304306514</v>
      </c>
    </row>
    <row r="20" spans="1:23" s="4" customFormat="1" ht="12.75">
      <c r="A20" s="22">
        <v>2010</v>
      </c>
      <c r="B20" s="16">
        <f>'[1]Table50'!C52+R$10*'[1]Table50'!K52</f>
        <v>69.86043450713169</v>
      </c>
      <c r="C20" s="23">
        <v>0</v>
      </c>
      <c r="D20" s="23">
        <f t="shared" si="0"/>
        <v>69.86043450713169</v>
      </c>
      <c r="E20" s="23">
        <v>11</v>
      </c>
      <c r="F20" s="23">
        <f t="shared" si="1"/>
        <v>62.1757867113472</v>
      </c>
      <c r="G20" s="23">
        <v>0</v>
      </c>
      <c r="H20" s="17">
        <v>34</v>
      </c>
      <c r="I20" s="23">
        <f t="shared" si="2"/>
        <v>41.036019229489156</v>
      </c>
      <c r="J20" s="23">
        <f t="shared" si="3"/>
        <v>1.7988391991008945</v>
      </c>
      <c r="K20" s="23">
        <f t="shared" si="4"/>
        <v>50.99619187491081</v>
      </c>
      <c r="L20" s="23">
        <v>16</v>
      </c>
      <c r="M20" s="23">
        <v>4.2</v>
      </c>
      <c r="N20" s="24">
        <f t="shared" si="5"/>
        <v>194.27120714251734</v>
      </c>
      <c r="O20" s="23">
        <f t="shared" si="6"/>
        <v>12.141950446407334</v>
      </c>
      <c r="U20" s="20">
        <f t="shared" si="7"/>
        <v>49.740629369077766</v>
      </c>
      <c r="W20" s="21">
        <f t="shared" si="8"/>
        <v>235.4802510818392</v>
      </c>
    </row>
    <row r="21" spans="1:23" s="4" customFormat="1" ht="12.75">
      <c r="A21" s="47" t="s">
        <v>60</v>
      </c>
      <c r="B21" s="16">
        <f>'[1]Table50'!C53+R$10*'[1]Table50'!K53</f>
        <v>70.16988145976664</v>
      </c>
      <c r="C21" s="23">
        <v>0</v>
      </c>
      <c r="D21" s="23">
        <f t="shared" si="0"/>
        <v>70.16988145976664</v>
      </c>
      <c r="E21" s="23">
        <v>11</v>
      </c>
      <c r="F21" s="23">
        <f t="shared" si="1"/>
        <v>62.45119449919231</v>
      </c>
      <c r="G21" s="23">
        <v>0</v>
      </c>
      <c r="H21" s="17">
        <v>34</v>
      </c>
      <c r="I21" s="23">
        <f t="shared" si="2"/>
        <v>41.21778836946693</v>
      </c>
      <c r="J21" s="23">
        <f t="shared" si="3"/>
        <v>1.8068071614012902</v>
      </c>
      <c r="K21" s="23">
        <f t="shared" si="4"/>
        <v>51.22207962214588</v>
      </c>
      <c r="L21" s="23">
        <v>16</v>
      </c>
      <c r="M21" s="23">
        <v>4.2</v>
      </c>
      <c r="N21" s="24">
        <f t="shared" si="5"/>
        <v>195.13173189388905</v>
      </c>
      <c r="O21" s="23">
        <f t="shared" si="6"/>
        <v>12.195733243368066</v>
      </c>
      <c r="U21" s="20">
        <f t="shared" si="7"/>
        <v>49.96095559935385</v>
      </c>
      <c r="W21" s="21">
        <f t="shared" si="8"/>
        <v>236.52331138653219</v>
      </c>
    </row>
    <row r="22" spans="1:15" s="4" customFormat="1" ht="12.75">
      <c r="A22" s="25"/>
      <c r="B22" s="16"/>
      <c r="C22" s="23"/>
      <c r="D22" s="23"/>
      <c r="E22" s="23"/>
      <c r="F22" s="23"/>
      <c r="G22" s="23"/>
      <c r="H22" s="17"/>
      <c r="I22" s="23"/>
      <c r="J22" s="23"/>
      <c r="K22" s="23"/>
      <c r="L22" s="23"/>
      <c r="M22" s="23"/>
      <c r="N22" s="24"/>
      <c r="O22" s="23"/>
    </row>
    <row r="23" spans="1:15" s="4" customFormat="1" ht="12.75">
      <c r="A23" s="27" t="s">
        <v>51</v>
      </c>
      <c r="B23" s="16"/>
      <c r="C23" s="23"/>
      <c r="D23" s="23"/>
      <c r="E23" s="23"/>
      <c r="F23" s="23"/>
      <c r="G23" s="23"/>
      <c r="H23" s="17"/>
      <c r="I23" s="23"/>
      <c r="J23" s="23"/>
      <c r="K23" s="23"/>
      <c r="L23" s="23"/>
      <c r="M23" s="23"/>
      <c r="N23" s="24"/>
      <c r="O23" s="23"/>
    </row>
    <row r="24" spans="1:23" s="4" customFormat="1" ht="12.75">
      <c r="A24" s="28">
        <v>2000</v>
      </c>
      <c r="B24" s="29">
        <f>'[1]Table50'!D42</f>
        <v>62.69447282149216</v>
      </c>
      <c r="C24" s="17">
        <v>0</v>
      </c>
      <c r="D24" s="17">
        <f aca="true" t="shared" si="9" ref="D24:D35">+B24-B24*(C24/100)</f>
        <v>62.69447282149216</v>
      </c>
      <c r="E24" s="17">
        <v>11</v>
      </c>
      <c r="F24" s="17">
        <f aca="true" t="shared" si="10" ref="F24:F35">+(D24-D24*(E24)/100)</f>
        <v>55.798080811128024</v>
      </c>
      <c r="G24" s="17">
        <v>0</v>
      </c>
      <c r="H24" s="17">
        <v>34</v>
      </c>
      <c r="I24" s="17">
        <f aca="true" t="shared" si="11" ref="I24:I35">+F24-F24*(G24+H24)/100</f>
        <v>36.8267333353445</v>
      </c>
      <c r="J24" s="17">
        <f aca="true" t="shared" si="12" ref="J24:J35">+(I24/365)*16</f>
        <v>1.6143225571657862</v>
      </c>
      <c r="K24" s="17">
        <f aca="true" t="shared" si="13" ref="K24:K35">+J24*28.3495</f>
        <v>45.765237334371456</v>
      </c>
      <c r="L24" s="17">
        <v>16</v>
      </c>
      <c r="M24" s="17">
        <v>4.2</v>
      </c>
      <c r="N24" s="18">
        <f aca="true" t="shared" si="14" ref="N24:N35">+O24*L24</f>
        <v>174.34376127379602</v>
      </c>
      <c r="O24" s="17">
        <f aca="true" t="shared" si="15" ref="O24:O35">+K24/M24</f>
        <v>10.896485079612251</v>
      </c>
      <c r="U24" s="20">
        <f aca="true" t="shared" si="16" ref="U24:U35">F24*(1-0.2)</f>
        <v>44.63846464890242</v>
      </c>
      <c r="W24" s="21">
        <f aca="true" t="shared" si="17" ref="W24:W35">U24/I24*N24</f>
        <v>211.32577124096483</v>
      </c>
    </row>
    <row r="25" spans="1:23" s="4" customFormat="1" ht="12.75">
      <c r="A25" s="28">
        <v>2001</v>
      </c>
      <c r="B25" s="29">
        <f>'[1]Table50'!D43</f>
        <v>62.580249675238306</v>
      </c>
      <c r="C25" s="17">
        <v>0</v>
      </c>
      <c r="D25" s="17">
        <f t="shared" si="9"/>
        <v>62.580249675238306</v>
      </c>
      <c r="E25" s="17">
        <v>11</v>
      </c>
      <c r="F25" s="17">
        <f t="shared" si="10"/>
        <v>55.69642221096209</v>
      </c>
      <c r="G25" s="17">
        <v>0</v>
      </c>
      <c r="H25" s="17">
        <v>34</v>
      </c>
      <c r="I25" s="17">
        <f t="shared" si="11"/>
        <v>36.75963865923498</v>
      </c>
      <c r="J25" s="17">
        <f t="shared" si="12"/>
        <v>1.6113814206787938</v>
      </c>
      <c r="K25" s="17">
        <f t="shared" si="13"/>
        <v>45.681857585533464</v>
      </c>
      <c r="L25" s="17">
        <v>16</v>
      </c>
      <c r="M25" s="17">
        <v>4.2</v>
      </c>
      <c r="N25" s="18">
        <f t="shared" si="14"/>
        <v>174.02612413536556</v>
      </c>
      <c r="O25" s="17">
        <f t="shared" si="15"/>
        <v>10.876632758460348</v>
      </c>
      <c r="U25" s="20">
        <f t="shared" si="16"/>
        <v>44.55713776876968</v>
      </c>
      <c r="W25" s="21">
        <f t="shared" si="17"/>
        <v>210.94075652771585</v>
      </c>
    </row>
    <row r="26" spans="1:23" s="4" customFormat="1" ht="12.75">
      <c r="A26" s="28">
        <v>2002</v>
      </c>
      <c r="B26" s="29">
        <f>'[1]Table50'!D44</f>
        <v>62.853020487172685</v>
      </c>
      <c r="C26" s="17">
        <v>0</v>
      </c>
      <c r="D26" s="17">
        <f t="shared" si="9"/>
        <v>62.853020487172685</v>
      </c>
      <c r="E26" s="17">
        <v>11</v>
      </c>
      <c r="F26" s="17">
        <f t="shared" si="10"/>
        <v>55.93918823358369</v>
      </c>
      <c r="G26" s="17">
        <v>0</v>
      </c>
      <c r="H26" s="17">
        <v>34</v>
      </c>
      <c r="I26" s="17">
        <f t="shared" si="11"/>
        <v>36.91986423416524</v>
      </c>
      <c r="J26" s="17">
        <f t="shared" si="12"/>
        <v>1.6184050075250516</v>
      </c>
      <c r="K26" s="17">
        <f t="shared" si="13"/>
        <v>45.88097276083145</v>
      </c>
      <c r="L26" s="17">
        <v>16</v>
      </c>
      <c r="M26" s="17">
        <v>4.2</v>
      </c>
      <c r="N26" s="18">
        <f t="shared" si="14"/>
        <v>174.78465813650075</v>
      </c>
      <c r="O26" s="17">
        <f t="shared" si="15"/>
        <v>10.924041133531297</v>
      </c>
      <c r="U26" s="20">
        <f t="shared" si="16"/>
        <v>44.751350586866955</v>
      </c>
      <c r="W26" s="21">
        <f t="shared" si="17"/>
        <v>211.860191680607</v>
      </c>
    </row>
    <row r="27" spans="1:23" s="4" customFormat="1" ht="12.75">
      <c r="A27" s="28">
        <v>2003</v>
      </c>
      <c r="B27" s="29">
        <f>'[1]Table50'!D45</f>
        <v>60.95640046294993</v>
      </c>
      <c r="C27" s="17">
        <v>0</v>
      </c>
      <c r="D27" s="17">
        <f t="shared" si="9"/>
        <v>60.95640046294993</v>
      </c>
      <c r="E27" s="17">
        <v>11</v>
      </c>
      <c r="F27" s="17">
        <f t="shared" si="10"/>
        <v>54.251196412025436</v>
      </c>
      <c r="G27" s="17">
        <v>0</v>
      </c>
      <c r="H27" s="17">
        <v>34</v>
      </c>
      <c r="I27" s="17">
        <f t="shared" si="11"/>
        <v>35.80578963193679</v>
      </c>
      <c r="J27" s="17">
        <f t="shared" si="12"/>
        <v>1.5695688605780511</v>
      </c>
      <c r="K27" s="17">
        <f t="shared" si="13"/>
        <v>44.49649241295746</v>
      </c>
      <c r="L27" s="17">
        <v>16</v>
      </c>
      <c r="M27" s="17">
        <v>4.2</v>
      </c>
      <c r="N27" s="18">
        <f t="shared" si="14"/>
        <v>169.51044728745697</v>
      </c>
      <c r="O27" s="17">
        <f t="shared" si="15"/>
        <v>10.59440295546606</v>
      </c>
      <c r="U27" s="20">
        <f t="shared" si="16"/>
        <v>43.40095712962035</v>
      </c>
      <c r="W27" s="21">
        <f t="shared" si="17"/>
        <v>205.46720883328118</v>
      </c>
    </row>
    <row r="28" spans="1:23" s="4" customFormat="1" ht="12.75">
      <c r="A28" s="22">
        <v>2004</v>
      </c>
      <c r="B28" s="29">
        <f>'[1]Table50'!D46</f>
        <v>59.915392700465915</v>
      </c>
      <c r="C28" s="23">
        <v>0</v>
      </c>
      <c r="D28" s="23">
        <f t="shared" si="9"/>
        <v>59.915392700465915</v>
      </c>
      <c r="E28" s="23">
        <v>11</v>
      </c>
      <c r="F28" s="23">
        <f t="shared" si="10"/>
        <v>53.324699503414664</v>
      </c>
      <c r="G28" s="23">
        <v>0</v>
      </c>
      <c r="H28" s="17">
        <v>34</v>
      </c>
      <c r="I28" s="23">
        <f t="shared" si="11"/>
        <v>35.19430167225368</v>
      </c>
      <c r="J28" s="23">
        <f t="shared" si="12"/>
        <v>1.5427639089207092</v>
      </c>
      <c r="K28" s="23">
        <f t="shared" si="13"/>
        <v>43.736585435947646</v>
      </c>
      <c r="L28" s="23">
        <v>16</v>
      </c>
      <c r="M28" s="23">
        <v>4.2</v>
      </c>
      <c r="N28" s="24">
        <f t="shared" si="14"/>
        <v>166.61556356551483</v>
      </c>
      <c r="O28" s="23">
        <f t="shared" si="15"/>
        <v>10.413472722844677</v>
      </c>
      <c r="U28" s="20">
        <f t="shared" si="16"/>
        <v>42.65975960273173</v>
      </c>
      <c r="W28" s="21">
        <f t="shared" si="17"/>
        <v>201.9582588672907</v>
      </c>
    </row>
    <row r="29" spans="1:23" s="4" customFormat="1" ht="12.75">
      <c r="A29" s="22">
        <v>2005</v>
      </c>
      <c r="B29" s="29">
        <f>'[1]Table50'!D47</f>
        <v>59.21010384152259</v>
      </c>
      <c r="C29" s="23">
        <v>0</v>
      </c>
      <c r="D29" s="23">
        <f t="shared" si="9"/>
        <v>59.21010384152259</v>
      </c>
      <c r="E29" s="23">
        <v>11</v>
      </c>
      <c r="F29" s="23">
        <f t="shared" si="10"/>
        <v>52.696992418955105</v>
      </c>
      <c r="G29" s="23">
        <v>0</v>
      </c>
      <c r="H29" s="17">
        <v>34</v>
      </c>
      <c r="I29" s="23">
        <f t="shared" si="11"/>
        <v>34.780014996510374</v>
      </c>
      <c r="J29" s="23">
        <f t="shared" si="12"/>
        <v>1.524603397107304</v>
      </c>
      <c r="K29" s="23">
        <f t="shared" si="13"/>
        <v>43.22174400629351</v>
      </c>
      <c r="L29" s="23">
        <v>16</v>
      </c>
      <c r="M29" s="23">
        <v>4.2</v>
      </c>
      <c r="N29" s="24">
        <f t="shared" si="14"/>
        <v>164.65426288111814</v>
      </c>
      <c r="O29" s="23">
        <f t="shared" si="15"/>
        <v>10.290891430069884</v>
      </c>
      <c r="U29" s="20">
        <f t="shared" si="16"/>
        <v>42.15759393516409</v>
      </c>
      <c r="W29" s="21">
        <f t="shared" si="17"/>
        <v>199.5809247043856</v>
      </c>
    </row>
    <row r="30" spans="1:23" s="4" customFormat="1" ht="12.75">
      <c r="A30" s="22">
        <v>2006</v>
      </c>
      <c r="B30" s="29">
        <f>'[1]Table50'!D48</f>
        <v>58.19685866026939</v>
      </c>
      <c r="C30" s="23">
        <v>0</v>
      </c>
      <c r="D30" s="23">
        <f t="shared" si="9"/>
        <v>58.19685866026939</v>
      </c>
      <c r="E30" s="23">
        <v>11</v>
      </c>
      <c r="F30" s="23">
        <f t="shared" si="10"/>
        <v>51.795204207639756</v>
      </c>
      <c r="G30" s="23">
        <v>0</v>
      </c>
      <c r="H30" s="17">
        <v>34</v>
      </c>
      <c r="I30" s="23">
        <f t="shared" si="11"/>
        <v>34.18483477704224</v>
      </c>
      <c r="J30" s="23">
        <f t="shared" si="12"/>
        <v>1.4985133052950024</v>
      </c>
      <c r="K30" s="23">
        <f t="shared" si="13"/>
        <v>42.48210294846067</v>
      </c>
      <c r="L30" s="23">
        <v>16</v>
      </c>
      <c r="M30" s="23">
        <v>4.2</v>
      </c>
      <c r="N30" s="24">
        <f t="shared" si="14"/>
        <v>161.83658266080255</v>
      </c>
      <c r="O30" s="23">
        <f t="shared" si="15"/>
        <v>10.11478641630016</v>
      </c>
      <c r="U30" s="20">
        <f t="shared" si="16"/>
        <v>41.436163366111806</v>
      </c>
      <c r="W30" s="21">
        <f t="shared" si="17"/>
        <v>196.16555474036673</v>
      </c>
    </row>
    <row r="31" spans="1:23" s="4" customFormat="1" ht="12.75">
      <c r="A31" s="22">
        <v>2007</v>
      </c>
      <c r="B31" s="29">
        <f>'[1]Table50'!D49</f>
        <v>56.145886315283306</v>
      </c>
      <c r="C31" s="23">
        <v>0</v>
      </c>
      <c r="D31" s="23">
        <f t="shared" si="9"/>
        <v>56.145886315283306</v>
      </c>
      <c r="E31" s="23">
        <v>11</v>
      </c>
      <c r="F31" s="23">
        <f t="shared" si="10"/>
        <v>49.96983882060214</v>
      </c>
      <c r="G31" s="23">
        <v>0</v>
      </c>
      <c r="H31" s="17">
        <v>34</v>
      </c>
      <c r="I31" s="23">
        <f t="shared" si="11"/>
        <v>32.98009362159741</v>
      </c>
      <c r="J31" s="23">
        <f t="shared" si="12"/>
        <v>1.445702734097421</v>
      </c>
      <c r="K31" s="23">
        <f t="shared" si="13"/>
        <v>40.98494966029483</v>
      </c>
      <c r="L31" s="23">
        <v>16</v>
      </c>
      <c r="M31" s="23">
        <v>4.2</v>
      </c>
      <c r="N31" s="24">
        <f t="shared" si="14"/>
        <v>156.13314156302792</v>
      </c>
      <c r="O31" s="23">
        <f t="shared" si="15"/>
        <v>9.758321347689245</v>
      </c>
      <c r="U31" s="20">
        <f t="shared" si="16"/>
        <v>39.975871056481715</v>
      </c>
      <c r="W31" s="21">
        <f t="shared" si="17"/>
        <v>189.2522928036702</v>
      </c>
    </row>
    <row r="32" spans="1:23" s="4" customFormat="1" ht="12.75">
      <c r="A32" s="22">
        <v>2008</v>
      </c>
      <c r="B32" s="29">
        <f>'[1]Table50'!D50</f>
        <v>53.01392407403913</v>
      </c>
      <c r="C32" s="23">
        <v>0</v>
      </c>
      <c r="D32" s="23">
        <f t="shared" si="9"/>
        <v>53.01392407403913</v>
      </c>
      <c r="E32" s="23">
        <v>11</v>
      </c>
      <c r="F32" s="23">
        <f t="shared" si="10"/>
        <v>47.182392425894825</v>
      </c>
      <c r="G32" s="23">
        <v>0</v>
      </c>
      <c r="H32" s="17">
        <v>34</v>
      </c>
      <c r="I32" s="23">
        <f t="shared" si="11"/>
        <v>31.140379001090587</v>
      </c>
      <c r="J32" s="23">
        <f t="shared" si="12"/>
        <v>1.3650577096368477</v>
      </c>
      <c r="K32" s="23">
        <f t="shared" si="13"/>
        <v>38.698703539349815</v>
      </c>
      <c r="L32" s="23">
        <v>16</v>
      </c>
      <c r="M32" s="23">
        <v>4.2</v>
      </c>
      <c r="N32" s="24">
        <f t="shared" si="14"/>
        <v>147.42363253085642</v>
      </c>
      <c r="O32" s="23">
        <f t="shared" si="15"/>
        <v>9.213977033178526</v>
      </c>
      <c r="U32" s="20">
        <f t="shared" si="16"/>
        <v>37.74591394071586</v>
      </c>
      <c r="W32" s="21">
        <f t="shared" si="17"/>
        <v>178.69531215861383</v>
      </c>
    </row>
    <row r="33" spans="1:23" s="4" customFormat="1" ht="12.75">
      <c r="A33" s="22">
        <v>2009</v>
      </c>
      <c r="B33" s="29">
        <f>'[1]Table50'!D51</f>
        <v>50.06835171176478</v>
      </c>
      <c r="C33" s="23">
        <v>0</v>
      </c>
      <c r="D33" s="23">
        <f t="shared" si="9"/>
        <v>50.06835171176478</v>
      </c>
      <c r="E33" s="23">
        <v>11</v>
      </c>
      <c r="F33" s="23">
        <f t="shared" si="10"/>
        <v>44.56083302347065</v>
      </c>
      <c r="G33" s="23">
        <v>0</v>
      </c>
      <c r="H33" s="17">
        <v>34</v>
      </c>
      <c r="I33" s="23">
        <f t="shared" si="11"/>
        <v>29.41014979549063</v>
      </c>
      <c r="J33" s="23">
        <f t="shared" si="12"/>
        <v>1.2892120458297263</v>
      </c>
      <c r="K33" s="23">
        <f t="shared" si="13"/>
        <v>36.548516893249825</v>
      </c>
      <c r="L33" s="23">
        <v>16</v>
      </c>
      <c r="M33" s="23">
        <v>4.2</v>
      </c>
      <c r="N33" s="24">
        <f t="shared" si="14"/>
        <v>139.23244530761838</v>
      </c>
      <c r="O33" s="23">
        <f t="shared" si="15"/>
        <v>8.702027831726149</v>
      </c>
      <c r="U33" s="20">
        <f t="shared" si="16"/>
        <v>35.64866641877652</v>
      </c>
      <c r="W33" s="21">
        <f t="shared" si="17"/>
        <v>168.76660037287076</v>
      </c>
    </row>
    <row r="34" spans="1:23" s="4" customFormat="1" ht="12.75">
      <c r="A34" s="22">
        <v>2010</v>
      </c>
      <c r="B34" s="29">
        <f>'[1]Table50'!D52</f>
        <v>48.708003651174394</v>
      </c>
      <c r="C34" s="23">
        <v>0</v>
      </c>
      <c r="D34" s="23">
        <f t="shared" si="9"/>
        <v>48.708003651174394</v>
      </c>
      <c r="E34" s="23">
        <v>11</v>
      </c>
      <c r="F34" s="23">
        <f t="shared" si="10"/>
        <v>43.35012324954521</v>
      </c>
      <c r="G34" s="23">
        <v>0</v>
      </c>
      <c r="H34" s="17">
        <v>34</v>
      </c>
      <c r="I34" s="23">
        <f t="shared" si="11"/>
        <v>28.61108134469984</v>
      </c>
      <c r="J34" s="23">
        <f t="shared" si="12"/>
        <v>1.2541843877128698</v>
      </c>
      <c r="K34" s="23">
        <f t="shared" si="13"/>
        <v>35.555500299466</v>
      </c>
      <c r="L34" s="23">
        <v>16</v>
      </c>
      <c r="M34" s="23">
        <v>4.2</v>
      </c>
      <c r="N34" s="24">
        <f t="shared" si="14"/>
        <v>135.44952495034664</v>
      </c>
      <c r="O34" s="23">
        <f t="shared" si="15"/>
        <v>8.465595309396665</v>
      </c>
      <c r="U34" s="20">
        <f t="shared" si="16"/>
        <v>34.680098599636175</v>
      </c>
      <c r="W34" s="21">
        <f t="shared" si="17"/>
        <v>164.18124236405654</v>
      </c>
    </row>
    <row r="35" spans="1:23" s="4" customFormat="1" ht="12.75">
      <c r="A35" s="47" t="s">
        <v>60</v>
      </c>
      <c r="B35" s="29">
        <f>'[1]Table50'!D53</f>
        <v>47.4985307638067</v>
      </c>
      <c r="C35" s="23">
        <v>0</v>
      </c>
      <c r="D35" s="23">
        <f t="shared" si="9"/>
        <v>47.4985307638067</v>
      </c>
      <c r="E35" s="23">
        <v>11</v>
      </c>
      <c r="F35" s="23">
        <f t="shared" si="10"/>
        <v>42.27369237978796</v>
      </c>
      <c r="G35" s="23">
        <v>0</v>
      </c>
      <c r="H35" s="17">
        <v>34</v>
      </c>
      <c r="I35" s="23">
        <f t="shared" si="11"/>
        <v>27.900636970660052</v>
      </c>
      <c r="J35" s="23">
        <f t="shared" si="12"/>
        <v>1.2230416206316734</v>
      </c>
      <c r="K35" s="23">
        <f t="shared" si="13"/>
        <v>34.67261842409763</v>
      </c>
      <c r="L35" s="23">
        <v>16</v>
      </c>
      <c r="M35" s="23">
        <v>4.2</v>
      </c>
      <c r="N35" s="24">
        <f t="shared" si="14"/>
        <v>132.08616542513383</v>
      </c>
      <c r="O35" s="23">
        <f t="shared" si="15"/>
        <v>8.255385339070864</v>
      </c>
      <c r="U35" s="20">
        <f t="shared" si="16"/>
        <v>33.81895390383037</v>
      </c>
      <c r="W35" s="21">
        <f t="shared" si="17"/>
        <v>160.10444293955615</v>
      </c>
    </row>
    <row r="36" spans="1:15" s="4" customFormat="1" ht="12.75">
      <c r="A36" s="25"/>
      <c r="B36" s="16"/>
      <c r="C36" s="23"/>
      <c r="D36" s="23"/>
      <c r="E36" s="23"/>
      <c r="F36" s="23"/>
      <c r="G36" s="23"/>
      <c r="H36" s="17"/>
      <c r="I36" s="23"/>
      <c r="J36" s="23"/>
      <c r="K36" s="23"/>
      <c r="L36" s="23"/>
      <c r="M36" s="23"/>
      <c r="N36" s="24"/>
      <c r="O36" s="23"/>
    </row>
    <row r="37" spans="1:15" s="4" customFormat="1" ht="12.75">
      <c r="A37" s="27" t="s">
        <v>52</v>
      </c>
      <c r="B37" s="16"/>
      <c r="C37" s="23"/>
      <c r="D37" s="23"/>
      <c r="E37" s="23"/>
      <c r="F37" s="23"/>
      <c r="G37" s="23"/>
      <c r="H37" s="17"/>
      <c r="I37" s="23"/>
      <c r="J37" s="23"/>
      <c r="K37" s="23"/>
      <c r="L37" s="23"/>
      <c r="M37" s="23"/>
      <c r="N37" s="24"/>
      <c r="O37" s="23"/>
    </row>
    <row r="38" spans="1:23" s="4" customFormat="1" ht="12.75">
      <c r="A38" s="28">
        <v>2000</v>
      </c>
      <c r="B38" s="16">
        <f>'[1]Table50'!E42+'[1]Table50'!F42+'[1]Table50'!H42+'[1]Table50'!I42</f>
        <v>20.720524958253115</v>
      </c>
      <c r="C38" s="17">
        <v>0</v>
      </c>
      <c r="D38" s="17">
        <f aca="true" t="shared" si="18" ref="D38:D49">+B38-B38*(C38/100)</f>
        <v>20.720524958253115</v>
      </c>
      <c r="E38" s="17">
        <v>11</v>
      </c>
      <c r="F38" s="17">
        <f aca="true" t="shared" si="19" ref="F38:F49">+(D38-D38*(E38)/100)</f>
        <v>18.441267212845272</v>
      </c>
      <c r="G38" s="17">
        <v>0</v>
      </c>
      <c r="H38" s="17">
        <f>'[2]OtherSweeteners'!H39</f>
        <v>32.587579900337786</v>
      </c>
      <c r="I38" s="17">
        <f aca="true" t="shared" si="20" ref="I38:I49">+F38-F38*(G38+H38)/100</f>
        <v>12.431704525224523</v>
      </c>
      <c r="J38" s="17">
        <f aca="true" t="shared" si="21" ref="J38:J49">+(I38/365)*16</f>
        <v>0.5449514312427188</v>
      </c>
      <c r="K38" s="17">
        <f aca="true" t="shared" si="22" ref="K38:K49">+J38*28.3495</f>
        <v>15.449100600015457</v>
      </c>
      <c r="L38" s="17">
        <v>16</v>
      </c>
      <c r="M38" s="17">
        <v>4.2</v>
      </c>
      <c r="N38" s="18">
        <f aca="true" t="shared" si="23" ref="N38:N49">+O38*L38</f>
        <v>58.85371657148745</v>
      </c>
      <c r="O38" s="17">
        <f aca="true" t="shared" si="24" ref="O38:O49">+K38/M38</f>
        <v>3.678357285717966</v>
      </c>
      <c r="U38" s="20">
        <f aca="true" t="shared" si="25" ref="U38:U49">F38*(1-0.2)</f>
        <v>14.753013770276219</v>
      </c>
      <c r="W38" s="21">
        <f aca="true" t="shared" si="26" ref="W38:W49">U38/I38*N38</f>
        <v>69.84317309419053</v>
      </c>
    </row>
    <row r="39" spans="1:23" s="4" customFormat="1" ht="12.75">
      <c r="A39" s="28">
        <v>2001</v>
      </c>
      <c r="B39" s="16">
        <f>'[1]Table50'!E43+'[1]Table50'!F43+'[1]Table50'!H43+'[1]Table50'!I43</f>
        <v>20.133282938039216</v>
      </c>
      <c r="C39" s="17">
        <v>0</v>
      </c>
      <c r="D39" s="17">
        <f t="shared" si="18"/>
        <v>20.133282938039216</v>
      </c>
      <c r="E39" s="17">
        <v>11</v>
      </c>
      <c r="F39" s="17">
        <f t="shared" si="19"/>
        <v>17.9186218148549</v>
      </c>
      <c r="G39" s="17">
        <v>0</v>
      </c>
      <c r="H39" s="17">
        <f>'[2]OtherSweeteners'!H40</f>
        <v>32.70773733949223</v>
      </c>
      <c r="I39" s="17">
        <f t="shared" si="20"/>
        <v>12.057846056795203</v>
      </c>
      <c r="J39" s="17">
        <f t="shared" si="21"/>
        <v>0.5285631148184199</v>
      </c>
      <c r="K39" s="17">
        <f t="shared" si="22"/>
        <v>14.984500023544793</v>
      </c>
      <c r="L39" s="17">
        <v>16</v>
      </c>
      <c r="M39" s="17">
        <v>4.2</v>
      </c>
      <c r="N39" s="18">
        <f t="shared" si="23"/>
        <v>57.08380961350397</v>
      </c>
      <c r="O39" s="17">
        <f t="shared" si="24"/>
        <v>3.5677381008439983</v>
      </c>
      <c r="U39" s="20">
        <f t="shared" si="25"/>
        <v>14.334897451883922</v>
      </c>
      <c r="W39" s="21">
        <f t="shared" si="26"/>
        <v>67.8637422569595</v>
      </c>
    </row>
    <row r="40" spans="1:23" s="4" customFormat="1" ht="12.75">
      <c r="A40" s="28">
        <v>2002</v>
      </c>
      <c r="B40" s="16">
        <f>'[1]Table50'!E44+'[1]Table50'!F44+'[1]Table50'!H44+'[1]Table50'!I44</f>
        <v>20.23340963150883</v>
      </c>
      <c r="C40" s="17">
        <v>0</v>
      </c>
      <c r="D40" s="17">
        <f t="shared" si="18"/>
        <v>20.23340963150883</v>
      </c>
      <c r="E40" s="17">
        <v>11</v>
      </c>
      <c r="F40" s="17">
        <f t="shared" si="19"/>
        <v>18.00773457204286</v>
      </c>
      <c r="G40" s="17">
        <v>0</v>
      </c>
      <c r="H40" s="17">
        <f>'[2]OtherSweeteners'!H41</f>
        <v>32.596211555309814</v>
      </c>
      <c r="I40" s="17">
        <f t="shared" si="20"/>
        <v>12.137895314621105</v>
      </c>
      <c r="J40" s="17">
        <f t="shared" si="21"/>
        <v>0.5320721233806511</v>
      </c>
      <c r="K40" s="17">
        <f t="shared" si="22"/>
        <v>15.083978661779769</v>
      </c>
      <c r="L40" s="17">
        <v>16</v>
      </c>
      <c r="M40" s="17">
        <v>4.2</v>
      </c>
      <c r="N40" s="18">
        <f t="shared" si="23"/>
        <v>57.46277585439912</v>
      </c>
      <c r="O40" s="17">
        <f t="shared" si="24"/>
        <v>3.591423490899945</v>
      </c>
      <c r="U40" s="20">
        <f t="shared" si="25"/>
        <v>14.40618765763429</v>
      </c>
      <c r="W40" s="21">
        <f t="shared" si="26"/>
        <v>68.20124171691222</v>
      </c>
    </row>
    <row r="41" spans="1:23" s="4" customFormat="1" ht="12.75">
      <c r="A41" s="28">
        <v>2003</v>
      </c>
      <c r="B41" s="16">
        <f>'[1]Table50'!E45+'[1]Table50'!F45+'[1]Table50'!H45+'[1]Table50'!I45</f>
        <v>19.751326775480297</v>
      </c>
      <c r="C41" s="17">
        <v>0</v>
      </c>
      <c r="D41" s="17">
        <f t="shared" si="18"/>
        <v>19.751326775480297</v>
      </c>
      <c r="E41" s="17">
        <v>11</v>
      </c>
      <c r="F41" s="17">
        <f t="shared" si="19"/>
        <v>17.578680830177465</v>
      </c>
      <c r="G41" s="17">
        <v>0</v>
      </c>
      <c r="H41" s="17">
        <f>'[2]OtherSweeteners'!H42</f>
        <v>32.61413149683615</v>
      </c>
      <c r="I41" s="17">
        <f t="shared" si="20"/>
        <v>11.845546748814257</v>
      </c>
      <c r="J41" s="17">
        <f t="shared" si="21"/>
        <v>0.5192568437836387</v>
      </c>
      <c r="K41" s="17">
        <f t="shared" si="22"/>
        <v>14.720671892844264</v>
      </c>
      <c r="L41" s="17">
        <v>16</v>
      </c>
      <c r="M41" s="17">
        <v>4.2</v>
      </c>
      <c r="N41" s="18">
        <f t="shared" si="23"/>
        <v>56.07875006797814</v>
      </c>
      <c r="O41" s="17">
        <f t="shared" si="24"/>
        <v>3.504921879248634</v>
      </c>
      <c r="U41" s="20">
        <f t="shared" si="25"/>
        <v>14.062944664141973</v>
      </c>
      <c r="W41" s="21">
        <f t="shared" si="26"/>
        <v>66.57627341001941</v>
      </c>
    </row>
    <row r="42" spans="1:23" s="4" customFormat="1" ht="12.75">
      <c r="A42" s="28">
        <v>2004</v>
      </c>
      <c r="B42" s="16">
        <f>'[1]Table50'!E46+'[1]Table50'!F46+'[1]Table50'!H46+'[1]Table50'!I46</f>
        <v>20.290842212548593</v>
      </c>
      <c r="C42" s="17">
        <v>0</v>
      </c>
      <c r="D42" s="17">
        <f t="shared" si="18"/>
        <v>20.290842212548593</v>
      </c>
      <c r="E42" s="17">
        <v>11</v>
      </c>
      <c r="F42" s="17">
        <f t="shared" si="19"/>
        <v>18.05884956916825</v>
      </c>
      <c r="G42" s="17">
        <v>0</v>
      </c>
      <c r="H42" s="17">
        <f>'[2]OtherSweeteners'!H43</f>
        <v>32.756754278710034</v>
      </c>
      <c r="I42" s="17">
        <f t="shared" si="20"/>
        <v>12.14335659023392</v>
      </c>
      <c r="J42" s="17">
        <f t="shared" si="21"/>
        <v>0.5323115217636787</v>
      </c>
      <c r="K42" s="17">
        <f t="shared" si="22"/>
        <v>15.090765486239409</v>
      </c>
      <c r="L42" s="17">
        <v>16</v>
      </c>
      <c r="M42" s="17">
        <v>4.2</v>
      </c>
      <c r="N42" s="18">
        <f t="shared" si="23"/>
        <v>57.48863042376917</v>
      </c>
      <c r="O42" s="17">
        <f t="shared" si="24"/>
        <v>3.5930394014855733</v>
      </c>
      <c r="U42" s="20">
        <f t="shared" si="25"/>
        <v>14.4470796553346</v>
      </c>
      <c r="W42" s="21">
        <f t="shared" si="26"/>
        <v>68.39483110264872</v>
      </c>
    </row>
    <row r="43" spans="1:23" s="4" customFormat="1" ht="12.75">
      <c r="A43" s="28">
        <v>2005</v>
      </c>
      <c r="B43" s="16">
        <f>'[1]Table50'!E47+'[1]Table50'!F47+'[1]Table50'!H47+'[1]Table50'!I47</f>
        <v>20.036503980064012</v>
      </c>
      <c r="C43" s="17">
        <v>0</v>
      </c>
      <c r="D43" s="17">
        <f t="shared" si="18"/>
        <v>20.036503980064012</v>
      </c>
      <c r="E43" s="17">
        <v>11</v>
      </c>
      <c r="F43" s="17">
        <f t="shared" si="19"/>
        <v>17.83248854225697</v>
      </c>
      <c r="G43" s="17">
        <v>0</v>
      </c>
      <c r="H43" s="17">
        <f>'[2]OtherSweeteners'!H44</f>
        <v>32.58073184578709</v>
      </c>
      <c r="I43" s="17">
        <f t="shared" si="20"/>
        <v>12.02253326887352</v>
      </c>
      <c r="J43" s="17">
        <f t="shared" si="21"/>
        <v>0.527015156991716</v>
      </c>
      <c r="K43" s="17">
        <f t="shared" si="22"/>
        <v>14.940616193136652</v>
      </c>
      <c r="L43" s="17">
        <v>16</v>
      </c>
      <c r="M43" s="17">
        <v>4.2</v>
      </c>
      <c r="N43" s="18">
        <f t="shared" si="23"/>
        <v>56.916633116711054</v>
      </c>
      <c r="O43" s="17">
        <f t="shared" si="24"/>
        <v>3.557289569794441</v>
      </c>
      <c r="U43" s="20">
        <f t="shared" si="25"/>
        <v>14.265990833805578</v>
      </c>
      <c r="W43" s="21">
        <f t="shared" si="26"/>
        <v>67.53752708975907</v>
      </c>
    </row>
    <row r="44" spans="1:23" s="4" customFormat="1" ht="12.75">
      <c r="A44" s="22">
        <v>2006</v>
      </c>
      <c r="B44" s="16">
        <f>'[1]Table50'!E48+'[1]Table50'!F48+'[1]Table50'!H48+'[1]Table50'!I48</f>
        <v>18.439068500735097</v>
      </c>
      <c r="C44" s="23">
        <v>0</v>
      </c>
      <c r="D44" s="23">
        <f t="shared" si="18"/>
        <v>18.439068500735097</v>
      </c>
      <c r="E44" s="23">
        <v>11</v>
      </c>
      <c r="F44" s="23">
        <f t="shared" si="19"/>
        <v>16.410770965654237</v>
      </c>
      <c r="G44" s="23">
        <v>0</v>
      </c>
      <c r="H44" s="17">
        <f>'[2]OtherSweeteners'!H45</f>
        <v>32.342163058807614</v>
      </c>
      <c r="I44" s="23">
        <f t="shared" si="20"/>
        <v>11.103172660734888</v>
      </c>
      <c r="J44" s="23">
        <f t="shared" si="21"/>
        <v>0.486714418004817</v>
      </c>
      <c r="K44" s="23">
        <f t="shared" si="22"/>
        <v>13.79811039322756</v>
      </c>
      <c r="L44" s="23">
        <v>16</v>
      </c>
      <c r="M44" s="23">
        <v>4.2</v>
      </c>
      <c r="N44" s="26">
        <f t="shared" si="23"/>
        <v>52.564230069438324</v>
      </c>
      <c r="O44" s="23">
        <f t="shared" si="24"/>
        <v>3.2852643793398952</v>
      </c>
      <c r="U44" s="20">
        <f t="shared" si="25"/>
        <v>13.12861677252339</v>
      </c>
      <c r="W44" s="21">
        <f t="shared" si="26"/>
        <v>62.153012801904026</v>
      </c>
    </row>
    <row r="45" spans="1:23" s="4" customFormat="1" ht="12.75">
      <c r="A45" s="22">
        <v>2007</v>
      </c>
      <c r="B45" s="16">
        <f>'[1]Table50'!E49+'[1]Table50'!F49+'[1]Table50'!H49+'[1]Table50'!I49</f>
        <v>18.035740146000354</v>
      </c>
      <c r="C45" s="23">
        <v>0</v>
      </c>
      <c r="D45" s="23">
        <f t="shared" si="18"/>
        <v>18.035740146000354</v>
      </c>
      <c r="E45" s="23">
        <v>11</v>
      </c>
      <c r="F45" s="23">
        <f t="shared" si="19"/>
        <v>16.051808729940316</v>
      </c>
      <c r="G45" s="23">
        <v>0</v>
      </c>
      <c r="H45" s="17">
        <f>'[2]OtherSweeteners'!H46</f>
        <v>32.54845902735177</v>
      </c>
      <c r="I45" s="23">
        <f t="shared" si="20"/>
        <v>10.827192342326818</v>
      </c>
      <c r="J45" s="23">
        <f t="shared" si="21"/>
        <v>0.47461665062254543</v>
      </c>
      <c r="K45" s="23">
        <f t="shared" si="22"/>
        <v>13.45514473682385</v>
      </c>
      <c r="L45" s="23">
        <v>16</v>
      </c>
      <c r="M45" s="23">
        <v>4.2</v>
      </c>
      <c r="N45" s="24">
        <f t="shared" si="23"/>
        <v>51.25769423551943</v>
      </c>
      <c r="O45" s="23">
        <f t="shared" si="24"/>
        <v>3.2036058897199644</v>
      </c>
      <c r="U45" s="20">
        <f t="shared" si="25"/>
        <v>12.841446983952252</v>
      </c>
      <c r="W45" s="21">
        <f t="shared" si="26"/>
        <v>60.793504191466354</v>
      </c>
    </row>
    <row r="46" spans="1:23" s="4" customFormat="1" ht="12.75">
      <c r="A46" s="22">
        <v>2008</v>
      </c>
      <c r="B46" s="16">
        <f>'[1]Table50'!E50+'[1]Table50'!F50+'[1]Table50'!H50+'[1]Table50'!I50</f>
        <v>17.547417160872236</v>
      </c>
      <c r="C46" s="23">
        <v>0</v>
      </c>
      <c r="D46" s="23">
        <f t="shared" si="18"/>
        <v>17.547417160872236</v>
      </c>
      <c r="E46" s="23">
        <v>11</v>
      </c>
      <c r="F46" s="23">
        <f t="shared" si="19"/>
        <v>15.61720127317629</v>
      </c>
      <c r="G46" s="23">
        <v>0</v>
      </c>
      <c r="H46" s="17">
        <f>'[2]OtherSweeteners'!H47</f>
        <v>32.43984090366488</v>
      </c>
      <c r="I46" s="23">
        <f t="shared" si="20"/>
        <v>10.551006026552775</v>
      </c>
      <c r="J46" s="23">
        <f t="shared" si="21"/>
        <v>0.46250985321875177</v>
      </c>
      <c r="K46" s="23">
        <f t="shared" si="22"/>
        <v>13.111923083825003</v>
      </c>
      <c r="L46" s="23">
        <v>16</v>
      </c>
      <c r="M46" s="23">
        <v>4.2</v>
      </c>
      <c r="N46" s="24">
        <f t="shared" si="23"/>
        <v>49.9501831764762</v>
      </c>
      <c r="O46" s="23">
        <f t="shared" si="24"/>
        <v>3.1218864485297626</v>
      </c>
      <c r="U46" s="20">
        <f t="shared" si="25"/>
        <v>12.493761018541033</v>
      </c>
      <c r="W46" s="21">
        <f t="shared" si="26"/>
        <v>59.14750213095435</v>
      </c>
    </row>
    <row r="47" spans="1:23" s="4" customFormat="1" ht="12.75">
      <c r="A47" s="22">
        <v>2009</v>
      </c>
      <c r="B47" s="16">
        <f>'[1]Table50'!E51+'[1]Table50'!F51+'[1]Table50'!H51+'[1]Table50'!I51</f>
        <v>17.029977291360915</v>
      </c>
      <c r="C47" s="23">
        <v>0</v>
      </c>
      <c r="D47" s="23">
        <f t="shared" si="18"/>
        <v>17.029977291360915</v>
      </c>
      <c r="E47" s="23">
        <v>11</v>
      </c>
      <c r="F47" s="23">
        <f t="shared" si="19"/>
        <v>15.156679789311214</v>
      </c>
      <c r="G47" s="23">
        <v>0</v>
      </c>
      <c r="H47" s="17">
        <f>'[2]OtherSweeteners'!H48</f>
        <v>32.47212316033292</v>
      </c>
      <c r="I47" s="23">
        <f t="shared" si="20"/>
        <v>10.23498406110879</v>
      </c>
      <c r="J47" s="23">
        <f t="shared" si="21"/>
        <v>0.4486568355554538</v>
      </c>
      <c r="K47" s="23">
        <f t="shared" si="22"/>
        <v>12.719196959579337</v>
      </c>
      <c r="L47" s="23">
        <v>16</v>
      </c>
      <c r="M47" s="23">
        <v>4.2</v>
      </c>
      <c r="N47" s="24">
        <f t="shared" si="23"/>
        <v>48.45408365554033</v>
      </c>
      <c r="O47" s="23">
        <f t="shared" si="24"/>
        <v>3.0283802284712706</v>
      </c>
      <c r="U47" s="20">
        <f t="shared" si="25"/>
        <v>12.125343831448973</v>
      </c>
      <c r="W47" s="21">
        <f t="shared" si="26"/>
        <v>57.40335508617979</v>
      </c>
    </row>
    <row r="48" spans="1:23" s="4" customFormat="1" ht="12.75">
      <c r="A48" s="22">
        <v>2010</v>
      </c>
      <c r="B48" s="16">
        <f>'[1]Table50'!E52+'[1]Table50'!F52+'[1]Table50'!H52+'[1]Table50'!I52</f>
        <v>17.014695441611348</v>
      </c>
      <c r="C48" s="23">
        <v>0</v>
      </c>
      <c r="D48" s="23">
        <f t="shared" si="18"/>
        <v>17.014695441611348</v>
      </c>
      <c r="E48" s="23">
        <v>11</v>
      </c>
      <c r="F48" s="23">
        <f t="shared" si="19"/>
        <v>15.1430789430341</v>
      </c>
      <c r="G48" s="23">
        <v>0</v>
      </c>
      <c r="H48" s="17">
        <f>'[2]OtherSweeteners'!H49</f>
        <v>32.32350460265345</v>
      </c>
      <c r="I48" s="23">
        <f t="shared" si="20"/>
        <v>10.248305123899026</v>
      </c>
      <c r="J48" s="23">
        <f t="shared" si="21"/>
        <v>0.44924077255447786</v>
      </c>
      <c r="K48" s="23">
        <f t="shared" si="22"/>
        <v>12.73575128153317</v>
      </c>
      <c r="L48" s="23">
        <v>16</v>
      </c>
      <c r="M48" s="23">
        <v>4.2</v>
      </c>
      <c r="N48" s="24">
        <f t="shared" si="23"/>
        <v>48.51714773917398</v>
      </c>
      <c r="O48" s="23">
        <f t="shared" si="24"/>
        <v>3.0323217336983737</v>
      </c>
      <c r="U48" s="20">
        <f t="shared" si="25"/>
        <v>12.11446315442728</v>
      </c>
      <c r="W48" s="21">
        <f t="shared" si="26"/>
        <v>57.351844186749936</v>
      </c>
    </row>
    <row r="49" spans="1:23" s="4" customFormat="1" ht="12.75">
      <c r="A49" s="47" t="s">
        <v>60</v>
      </c>
      <c r="B49" s="16">
        <f>'[1]Table50'!E53+'[1]Table50'!F53+'[1]Table50'!H53+'[1]Table50'!I53</f>
        <v>16.59168083261358</v>
      </c>
      <c r="C49" s="23">
        <v>0</v>
      </c>
      <c r="D49" s="23">
        <f t="shared" si="18"/>
        <v>16.59168083261358</v>
      </c>
      <c r="E49" s="23">
        <v>11</v>
      </c>
      <c r="F49" s="23">
        <f t="shared" si="19"/>
        <v>14.766595941026086</v>
      </c>
      <c r="G49" s="23">
        <v>0</v>
      </c>
      <c r="H49" s="17">
        <f>'[2]OtherSweeteners'!H50</f>
        <v>32.23348601169637</v>
      </c>
      <c r="I49" s="23">
        <f t="shared" si="20"/>
        <v>10.00680730397172</v>
      </c>
      <c r="J49" s="23">
        <f t="shared" si="21"/>
        <v>0.4386545667494452</v>
      </c>
      <c r="K49" s="23">
        <f t="shared" si="22"/>
        <v>12.435637640063396</v>
      </c>
      <c r="L49" s="23">
        <v>16</v>
      </c>
      <c r="M49" s="23">
        <v>4.2</v>
      </c>
      <c r="N49" s="24">
        <f t="shared" si="23"/>
        <v>47.37385767643198</v>
      </c>
      <c r="O49" s="23">
        <f t="shared" si="24"/>
        <v>2.960866104776999</v>
      </c>
      <c r="U49" s="20">
        <f t="shared" si="25"/>
        <v>11.813276752820869</v>
      </c>
      <c r="W49" s="21">
        <f t="shared" si="26"/>
        <v>55.92597864438902</v>
      </c>
    </row>
    <row r="50" spans="1:15" s="4" customFormat="1" ht="12.75">
      <c r="A50" s="25"/>
      <c r="B50" s="16"/>
      <c r="C50" s="23"/>
      <c r="D50" s="23"/>
      <c r="E50" s="23"/>
      <c r="F50" s="23"/>
      <c r="G50" s="23"/>
      <c r="H50" s="17"/>
      <c r="I50" s="23"/>
      <c r="J50" s="23"/>
      <c r="K50" s="23"/>
      <c r="L50" s="23"/>
      <c r="M50" s="23"/>
      <c r="N50" s="24"/>
      <c r="O50" s="23"/>
    </row>
    <row r="51" spans="1:15" s="4" customFormat="1" ht="12.75">
      <c r="A51" s="27" t="s">
        <v>53</v>
      </c>
      <c r="B51" s="16"/>
      <c r="C51" s="23"/>
      <c r="D51" s="23"/>
      <c r="E51" s="23"/>
      <c r="F51" s="23"/>
      <c r="G51" s="23"/>
      <c r="H51" s="17"/>
      <c r="I51" s="23"/>
      <c r="J51" s="23"/>
      <c r="K51" s="23"/>
      <c r="L51" s="23"/>
      <c r="M51" s="23"/>
      <c r="N51" s="24"/>
      <c r="O51" s="23"/>
    </row>
    <row r="52" spans="1:23" s="4" customFormat="1" ht="12.75">
      <c r="A52" s="28">
        <v>2000</v>
      </c>
      <c r="B52" s="16">
        <f aca="true" t="shared" si="27" ref="B52:B63">B10+B24+B38</f>
        <v>151.1467129291955</v>
      </c>
      <c r="C52" s="17">
        <f aca="true" t="shared" si="28" ref="C52:C63">(D52-B52)/B52*100</f>
        <v>0</v>
      </c>
      <c r="D52" s="16">
        <f aca="true" t="shared" si="29" ref="D52:D63">D10+D24+D38</f>
        <v>151.1467129291955</v>
      </c>
      <c r="E52" s="17">
        <f aca="true" t="shared" si="30" ref="E52:E63">-(F52-D52)/D52*100</f>
        <v>11.000000000000004</v>
      </c>
      <c r="F52" s="16">
        <f aca="true" t="shared" si="31" ref="F52:F63">F10+F24+F38</f>
        <v>134.520574506984</v>
      </c>
      <c r="G52" s="23">
        <v>0</v>
      </c>
      <c r="H52" s="17">
        <f aca="true" t="shared" si="32" ref="H52:H63">-(I52-F52)/F52*100</f>
        <v>33.80637299111957</v>
      </c>
      <c r="I52" s="16">
        <f aca="true" t="shared" si="33" ref="I52:I63">I10+I24+I38</f>
        <v>89.04404733935608</v>
      </c>
      <c r="J52" s="17">
        <f aca="true" t="shared" si="34" ref="J52:J63">+(I52/365)*16</f>
        <v>3.903300705286842</v>
      </c>
      <c r="K52" s="17">
        <f aca="true" t="shared" si="35" ref="K52:K63">+J52*28.3495</f>
        <v>110.65662334452932</v>
      </c>
      <c r="L52" s="17">
        <v>16</v>
      </c>
      <c r="M52" s="17">
        <v>4.2</v>
      </c>
      <c r="N52" s="18">
        <f aca="true" t="shared" si="36" ref="N52:N63">+O52*L52</f>
        <v>421.54904131249265</v>
      </c>
      <c r="O52" s="17">
        <f aca="true" t="shared" si="37" ref="O52:O63">+K52/M52</f>
        <v>26.34681508203079</v>
      </c>
      <c r="U52" s="30">
        <f aca="true" t="shared" si="38" ref="U52:U63">U10+U24+U38</f>
        <v>107.61645960558721</v>
      </c>
      <c r="W52" s="31">
        <f aca="true" t="shared" si="39" ref="W52:W63">W10+W24+W38</f>
        <v>509.47386974995436</v>
      </c>
    </row>
    <row r="53" spans="1:23" s="4" customFormat="1" ht="12.75">
      <c r="A53" s="28">
        <v>2001</v>
      </c>
      <c r="B53" s="16">
        <f t="shared" si="27"/>
        <v>149.94366533163384</v>
      </c>
      <c r="C53" s="17">
        <f t="shared" si="28"/>
        <v>0</v>
      </c>
      <c r="D53" s="16">
        <f t="shared" si="29"/>
        <v>149.94366533163384</v>
      </c>
      <c r="E53" s="17">
        <f t="shared" si="30"/>
        <v>11.00000000000001</v>
      </c>
      <c r="F53" s="16">
        <f t="shared" si="31"/>
        <v>133.4498621451541</v>
      </c>
      <c r="G53" s="23">
        <v>0</v>
      </c>
      <c r="H53" s="17">
        <f t="shared" si="32"/>
        <v>33.82648490206824</v>
      </c>
      <c r="I53" s="16">
        <f t="shared" si="33"/>
        <v>88.30846467479267</v>
      </c>
      <c r="J53" s="17">
        <f t="shared" si="34"/>
        <v>3.8710559857443365</v>
      </c>
      <c r="K53" s="17">
        <f t="shared" si="35"/>
        <v>109.74250166785906</v>
      </c>
      <c r="L53" s="17">
        <v>16</v>
      </c>
      <c r="M53" s="17">
        <v>4.2</v>
      </c>
      <c r="N53" s="18">
        <f t="shared" si="36"/>
        <v>418.06667302041546</v>
      </c>
      <c r="O53" s="17">
        <f t="shared" si="37"/>
        <v>26.129167063775967</v>
      </c>
      <c r="U53" s="30">
        <f t="shared" si="38"/>
        <v>106.7598897161233</v>
      </c>
      <c r="W53" s="31">
        <f t="shared" si="39"/>
        <v>505.41872820473105</v>
      </c>
    </row>
    <row r="54" spans="1:23" s="4" customFormat="1" ht="12.75">
      <c r="A54" s="28">
        <v>2002</v>
      </c>
      <c r="B54" s="16">
        <f t="shared" si="27"/>
        <v>150.03444515454856</v>
      </c>
      <c r="C54" s="17">
        <f t="shared" si="28"/>
        <v>0</v>
      </c>
      <c r="D54" s="16">
        <f t="shared" si="29"/>
        <v>150.03444515454856</v>
      </c>
      <c r="E54" s="17">
        <f t="shared" si="30"/>
        <v>10.999999999999993</v>
      </c>
      <c r="F54" s="16">
        <f t="shared" si="31"/>
        <v>133.53065618754823</v>
      </c>
      <c r="G54" s="23">
        <v>0</v>
      </c>
      <c r="H54" s="17">
        <f t="shared" si="32"/>
        <v>33.81068729511988</v>
      </c>
      <c r="I54" s="16">
        <f t="shared" si="33"/>
        <v>88.38302358085465</v>
      </c>
      <c r="J54" s="17">
        <f t="shared" si="34"/>
        <v>3.8743243213525327</v>
      </c>
      <c r="K54" s="17">
        <f t="shared" si="35"/>
        <v>109.83515734818363</v>
      </c>
      <c r="L54" s="17">
        <v>16</v>
      </c>
      <c r="M54" s="17">
        <v>4.2</v>
      </c>
      <c r="N54" s="18">
        <f t="shared" si="36"/>
        <v>418.41964704069954</v>
      </c>
      <c r="O54" s="17">
        <f t="shared" si="37"/>
        <v>26.15122794004372</v>
      </c>
      <c r="U54" s="30">
        <f t="shared" si="38"/>
        <v>106.8245249500386</v>
      </c>
      <c r="W54" s="31">
        <f t="shared" si="39"/>
        <v>505.72472194273087</v>
      </c>
    </row>
    <row r="55" spans="1:23" s="4" customFormat="1" ht="12.75">
      <c r="A55" s="28">
        <v>2003</v>
      </c>
      <c r="B55" s="16">
        <f t="shared" si="27"/>
        <v>145.9370020826384</v>
      </c>
      <c r="C55" s="17">
        <f t="shared" si="28"/>
        <v>0</v>
      </c>
      <c r="D55" s="16">
        <f t="shared" si="29"/>
        <v>145.9370020826384</v>
      </c>
      <c r="E55" s="17">
        <f t="shared" si="30"/>
        <v>11</v>
      </c>
      <c r="F55" s="16">
        <f t="shared" si="31"/>
        <v>129.88393185354818</v>
      </c>
      <c r="G55" s="23">
        <v>0</v>
      </c>
      <c r="H55" s="17">
        <f t="shared" si="32"/>
        <v>33.81243453488009</v>
      </c>
      <c r="I55" s="16">
        <f t="shared" si="33"/>
        <v>85.96701242423893</v>
      </c>
      <c r="J55" s="17">
        <f t="shared" si="34"/>
        <v>3.768416982980337</v>
      </c>
      <c r="K55" s="17">
        <f t="shared" si="35"/>
        <v>106.83273725900106</v>
      </c>
      <c r="L55" s="17">
        <v>16</v>
      </c>
      <c r="M55" s="17">
        <v>4.2</v>
      </c>
      <c r="N55" s="18">
        <f t="shared" si="36"/>
        <v>406.9818562247659</v>
      </c>
      <c r="O55" s="17">
        <f t="shared" si="37"/>
        <v>25.43636601404787</v>
      </c>
      <c r="U55" s="30">
        <f t="shared" si="38"/>
        <v>103.90714548283853</v>
      </c>
      <c r="W55" s="31">
        <f t="shared" si="39"/>
        <v>491.91337178188326</v>
      </c>
    </row>
    <row r="56" spans="1:23" s="4" customFormat="1" ht="12.75">
      <c r="A56" s="28">
        <v>2004</v>
      </c>
      <c r="B56" s="16">
        <f t="shared" si="27"/>
        <v>146.30277153036107</v>
      </c>
      <c r="C56" s="17">
        <f t="shared" si="28"/>
        <v>0</v>
      </c>
      <c r="D56" s="16">
        <f t="shared" si="29"/>
        <v>146.30277153036107</v>
      </c>
      <c r="E56" s="17">
        <f t="shared" si="30"/>
        <v>10.999999999999996</v>
      </c>
      <c r="F56" s="16">
        <f t="shared" si="31"/>
        <v>130.20946666202136</v>
      </c>
      <c r="G56" s="23">
        <v>0</v>
      </c>
      <c r="H56" s="17">
        <f t="shared" si="32"/>
        <v>33.827573309116104</v>
      </c>
      <c r="I56" s="16">
        <f t="shared" si="33"/>
        <v>86.16276387151699</v>
      </c>
      <c r="J56" s="17">
        <f t="shared" si="34"/>
        <v>3.776997868340471</v>
      </c>
      <c r="K56" s="17">
        <f t="shared" si="35"/>
        <v>107.07600106851817</v>
      </c>
      <c r="L56" s="17">
        <v>16</v>
      </c>
      <c r="M56" s="17">
        <v>4.2</v>
      </c>
      <c r="N56" s="18">
        <f t="shared" si="36"/>
        <v>407.9085754991168</v>
      </c>
      <c r="O56" s="17">
        <f t="shared" si="37"/>
        <v>25.4942859686948</v>
      </c>
      <c r="U56" s="30">
        <f t="shared" si="38"/>
        <v>104.1675733296171</v>
      </c>
      <c r="W56" s="31">
        <f t="shared" si="39"/>
        <v>493.1462796788277</v>
      </c>
    </row>
    <row r="57" spans="1:23" s="4" customFormat="1" ht="12.75">
      <c r="A57" s="28">
        <v>2005</v>
      </c>
      <c r="B57" s="16">
        <f t="shared" si="27"/>
        <v>146.8245425343991</v>
      </c>
      <c r="C57" s="17">
        <f t="shared" si="28"/>
        <v>0</v>
      </c>
      <c r="D57" s="16">
        <f t="shared" si="29"/>
        <v>146.8245425343991</v>
      </c>
      <c r="E57" s="17">
        <f t="shared" si="30"/>
        <v>10.999999999999996</v>
      </c>
      <c r="F57" s="16">
        <f t="shared" si="31"/>
        <v>130.6738428556152</v>
      </c>
      <c r="G57" s="23">
        <v>0</v>
      </c>
      <c r="H57" s="17">
        <f t="shared" si="32"/>
        <v>33.80631867445456</v>
      </c>
      <c r="I57" s="16">
        <f t="shared" si="33"/>
        <v>86.49782711568994</v>
      </c>
      <c r="J57" s="17">
        <f t="shared" si="34"/>
        <v>3.791685572194628</v>
      </c>
      <c r="K57" s="17">
        <f t="shared" si="35"/>
        <v>107.4923901289316</v>
      </c>
      <c r="L57" s="17">
        <v>16</v>
      </c>
      <c r="M57" s="17">
        <v>4.2</v>
      </c>
      <c r="N57" s="18">
        <f t="shared" si="36"/>
        <v>409.49481953878706</v>
      </c>
      <c r="O57" s="17">
        <f t="shared" si="37"/>
        <v>25.59342622117419</v>
      </c>
      <c r="U57" s="30">
        <f t="shared" si="38"/>
        <v>104.53907428449216</v>
      </c>
      <c r="W57" s="31">
        <f t="shared" si="39"/>
        <v>494.9050257831845</v>
      </c>
    </row>
    <row r="58" spans="1:23" s="4" customFormat="1" ht="12.75">
      <c r="A58" s="22">
        <v>2006</v>
      </c>
      <c r="B58" s="16">
        <f t="shared" si="27"/>
        <v>144.168105012746</v>
      </c>
      <c r="C58" s="17">
        <f t="shared" si="28"/>
        <v>0</v>
      </c>
      <c r="D58" s="16">
        <f t="shared" si="29"/>
        <v>144.168105012746</v>
      </c>
      <c r="E58" s="17">
        <f t="shared" si="30"/>
        <v>11.000000000000005</v>
      </c>
      <c r="F58" s="16">
        <f t="shared" si="31"/>
        <v>128.30961346134393</v>
      </c>
      <c r="G58" s="23">
        <v>0</v>
      </c>
      <c r="H58" s="17">
        <f t="shared" si="32"/>
        <v>33.78796302469957</v>
      </c>
      <c r="I58" s="16">
        <f t="shared" si="33"/>
        <v>84.95640870789009</v>
      </c>
      <c r="J58" s="23">
        <f t="shared" si="34"/>
        <v>3.7241165460992915</v>
      </c>
      <c r="K58" s="23">
        <f t="shared" si="35"/>
        <v>105.57684202364186</v>
      </c>
      <c r="L58" s="23">
        <v>16</v>
      </c>
      <c r="M58" s="23">
        <v>4.2</v>
      </c>
      <c r="N58" s="26">
        <f t="shared" si="36"/>
        <v>402.19749342339753</v>
      </c>
      <c r="O58" s="23">
        <f t="shared" si="37"/>
        <v>25.137343338962346</v>
      </c>
      <c r="U58" s="30">
        <f t="shared" si="38"/>
        <v>102.64769076907514</v>
      </c>
      <c r="W58" s="31">
        <f t="shared" si="39"/>
        <v>485.95090777640013</v>
      </c>
    </row>
    <row r="59" spans="1:23" s="4" customFormat="1" ht="12.75">
      <c r="A59" s="22">
        <v>2007</v>
      </c>
      <c r="B59" s="16">
        <f t="shared" si="27"/>
        <v>140.4481686901771</v>
      </c>
      <c r="C59" s="17">
        <f t="shared" si="28"/>
        <v>0</v>
      </c>
      <c r="D59" s="16">
        <f t="shared" si="29"/>
        <v>140.4481686901771</v>
      </c>
      <c r="E59" s="17">
        <f t="shared" si="30"/>
        <v>11.000000000000002</v>
      </c>
      <c r="F59" s="16">
        <f t="shared" si="31"/>
        <v>124.99887013425763</v>
      </c>
      <c r="G59" s="23">
        <v>0</v>
      </c>
      <c r="H59" s="17">
        <f t="shared" si="32"/>
        <v>33.81359945068629</v>
      </c>
      <c r="I59" s="16">
        <f t="shared" si="33"/>
        <v>82.73225286917622</v>
      </c>
      <c r="J59" s="23">
        <f t="shared" si="34"/>
        <v>3.6266193038543</v>
      </c>
      <c r="K59" s="23">
        <f t="shared" si="35"/>
        <v>102.81284395461748</v>
      </c>
      <c r="L59" s="23">
        <v>16</v>
      </c>
      <c r="M59" s="23">
        <v>4.2</v>
      </c>
      <c r="N59" s="24">
        <f t="shared" si="36"/>
        <v>391.66797696997133</v>
      </c>
      <c r="O59" s="23">
        <f t="shared" si="37"/>
        <v>24.47924856062321</v>
      </c>
      <c r="U59" s="30">
        <f t="shared" si="38"/>
        <v>99.99909610740609</v>
      </c>
      <c r="W59" s="31">
        <f t="shared" si="39"/>
        <v>473.4120287180748</v>
      </c>
    </row>
    <row r="60" spans="1:23" s="4" customFormat="1" ht="12.75">
      <c r="A60" s="22">
        <v>2008</v>
      </c>
      <c r="B60" s="16">
        <f t="shared" si="27"/>
        <v>139.54882088876775</v>
      </c>
      <c r="C60" s="17">
        <f t="shared" si="28"/>
        <v>0</v>
      </c>
      <c r="D60" s="16">
        <f t="shared" si="29"/>
        <v>139.54882088876775</v>
      </c>
      <c r="E60" s="17">
        <f t="shared" si="30"/>
        <v>11.000000000000004</v>
      </c>
      <c r="F60" s="16">
        <f t="shared" si="31"/>
        <v>124.1984505910033</v>
      </c>
      <c r="G60" s="23">
        <v>0</v>
      </c>
      <c r="H60" s="17">
        <f t="shared" si="32"/>
        <v>33.80381946385243</v>
      </c>
      <c r="I60" s="16">
        <f t="shared" si="33"/>
        <v>82.21463057631858</v>
      </c>
      <c r="J60" s="23">
        <f t="shared" si="34"/>
        <v>3.60392901156465</v>
      </c>
      <c r="K60" s="23">
        <f t="shared" si="35"/>
        <v>102.16958551335205</v>
      </c>
      <c r="L60" s="23">
        <v>16</v>
      </c>
      <c r="M60" s="23">
        <v>4.2</v>
      </c>
      <c r="N60" s="24">
        <f t="shared" si="36"/>
        <v>389.2174686222935</v>
      </c>
      <c r="O60" s="23">
        <f t="shared" si="37"/>
        <v>24.326091788893343</v>
      </c>
      <c r="U60" s="30">
        <f t="shared" si="38"/>
        <v>99.35876047280264</v>
      </c>
      <c r="W60" s="31">
        <f t="shared" si="39"/>
        <v>470.3805753986117</v>
      </c>
    </row>
    <row r="61" spans="1:23" s="4" customFormat="1" ht="12.75">
      <c r="A61" s="22">
        <v>2009</v>
      </c>
      <c r="B61" s="16">
        <f t="shared" si="27"/>
        <v>133.83889143270676</v>
      </c>
      <c r="C61" s="17">
        <f t="shared" si="28"/>
        <v>0</v>
      </c>
      <c r="D61" s="16">
        <f t="shared" si="29"/>
        <v>133.83889143270676</v>
      </c>
      <c r="E61" s="17">
        <f t="shared" si="30"/>
        <v>11.000000000000014</v>
      </c>
      <c r="F61" s="16">
        <f t="shared" si="31"/>
        <v>119.116613375109</v>
      </c>
      <c r="G61" s="23">
        <v>0</v>
      </c>
      <c r="H61" s="17">
        <f t="shared" si="32"/>
        <v>33.805589335020684</v>
      </c>
      <c r="I61" s="16">
        <f t="shared" si="33"/>
        <v>78.84854022773533</v>
      </c>
      <c r="J61" s="23">
        <f t="shared" si="34"/>
        <v>3.456374366147302</v>
      </c>
      <c r="K61" s="23">
        <f t="shared" si="35"/>
        <v>97.98648509309294</v>
      </c>
      <c r="L61" s="23">
        <v>16</v>
      </c>
      <c r="M61" s="23">
        <v>4.2</v>
      </c>
      <c r="N61" s="24">
        <f t="shared" si="36"/>
        <v>373.2818479736874</v>
      </c>
      <c r="O61" s="23">
        <f t="shared" si="37"/>
        <v>23.33011549835546</v>
      </c>
      <c r="U61" s="30">
        <f t="shared" si="38"/>
        <v>95.29329070008721</v>
      </c>
      <c r="W61" s="31">
        <f t="shared" si="39"/>
        <v>451.13397850211567</v>
      </c>
    </row>
    <row r="62" spans="1:23" s="4" customFormat="1" ht="12.75">
      <c r="A62" s="22">
        <v>2010</v>
      </c>
      <c r="B62" s="16">
        <f t="shared" si="27"/>
        <v>135.58313359991743</v>
      </c>
      <c r="C62" s="17">
        <f t="shared" si="28"/>
        <v>0</v>
      </c>
      <c r="D62" s="16">
        <f t="shared" si="29"/>
        <v>135.58313359991743</v>
      </c>
      <c r="E62" s="17">
        <f t="shared" si="30"/>
        <v>10.999999999999996</v>
      </c>
      <c r="F62" s="16">
        <f t="shared" si="31"/>
        <v>120.66898890392652</v>
      </c>
      <c r="G62" s="23">
        <v>0</v>
      </c>
      <c r="H62" s="17">
        <f t="shared" si="32"/>
        <v>33.78961204216383</v>
      </c>
      <c r="I62" s="16">
        <f t="shared" si="33"/>
        <v>79.89540569808803</v>
      </c>
      <c r="J62" s="23">
        <f t="shared" si="34"/>
        <v>3.502264359368242</v>
      </c>
      <c r="K62" s="23">
        <f t="shared" si="35"/>
        <v>99.28744345590998</v>
      </c>
      <c r="L62" s="23">
        <v>16</v>
      </c>
      <c r="M62" s="23">
        <v>4.2</v>
      </c>
      <c r="N62" s="24">
        <f t="shared" si="36"/>
        <v>378.237879832038</v>
      </c>
      <c r="O62" s="23">
        <f t="shared" si="37"/>
        <v>23.639867489502375</v>
      </c>
      <c r="U62" s="30">
        <f t="shared" si="38"/>
        <v>96.53519112314123</v>
      </c>
      <c r="W62" s="31">
        <f t="shared" si="39"/>
        <v>457.0133376326457</v>
      </c>
    </row>
    <row r="63" spans="1:23" s="2" customFormat="1" ht="12.75">
      <c r="A63" s="48" t="s">
        <v>60</v>
      </c>
      <c r="B63" s="32">
        <f t="shared" si="27"/>
        <v>134.26009305618692</v>
      </c>
      <c r="C63" s="33">
        <f t="shared" si="28"/>
        <v>0</v>
      </c>
      <c r="D63" s="32">
        <f t="shared" si="29"/>
        <v>134.26009305618692</v>
      </c>
      <c r="E63" s="33">
        <f t="shared" si="30"/>
        <v>11.000000000000002</v>
      </c>
      <c r="F63" s="32">
        <f t="shared" si="31"/>
        <v>119.49148282000635</v>
      </c>
      <c r="G63" s="33">
        <v>0</v>
      </c>
      <c r="H63" s="33">
        <f t="shared" si="32"/>
        <v>33.781696588963214</v>
      </c>
      <c r="I63" s="32">
        <f t="shared" si="33"/>
        <v>79.1252326440987</v>
      </c>
      <c r="J63" s="33">
        <f t="shared" si="34"/>
        <v>3.468503348782409</v>
      </c>
      <c r="K63" s="33">
        <f t="shared" si="35"/>
        <v>98.3303356863069</v>
      </c>
      <c r="L63" s="33">
        <v>16</v>
      </c>
      <c r="M63" s="33">
        <v>4.2</v>
      </c>
      <c r="N63" s="34">
        <f t="shared" si="36"/>
        <v>374.59175499545483</v>
      </c>
      <c r="O63" s="33">
        <f t="shared" si="37"/>
        <v>23.411984687215927</v>
      </c>
      <c r="Q63" s="4"/>
      <c r="R63" s="4"/>
      <c r="S63" s="4"/>
      <c r="T63" s="4"/>
      <c r="U63" s="35">
        <f t="shared" si="38"/>
        <v>95.5931862560051</v>
      </c>
      <c r="W63" s="36">
        <f t="shared" si="39"/>
        <v>452.55373297047737</v>
      </c>
    </row>
    <row r="64" spans="1:15" s="4" customFormat="1" ht="12.75">
      <c r="A64" s="9" t="s">
        <v>59</v>
      </c>
      <c r="O64" s="37"/>
    </row>
    <row r="65" ht="12.75">
      <c r="A65" s="38" t="s">
        <v>58</v>
      </c>
    </row>
    <row r="66" ht="12.75">
      <c r="A66" t="s">
        <v>54</v>
      </c>
    </row>
    <row r="67" ht="12.75">
      <c r="A67" t="s">
        <v>55</v>
      </c>
    </row>
    <row r="68" ht="12.75">
      <c r="A68" t="s">
        <v>56</v>
      </c>
    </row>
    <row r="69" ht="12.75">
      <c r="A69" s="49" t="s">
        <v>61</v>
      </c>
    </row>
    <row r="70" ht="12.75">
      <c r="A70" s="15"/>
    </row>
  </sheetData>
  <sheetProtection/>
  <mergeCells count="5">
    <mergeCell ref="I5:K5"/>
    <mergeCell ref="G2:H2"/>
    <mergeCell ref="I4:K4"/>
    <mergeCell ref="I3:K3"/>
    <mergeCell ref="I2:K2"/>
  </mergeCells>
  <printOptions/>
  <pageMargins left="0.75" right="0.75" top="0.5" bottom="0.5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7--Added sugar: estimated number of per capita calories consumed daily, by calendar year</dc:title>
  <dc:subject>Agricultural Economics</dc:subject>
  <dc:creator>SHALEY</dc:creator>
  <cp:keywords>sugar, estimated, per capita, calories, consumed, daily</cp:keywords>
  <dc:description/>
  <cp:lastModifiedBy>Windows User</cp:lastModifiedBy>
  <cp:lastPrinted>2012-06-14T20:58:57Z</cp:lastPrinted>
  <dcterms:created xsi:type="dcterms:W3CDTF">2012-06-08T17:25:56Z</dcterms:created>
  <dcterms:modified xsi:type="dcterms:W3CDTF">2012-06-18T15:26:00Z</dcterms:modified>
  <cp:category>Sweeteners Outlook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