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1"/>
  </bookViews>
  <sheets>
    <sheet name="Table 3" sheetId="1" r:id="rId1"/>
    <sheet name="Table 4" sheetId="2" r:id="rId2"/>
  </sheets>
  <externalReferences>
    <externalReference r:id="rId5"/>
    <externalReference r:id="rId6"/>
    <externalReference r:id="rId7"/>
  </externalReferences>
  <definedNames>
    <definedName name="CCCInv">#REF!</definedName>
    <definedName name="CertificateGains">#REF!</definedName>
    <definedName name="ComplyAcres">#REF!</definedName>
    <definedName name="ContractPaymentAcres">#REF!</definedName>
    <definedName name="CountercyclicalPaymentRate">#REF!</definedName>
    <definedName name="CountercyclicalPayments">#REF!</definedName>
    <definedName name="CountercyclicalPaymentYield">#REF!</definedName>
    <definedName name="CRPHistory">#REF!</definedName>
    <definedName name="CRPPayments">#REF!</definedName>
    <definedName name="DiffUnaccounted">#REF!</definedName>
    <definedName name="DirectCounterCyclicalPayments">#REF!</definedName>
    <definedName name="DirectPaymentRate">#REF!</definedName>
    <definedName name="DirectPayments">#REF!</definedName>
    <definedName name="DirectPaymentsExtract">'[3]ExtractFileForDirect'!#REF!</definedName>
    <definedName name="DirectPaymentYield">#REF!</definedName>
    <definedName name="Domestic">#REF!</definedName>
    <definedName name="Effective">#REF!</definedName>
    <definedName name="EV__LASTREFTIME__" hidden="1">38283.519537037</definedName>
    <definedName name="FarmValueOfProd">#REF!</definedName>
    <definedName name="FISCAL">#REF!</definedName>
    <definedName name="FixedDecoupledPayments">#REF!</definedName>
    <definedName name="FreeStocks">#REF!</definedName>
    <definedName name="HarvestedAcres">#REF!</definedName>
    <definedName name="HarvestedYield">#REF!</definedName>
    <definedName name="Imports">#REF!</definedName>
    <definedName name="LDPs">#REF!</definedName>
    <definedName name="LoanDeficiencyPayments">#REF!</definedName>
    <definedName name="LoanRate">#REF!</definedName>
    <definedName name="LoanRePaymntRate">#REF!</definedName>
    <definedName name="LoansCertGains">#REF!</definedName>
    <definedName name="LoansCertPurchasesCwt">#REF!</definedName>
    <definedName name="LoansCertPurchasesDoll">#REF!</definedName>
    <definedName name="LoansOutstanding">#REF!</definedName>
    <definedName name="LoansRepaidCYFY_2">#REF!</definedName>
    <definedName name="MarketingLoanWriteOffs">#REF!</definedName>
    <definedName name="Marketings">#REF!</definedName>
    <definedName name="MarketReturns">#REF!</definedName>
    <definedName name="MO_GoatsClipped">#REF!</definedName>
    <definedName name="MO_LDPs">#REF!</definedName>
    <definedName name="MO_LoanDeficiencyPayments">#REF!</definedName>
    <definedName name="MO_LoansMadeByCwt">#REF!</definedName>
    <definedName name="MO_LoansMadeByDoll">#REF!</definedName>
    <definedName name="MO_LoansRepaidByCwt">#REF!</definedName>
    <definedName name="MO_LoansRepaidByDoll">#REF!</definedName>
    <definedName name="MO_MarketingLoanWriteOffs">#REF!</definedName>
    <definedName name="MO_Marketings">#REF!</definedName>
    <definedName name="MO_MarketReturns">#REF!</definedName>
    <definedName name="MO_Yield">#REF!</definedName>
    <definedName name="MohairPayments">#REF!</definedName>
    <definedName name="NumberGoatsClipped">#REF!</definedName>
    <definedName name="PlantedAcres">#REF!</definedName>
    <definedName name="price">#REF!</definedName>
    <definedName name="_xlnm.Print_Area" localSheetId="0">'Table 3'!$A$1:$C$59</definedName>
    <definedName name="_xlnm.Print_Area" localSheetId="1">'Table 4'!$A$1:$C$53</definedName>
    <definedName name="_xlnm.Print_Titles">#N/A</definedName>
    <definedName name="Production">#REF!</definedName>
    <definedName name="ProductionFlexibilityPayments">#REF!</definedName>
    <definedName name="SAP">#REF!</definedName>
    <definedName name="SupportPrice">#REF!</definedName>
    <definedName name="TargetPrice">#REF!</definedName>
    <definedName name="WO_BeginningStocks">#REF!</definedName>
    <definedName name="WO_DiffUnAccted">#REF!</definedName>
    <definedName name="WO_DomesticUse">#REF!</definedName>
    <definedName name="WO_Exports">#REF!</definedName>
    <definedName name="WO_FreeStocks">#REF!</definedName>
    <definedName name="WO_Imports">#REF!</definedName>
    <definedName name="WO_LDPs">#REF!</definedName>
    <definedName name="WO_LDPsPelts">#REF!</definedName>
    <definedName name="WO_LoanDeficiencyPayments">#REF!</definedName>
    <definedName name="WO_LoansMadeByCwt">#REF!</definedName>
    <definedName name="WO_LoansMadeByDoll">#REF!</definedName>
    <definedName name="WO_LoansRepaidByCwt">#REF!</definedName>
    <definedName name="WO_LoansRepaidByDoll">#REF!</definedName>
    <definedName name="WO_MarketingLoanWriteOffs">#REF!</definedName>
    <definedName name="WO_Marketings">#REF!</definedName>
    <definedName name="WO_MarketReturns">#REF!</definedName>
    <definedName name="WO_production">#REF!</definedName>
    <definedName name="WO_SheepShorn">#REF!</definedName>
    <definedName name="WO_ShornWool">#REF!</definedName>
    <definedName name="WO_StockSheep">#REF!</definedName>
    <definedName name="WO_Yield">#REF!</definedName>
    <definedName name="XLSIMSIM" localSheetId="0" hidden="1">{"Sim",1,"Output 1","Beet!$W$45","1","3","1,000","298503897"}</definedName>
    <definedName name="XLSIMSIM" localSheetId="1" hidden="1">{"Sim",1,"Output 1","Beet!$W$45","1","3","1,000","298503897"}</definedName>
    <definedName name="XLSIMSIM" hidden="1">{"Sim",1,"Output 1","MProd!$U$230","1","4","10,000","298503897"}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  <definedName name="Yield">#REF!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<sst xmlns="http://schemas.openxmlformats.org/spreadsheetml/2006/main" count="72" uniqueCount="49">
  <si>
    <t>Table 3 -- USDA estimate of sugar imports in FY 2011</t>
  </si>
  <si>
    <t>Metric tons, raw value</t>
  </si>
  <si>
    <t>Short tons, raw value</t>
  </si>
  <si>
    <t>Raw sugar TRQ</t>
  </si>
  <si>
    <t xml:space="preserve"> Less shortfall attributable to Mexico 1/</t>
  </si>
  <si>
    <t xml:space="preserve"> Less other shortfall (not including waivers)</t>
  </si>
  <si>
    <t xml:space="preserve"> Plus FY 2010 TRQ entries in October 2010 </t>
  </si>
  <si>
    <t xml:space="preserve"> Less FY 2011 TRQ entries in September 2010</t>
  </si>
  <si>
    <t xml:space="preserve"> Less FY 2011 TRQ entries in October 2011 </t>
  </si>
  <si>
    <t xml:space="preserve"> Plus FY 2012 TRQ entries in September 2011</t>
  </si>
  <si>
    <t>Total raw sugar TRQ</t>
  </si>
  <si>
    <t>Refined sugar TRQ</t>
  </si>
  <si>
    <t xml:space="preserve"> Allocation to Canada </t>
  </si>
  <si>
    <t xml:space="preserve"> FY 2011 Canada sugar to enter in FY 2012</t>
  </si>
  <si>
    <t xml:space="preserve"> Allocation to Mexico </t>
  </si>
  <si>
    <t xml:space="preserve">  Less Mexican shortfall 1/</t>
  </si>
  <si>
    <t xml:space="preserve"> Global</t>
  </si>
  <si>
    <t xml:space="preserve"> FY 2011 Global to enter in FY 2012</t>
  </si>
  <si>
    <t xml:space="preserve"> Specialty</t>
  </si>
  <si>
    <t xml:space="preserve">   Base </t>
  </si>
  <si>
    <t xml:space="preserve">   Additional </t>
  </si>
  <si>
    <t xml:space="preserve">   August increase</t>
  </si>
  <si>
    <t>Total refined sugar TRQ</t>
  </si>
  <si>
    <t xml:space="preserve">CAFTA/DR TRQ </t>
  </si>
  <si>
    <t xml:space="preserve"> Entries in Oct.-Dec. 2010</t>
  </si>
  <si>
    <t xml:space="preserve"> Entries in Jan.-Sep. 2011</t>
  </si>
  <si>
    <t xml:space="preserve">    Total entries in FY 2011</t>
  </si>
  <si>
    <t xml:space="preserve"> Other:</t>
  </si>
  <si>
    <t>Singapore, Bahrain, Jordan</t>
  </si>
  <si>
    <t>Less shortfall</t>
  </si>
  <si>
    <t>Peru</t>
  </si>
  <si>
    <t>Total estimate TRQ entries</t>
  </si>
  <si>
    <t>Mexico</t>
  </si>
  <si>
    <t>Re-export program imports</t>
  </si>
  <si>
    <t>Sugar syrups, high-tier</t>
  </si>
  <si>
    <t>Total projected imports</t>
  </si>
  <si>
    <t xml:space="preserve">1/ Total entries from Mexico, quota and non-quota, reflected below. </t>
  </si>
  <si>
    <t>Source: USDA, FAS.</t>
  </si>
  <si>
    <t xml:space="preserve"> Less other shortfall</t>
  </si>
  <si>
    <t xml:space="preserve"> Plus FY 2011 TRQ entries in Oct. and Nov. 2011 </t>
  </si>
  <si>
    <t xml:space="preserve"> Less FY 2012 TRQ entries in September 2011</t>
  </si>
  <si>
    <t xml:space="preserve"> FY 2011 Canada sugar to enter FY 2012</t>
  </si>
  <si>
    <t>CAFTA/DR TRQ - calendar 2012</t>
  </si>
  <si>
    <t xml:space="preserve"> CAFTA/DR FY 2011, likely to enter in FY 2012</t>
  </si>
  <si>
    <t xml:space="preserve"> CAFTA/DR FY 2012, forecast to enter in FY 2013</t>
  </si>
  <si>
    <t>Table 4 -- USDA estimate of sugar imports in FY 2012</t>
  </si>
  <si>
    <t>Raw sugar tariff-rate quota (TRQ)</t>
  </si>
  <si>
    <t xml:space="preserve"> Less Mexican shortfall 1/</t>
  </si>
  <si>
    <t xml:space="preserve"> FY 2011 global sugar to enter FY 2012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</si>
</sst>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0.0000"/>
    <numFmt numFmtId="168" formatCode="0.0000000"/>
    <numFmt numFmtId="169" formatCode="0.000000"/>
    <numFmt numFmtId="170" formatCode="0.00000"/>
    <numFmt numFmtId="171" formatCode="0.00000000"/>
    <numFmt numFmtId="172" formatCode="#,##0.000"/>
    <numFmt numFmtId="173" formatCode="0.0%"/>
    <numFmt numFmtId="174" formatCode="_(* #,##0.0_);_(* \(#,##0.0\);_(* &quot;-&quot;??_);_(@_)"/>
    <numFmt numFmtId="175" formatCode="_(* #,##0.000_);_(* \(#,##0.000\);_(* &quot;-&quot;??_);_(@_)"/>
    <numFmt numFmtId="176" formatCode="_(* #,##0_);_(* \(#,##0\);_(* &quot;-&quot;??_);_(@_)"/>
    <numFmt numFmtId="177" formatCode="0.000000000"/>
    <numFmt numFmtId="178" formatCode="0.0_)"/>
    <numFmt numFmtId="179" formatCode="0_)"/>
    <numFmt numFmtId="180" formatCode="#,##0_______)"/>
    <numFmt numFmtId="181" formatCode="#,##0_____)"/>
    <numFmt numFmtId="182" formatCode="0.000000000000"/>
    <numFmt numFmtId="183" formatCode="#,##0.0000000000000"/>
    <numFmt numFmtId="184" formatCode="#,##0.0000"/>
    <numFmt numFmtId="185" formatCode="#,##0.00000"/>
    <numFmt numFmtId="186" formatCode="#,##0___)"/>
    <numFmt numFmtId="187" formatCode="#,##0.00___)"/>
    <numFmt numFmtId="188" formatCode="#,##0.0___)"/>
    <numFmt numFmtId="189" formatCode="0_);\(0\)"/>
    <numFmt numFmtId="190" formatCode="#,##0.0_)"/>
    <numFmt numFmtId="191" formatCode="[$-409]dddd\,\ mmmm\ dd\,\ yyyy"/>
    <numFmt numFmtId="192" formatCode="0.00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m/d/yy;@"/>
    <numFmt numFmtId="198" formatCode="mmm\-yyyy"/>
    <numFmt numFmtId="199" formatCode="#.00"/>
    <numFmt numFmtId="200" formatCode="&quot;$&quot;#,##0"/>
    <numFmt numFmtId="201" formatCode="_(* #,##0.0000_);_(* \(#,##0.0000\);_(* &quot;-&quot;??_);_(@_)"/>
    <numFmt numFmtId="202" formatCode="#,##0.000000000000"/>
    <numFmt numFmtId="203" formatCode="[$-409]mmm\-yy;@"/>
    <numFmt numFmtId="204" formatCode="#,##0.000000000"/>
    <numFmt numFmtId="205" formatCode="_(* #,##0.0_);_(* \(#,##0.0\);_(* &quot;-&quot;?_);_(@_)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0.000%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8"/>
      <name val="Courier"/>
      <family val="0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Courier"/>
      <family val="0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 locked="0"/>
    </xf>
    <xf numFmtId="0" fontId="10" fillId="0" borderId="0" applyNumberFormat="0" applyFill="0" applyBorder="0" applyAlignment="0" applyProtection="0"/>
    <xf numFmtId="199" fontId="9" fillId="0" borderId="0">
      <alignment/>
      <protection locked="0"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 locked="0"/>
    </xf>
    <xf numFmtId="0" fontId="16" fillId="0" borderId="0">
      <alignment/>
      <protection locked="0"/>
    </xf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9">
      <alignment/>
      <protection locked="0"/>
    </xf>
    <xf numFmtId="0" fontId="2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eading1" xfId="56"/>
    <cellStyle name="Heading2" xfId="57"/>
    <cellStyle name="Hyperlink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ULY%20WASDE%20S&amp;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PAS\DSA\SugarBudget\PresBudg\PBFY10\Book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PAS\DSA\SugarBudget\PresBudg\PBFY10\PB%20FY10%20Sug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06_07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TLAY CAL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lays vs receipts"/>
      <sheetName val="acq vs disp"/>
      <sheetName val="Budget Model"/>
      <sheetName val="s&amp;u"/>
      <sheetName val="OUTLAY CALC"/>
      <sheetName val="ProcessExtract"/>
      <sheetName val="ProcessDirections"/>
      <sheetName val="TextFileHeader"/>
      <sheetName val="TextFileToLoad"/>
      <sheetName val="ExtractFileForDirect"/>
      <sheetName val="ExtractFileForLoan"/>
      <sheetName val="ExtractFileForS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9">
    <pageSetUpPr fitToPage="1"/>
  </sheetPr>
  <dimension ref="A1:M61"/>
  <sheetViews>
    <sheetView workbookViewId="0" topLeftCell="A35">
      <selection activeCell="B50" sqref="B50"/>
    </sheetView>
  </sheetViews>
  <sheetFormatPr defaultColWidth="9.140625" defaultRowHeight="12.75"/>
  <cols>
    <col min="1" max="1" width="40.7109375" style="0" customWidth="1"/>
    <col min="2" max="3" width="19.421875" style="5" customWidth="1"/>
    <col min="4" max="4" width="11.57421875" style="5" customWidth="1"/>
    <col min="5" max="5" width="9.140625" style="5" customWidth="1"/>
    <col min="6" max="7" width="10.57421875" style="5" customWidth="1"/>
    <col min="8" max="8" width="16.140625" style="0" customWidth="1"/>
    <col min="9" max="10" width="11.00390625" style="5" customWidth="1"/>
    <col min="11" max="13" width="9.140625" style="5" customWidth="1"/>
  </cols>
  <sheetData>
    <row r="1" spans="1:13" s="1" customFormat="1" ht="12.75">
      <c r="A1" s="1" t="s">
        <v>0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</row>
    <row r="3" spans="2:13" s="1" customFormat="1" ht="12.75">
      <c r="B3" s="3" t="s">
        <v>1</v>
      </c>
      <c r="C3" s="3" t="s">
        <v>2</v>
      </c>
      <c r="D3" s="2"/>
      <c r="E3" s="2"/>
      <c r="F3" s="2"/>
      <c r="G3" s="2"/>
      <c r="I3" s="2"/>
      <c r="J3" s="2"/>
      <c r="K3" s="2"/>
      <c r="L3" s="2"/>
      <c r="M3" s="2"/>
    </row>
    <row r="5" spans="1:8" ht="12.75">
      <c r="A5" s="4" t="s">
        <v>3</v>
      </c>
      <c r="B5" s="5">
        <f>(2000/2204.6225)*C5</f>
        <v>1520892.174816777</v>
      </c>
      <c r="C5" s="5">
        <f>1556496.5543375+120000</f>
        <v>1676496.5543375</v>
      </c>
      <c r="H5" s="6"/>
    </row>
    <row r="6" spans="1:8" ht="12.75">
      <c r="A6" s="4"/>
      <c r="H6" s="6"/>
    </row>
    <row r="7" spans="1:3" ht="12.75">
      <c r="A7" t="s">
        <v>4</v>
      </c>
      <c r="B7" s="5">
        <v>0</v>
      </c>
      <c r="C7" s="5">
        <f>(2204.6225/2000)*B7</f>
        <v>0</v>
      </c>
    </row>
    <row r="8" spans="1:3" ht="12.75">
      <c r="A8" t="s">
        <v>5</v>
      </c>
      <c r="B8" s="5">
        <v>-83330</v>
      </c>
      <c r="C8" s="5">
        <f>(2204.6225/2000)*B8</f>
        <v>-91855.5964625</v>
      </c>
    </row>
    <row r="10" spans="1:3" ht="12.75">
      <c r="A10" t="s">
        <v>6</v>
      </c>
      <c r="B10" s="5">
        <v>32971</v>
      </c>
      <c r="C10" s="5">
        <f>(2204.6225/2000)*B10</f>
        <v>36344.304223750005</v>
      </c>
    </row>
    <row r="11" spans="1:3" ht="12.75">
      <c r="A11" t="s">
        <v>7</v>
      </c>
      <c r="B11" s="5">
        <v>-37007</v>
      </c>
      <c r="C11" s="5">
        <f>(2204.6225/2000)*B11</f>
        <v>-40793.23242875</v>
      </c>
    </row>
    <row r="13" spans="1:3" ht="12.75">
      <c r="A13" t="s">
        <v>8</v>
      </c>
      <c r="B13" s="5">
        <v>-79906</v>
      </c>
      <c r="C13" s="5">
        <f>(2204.6225/2000)*B13</f>
        <v>-88081.2827425</v>
      </c>
    </row>
    <row r="14" spans="1:3" ht="12.75">
      <c r="A14" t="s">
        <v>9</v>
      </c>
      <c r="B14" s="5">
        <v>20062</v>
      </c>
      <c r="C14" s="5">
        <f>(2204.6225/2000)*B14</f>
        <v>22114.5682975</v>
      </c>
    </row>
    <row r="16" spans="1:3" ht="12.75">
      <c r="A16" t="s">
        <v>10</v>
      </c>
      <c r="B16" s="7">
        <f>B5+B7+B8+B10+B11+B13+B14</f>
        <v>1373682.174816777</v>
      </c>
      <c r="C16" s="7">
        <f>SUM(C5:C14)</f>
        <v>1514225.3152249998</v>
      </c>
    </row>
    <row r="18" ht="12.75">
      <c r="A18" s="8" t="s">
        <v>11</v>
      </c>
    </row>
    <row r="20" spans="1:3" ht="12.75">
      <c r="A20" t="s">
        <v>12</v>
      </c>
      <c r="B20" s="5">
        <v>35300</v>
      </c>
      <c r="C20" s="5">
        <f>(2204.6225/2000)*B20</f>
        <v>38911.587125000005</v>
      </c>
    </row>
    <row r="21" spans="1:8" ht="12.75">
      <c r="A21" t="s">
        <v>13</v>
      </c>
      <c r="B21" s="5">
        <v>-25575</v>
      </c>
      <c r="C21" s="5">
        <f>(2204.6225/2000)*B21</f>
        <v>-28191.610218750004</v>
      </c>
      <c r="H21" s="6"/>
    </row>
    <row r="22" ht="12.75">
      <c r="H22" s="6"/>
    </row>
    <row r="23" spans="1:8" ht="12.75">
      <c r="A23" t="s">
        <v>14</v>
      </c>
      <c r="B23" s="5">
        <v>0</v>
      </c>
      <c r="C23" s="5">
        <f>(2204.6225/2000)*B23</f>
        <v>0</v>
      </c>
      <c r="H23" s="6"/>
    </row>
    <row r="24" spans="1:8" ht="12.75">
      <c r="A24" t="s">
        <v>15</v>
      </c>
      <c r="B24" s="5">
        <f>-B23</f>
        <v>0</v>
      </c>
      <c r="C24" s="5">
        <f>(2204.6225/2000)*B24</f>
        <v>0</v>
      </c>
      <c r="H24" s="6"/>
    </row>
    <row r="25" ht="12.75">
      <c r="H25" s="6"/>
    </row>
    <row r="26" spans="1:3" ht="12.75">
      <c r="A26" t="s">
        <v>16</v>
      </c>
      <c r="B26" s="5">
        <v>118168</v>
      </c>
      <c r="C26" s="5">
        <f>(2204.6225/2000)*B26</f>
        <v>130257.91579000001</v>
      </c>
    </row>
    <row r="27" spans="1:3" ht="12.75">
      <c r="A27" t="s">
        <v>17</v>
      </c>
      <c r="B27" s="5">
        <v>-111078</v>
      </c>
      <c r="C27" s="5">
        <f>(2204.6225/2000)*B27</f>
        <v>-122442.52902750002</v>
      </c>
    </row>
    <row r="29" ht="12.75">
      <c r="A29" t="s">
        <v>18</v>
      </c>
    </row>
    <row r="30" spans="1:3" ht="12.75">
      <c r="A30" t="s">
        <v>19</v>
      </c>
      <c r="B30" s="5">
        <v>1656</v>
      </c>
      <c r="C30" s="5">
        <f>(2204.6225/2000)*B30</f>
        <v>1825.4274300000002</v>
      </c>
    </row>
    <row r="31" spans="1:3" ht="12.75">
      <c r="A31" t="s">
        <v>20</v>
      </c>
      <c r="B31" s="9">
        <f>C31*2000/2204.6225</f>
        <v>77110.70716188372</v>
      </c>
      <c r="C31" s="9">
        <v>85000</v>
      </c>
    </row>
    <row r="32" spans="1:3" ht="12.75">
      <c r="A32" t="s">
        <v>21</v>
      </c>
      <c r="B32" s="9">
        <f>C32*2000/2204.6225</f>
        <v>9071.847901398085</v>
      </c>
      <c r="C32" s="10">
        <v>10000</v>
      </c>
    </row>
    <row r="34" spans="1:3" ht="12.75">
      <c r="A34" s="8" t="s">
        <v>22</v>
      </c>
      <c r="B34" s="7">
        <f>SUM(B20:B32)</f>
        <v>104653.5550632818</v>
      </c>
      <c r="C34" s="7">
        <f>SUM(C20:C32)</f>
        <v>115360.79109875</v>
      </c>
    </row>
    <row r="36" spans="1:5" ht="12.75">
      <c r="A36" s="8" t="s">
        <v>23</v>
      </c>
      <c r="B36" s="7"/>
      <c r="C36" s="7"/>
      <c r="E36" s="11"/>
    </row>
    <row r="37" spans="1:5" ht="12.75">
      <c r="A37" s="12" t="s">
        <v>24</v>
      </c>
      <c r="B37" s="10">
        <v>4411</v>
      </c>
      <c r="C37" s="10">
        <f>B37*2204.6225/2000</f>
        <v>4862.29492375</v>
      </c>
      <c r="E37" s="11"/>
    </row>
    <row r="38" spans="1:5" ht="12.75">
      <c r="A38" s="12" t="s">
        <v>25</v>
      </c>
      <c r="B38" s="10">
        <v>78735</v>
      </c>
      <c r="C38" s="10">
        <f>B38*2204.6225/2000</f>
        <v>86790.47626875</v>
      </c>
      <c r="E38" s="11"/>
    </row>
    <row r="39" spans="1:5" ht="12.75">
      <c r="A39" s="8" t="s">
        <v>26</v>
      </c>
      <c r="B39" s="7">
        <f>B37+B38</f>
        <v>83146</v>
      </c>
      <c r="C39" s="7">
        <f>C37+C38</f>
        <v>91652.7711925</v>
      </c>
      <c r="E39" s="11"/>
    </row>
    <row r="40" spans="1:5" ht="12.75">
      <c r="A40" s="12"/>
      <c r="B40" s="10"/>
      <c r="C40" s="10"/>
      <c r="E40" s="11"/>
    </row>
    <row r="41" spans="1:3" ht="12.75">
      <c r="A41" s="12" t="s">
        <v>27</v>
      </c>
      <c r="C41" s="7"/>
    </row>
    <row r="42" spans="1:3" ht="12.75">
      <c r="A42" t="s">
        <v>28</v>
      </c>
      <c r="B42" s="7">
        <v>20</v>
      </c>
      <c r="C42" s="7">
        <f>(2204.6225/2000)*B42</f>
        <v>22.046225</v>
      </c>
    </row>
    <row r="43" spans="1:3" ht="12.75">
      <c r="A43" t="s">
        <v>29</v>
      </c>
      <c r="B43" s="7">
        <v>-4</v>
      </c>
      <c r="C43" s="7">
        <f>(2204.6225/2000)*B43</f>
        <v>-4.409245</v>
      </c>
    </row>
    <row r="44" spans="1:3" ht="12.75">
      <c r="A44" s="12" t="s">
        <v>30</v>
      </c>
      <c r="B44" s="7">
        <v>2000</v>
      </c>
      <c r="C44" s="7">
        <f>(2204.6225/2000)*B44</f>
        <v>2204.6225</v>
      </c>
    </row>
    <row r="45" spans="1:3" ht="12.75">
      <c r="A45" t="s">
        <v>29</v>
      </c>
      <c r="B45" s="7">
        <v>-2000</v>
      </c>
      <c r="C45" s="7">
        <f>(2204.6225/2000)*B45</f>
        <v>-2204.6225</v>
      </c>
    </row>
    <row r="46" ht="12.75">
      <c r="A46" s="12"/>
    </row>
    <row r="47" ht="12.75">
      <c r="A47" s="8"/>
    </row>
    <row r="48" spans="1:13" s="16" customFormat="1" ht="12.75">
      <c r="A48" s="13" t="s">
        <v>31</v>
      </c>
      <c r="B48" s="14">
        <f>B16+B34+B39+B42+B43+B44+B45</f>
        <v>1561497.729880059</v>
      </c>
      <c r="C48" s="14">
        <f>C16+C34+C39+C42+C43+C44+C45</f>
        <v>1721256.5144962496</v>
      </c>
      <c r="D48" s="15"/>
      <c r="E48" s="15"/>
      <c r="F48" s="15"/>
      <c r="G48" s="15"/>
      <c r="I48" s="15"/>
      <c r="J48" s="15"/>
      <c r="K48" s="15"/>
      <c r="L48" s="15"/>
      <c r="M48" s="15"/>
    </row>
    <row r="49" spans="1:13" s="16" customFormat="1" ht="12.75">
      <c r="A49" s="13"/>
      <c r="B49" s="14"/>
      <c r="C49" s="14"/>
      <c r="D49" s="15"/>
      <c r="E49" s="15"/>
      <c r="F49" s="15"/>
      <c r="G49" s="15"/>
      <c r="I49" s="15"/>
      <c r="J49" s="15"/>
      <c r="K49" s="15"/>
      <c r="L49" s="15"/>
      <c r="M49" s="15"/>
    </row>
    <row r="50" spans="1:13" s="16" customFormat="1" ht="12.75">
      <c r="A50" s="13" t="s">
        <v>32</v>
      </c>
      <c r="B50" s="14">
        <v>1549045</v>
      </c>
      <c r="C50" s="5">
        <f>(2204.6225/2000)*B50</f>
        <v>1707529.7302562501</v>
      </c>
      <c r="D50" s="15"/>
      <c r="E50" s="15"/>
      <c r="F50" s="15"/>
      <c r="G50" s="15"/>
      <c r="I50" s="15"/>
      <c r="J50" s="15"/>
      <c r="K50" s="15"/>
      <c r="L50" s="15"/>
      <c r="M50" s="15"/>
    </row>
    <row r="51" spans="1:13" s="16" customFormat="1" ht="12.75">
      <c r="A51" s="13"/>
      <c r="B51" s="14"/>
      <c r="C51" s="14"/>
      <c r="D51" s="15"/>
      <c r="E51" s="15"/>
      <c r="F51" s="15"/>
      <c r="G51" s="15"/>
      <c r="I51" s="15"/>
      <c r="J51" s="15"/>
      <c r="K51" s="15"/>
      <c r="L51" s="15"/>
      <c r="M51" s="15"/>
    </row>
    <row r="52" spans="1:13" s="16" customFormat="1" ht="12.75">
      <c r="A52" s="13" t="s">
        <v>33</v>
      </c>
      <c r="B52" s="14">
        <v>264093</v>
      </c>
      <c r="C52" s="5">
        <f>(2204.6225/2000)*B52</f>
        <v>291112.68494625</v>
      </c>
      <c r="D52" s="15"/>
      <c r="E52" s="15"/>
      <c r="F52" s="15"/>
      <c r="G52" s="15"/>
      <c r="I52" s="15"/>
      <c r="J52" s="15"/>
      <c r="K52" s="15"/>
      <c r="L52" s="15"/>
      <c r="M52" s="15"/>
    </row>
    <row r="53" spans="1:13" s="16" customFormat="1" ht="12.75">
      <c r="A53" s="13"/>
      <c r="B53" s="14"/>
      <c r="C53" s="14"/>
      <c r="D53" s="15"/>
      <c r="E53" s="15"/>
      <c r="F53" s="15"/>
      <c r="G53" s="15"/>
      <c r="I53" s="15"/>
      <c r="J53" s="15"/>
      <c r="K53" s="15"/>
      <c r="L53" s="15"/>
      <c r="M53" s="15"/>
    </row>
    <row r="54" spans="1:13" s="16" customFormat="1" ht="12.75">
      <c r="A54" s="13" t="s">
        <v>34</v>
      </c>
      <c r="B54" s="14">
        <v>16683</v>
      </c>
      <c r="C54" s="7">
        <f>(2204.6225/2000)*B54</f>
        <v>18389.85858375</v>
      </c>
      <c r="D54" s="15"/>
      <c r="E54" s="15"/>
      <c r="F54" s="15"/>
      <c r="G54" s="15"/>
      <c r="I54" s="15"/>
      <c r="J54" s="15"/>
      <c r="K54" s="15"/>
      <c r="L54" s="15"/>
      <c r="M54" s="15"/>
    </row>
    <row r="55" spans="1:13" s="16" customFormat="1" ht="12.75">
      <c r="A55" s="13"/>
      <c r="B55" s="14"/>
      <c r="C55" s="14"/>
      <c r="D55" s="15"/>
      <c r="E55" s="15"/>
      <c r="F55" s="15"/>
      <c r="G55" s="15"/>
      <c r="I55" s="15"/>
      <c r="J55" s="15"/>
      <c r="K55" s="15"/>
      <c r="L55" s="15"/>
      <c r="M55" s="15"/>
    </row>
    <row r="56" spans="1:13" s="16" customFormat="1" ht="12.75">
      <c r="A56" s="13"/>
      <c r="B56" s="14"/>
      <c r="C56" s="14"/>
      <c r="D56" s="15"/>
      <c r="E56" s="15"/>
      <c r="F56" s="15"/>
      <c r="G56" s="15"/>
      <c r="I56" s="15"/>
      <c r="J56" s="15"/>
      <c r="K56" s="15"/>
      <c r="L56" s="15"/>
      <c r="M56" s="15"/>
    </row>
    <row r="57" spans="1:13" s="1" customFormat="1" ht="12.75">
      <c r="A57" s="17" t="s">
        <v>35</v>
      </c>
      <c r="B57" s="18">
        <f>B48+B50+B52+B54</f>
        <v>3391318.729880059</v>
      </c>
      <c r="C57" s="18">
        <f>C48+C50+C52+C54</f>
        <v>3738288.7882825</v>
      </c>
      <c r="D57" s="2"/>
      <c r="E57" s="2"/>
      <c r="F57" s="2"/>
      <c r="G57" s="2"/>
      <c r="I57" s="2"/>
      <c r="J57" s="2"/>
      <c r="K57" s="2"/>
      <c r="L57" s="2"/>
      <c r="M57" s="2"/>
    </row>
    <row r="58" spans="1:13" s="16" customFormat="1" ht="12.75">
      <c r="A58" t="s">
        <v>36</v>
      </c>
      <c r="B58" s="14"/>
      <c r="C58" s="14"/>
      <c r="D58" s="15"/>
      <c r="E58" s="15"/>
      <c r="F58" s="15"/>
      <c r="G58" s="15"/>
      <c r="I58" s="15"/>
      <c r="J58" s="15"/>
      <c r="K58" s="15"/>
      <c r="L58" s="15"/>
      <c r="M58" s="15"/>
    </row>
    <row r="59" spans="1:13" s="16" customFormat="1" ht="12.75">
      <c r="A59" t="s">
        <v>37</v>
      </c>
      <c r="B59" s="14"/>
      <c r="C59" s="14"/>
      <c r="D59" s="15"/>
      <c r="E59" s="15"/>
      <c r="F59" s="15"/>
      <c r="G59" s="15"/>
      <c r="I59" s="15"/>
      <c r="J59" s="15"/>
      <c r="K59" s="15"/>
      <c r="L59" s="15"/>
      <c r="M59" s="15"/>
    </row>
    <row r="60" ht="12.75" customHeight="1">
      <c r="A60" s="19"/>
    </row>
    <row r="61" ht="12.75">
      <c r="C61" s="7"/>
    </row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0">
    <pageSetUpPr fitToPage="1"/>
  </sheetPr>
  <dimension ref="A1:M54"/>
  <sheetViews>
    <sheetView tabSelected="1" workbookViewId="0" topLeftCell="A1">
      <selection activeCell="A27" sqref="A27"/>
    </sheetView>
  </sheetViews>
  <sheetFormatPr defaultColWidth="9.140625" defaultRowHeight="12.75"/>
  <cols>
    <col min="1" max="1" width="43.7109375" style="0" customWidth="1"/>
    <col min="2" max="3" width="19.421875" style="5" customWidth="1"/>
    <col min="4" max="4" width="11.57421875" style="5" customWidth="1"/>
    <col min="5" max="5" width="9.140625" style="5" customWidth="1"/>
    <col min="6" max="7" width="10.57421875" style="5" customWidth="1"/>
    <col min="8" max="8" width="16.140625" style="0" customWidth="1"/>
    <col min="9" max="10" width="11.00390625" style="5" customWidth="1"/>
    <col min="11" max="13" width="9.140625" style="5" customWidth="1"/>
  </cols>
  <sheetData>
    <row r="1" spans="1:13" s="1" customFormat="1" ht="12.75">
      <c r="A1" s="1" t="s">
        <v>45</v>
      </c>
      <c r="B1" s="2"/>
      <c r="C1" s="2"/>
      <c r="D1" s="2"/>
      <c r="E1" s="2"/>
      <c r="F1" s="2"/>
      <c r="G1" s="2"/>
      <c r="I1" s="2"/>
      <c r="J1" s="2"/>
      <c r="K1" s="2"/>
      <c r="L1" s="2"/>
      <c r="M1" s="2"/>
    </row>
    <row r="3" spans="2:13" s="1" customFormat="1" ht="12.75">
      <c r="B3" s="3" t="s">
        <v>1</v>
      </c>
      <c r="C3" s="3" t="s">
        <v>2</v>
      </c>
      <c r="D3" s="2"/>
      <c r="E3" s="2"/>
      <c r="F3" s="2"/>
      <c r="G3" s="2"/>
      <c r="I3" s="2"/>
      <c r="J3" s="2"/>
      <c r="K3" s="2"/>
      <c r="L3" s="2"/>
      <c r="M3" s="2"/>
    </row>
    <row r="5" spans="1:8" ht="12.75">
      <c r="A5" s="4" t="s">
        <v>46</v>
      </c>
      <c r="B5" s="20">
        <f>1117195</f>
        <v>1117195</v>
      </c>
      <c r="C5" s="20">
        <f>B5*(2204.6225/2000)</f>
        <v>1231496.61694375</v>
      </c>
      <c r="H5" s="6"/>
    </row>
    <row r="6" spans="1:8" ht="12.75">
      <c r="A6" s="4"/>
      <c r="B6" s="20"/>
      <c r="C6" s="20"/>
      <c r="H6" s="6"/>
    </row>
    <row r="7" spans="1:3" ht="12.75">
      <c r="A7" t="s">
        <v>4</v>
      </c>
      <c r="B7" s="20"/>
      <c r="C7" s="20"/>
    </row>
    <row r="8" spans="1:8" ht="12.75">
      <c r="A8" t="s">
        <v>38</v>
      </c>
      <c r="B8" s="20">
        <v>-120000</v>
      </c>
      <c r="C8" s="20">
        <f>B8*(2204.6225/2000)</f>
        <v>-132277.35</v>
      </c>
      <c r="H8" s="5"/>
    </row>
    <row r="9" spans="2:3" ht="12.75">
      <c r="B9" s="20"/>
      <c r="C9" s="20"/>
    </row>
    <row r="10" spans="1:3" ht="12.75">
      <c r="A10" t="s">
        <v>39</v>
      </c>
      <c r="B10" s="20">
        <v>79906</v>
      </c>
      <c r="C10" s="20">
        <f>B10*(2204.6225/2000)</f>
        <v>88081.2827425</v>
      </c>
    </row>
    <row r="11" spans="1:3" ht="12.75">
      <c r="A11" t="s">
        <v>40</v>
      </c>
      <c r="B11" s="20">
        <v>-20062</v>
      </c>
      <c r="C11" s="20">
        <f>B11*(2204.6225/2000)</f>
        <v>-22114.5682975</v>
      </c>
    </row>
    <row r="12" spans="2:3" ht="12.75">
      <c r="B12" s="20"/>
      <c r="C12" s="20"/>
    </row>
    <row r="13" spans="1:3" ht="12.75">
      <c r="A13" t="s">
        <v>10</v>
      </c>
      <c r="B13" s="21">
        <f>SUM(B5:B11)</f>
        <v>1057039</v>
      </c>
      <c r="C13" s="21">
        <f>SUM(C5:C11)</f>
        <v>1165185.98138875</v>
      </c>
    </row>
    <row r="14" spans="2:3" ht="12.75">
      <c r="B14" s="20"/>
      <c r="C14" s="20"/>
    </row>
    <row r="15" spans="1:3" ht="12.75">
      <c r="A15" s="8" t="s">
        <v>11</v>
      </c>
      <c r="B15" s="20"/>
      <c r="C15" s="20"/>
    </row>
    <row r="16" spans="2:3" ht="12.75">
      <c r="B16" s="20"/>
      <c r="C16" s="20"/>
    </row>
    <row r="17" spans="1:3" ht="12.75">
      <c r="A17" t="s">
        <v>12</v>
      </c>
      <c r="B17" s="20">
        <v>12050</v>
      </c>
      <c r="C17" s="20">
        <f>B17*(2204.6225/2000)</f>
        <v>13282.850562500002</v>
      </c>
    </row>
    <row r="18" spans="1:8" ht="12.75">
      <c r="A18" t="s">
        <v>41</v>
      </c>
      <c r="B18" s="20">
        <v>17535</v>
      </c>
      <c r="C18" s="20">
        <f>B18*(2204.6225/2000)</f>
        <v>19329.027768750002</v>
      </c>
      <c r="H18" s="6"/>
    </row>
    <row r="19" spans="2:8" ht="12.75">
      <c r="B19" s="20"/>
      <c r="C19" s="20"/>
      <c r="H19" s="6"/>
    </row>
    <row r="20" spans="1:8" ht="12.75">
      <c r="A20" t="s">
        <v>14</v>
      </c>
      <c r="B20" s="20"/>
      <c r="C20" s="20"/>
      <c r="H20" s="6"/>
    </row>
    <row r="21" spans="1:8" ht="12.75">
      <c r="A21" t="s">
        <v>47</v>
      </c>
      <c r="B21" s="20"/>
      <c r="C21" s="20"/>
      <c r="H21" s="6"/>
    </row>
    <row r="22" spans="2:8" ht="12.75">
      <c r="B22" s="20"/>
      <c r="C22" s="20"/>
      <c r="H22" s="6"/>
    </row>
    <row r="23" spans="1:3" ht="12.75">
      <c r="A23" t="s">
        <v>16</v>
      </c>
      <c r="B23" s="20">
        <v>8294</v>
      </c>
      <c r="C23" s="20">
        <f>B23*(2204.6225/2000)</f>
        <v>9142.5695075</v>
      </c>
    </row>
    <row r="24" spans="1:3" ht="12.75">
      <c r="A24" t="s">
        <v>48</v>
      </c>
      <c r="B24" s="20">
        <v>111078</v>
      </c>
      <c r="C24" s="20">
        <f>B24*(2204.6225/2000)</f>
        <v>122442.52902750002</v>
      </c>
    </row>
    <row r="25" spans="2:3" ht="12.75">
      <c r="B25" s="20"/>
      <c r="C25" s="20"/>
    </row>
    <row r="26" spans="1:3" ht="12.75">
      <c r="A26" t="s">
        <v>18</v>
      </c>
      <c r="B26" s="20"/>
      <c r="C26" s="20"/>
    </row>
    <row r="27" spans="1:3" ht="12.75">
      <c r="A27" t="s">
        <v>19</v>
      </c>
      <c r="B27" s="20">
        <v>1656</v>
      </c>
      <c r="C27" s="20">
        <f>B27*(2204.6225/2000)</f>
        <v>1825.4274300000002</v>
      </c>
    </row>
    <row r="28" spans="1:3" ht="12.75">
      <c r="A28" t="s">
        <v>20</v>
      </c>
      <c r="B28" s="20">
        <f>C28*2000/2204.6225</f>
        <v>90718.47901398086</v>
      </c>
      <c r="C28" s="20">
        <v>100000</v>
      </c>
    </row>
    <row r="29" spans="2:3" ht="12.75">
      <c r="B29" s="22"/>
      <c r="C29" s="22"/>
    </row>
    <row r="30" spans="2:3" ht="12.75">
      <c r="B30" s="20"/>
      <c r="C30" s="20"/>
    </row>
    <row r="31" spans="1:3" ht="12.75">
      <c r="A31" s="8" t="s">
        <v>22</v>
      </c>
      <c r="B31" s="21">
        <f>SUM(B17:B28)</f>
        <v>241331.47901398086</v>
      </c>
      <c r="C31" s="21">
        <f>SUM(C17:C28)</f>
        <v>266022.40429625</v>
      </c>
    </row>
    <row r="32" spans="2:3" ht="12.75">
      <c r="B32" s="20"/>
      <c r="C32" s="20"/>
    </row>
    <row r="33" spans="1:5" ht="12.75">
      <c r="A33" s="8" t="s">
        <v>42</v>
      </c>
      <c r="B33" s="21">
        <v>116820</v>
      </c>
      <c r="C33" s="21">
        <f>B33*(2204.62252/2000)</f>
        <v>128772.0013932</v>
      </c>
      <c r="E33" s="11"/>
    </row>
    <row r="34" spans="1:5" ht="12.75">
      <c r="A34" s="12" t="s">
        <v>43</v>
      </c>
      <c r="B34" s="22">
        <v>31543</v>
      </c>
      <c r="C34" s="22">
        <f>B34*(2204.62252/2000)</f>
        <v>34770.20407418</v>
      </c>
      <c r="E34" s="11"/>
    </row>
    <row r="35" spans="1:5" ht="12.75">
      <c r="A35" s="12" t="s">
        <v>44</v>
      </c>
      <c r="B35" s="22">
        <v>-15000</v>
      </c>
      <c r="C35" s="22">
        <f>B35*(2204.62252/2000)</f>
        <v>-16534.6689</v>
      </c>
      <c r="E35" s="11"/>
    </row>
    <row r="36" spans="1:3" ht="12.75">
      <c r="A36" s="12" t="s">
        <v>27</v>
      </c>
      <c r="B36" s="20"/>
      <c r="C36" s="21"/>
    </row>
    <row r="37" spans="1:3" ht="12.75">
      <c r="A37" t="s">
        <v>28</v>
      </c>
      <c r="B37" s="20">
        <v>21</v>
      </c>
      <c r="C37" s="20">
        <f>B37*(2204.625/2000)</f>
        <v>23.1485625</v>
      </c>
    </row>
    <row r="38" spans="1:3" ht="12.75">
      <c r="A38" s="12" t="s">
        <v>30</v>
      </c>
      <c r="B38" s="20">
        <v>2000</v>
      </c>
      <c r="C38" s="20">
        <f>B38*(2204.625/2000)</f>
        <v>2204.625</v>
      </c>
    </row>
    <row r="39" spans="1:3" ht="12.75">
      <c r="A39" s="12"/>
      <c r="B39" s="20"/>
      <c r="C39" s="20"/>
    </row>
    <row r="40" spans="1:3" ht="12.75">
      <c r="A40" s="8"/>
      <c r="B40" s="20"/>
      <c r="C40" s="20"/>
    </row>
    <row r="41" spans="1:13" s="16" customFormat="1" ht="12.75">
      <c r="A41" s="13" t="s">
        <v>31</v>
      </c>
      <c r="B41" s="23">
        <f>B13+B31+SUM(B33:B38)</f>
        <v>1433754.4790139808</v>
      </c>
      <c r="C41" s="23">
        <f>C13+C31+SUM(C33:C38)</f>
        <v>1580443.69581488</v>
      </c>
      <c r="D41" s="15"/>
      <c r="E41" s="15"/>
      <c r="F41" s="15"/>
      <c r="G41" s="15"/>
      <c r="I41" s="15"/>
      <c r="J41" s="15"/>
      <c r="K41" s="15"/>
      <c r="L41" s="15"/>
      <c r="M41" s="15"/>
    </row>
    <row r="42" spans="1:13" s="16" customFormat="1" ht="12.75">
      <c r="A42" s="13"/>
      <c r="B42" s="23"/>
      <c r="C42" s="23"/>
      <c r="D42" s="15"/>
      <c r="E42" s="15"/>
      <c r="F42" s="15"/>
      <c r="G42" s="15"/>
      <c r="I42" s="15"/>
      <c r="J42" s="15"/>
      <c r="K42" s="15"/>
      <c r="L42" s="15"/>
      <c r="M42" s="15"/>
    </row>
    <row r="43" spans="1:13" s="16" customFormat="1" ht="12.75">
      <c r="A43" s="13" t="s">
        <v>32</v>
      </c>
      <c r="B43" s="23">
        <f>C43*2000/2204.6225</f>
        <v>1011511.0410058865</v>
      </c>
      <c r="C43" s="23">
        <v>1115000</v>
      </c>
      <c r="D43" s="15"/>
      <c r="E43" s="15"/>
      <c r="F43" s="15"/>
      <c r="G43" s="15"/>
      <c r="I43" s="15"/>
      <c r="J43" s="15"/>
      <c r="K43" s="15"/>
      <c r="L43" s="15"/>
      <c r="M43" s="15"/>
    </row>
    <row r="44" spans="1:13" s="16" customFormat="1" ht="12.75">
      <c r="A44" s="13"/>
      <c r="B44" s="23"/>
      <c r="C44" s="23"/>
      <c r="D44" s="15"/>
      <c r="E44" s="15"/>
      <c r="F44" s="15"/>
      <c r="G44" s="15"/>
      <c r="I44" s="15"/>
      <c r="J44" s="15"/>
      <c r="K44" s="15"/>
      <c r="L44" s="15"/>
      <c r="M44" s="15"/>
    </row>
    <row r="45" spans="1:13" s="16" customFormat="1" ht="12.75">
      <c r="A45" s="13" t="s">
        <v>33</v>
      </c>
      <c r="B45" s="23">
        <f>C45*2000/2204.6225</f>
        <v>453592.3950699043</v>
      </c>
      <c r="C45" s="23">
        <v>500000</v>
      </c>
      <c r="D45" s="15"/>
      <c r="E45" s="15"/>
      <c r="F45" s="15"/>
      <c r="G45" s="15"/>
      <c r="I45" s="15"/>
      <c r="J45" s="15"/>
      <c r="K45" s="15"/>
      <c r="L45" s="15"/>
      <c r="M45" s="15"/>
    </row>
    <row r="46" spans="1:13" s="16" customFormat="1" ht="12.75">
      <c r="A46" s="13"/>
      <c r="B46" s="23"/>
      <c r="C46" s="23"/>
      <c r="D46" s="15"/>
      <c r="E46" s="15"/>
      <c r="F46" s="15"/>
      <c r="G46" s="15"/>
      <c r="I46" s="15"/>
      <c r="J46" s="15"/>
      <c r="K46" s="15"/>
      <c r="L46" s="15"/>
      <c r="M46" s="15"/>
    </row>
    <row r="47" spans="1:13" s="16" customFormat="1" ht="12.75">
      <c r="A47" s="13" t="s">
        <v>34</v>
      </c>
      <c r="B47" s="23">
        <f>(2000/2204.6)*C47</f>
        <v>4535.970244035199</v>
      </c>
      <c r="C47" s="23">
        <v>5000</v>
      </c>
      <c r="D47" s="15"/>
      <c r="E47" s="15"/>
      <c r="F47" s="15"/>
      <c r="G47" s="15"/>
      <c r="I47" s="15"/>
      <c r="J47" s="15"/>
      <c r="K47" s="15"/>
      <c r="L47" s="15"/>
      <c r="M47" s="15"/>
    </row>
    <row r="48" spans="1:13" s="16" customFormat="1" ht="12.75">
      <c r="A48" s="13"/>
      <c r="B48" s="23"/>
      <c r="C48" s="23"/>
      <c r="D48" s="15"/>
      <c r="E48" s="15"/>
      <c r="F48" s="15"/>
      <c r="G48" s="15"/>
      <c r="I48" s="15"/>
      <c r="J48" s="15"/>
      <c r="K48" s="15"/>
      <c r="L48" s="15"/>
      <c r="M48" s="15"/>
    </row>
    <row r="49" spans="1:13" s="16" customFormat="1" ht="12.75">
      <c r="A49" s="13"/>
      <c r="B49" s="23"/>
      <c r="C49" s="23"/>
      <c r="D49" s="15"/>
      <c r="E49" s="15"/>
      <c r="F49" s="15"/>
      <c r="G49" s="15"/>
      <c r="I49" s="15"/>
      <c r="J49" s="15"/>
      <c r="K49" s="15"/>
      <c r="L49" s="15"/>
      <c r="M49" s="15"/>
    </row>
    <row r="50" spans="1:13" s="1" customFormat="1" ht="12.75">
      <c r="A50" s="17" t="s">
        <v>35</v>
      </c>
      <c r="B50" s="24">
        <f>B41+B43+B45+B47</f>
        <v>2903393.8853338067</v>
      </c>
      <c r="C50" s="24">
        <f>C41+C43+C45+C47</f>
        <v>3200443.69581488</v>
      </c>
      <c r="D50" s="2"/>
      <c r="E50" s="2"/>
      <c r="F50" s="2"/>
      <c r="G50" s="2"/>
      <c r="I50" s="2"/>
      <c r="J50" s="2"/>
      <c r="K50" s="2"/>
      <c r="L50" s="2"/>
      <c r="M50" s="2"/>
    </row>
    <row r="51" spans="1:13" s="16" customFormat="1" ht="12.75">
      <c r="A51" t="s">
        <v>36</v>
      </c>
      <c r="B51" s="14"/>
      <c r="C51" s="14"/>
      <c r="D51" s="15"/>
      <c r="E51" s="15"/>
      <c r="F51" s="15"/>
      <c r="G51" s="15"/>
      <c r="I51" s="15"/>
      <c r="J51" s="15"/>
      <c r="K51" s="15"/>
      <c r="L51" s="15"/>
      <c r="M51" s="15"/>
    </row>
    <row r="52" spans="1:13" s="16" customFormat="1" ht="12.75">
      <c r="A52" t="s">
        <v>37</v>
      </c>
      <c r="B52" s="14"/>
      <c r="C52" s="14"/>
      <c r="D52" s="15"/>
      <c r="E52" s="15"/>
      <c r="F52" s="15"/>
      <c r="G52" s="15"/>
      <c r="I52" s="15"/>
      <c r="J52" s="15"/>
      <c r="K52" s="15"/>
      <c r="L52" s="15"/>
      <c r="M52" s="15"/>
    </row>
    <row r="53" ht="12.75" customHeight="1">
      <c r="A53" s="19"/>
    </row>
    <row r="54" ht="12.75">
      <c r="C54" s="7"/>
    </row>
  </sheetData>
  <printOptions/>
  <pageMargins left="0.75" right="0.75" top="1" bottom="1" header="0.5" footer="0.5"/>
  <pageSetup fitToHeight="1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SHALEY</dc:creator>
  <cp:keywords/>
  <dc:description/>
  <cp:lastModifiedBy>ejmccray</cp:lastModifiedBy>
  <cp:lastPrinted>2012-03-12T23:02:20Z</cp:lastPrinted>
  <dcterms:created xsi:type="dcterms:W3CDTF">2012-03-08T18:02:56Z</dcterms:created>
  <dcterms:modified xsi:type="dcterms:W3CDTF">2012-03-14T13:45:01Z</dcterms:modified>
  <cp:category/>
  <cp:version/>
  <cp:contentType/>
  <cp:contentStatus/>
</cp:coreProperties>
</file>