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<sst xmlns="http://schemas.openxmlformats.org/spreadsheetml/2006/main" count="90" uniqueCount="77">
  <si>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</si>
  <si>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</si>
  <si>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</si>
  <si>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</si>
  <si>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</si>
  <si>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</si>
  <si>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</si>
  <si>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</si>
  <si>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</si>
  <si>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</si>
  <si>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</si>
  <si>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</si>
  <si>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</si>
  <si>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</si>
  <si>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</si>
  <si>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</si>
  <si>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</si>
  <si>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</si>
  <si>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</si>
  <si>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</si>
  <si>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</si>
  <si>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</si>
  <si>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</si>
  <si>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</si>
  <si>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</si>
  <si>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</si>
  <si>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</si>
  <si>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</si>
  <si>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</si>
  <si>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</si>
  <si>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</si>
  <si>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</si>
  <si>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</si>
  <si>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</si>
  <si>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</si>
  <si>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</si>
  <si>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</si>
  <si>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</si>
  <si>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</si>
  <si>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</si>
  <si>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</si>
  <si>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</si>
  <si>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</si>
  <si>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</si>
  <si>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</si>
  <si>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</si>
  <si>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</si>
  <si>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</si>
  <si>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</si>
  <si>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</si>
  <si>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</si>
  <si>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</si>
  <si>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</si>
  <si>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</si>
  <si>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</si>
  <si>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</si>
  <si>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</si>
  <si>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</si>
  <si>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</si>
  <si>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</si>
  <si>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</si>
  <si>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</si>
  <si>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</si>
  <si>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</si>
  <si>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</si>
  <si>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</si>
  <si>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</si>
  <si>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</si>
  <si>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</si>
  <si>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</si>
  <si>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</si>
  <si>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year 2/</t>
  </si>
  <si>
    <t xml:space="preserve">1/   Total commercial shipments and outstanding sales. 2/ Total August-July marketing year commercial shipments. </t>
  </si>
  <si>
    <t xml:space="preserve">  Guinea-Conakry</t>
  </si>
  <si>
    <t>Nov. 26, 2015 1/</t>
  </si>
  <si>
    <t>Nov. 27, 2014 1/</t>
  </si>
  <si>
    <t>Last updated December 9,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</si>
</sst>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showGridLines="0" tabSelected="1" zoomScale="130" zoomScaleNormal="130" zoomScalePageLayoutView="0" workbookViewId="0" topLeftCell="A1">
      <pane ySplit="5" topLeftCell="A59" activePane="bottomLeft" state="frozen"/>
      <selection pane="topLeft" activeCell="A1" sqref="A1"/>
      <selection pane="bottomLeft" activeCell="D73" sqref="D73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1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68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1.25">
      <c r="A3" s="14" t="s">
        <v>0</v>
      </c>
      <c r="B3" s="4"/>
      <c r="C3" s="57" t="s">
        <v>69</v>
      </c>
      <c r="D3" s="57" t="s">
        <v>66</v>
      </c>
      <c r="E3" s="57" t="s">
        <v>66</v>
      </c>
      <c r="F3" s="37" t="s">
        <v>65</v>
      </c>
      <c r="G3" s="37" t="s">
        <v>62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1.25">
      <c r="A4" s="14" t="s">
        <v>21</v>
      </c>
      <c r="B4" s="4"/>
      <c r="C4" s="14" t="s">
        <v>67</v>
      </c>
      <c r="D4" s="14" t="s">
        <v>67</v>
      </c>
      <c r="E4" s="14" t="s">
        <v>67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1.25">
      <c r="A5" s="26" t="s">
        <v>1</v>
      </c>
      <c r="B5" s="15"/>
      <c r="C5" s="63" t="s">
        <v>74</v>
      </c>
      <c r="D5" s="26" t="s">
        <v>75</v>
      </c>
      <c r="E5" s="64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4"/>
      <c r="F7" s="4"/>
      <c r="G7" s="57" t="s">
        <v>63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1.25">
      <c r="A9" s="27" t="s">
        <v>12</v>
      </c>
      <c r="B9" s="4"/>
      <c r="C9" s="58">
        <f aca="true" t="shared" si="0" ref="C9:I9">C10+C11+C12</f>
        <v>13.599999999999998</v>
      </c>
      <c r="D9" s="58">
        <f t="shared" si="0"/>
        <v>15.4</v>
      </c>
      <c r="E9" s="58">
        <f t="shared" si="0"/>
        <v>30.200000000000003</v>
      </c>
      <c r="F9" s="58">
        <f t="shared" si="0"/>
        <v>38.1</v>
      </c>
      <c r="G9" s="58">
        <f t="shared" si="0"/>
        <v>41.7</v>
      </c>
      <c r="H9" s="58">
        <f t="shared" si="0"/>
        <v>61.300000000000004</v>
      </c>
      <c r="I9" s="58">
        <f t="shared" si="0"/>
        <v>101.69999999999999</v>
      </c>
      <c r="J9" s="49">
        <v>98.3</v>
      </c>
      <c r="M9" s="4"/>
      <c r="Y9" s="4"/>
    </row>
    <row r="10" spans="1:28" ht="11.25">
      <c r="A10" s="28" t="s">
        <v>22</v>
      </c>
      <c r="B10" s="4"/>
      <c r="C10" s="38">
        <f>10.1+2.8</f>
        <v>12.899999999999999</v>
      </c>
      <c r="D10" s="38">
        <f>0.1+12.5</f>
        <v>12.6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1.25">
      <c r="A11" s="28" t="s">
        <v>23</v>
      </c>
      <c r="B11" s="4"/>
      <c r="C11" s="38">
        <v>0.2</v>
      </c>
      <c r="D11" s="38">
        <v>1.9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1.25">
      <c r="A12" s="28" t="s">
        <v>24</v>
      </c>
      <c r="B12" s="4"/>
      <c r="C12" s="38">
        <v>0.5</v>
      </c>
      <c r="D12" s="38">
        <v>0.9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1.25">
      <c r="A14" s="27" t="s">
        <v>9</v>
      </c>
      <c r="B14" s="4"/>
      <c r="C14" s="58">
        <f aca="true" t="shared" si="1" ref="C14:I14">C15+C16+C17+C18</f>
        <v>341.4</v>
      </c>
      <c r="D14" s="58">
        <f>D15+D16+D17+D18</f>
        <v>166.7</v>
      </c>
      <c r="E14" s="58">
        <f t="shared" si="1"/>
        <v>464.1</v>
      </c>
      <c r="F14" s="58">
        <f t="shared" si="1"/>
        <v>474.6</v>
      </c>
      <c r="G14" s="58">
        <f t="shared" si="1"/>
        <v>561.4</v>
      </c>
      <c r="H14" s="58">
        <f t="shared" si="1"/>
        <v>592.3000000000001</v>
      </c>
      <c r="I14" s="58">
        <f t="shared" si="1"/>
        <v>473.6</v>
      </c>
      <c r="J14" s="49">
        <v>571.3</v>
      </c>
      <c r="M14" s="4"/>
      <c r="Y14" s="4"/>
      <c r="AA14" s="7"/>
      <c r="AB14" s="7"/>
    </row>
    <row r="15" spans="1:28" ht="11.25">
      <c r="A15" s="29" t="s">
        <v>25</v>
      </c>
      <c r="B15" s="4"/>
      <c r="C15" s="58">
        <v>0.3</v>
      </c>
      <c r="D15" s="58">
        <v>0.1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1.25">
      <c r="A16" s="28" t="s">
        <v>26</v>
      </c>
      <c r="B16" s="4"/>
      <c r="C16" s="58">
        <f>114.6+138</f>
        <v>252.6</v>
      </c>
      <c r="D16" s="58">
        <f>85+38.6</f>
        <v>123.6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1.25">
      <c r="A17" s="28" t="s">
        <v>27</v>
      </c>
      <c r="B17" s="4"/>
      <c r="C17" s="58">
        <f>22.6+40.7</f>
        <v>63.300000000000004</v>
      </c>
      <c r="D17" s="58">
        <f>11.3+17.1</f>
        <v>28.400000000000002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1.25">
      <c r="A18" s="28" t="s">
        <v>28</v>
      </c>
      <c r="B18" s="4"/>
      <c r="C18" s="58">
        <f>18.6+6.6</f>
        <v>25.200000000000003</v>
      </c>
      <c r="D18" s="58">
        <f>10.2+4.4</f>
        <v>14.6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37.5+238-C15-C17+C32</f>
        <v>231.39999999999998</v>
      </c>
      <c r="D20" s="58">
        <f>151.3+82.4-D15-D17+D32</f>
        <v>352.70000000000005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v>2.3</v>
      </c>
      <c r="D21" s="38">
        <v>2.8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64</v>
      </c>
      <c r="B22" s="4"/>
      <c r="C22" s="38">
        <v>61.4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v>62.5</v>
      </c>
      <c r="D23" s="38">
        <v>120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v>5.2</v>
      </c>
      <c r="D24" s="58">
        <v>1.8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3.7+23.7</f>
        <v>27.4</v>
      </c>
      <c r="D25" s="58">
        <f>5.2+23.6</f>
        <v>28.8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0.6</v>
      </c>
      <c r="D26" s="38">
        <v>1.1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v>0.8</v>
      </c>
      <c r="D27" s="38">
        <v>0.7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11.5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f>4.6+25.6</f>
        <v>30.200000000000003</v>
      </c>
      <c r="D29" s="58">
        <f>12.1+29.3</f>
        <v>41.4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v>1.5</v>
      </c>
      <c r="D30" s="38">
        <v>1.5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19.5</v>
      </c>
      <c r="D32" s="38">
        <f>134+13.5</f>
        <v>147.5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2" ref="C33:J33">C20-SUM(C21:C32)</f>
        <v>8.5</v>
      </c>
      <c r="D33" s="54">
        <f>D20-SUM(D21:D32)</f>
        <v>7.100000000000023</v>
      </c>
      <c r="E33" s="54">
        <f t="shared" si="2"/>
        <v>18.600000000000023</v>
      </c>
      <c r="F33" s="54">
        <f t="shared" si="2"/>
        <v>30.300000000000068</v>
      </c>
      <c r="G33" s="54">
        <f t="shared" si="2"/>
        <v>27.399999999999864</v>
      </c>
      <c r="H33" s="54">
        <f t="shared" si="2"/>
        <v>35.60000000000002</v>
      </c>
      <c r="I33" s="54">
        <f t="shared" si="2"/>
        <v>36.59999999999991</v>
      </c>
      <c r="J33" s="54">
        <f t="shared" si="2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1.25">
      <c r="A35" s="27" t="s">
        <v>6</v>
      </c>
      <c r="C35" s="58">
        <f>15.4+23.3</f>
        <v>38.7</v>
      </c>
      <c r="D35" s="58">
        <v>22.4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1.25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1.25">
      <c r="A37" s="29" t="s">
        <v>35</v>
      </c>
      <c r="B37" s="4"/>
      <c r="C37" s="38">
        <v>0</v>
      </c>
      <c r="D37" s="38">
        <v>20.6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1.25">
      <c r="A38" s="29" t="s">
        <v>73</v>
      </c>
      <c r="B38" s="4"/>
      <c r="C38" s="38">
        <v>1</v>
      </c>
      <c r="D38" s="38">
        <v>1.2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1.25">
      <c r="A39" s="29" t="s">
        <v>36</v>
      </c>
      <c r="B39" s="4"/>
      <c r="C39" s="38">
        <v>1.1</v>
      </c>
      <c r="D39" s="38">
        <v>0.2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f>15.3+21</f>
        <v>36.3</v>
      </c>
      <c r="D40" s="38">
        <v>0.5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1.25">
      <c r="A43" s="29" t="s">
        <v>40</v>
      </c>
      <c r="B43" s="4"/>
      <c r="C43" s="38">
        <v>0.1</v>
      </c>
      <c r="D43" s="38">
        <v>0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1.25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1.25">
      <c r="A45" s="29" t="s">
        <v>42</v>
      </c>
      <c r="B45" s="4"/>
      <c r="C45" s="54">
        <f aca="true" t="shared" si="3" ref="C45:I45">C35-SUM(C36:C44)</f>
        <v>0.20000000000000284</v>
      </c>
      <c r="D45" s="54">
        <v>0</v>
      </c>
      <c r="E45" s="54">
        <f>E35-SUM(E36:E44)+0.1</f>
        <v>0.40000000000001135</v>
      </c>
      <c r="F45" s="54">
        <f t="shared" si="3"/>
        <v>10.599999999999994</v>
      </c>
      <c r="G45" s="54">
        <f t="shared" si="3"/>
        <v>8.299999999999983</v>
      </c>
      <c r="H45" s="54">
        <f t="shared" si="3"/>
        <v>16.5</v>
      </c>
      <c r="I45" s="54">
        <f t="shared" si="3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253+754.3</f>
        <v>1007.3</v>
      </c>
      <c r="D47" s="58">
        <f>284.8+669.7</f>
        <v>954.5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1.8</v>
      </c>
      <c r="D48" s="38">
        <v>2.2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26+44.1</f>
        <v>70.1</v>
      </c>
      <c r="D50" s="58">
        <f>15.6+43.5</f>
        <v>59.1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f>9.9+30.6</f>
        <v>40.5</v>
      </c>
      <c r="D51" s="58">
        <f>13.7+6.5</f>
        <v>20.2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f>30.9+15.1</f>
        <v>46</v>
      </c>
      <c r="D52" s="58">
        <f>23.2+22.4</f>
        <v>45.599999999999994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4.8</v>
      </c>
      <c r="D53" s="38">
        <v>3.3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9+30.8</f>
        <v>39.8</v>
      </c>
      <c r="D54" s="58">
        <f>3.6+42.8</f>
        <v>46.4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f>12.4+31.9</f>
        <v>44.3</v>
      </c>
      <c r="D55" s="58">
        <f>0.4+27.8</f>
        <v>28.2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f>57+121.8</f>
        <v>178.8</v>
      </c>
      <c r="D56" s="58">
        <f>30.9+104.9</f>
        <v>135.8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v>58.8</v>
      </c>
      <c r="D57" s="58">
        <f>10.1+41</f>
        <v>51.1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0.7</v>
      </c>
      <c r="D58" s="38">
        <v>0.3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0.4</v>
      </c>
      <c r="D59" s="38">
        <v>0.2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102.6+210.8</f>
        <v>313.4</v>
      </c>
      <c r="D60" s="58">
        <f>156.3+205.2</f>
        <v>361.5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1.5</v>
      </c>
      <c r="D61" s="38">
        <v>1.7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1.4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v>56.9</v>
      </c>
      <c r="D63" s="38">
        <v>0.1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v>148.6</v>
      </c>
      <c r="D64" s="59">
        <f>30+164</f>
        <v>194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4" ref="C65:I65">C47-SUM(C48:C64)</f>
        <v>0.8999999999999773</v>
      </c>
      <c r="D65" s="60">
        <f>D47-SUM(D48:D64)</f>
        <v>3.3999999999998636</v>
      </c>
      <c r="E65" s="60">
        <f t="shared" si="4"/>
        <v>7.199999999999818</v>
      </c>
      <c r="F65" s="60">
        <f t="shared" si="4"/>
        <v>7.300000000000182</v>
      </c>
      <c r="G65" s="60">
        <f t="shared" si="4"/>
        <v>5.799999999999727</v>
      </c>
      <c r="H65" s="60">
        <f t="shared" si="4"/>
        <v>7.900000000000091</v>
      </c>
      <c r="I65" s="61">
        <f t="shared" si="4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40.8</v>
      </c>
      <c r="D67" s="41">
        <v>21.6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490+1183</f>
        <v>1673</v>
      </c>
      <c r="D69" s="42">
        <f>688.9+844.3</f>
        <v>1533.1999999999998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72</v>
      </c>
      <c r="Y70" s="4"/>
    </row>
    <row r="71" spans="1:25" ht="11.25" customHeight="1">
      <c r="A71" s="6" t="s">
        <v>70</v>
      </c>
      <c r="L71" s="8"/>
      <c r="P71" s="8"/>
      <c r="Y71" s="4"/>
    </row>
    <row r="72" spans="1:25" ht="12" customHeight="1">
      <c r="A72" s="23" t="s">
        <v>76</v>
      </c>
      <c r="Y72" s="4"/>
    </row>
    <row r="73" ht="10.5" customHeight="1">
      <c r="Y73" s="4"/>
    </row>
    <row r="75" ht="11.25">
      <c r="Y75" s="4"/>
    </row>
    <row r="76" ht="11.25">
      <c r="J76" s="19"/>
    </row>
    <row r="77" ht="11.25">
      <c r="J77" s="19"/>
    </row>
    <row r="78" ht="11.25">
      <c r="J78" s="19"/>
    </row>
    <row r="79" ht="11.25">
      <c r="J79" s="19"/>
    </row>
    <row r="83" ht="11.25">
      <c r="J83" s="19"/>
    </row>
    <row r="84" ht="11.25">
      <c r="J84" s="19"/>
    </row>
    <row r="85" spans="13:24" ht="11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1.25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1.25">
      <c r="J87" s="19"/>
    </row>
    <row r="88" spans="9:10" ht="11.25">
      <c r="I88" s="1"/>
      <c r="J88" s="19"/>
    </row>
    <row r="89" spans="9:10" ht="11.25">
      <c r="I89" s="1"/>
      <c r="J89" s="19"/>
    </row>
    <row r="90" spans="1:10" ht="11.25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1.25">
      <c r="A91" s="7"/>
      <c r="B91" s="7"/>
      <c r="C91" s="7"/>
      <c r="D91" s="7"/>
      <c r="E91" s="7"/>
      <c r="F91" s="7"/>
      <c r="G91" s="7"/>
      <c r="H91" s="7"/>
      <c r="J91" s="19"/>
    </row>
    <row r="92" spans="1:10" ht="11.25">
      <c r="A92" s="7"/>
      <c r="B92" s="8"/>
      <c r="C92" s="8"/>
      <c r="D92" s="8"/>
      <c r="E92" s="8"/>
      <c r="F92" s="8"/>
      <c r="G92" s="8"/>
      <c r="H92" s="8"/>
      <c r="J92" s="19"/>
    </row>
    <row r="93" ht="11.25">
      <c r="J93" s="19"/>
    </row>
    <row r="94" ht="11.25">
      <c r="J94" s="19"/>
    </row>
    <row r="95" ht="11.25">
      <c r="J95" s="19"/>
    </row>
    <row r="96" ht="11.25">
      <c r="J96" s="19"/>
    </row>
    <row r="97" ht="11.25">
      <c r="J97" s="19"/>
    </row>
    <row r="98" ht="11.25">
      <c r="J98" s="19"/>
    </row>
    <row r="99" ht="11.25">
      <c r="J99" s="19"/>
    </row>
    <row r="100" ht="11.25">
      <c r="J100" s="19"/>
    </row>
    <row r="101" ht="11.25">
      <c r="J101" s="19"/>
    </row>
    <row r="102" ht="11.25">
      <c r="J102" s="19"/>
    </row>
    <row r="103" ht="11.25">
      <c r="J103" s="19"/>
    </row>
    <row r="104" ht="11.25">
      <c r="J104" s="19"/>
    </row>
    <row r="105" ht="11.25">
      <c r="J105" s="19"/>
    </row>
    <row r="106" ht="11.25">
      <c r="J106" s="19"/>
    </row>
    <row r="107" ht="11.25">
      <c r="J107" s="19"/>
    </row>
    <row r="131" ht="11.25">
      <c r="L131" s="22"/>
    </row>
    <row r="135" spans="12:16" ht="11.25">
      <c r="L135" s="8"/>
      <c r="P135" s="8"/>
    </row>
    <row r="136" ht="11.25">
      <c r="J136" s="19"/>
    </row>
    <row r="141" spans="13:24" ht="11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/>
  <pageMargins left="1" right="1" top="1" bottom="1" header="0" footer="0"/>
  <pageSetup fitToHeight="1" fitToWidth="1" horizontalDpi="600" verticalDpi="600" orientation="portrait" scale="5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2015-10-14T15:11:55Z</cp:lastPrinted>
  <dcterms:created xsi:type="dcterms:W3CDTF">2001-11-27T20:33:34Z</dcterms:created>
  <dcterms:modified xsi:type="dcterms:W3CDTF">2015-12-11T16:35:00Z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