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<sst xmlns="http://schemas.openxmlformats.org/spreadsheetml/2006/main" count="87" uniqueCount="76">
  <si>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</si>
  <si>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</si>
  <si>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</si>
  <si>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</si>
  <si>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</si>
  <si>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</si>
  <si>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</si>
  <si>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</si>
  <si>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</si>
  <si>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</si>
  <si>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</si>
  <si>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</si>
  <si>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</si>
  <si>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</si>
  <si>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</si>
  <si>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</si>
  <si>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</si>
  <si>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</si>
  <si>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</si>
  <si>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</si>
  <si>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</si>
  <si>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</si>
  <si>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</si>
  <si>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</si>
  <si>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</si>
  <si>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</si>
  <si>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</si>
  <si>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</si>
  <si>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</si>
  <si>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</si>
  <si>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</si>
  <si>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</si>
  <si>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</si>
  <si>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</si>
  <si>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</si>
  <si>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</si>
  <si>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</si>
  <si>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</si>
  <si>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</si>
  <si>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</si>
  <si>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</si>
  <si>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</si>
  <si>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</si>
  <si>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</si>
  <si>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</si>
  <si>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</si>
  <si>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</si>
  <si>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</si>
  <si>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</si>
  <si>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</si>
  <si>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</si>
  <si>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</si>
  <si>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</si>
  <si>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</si>
  <si>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</si>
  <si>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</si>
  <si>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</si>
  <si>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</si>
  <si>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</si>
  <si>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</si>
  <si>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</si>
  <si>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</si>
  <si>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</si>
  <si>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</si>
  <si>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</si>
  <si>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</si>
  <si>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</si>
  <si>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</si>
  <si>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</si>
  <si>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</si>
  <si>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</si>
  <si>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</si>
  <si>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r>
      <t>1/  Total August-July marketing year commercial shipments. 2/  Total commercial shipments and outstanding sales</t>
    </r>
    <r>
      <rPr>
        <b/>
        <sz val="9"/>
        <rFont val="Arial"/>
        <family val="2"/>
      </rPr>
      <t>.</t>
    </r>
  </si>
  <si>
    <t>July 2, 2015 2/</t>
  </si>
  <si>
    <t>July 3, 2014 2/</t>
  </si>
  <si>
    <t>Last updated July 13,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</si>
</sst>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61" activePane="bottomLeft" state="frozen"/>
      <selection pane="topLeft" activeCell="A1" sqref="A1"/>
      <selection pane="bottomLeft" activeCell="E74" sqref="E74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71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69</v>
      </c>
      <c r="D3" s="57" t="s">
        <v>68</v>
      </c>
      <c r="E3" s="37" t="s">
        <v>68</v>
      </c>
      <c r="F3" s="37" t="s">
        <v>65</v>
      </c>
      <c r="G3" s="37" t="s">
        <v>62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70</v>
      </c>
      <c r="D4" s="14" t="s">
        <v>70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73</v>
      </c>
      <c r="D5" s="26" t="s">
        <v>74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66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29.900000000000002</v>
      </c>
      <c r="D9" s="58">
        <f t="shared" si="0"/>
        <v>37.7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v>26.3</v>
      </c>
      <c r="D10" s="38">
        <v>30.2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v>2.3</v>
      </c>
      <c r="D11" s="38">
        <v>2.9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1.3</v>
      </c>
      <c r="D12" s="38">
        <v>4.6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573.4000000000001</v>
      </c>
      <c r="D14" s="58">
        <f t="shared" si="1"/>
        <v>475.2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0.6</v>
      </c>
      <c r="D15" s="58">
        <v>6.2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144.4+261.1</f>
        <v>405.5</v>
      </c>
      <c r="D16" s="58">
        <f>26.1+338.1</f>
        <v>364.20000000000005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43.8+87</f>
        <v>130.8</v>
      </c>
      <c r="D17" s="58">
        <v>72.1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4.8+31.7</f>
        <v>36.5</v>
      </c>
      <c r="D18" s="58">
        <f>0.6+32.1</f>
        <v>32.7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81.1+424.8-C15-C17+C32</f>
        <v>538.5999999999999</v>
      </c>
      <c r="D20" s="58">
        <f>57.3+415.3-D15-D17+D32</f>
        <v>647.3000000000001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6.1</v>
      </c>
      <c r="D21" s="38">
        <v>10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67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123.5</v>
      </c>
      <c r="D23" s="38">
        <v>131.1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f>3.3+8.1</f>
        <v>11.399999999999999</v>
      </c>
      <c r="D24" s="58">
        <v>20.2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17.4+66.6</f>
        <v>84</v>
      </c>
      <c r="D25" s="58">
        <f>13.9+83.5</f>
        <v>97.4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2</v>
      </c>
      <c r="D26" s="38">
        <v>1.8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2</v>
      </c>
      <c r="D27" s="38">
        <v>3.7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8.7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13.1+100.3</f>
        <v>113.39999999999999</v>
      </c>
      <c r="D29" s="58">
        <f>9.2+83.1</f>
        <v>92.3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3.7</v>
      </c>
      <c r="D30" s="38">
        <v>7.3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1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f>36.5+127.6</f>
        <v>164.1</v>
      </c>
      <c r="D32" s="38">
        <f>33.5+219.5</f>
        <v>253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19.699999999999932</v>
      </c>
      <c r="D33" s="54">
        <f t="shared" si="2"/>
        <v>29.500000000000114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8+99.3</f>
        <v>107.3</v>
      </c>
      <c r="D35" s="58">
        <f>11+100.2</f>
        <v>111.2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29.8</v>
      </c>
      <c r="D37" s="38">
        <v>41.7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63</v>
      </c>
      <c r="B38" s="4"/>
      <c r="C38" s="38">
        <v>4.1</v>
      </c>
      <c r="D38" s="38">
        <v>3.6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0.5</v>
      </c>
      <c r="D39" s="58">
        <v>6.3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72.6</v>
      </c>
      <c r="D40" s="38">
        <f>0.5+47.8</f>
        <v>48.3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0.1</v>
      </c>
      <c r="D43" s="38">
        <v>0.8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0.20000000000000284</v>
      </c>
      <c r="D45" s="54">
        <f>D35-SUM(D36:D44)+0.1</f>
        <v>10.6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233.2+1963.9</f>
        <v>2197.1</v>
      </c>
      <c r="D47" s="58">
        <f>150+1667.7</f>
        <v>1817.7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6</v>
      </c>
      <c r="D48" s="38">
        <v>5.9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9.9+128.9</f>
        <v>138.8</v>
      </c>
      <c r="D50" s="58">
        <f>9.4+129.3</f>
        <v>138.70000000000002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v>285.4</v>
      </c>
      <c r="D51" s="58">
        <f>6.5+95.2</f>
        <v>101.7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11.3+90.8</f>
        <v>102.1</v>
      </c>
      <c r="D52" s="58">
        <f>0.4+57.9</f>
        <v>58.3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6.5</v>
      </c>
      <c r="D53" s="38">
        <v>7.6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6+67.4</f>
        <v>73.4</v>
      </c>
      <c r="D54" s="58">
        <f>6+64.2</f>
        <v>70.2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14.5+73.5</f>
        <v>88</v>
      </c>
      <c r="D55" s="58">
        <f>9.5+72.5</f>
        <v>82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20.5+337.9</f>
        <v>358.4</v>
      </c>
      <c r="D56" s="58">
        <f>26.1+310.9</f>
        <v>337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1+132</f>
        <v>133</v>
      </c>
      <c r="D57" s="58">
        <f>9.1+119.3</f>
        <v>128.4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1.2</v>
      </c>
      <c r="D58" s="38">
        <v>1.1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0.5</v>
      </c>
      <c r="D59" s="38">
        <v>1.6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169.2+632.1</f>
        <v>801.3</v>
      </c>
      <c r="D60" s="58">
        <f>82.2+658.6</f>
        <v>740.8000000000001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4.1</v>
      </c>
      <c r="D61" s="38">
        <v>4.5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10.3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25.6</v>
      </c>
      <c r="D63" s="38">
        <v>24.1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v>164</v>
      </c>
      <c r="D64" s="59">
        <v>98.9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6.700000000000273</v>
      </c>
      <c r="D65" s="60">
        <f t="shared" si="4"/>
        <v>6.5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77</v>
      </c>
      <c r="D67" s="41">
        <v>21.9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585.4+2937.8</f>
        <v>3523.2000000000003</v>
      </c>
      <c r="D69" s="42">
        <f>300.8+2810.4</f>
        <v>3111.2000000000003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4.25" customHeight="1">
      <c r="A70" s="47" t="s">
        <v>72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2" customHeight="1">
      <c r="A72" s="23" t="s">
        <v>75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2015-07-14T14:14:16Z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