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84" windowWidth="13800" windowHeight="691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<sst xmlns="http://schemas.openxmlformats.org/spreadsheetml/2006/main" count="84" uniqueCount="75">
  <si>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</si>
  <si>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</si>
  <si>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</si>
  <si>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</si>
  <si>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</si>
  <si>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</si>
  <si>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</si>
  <si>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</si>
  <si>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</si>
  <si>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</si>
  <si>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</si>
  <si>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</si>
  <si>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</si>
  <si>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</si>
  <si>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</si>
  <si>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</si>
  <si>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</si>
  <si>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</si>
  <si>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</si>
  <si>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</si>
  <si>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</si>
  <si>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</si>
  <si>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</si>
  <si>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</si>
  <si>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</si>
  <si>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</si>
  <si>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</si>
  <si>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</si>
  <si>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</si>
  <si>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</si>
  <si>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</si>
  <si>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</si>
  <si>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</si>
  <si>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</si>
  <si>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</si>
  <si>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</si>
  <si>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</si>
  <si>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</si>
  <si>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</si>
  <si>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</si>
  <si>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</si>
  <si>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</si>
  <si>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</si>
  <si>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</si>
  <si>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</si>
  <si>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</si>
  <si>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</si>
  <si>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</si>
  <si>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</si>
  <si>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</si>
  <si>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</si>
  <si>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</si>
  <si>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</si>
  <si>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</si>
  <si>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</si>
  <si>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</si>
  <si>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</si>
  <si>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</si>
  <si>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</si>
  <si>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</si>
  <si>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</si>
  <si>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</si>
  <si>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</si>
  <si>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</si>
  <si>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</si>
  <si>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</si>
  <si>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</si>
  <si>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</si>
  <si>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</si>
  <si>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</si>
  <si>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</si>
  <si>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1/  Total August-July marketing year commercial shipments. 2/  Shipments plus outstanding sales.</t>
  </si>
  <si>
    <t>April 3, 2014 2/</t>
  </si>
  <si>
    <t>April 4, 2013 2/</t>
  </si>
  <si>
    <t>Last updated April 10,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</si>
</sst>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PageLayoutView="0" workbookViewId="0" topLeftCell="A1">
      <pane ySplit="5" topLeftCell="A43" activePane="bottomLeft" state="frozen"/>
      <selection pane="topLeft" activeCell="A1" sqref="A1"/>
      <selection pane="bottomLeft" activeCell="A73" sqref="A7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72</v>
      </c>
      <c r="D5" s="16" t="s">
        <v>73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35.2</v>
      </c>
      <c r="D9" s="58">
        <f>D10+D11+D12</f>
        <v>38.599999999999994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f>1.1+27.2</f>
        <v>28.3</v>
      </c>
      <c r="D10" s="38">
        <f>0.3+34.9</f>
        <v>35.199999999999996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f>0.5+1.5+0.5+0.2</f>
        <v>2.7</v>
      </c>
      <c r="D11" s="38">
        <v>0.8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v>4.2</v>
      </c>
      <c r="D12" s="38">
        <v>2.6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436.40000000000003</v>
      </c>
      <c r="D14" s="58">
        <f>D15+D16+D17+D18</f>
        <v>523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5.7</v>
      </c>
      <c r="D15" s="58">
        <v>3.6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130.8+201.4</f>
        <v>332.20000000000005</v>
      </c>
      <c r="D16" s="58">
        <f>131.2+227.6</f>
        <v>358.79999999999995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v>65.8</v>
      </c>
      <c r="D17" s="58">
        <f>14.4+94.9</f>
        <v>109.30000000000001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f>12.8+19.9</f>
        <v>32.7</v>
      </c>
      <c r="D18" s="58">
        <f>26.2+25.1</f>
        <v>51.3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46.2+346.8+C15-C17+C32</f>
        <v>579.8</v>
      </c>
      <c r="D20" s="58">
        <f>124.9+328.8+D15-D17+D32</f>
        <v>421.50000000000006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v>8.5</v>
      </c>
      <c r="D21" s="38">
        <v>7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13</v>
      </c>
      <c r="B22" s="4"/>
      <c r="C22" s="38">
        <v>101.1</v>
      </c>
      <c r="D22" s="38">
        <v>0</v>
      </c>
      <c r="E22" s="38">
        <v>0</v>
      </c>
      <c r="F22" s="38">
        <v>0</v>
      </c>
      <c r="G22" s="44">
        <v>114</v>
      </c>
      <c r="H22" s="49">
        <v>135.1</v>
      </c>
      <c r="K22" s="4"/>
      <c r="W22" s="4"/>
      <c r="Y22" s="7"/>
      <c r="Z22" s="7"/>
    </row>
    <row r="23" spans="1:26" ht="12" customHeight="1">
      <c r="A23" s="29" t="s">
        <v>68</v>
      </c>
      <c r="B23" s="4"/>
      <c r="C23" s="38">
        <v>0</v>
      </c>
      <c r="D23" s="38">
        <f>60+62.9</f>
        <v>122.9</v>
      </c>
      <c r="E23" s="38">
        <v>125.7</v>
      </c>
      <c r="F23" s="38">
        <v>4.9</v>
      </c>
      <c r="G23" s="44">
        <v>0</v>
      </c>
      <c r="H23" s="49">
        <v>0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f>1.3+14.9</f>
        <v>16.2</v>
      </c>
      <c r="D24" s="58">
        <f>4.7+9.4</f>
        <v>14.100000000000001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f>17.9+65.7</f>
        <v>83.6</v>
      </c>
      <c r="D25" s="58">
        <f>19+44.3</f>
        <v>63.3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1.4</v>
      </c>
      <c r="D26" s="38">
        <v>3.8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3.2</v>
      </c>
      <c r="D27" s="38">
        <v>2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24.1+53.3</f>
        <v>77.4</v>
      </c>
      <c r="D29" s="58">
        <f>24.2+77.3</f>
        <v>101.5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6.4</v>
      </c>
      <c r="D30" s="38">
        <v>4.5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1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f>24.8+222.1</f>
        <v>246.9</v>
      </c>
      <c r="D32" s="38">
        <f>1+72.5</f>
        <v>73.5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34.10000000000002</v>
      </c>
      <c r="D33" s="54">
        <f t="shared" si="0"/>
        <v>28.900000000000034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11.5+99.2</f>
        <v>110.7</v>
      </c>
      <c r="D35" s="58">
        <f>38.4+167.9</f>
        <v>206.3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f>11+41.7</f>
        <v>52.7</v>
      </c>
      <c r="D37" s="38">
        <f>27.5+68.1</f>
        <v>95.6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2.9</v>
      </c>
      <c r="D38" s="38">
        <v>3.3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v>6.3</v>
      </c>
      <c r="D39" s="58">
        <f>9.7+11.8</f>
        <v>21.5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v>47.7</v>
      </c>
      <c r="D40" s="38">
        <v>58.8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v>18.3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1</v>
      </c>
      <c r="D43" s="38">
        <v>0.6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</f>
        <v>0.10000000000000853</v>
      </c>
      <c r="D45" s="54">
        <f>D35-SUM(D36:D44)</f>
        <v>8.200000000000017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258.4+1167.6</f>
        <v>1426</v>
      </c>
      <c r="D47" s="58">
        <f>250+1397.8</f>
        <v>1647.8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v>4.3</v>
      </c>
      <c r="D48" s="38">
        <v>4.9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0.1</v>
      </c>
      <c r="D49" s="38">
        <v>0.1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20.4+92.3</f>
        <v>112.69999999999999</v>
      </c>
      <c r="D50" s="58">
        <f>29.8+99.3</f>
        <v>129.1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f>31.9+48.3</f>
        <v>80.19999999999999</v>
      </c>
      <c r="D51" s="58">
        <f>27.9+91</f>
        <v>118.9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f>11.2+40.8</f>
        <v>52</v>
      </c>
      <c r="D52" s="58">
        <f>7+64.7</f>
        <v>71.7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f>0.9+5.3</f>
        <v>6.2</v>
      </c>
      <c r="D53" s="38">
        <v>1.7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f>4.5+42.5</f>
        <v>47</v>
      </c>
      <c r="D54" s="58">
        <f>3.4+57.7</f>
        <v>61.1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f>12.9+52.7</f>
        <v>65.60000000000001</v>
      </c>
      <c r="D55" s="58">
        <v>52.6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26+218.4</f>
        <v>244.4</v>
      </c>
      <c r="D56" s="58">
        <f>42.5+221</f>
        <v>263.5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f>9.1+83.4</f>
        <v>92.5</v>
      </c>
      <c r="D57" s="58">
        <f>3.7+83.1</f>
        <v>86.8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0.9</v>
      </c>
      <c r="D58" s="38">
        <v>0.8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1.6</v>
      </c>
      <c r="D59" s="38">
        <v>2.8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139.7+502.6</f>
        <v>642.3</v>
      </c>
      <c r="D60" s="58">
        <f>133.4+517.2</f>
        <v>650.6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3.4</v>
      </c>
      <c r="D61" s="38">
        <v>3.7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10.7</v>
      </c>
      <c r="D62" s="39">
        <v>39.9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v>24</v>
      </c>
      <c r="D63" s="38">
        <v>24.2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33.1</v>
      </c>
      <c r="D64" s="59">
        <v>131.3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5</v>
      </c>
      <c r="D65" s="60">
        <f>D47-SUM(D48:D64)</f>
        <v>4.099999999999909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53.8</v>
      </c>
      <c r="D67" s="41">
        <v>18.5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540.2+2090.6</f>
        <v>2630.8</v>
      </c>
      <c r="D69" s="42">
        <f>590.7+2257.8</f>
        <v>2848.5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71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74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2014-04-10T22:39:01Z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