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948" windowWidth="13800" windowHeight="4740" activeTab="0"/>
  </bookViews>
  <sheets>
    <sheet name="RICETABLE7" sheetId="1" r:id="rId1"/>
  </sheets>
  <definedNames>
    <definedName name="\m">'RICETABLE7'!$N$10:$N$26</definedName>
    <definedName name="\p">'RICETABLE7'!$N$1:$R$5</definedName>
    <definedName name="_Regression_Int" localSheetId="0" hidden="1">0</definedName>
    <definedName name="DATABASE">'RICETABLE7'!$A$1</definedName>
    <definedName name="Database_MI">'RICETABLE7'!$A$1</definedName>
    <definedName name="_xlnm.Print_Area" localSheetId="0">'RICETABLE7'!$A$1:$H$72</definedName>
    <definedName name="_xlnm.Print_Area">'RICETABLE7'!$A$1:$O$162</definedName>
    <definedName name="Print_Area_MI" localSheetId="0">'RICETABLE7'!$A$1:$H$76</definedName>
    <definedName name="PRINT_AREA_MI">'RICETABLE7'!$A$1:$O$162</definedName>
    <definedName name="RICE">'RICETABLE7'!$A$1:$H$72</definedName>
    <definedName name="TABLE">'RICETABLE7'!$A$1:$I$93</definedName>
    <definedName name="TABLE4">'RICETABLE7'!$M$3:$M$33</definedName>
  </definedNames>
  <calcPr fullCalcOnLoad="1"/>
</workbook>
</file>

<file path=xl/sharedStrings.xml><?xml version="1.0" encoding="utf-8"?>
<sst xmlns="http://schemas.openxmlformats.org/spreadsheetml/2006/main" count="86" uniqueCount="76">
  <si>
    <t>Country</t>
  </si>
  <si>
    <t>region</t>
  </si>
  <si>
    <t/>
  </si>
  <si>
    <t xml:space="preserve"> </t>
  </si>
  <si>
    <t xml:space="preserve">  Jordan</t>
  </si>
  <si>
    <t xml:space="preserve">  Saudi Arabia</t>
  </si>
  <si>
    <t>AFRICA</t>
  </si>
  <si>
    <t>WESTERN HEMISPHERE</t>
  </si>
  <si>
    <t xml:space="preserve">TOTAL </t>
  </si>
  <si>
    <t>NORTHEAST ASIA</t>
  </si>
  <si>
    <t xml:space="preserve">  Papua New Guinea</t>
  </si>
  <si>
    <t xml:space="preserve">  Israel</t>
  </si>
  <si>
    <t>EUROPE &amp; FSU</t>
  </si>
  <si>
    <t xml:space="preserve">  Iraq</t>
  </si>
  <si>
    <t>market</t>
  </si>
  <si>
    <t xml:space="preserve">  Rest of Asia, Oceania, and Middle East</t>
  </si>
  <si>
    <r>
      <t xml:space="preserve">Source: </t>
    </r>
    <r>
      <rPr>
        <i/>
        <sz val="9"/>
        <rFont val="Arial"/>
        <family val="2"/>
      </rPr>
      <t>U.S. Export Sales</t>
    </r>
    <r>
      <rPr>
        <sz val="9"/>
        <rFont val="Arial"/>
        <family val="2"/>
      </rPr>
      <t>, Foreign Agricultural Service, USDA.</t>
    </r>
  </si>
  <si>
    <t>2008/09</t>
  </si>
  <si>
    <t>OTHER ASIA, OCEANIA, &amp; THE MIDDLE EAST</t>
  </si>
  <si>
    <t xml:space="preserve">  Turkey</t>
  </si>
  <si>
    <t>2009/10</t>
  </si>
  <si>
    <t>UNKNOWN</t>
  </si>
  <si>
    <t>2010/11</t>
  </si>
  <si>
    <t>or</t>
  </si>
  <si>
    <t xml:space="preserve">  European Union</t>
  </si>
  <si>
    <t xml:space="preserve">  Other Europe</t>
  </si>
  <si>
    <t xml:space="preserve">  Former Soviet Union (FSU)</t>
  </si>
  <si>
    <t xml:space="preserve">  Hong Kong</t>
  </si>
  <si>
    <t xml:space="preserve">  Japan</t>
  </si>
  <si>
    <t xml:space="preserve">  South Korea</t>
  </si>
  <si>
    <t xml:space="preserve">  Taiwan</t>
  </si>
  <si>
    <t xml:space="preserve">  Australia</t>
  </si>
  <si>
    <t xml:space="preserve">  Micronesia</t>
  </si>
  <si>
    <t xml:space="preserve">  New Zealand</t>
  </si>
  <si>
    <t xml:space="preserve">  Singapore</t>
  </si>
  <si>
    <t xml:space="preserve">  Syria</t>
  </si>
  <si>
    <t xml:space="preserve">  United Arab Emirates</t>
  </si>
  <si>
    <t xml:space="preserve">  Algeria</t>
  </si>
  <si>
    <t xml:space="preserve">  Ghana</t>
  </si>
  <si>
    <t xml:space="preserve">  Liberia</t>
  </si>
  <si>
    <t xml:space="preserve">  Libya</t>
  </si>
  <si>
    <t xml:space="preserve">  Nigeria</t>
  </si>
  <si>
    <t xml:space="preserve">  Senegal</t>
  </si>
  <si>
    <t xml:space="preserve">  South Africa</t>
  </si>
  <si>
    <t xml:space="preserve">  Togo</t>
  </si>
  <si>
    <t xml:space="preserve">  Other Africa</t>
  </si>
  <si>
    <t xml:space="preserve">  Bahamas</t>
  </si>
  <si>
    <t xml:space="preserve">  Brazil</t>
  </si>
  <si>
    <t xml:space="preserve">  Canada</t>
  </si>
  <si>
    <t xml:space="preserve">  Colombia</t>
  </si>
  <si>
    <t xml:space="preserve">  Costa Rica</t>
  </si>
  <si>
    <t xml:space="preserve">  Dominican Republic</t>
  </si>
  <si>
    <t xml:space="preserve">  El Salvador</t>
  </si>
  <si>
    <t xml:space="preserve">  Guatemala</t>
  </si>
  <si>
    <t xml:space="preserve">  Haiti</t>
  </si>
  <si>
    <t xml:space="preserve">  Honduras</t>
  </si>
  <si>
    <t xml:space="preserve">  Jamaica</t>
  </si>
  <si>
    <t xml:space="preserve">  Leeward &amp; Windward Islands</t>
  </si>
  <si>
    <t xml:space="preserve">  Mexico</t>
  </si>
  <si>
    <t xml:space="preserve">  Netherlands Antilles</t>
  </si>
  <si>
    <t xml:space="preserve">  Nicaragua</t>
  </si>
  <si>
    <t xml:space="preserve">  Panama</t>
  </si>
  <si>
    <t xml:space="preserve">  Venezuela</t>
  </si>
  <si>
    <t xml:space="preserve">  Other Western Hemisphere</t>
  </si>
  <si>
    <t>Table 7--U.S. commercial rice exports</t>
  </si>
  <si>
    <t>2011/12</t>
  </si>
  <si>
    <t xml:space="preserve">  Guinea--Connarky</t>
  </si>
  <si>
    <t>year 1/</t>
  </si>
  <si>
    <t>2012/13</t>
  </si>
  <si>
    <t>through</t>
  </si>
  <si>
    <t>1/  Total August-July marketing year shipments.</t>
  </si>
  <si>
    <t>1,000 tons</t>
  </si>
  <si>
    <t xml:space="preserve">  Iran</t>
  </si>
  <si>
    <t>January 31</t>
  </si>
  <si>
    <t>February 2</t>
  </si>
  <si>
    <t>Last updated February 8, 2013.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</si>
</sst>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#,##0.0"/>
    <numFmt numFmtId="168" formatCode="0.0"/>
    <numFmt numFmtId="169" formatCode="_(* #,##0.0_);_(* \(#,##0.0\);_(* &quot;-&quot;??_);_(@_)"/>
    <numFmt numFmtId="170" formatCode="[$-409]dddd\,\ mmmm\ dd\,\ yyyy"/>
    <numFmt numFmtId="171" formatCode="[$-409]h:mm:ss\ AM/PM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3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b/>
      <sz val="9"/>
      <name val="Arial"/>
      <family val="2"/>
    </font>
    <font>
      <sz val="8"/>
      <name val="Courier"/>
      <family val="3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4">
    <xf numFmtId="37" fontId="0" fillId="0" borderId="0" xfId="0" applyAlignment="1">
      <alignment/>
    </xf>
    <xf numFmtId="167" fontId="2" fillId="0" borderId="0" xfId="0" applyNumberFormat="1" applyFont="1" applyFill="1" applyAlignment="1" applyProtection="1">
      <alignment horizontal="right"/>
      <protection/>
    </xf>
    <xf numFmtId="167" fontId="2" fillId="0" borderId="0" xfId="0" applyNumberFormat="1" applyFont="1" applyFill="1" applyAlignment="1" applyProtection="1" quotePrefix="1">
      <alignment horizontal="right"/>
      <protection/>
    </xf>
    <xf numFmtId="37" fontId="2" fillId="0" borderId="10" xfId="0" applyFont="1" applyFill="1" applyBorder="1" applyAlignment="1">
      <alignment/>
    </xf>
    <xf numFmtId="37" fontId="2" fillId="0" borderId="0" xfId="0" applyFont="1" applyFill="1" applyAlignment="1" applyProtection="1">
      <alignment horizontal="left"/>
      <protection/>
    </xf>
    <xf numFmtId="167" fontId="2" fillId="0" borderId="0" xfId="0" applyNumberFormat="1" applyFont="1" applyFill="1" applyAlignment="1">
      <alignment horizontal="right"/>
    </xf>
    <xf numFmtId="37" fontId="2" fillId="0" borderId="0" xfId="0" applyFont="1" applyFill="1" applyAlignment="1">
      <alignment/>
    </xf>
    <xf numFmtId="37" fontId="2" fillId="0" borderId="0" xfId="0" applyFont="1" applyFill="1" applyAlignment="1" applyProtection="1">
      <alignment/>
      <protection/>
    </xf>
    <xf numFmtId="164" fontId="2" fillId="0" borderId="0" xfId="0" applyNumberFormat="1" applyFont="1" applyFill="1" applyAlignment="1" applyProtection="1">
      <alignment/>
      <protection/>
    </xf>
    <xf numFmtId="37" fontId="2" fillId="0" borderId="10" xfId="0" applyFont="1" applyFill="1" applyBorder="1" applyAlignment="1" applyProtection="1" quotePrefix="1">
      <alignment horizontal="left"/>
      <protection/>
    </xf>
    <xf numFmtId="167" fontId="2" fillId="0" borderId="10" xfId="0" applyNumberFormat="1" applyFont="1" applyFill="1" applyBorder="1" applyAlignment="1">
      <alignment horizontal="right"/>
    </xf>
    <xf numFmtId="37" fontId="2" fillId="0" borderId="0" xfId="0" applyFont="1" applyFill="1" applyBorder="1" applyAlignment="1" applyProtection="1" quotePrefix="1">
      <alignment horizontal="left"/>
      <protection/>
    </xf>
    <xf numFmtId="37" fontId="2" fillId="0" borderId="0" xfId="0" applyFont="1" applyFill="1" applyBorder="1" applyAlignment="1">
      <alignment/>
    </xf>
    <xf numFmtId="167" fontId="2" fillId="0" borderId="0" xfId="0" applyNumberFormat="1" applyFont="1" applyFill="1" applyBorder="1" applyAlignment="1">
      <alignment horizontal="right"/>
    </xf>
    <xf numFmtId="37" fontId="2" fillId="0" borderId="0" xfId="0" applyFont="1" applyFill="1" applyAlignment="1" applyProtection="1">
      <alignment horizontal="center"/>
      <protection/>
    </xf>
    <xf numFmtId="37" fontId="2" fillId="0" borderId="10" xfId="0" applyFont="1" applyFill="1" applyBorder="1" applyAlignment="1" applyProtection="1">
      <alignment horizontal="left"/>
      <protection/>
    </xf>
    <xf numFmtId="167" fontId="2" fillId="0" borderId="10" xfId="0" applyNumberFormat="1" applyFont="1" applyFill="1" applyBorder="1" applyAlignment="1" applyProtection="1">
      <alignment horizontal="right"/>
      <protection/>
    </xf>
    <xf numFmtId="167" fontId="2" fillId="0" borderId="0" xfId="0" applyNumberFormat="1" applyFont="1" applyFill="1" applyAlignment="1" applyProtection="1" quotePrefix="1">
      <alignment horizontal="left"/>
      <protection/>
    </xf>
    <xf numFmtId="167" fontId="2" fillId="0" borderId="0" xfId="0" applyNumberFormat="1" applyFont="1" applyFill="1" applyAlignment="1">
      <alignment/>
    </xf>
    <xf numFmtId="167" fontId="2" fillId="0" borderId="0" xfId="0" applyNumberFormat="1" applyFont="1" applyFill="1" applyAlignment="1" applyProtection="1">
      <alignment/>
      <protection/>
    </xf>
    <xf numFmtId="37" fontId="2" fillId="0" borderId="0" xfId="0" applyNumberFormat="1" applyFont="1" applyFill="1" applyAlignment="1">
      <alignment/>
    </xf>
    <xf numFmtId="164" fontId="2" fillId="0" borderId="0" xfId="0" applyNumberFormat="1" applyFont="1" applyFill="1" applyAlignment="1" applyProtection="1">
      <alignment horizontal="left"/>
      <protection/>
    </xf>
    <xf numFmtId="37" fontId="2" fillId="0" borderId="0" xfId="0" applyFont="1" applyFill="1" applyAlignment="1" applyProtection="1">
      <alignment horizontal="fill"/>
      <protection/>
    </xf>
    <xf numFmtId="165" fontId="2" fillId="0" borderId="0" xfId="0" applyNumberFormat="1" applyFont="1" applyFill="1" applyAlignment="1" applyProtection="1">
      <alignment/>
      <protection/>
    </xf>
    <xf numFmtId="37" fontId="3" fillId="0" borderId="0" xfId="0" applyFont="1" applyFill="1" applyAlignment="1" applyProtection="1" quotePrefix="1">
      <alignment horizontal="left"/>
      <protection/>
    </xf>
    <xf numFmtId="166" fontId="2" fillId="0" borderId="0" xfId="0" applyNumberFormat="1" applyFont="1" applyFill="1" applyAlignment="1" applyProtection="1">
      <alignment/>
      <protection/>
    </xf>
    <xf numFmtId="37" fontId="2" fillId="0" borderId="0" xfId="0" applyFont="1" applyFill="1" applyBorder="1" applyAlignment="1" applyProtection="1">
      <alignment horizontal="left"/>
      <protection/>
    </xf>
    <xf numFmtId="164" fontId="2" fillId="0" borderId="0" xfId="0" applyNumberFormat="1" applyFont="1" applyFill="1" applyBorder="1" applyAlignment="1" applyProtection="1">
      <alignment/>
      <protection/>
    </xf>
    <xf numFmtId="37" fontId="2" fillId="0" borderId="0" xfId="0" applyFont="1" applyFill="1" applyBorder="1" applyAlignment="1" applyProtection="1">
      <alignment horizontal="fill"/>
      <protection/>
    </xf>
    <xf numFmtId="37" fontId="2" fillId="0" borderId="10" xfId="0" applyFont="1" applyFill="1" applyBorder="1" applyAlignment="1" applyProtection="1">
      <alignment horizontal="center"/>
      <protection/>
    </xf>
    <xf numFmtId="0" fontId="6" fillId="0" borderId="0" xfId="0" applyNumberFormat="1" applyFont="1" applyAlignment="1" applyProtection="1">
      <alignment horizontal="left"/>
      <protection/>
    </xf>
    <xf numFmtId="0" fontId="2" fillId="0" borderId="0" xfId="0" applyNumberFormat="1" applyFont="1" applyAlignment="1" applyProtection="1" quotePrefix="1">
      <alignment horizontal="left"/>
      <protection/>
    </xf>
    <xf numFmtId="0" fontId="2" fillId="0" borderId="0" xfId="0" applyNumberFormat="1" applyFont="1" applyAlignment="1" applyProtection="1">
      <alignment horizontal="left"/>
      <protection/>
    </xf>
    <xf numFmtId="0" fontId="6" fillId="0" borderId="0" xfId="0" applyNumberFormat="1" applyFont="1" applyAlignment="1" applyProtection="1" quotePrefix="1">
      <alignment horizontal="left"/>
      <protection/>
    </xf>
    <xf numFmtId="0" fontId="2" fillId="0" borderId="0" xfId="0" applyNumberFormat="1" applyFont="1" applyAlignment="1">
      <alignment/>
    </xf>
    <xf numFmtId="0" fontId="6" fillId="0" borderId="10" xfId="0" applyNumberFormat="1" applyFont="1" applyBorder="1" applyAlignment="1" applyProtection="1">
      <alignment horizontal="left"/>
      <protection/>
    </xf>
    <xf numFmtId="0" fontId="6" fillId="0" borderId="0" xfId="0" applyNumberFormat="1" applyFont="1" applyBorder="1" applyAlignment="1" applyProtection="1">
      <alignment horizontal="left"/>
      <protection/>
    </xf>
    <xf numFmtId="167" fontId="2" fillId="0" borderId="0" xfId="0" applyNumberFormat="1" applyFont="1" applyFill="1" applyBorder="1" applyAlignment="1" applyProtection="1">
      <alignment horizontal="right"/>
      <protection locked="0"/>
    </xf>
    <xf numFmtId="0" fontId="2" fillId="0" borderId="0" xfId="0" applyNumberFormat="1" applyFont="1" applyBorder="1" applyAlignment="1" applyProtection="1">
      <alignment horizontal="left"/>
      <protection/>
    </xf>
    <xf numFmtId="166" fontId="2" fillId="0" borderId="0" xfId="0" applyNumberFormat="1" applyFont="1" applyFill="1" applyBorder="1" applyAlignment="1">
      <alignment horizontal="right"/>
    </xf>
    <xf numFmtId="37" fontId="2" fillId="0" borderId="0" xfId="0" applyFont="1" applyFill="1" applyBorder="1" applyAlignment="1" quotePrefix="1">
      <alignment horizontal="right"/>
    </xf>
    <xf numFmtId="166" fontId="2" fillId="0" borderId="0" xfId="58" applyNumberFormat="1" applyFont="1" applyFill="1" applyAlignment="1" applyProtection="1">
      <alignment/>
      <protection locked="0"/>
    </xf>
    <xf numFmtId="166" fontId="2" fillId="0" borderId="0" xfId="58" applyNumberFormat="1" applyFont="1" applyFill="1" applyBorder="1" applyAlignment="1" applyProtection="1">
      <alignment horizontal="right" vertical="center"/>
      <protection locked="0"/>
    </xf>
    <xf numFmtId="166" fontId="2" fillId="0" borderId="0" xfId="0" applyNumberFormat="1" applyFont="1" applyFill="1" applyAlignment="1">
      <alignment/>
    </xf>
    <xf numFmtId="166" fontId="2" fillId="0" borderId="0" xfId="0" applyNumberFormat="1" applyFont="1" applyFill="1" applyBorder="1" applyAlignment="1">
      <alignment/>
    </xf>
    <xf numFmtId="166" fontId="2" fillId="0" borderId="10" xfId="0" applyNumberFormat="1" applyFont="1" applyFill="1" applyBorder="1" applyAlignment="1">
      <alignment/>
    </xf>
    <xf numFmtId="166" fontId="2" fillId="0" borderId="0" xfId="0" applyNumberFormat="1" applyFont="1" applyFill="1" applyAlignment="1" applyProtection="1">
      <alignment horizontal="left"/>
      <protection/>
    </xf>
    <xf numFmtId="167" fontId="2" fillId="0" borderId="0" xfId="58" applyNumberFormat="1" applyFont="1" applyFill="1" applyAlignment="1" applyProtection="1">
      <alignment/>
      <protection locked="0"/>
    </xf>
    <xf numFmtId="167" fontId="2" fillId="0" borderId="0" xfId="58" applyNumberFormat="1" applyFont="1" applyFill="1" applyBorder="1" applyAlignment="1" applyProtection="1">
      <alignment horizontal="right"/>
      <protection locked="0"/>
    </xf>
    <xf numFmtId="167" fontId="2" fillId="0" borderId="0" xfId="58" applyNumberFormat="1" applyFont="1" applyFill="1" applyBorder="1" applyAlignment="1" applyProtection="1">
      <alignment/>
      <protection locked="0"/>
    </xf>
    <xf numFmtId="37" fontId="2" fillId="0" borderId="0" xfId="0" applyFont="1" applyFill="1" applyAlignment="1" quotePrefix="1">
      <alignment/>
    </xf>
    <xf numFmtId="167" fontId="2" fillId="0" borderId="10" xfId="0" applyNumberFormat="1" applyFont="1" applyFill="1" applyBorder="1" applyAlignment="1">
      <alignment/>
    </xf>
    <xf numFmtId="167" fontId="2" fillId="0" borderId="0" xfId="57" applyNumberFormat="1" applyFont="1" applyFill="1" applyAlignment="1" applyProtection="1">
      <alignment/>
      <protection locked="0"/>
    </xf>
    <xf numFmtId="167" fontId="2" fillId="0" borderId="0" xfId="57" applyNumberFormat="1" applyFont="1" applyFill="1" applyBorder="1" applyAlignment="1" applyProtection="1">
      <alignment horizontal="right"/>
      <protection locked="0"/>
    </xf>
    <xf numFmtId="167" fontId="2" fillId="0" borderId="0" xfId="57" applyNumberFormat="1" applyFont="1" applyFill="1" applyBorder="1" applyAlignment="1" applyProtection="1">
      <alignment/>
      <protection locked="0"/>
    </xf>
    <xf numFmtId="168" fontId="2" fillId="0" borderId="0" xfId="0" applyNumberFormat="1" applyFont="1" applyFill="1" applyAlignment="1" applyProtection="1">
      <alignment/>
      <protection/>
    </xf>
    <xf numFmtId="168" fontId="2" fillId="0" borderId="0" xfId="0" applyNumberFormat="1" applyFont="1" applyFill="1" applyAlignment="1">
      <alignment/>
    </xf>
    <xf numFmtId="166" fontId="2" fillId="0" borderId="0" xfId="53" applyNumberFormat="1" applyFont="1" applyFill="1" applyAlignment="1" applyProtection="1">
      <alignment/>
      <protection/>
    </xf>
    <xf numFmtId="0" fontId="2" fillId="0" borderId="0" xfId="58" applyNumberFormat="1" applyFont="1" applyFill="1" applyAlignment="1" applyProtection="1">
      <alignment/>
      <protection locked="0"/>
    </xf>
    <xf numFmtId="166" fontId="1" fillId="0" borderId="0" xfId="53" applyNumberFormat="1" applyFont="1" applyFill="1" applyBorder="1" applyAlignment="1" applyProtection="1">
      <alignment horizontal="right" vertical="center"/>
      <protection locked="0"/>
    </xf>
    <xf numFmtId="166" fontId="2" fillId="0" borderId="0" xfId="53" applyNumberFormat="1" applyFont="1" applyFill="1" applyBorder="1" applyAlignment="1" applyProtection="1">
      <alignment horizontal="right" vertical="center"/>
      <protection locked="0"/>
    </xf>
    <xf numFmtId="167" fontId="2" fillId="0" borderId="10" xfId="0" applyNumberFormat="1" applyFont="1" applyFill="1" applyBorder="1" applyAlignment="1" applyProtection="1" quotePrefix="1">
      <alignment horizontal="right"/>
      <protection/>
    </xf>
    <xf numFmtId="167" fontId="2" fillId="0" borderId="0" xfId="0" applyNumberFormat="1" applyFont="1" applyFill="1" applyBorder="1" applyAlignment="1" applyProtection="1">
      <alignment horizontal="right"/>
      <protection/>
    </xf>
    <xf numFmtId="37" fontId="2" fillId="0" borderId="0" xfId="0" applyFont="1" applyFill="1" applyAlignment="1" applyProtection="1" quotePrefix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RICETABLE5" xfId="57"/>
    <cellStyle name="Normal_RICETABLE7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c36-@sum(c37:c45)" TargetMode="External" /><Relationship Id="rId2" Type="http://schemas.openxmlformats.org/officeDocument/2006/relationships/hyperlink" Target="mailto:=c20-@sum(c21:c33)" TargetMode="External" /><Relationship Id="rId3" Type="http://schemas.openxmlformats.org/officeDocument/2006/relationships/hyperlink" Target="mailto:=c20-@sum(c21:c33)" TargetMode="External" /><Relationship Id="rId4" Type="http://schemas.openxmlformats.org/officeDocument/2006/relationships/hyperlink" Target="mailto:=c36-@sum(c37:c45)" TargetMode="External" /><Relationship Id="rId5" Type="http://schemas.openxmlformats.org/officeDocument/2006/relationships/hyperlink" Target="mailto:=c48-@SUM(c49:c65)" TargetMode="External" /><Relationship Id="rId6" Type="http://schemas.openxmlformats.org/officeDocument/2006/relationships/hyperlink" Target="mailto:=c48-@SUM(c49:c65)" TargetMode="External" /><Relationship Id="rId7" Type="http://schemas.openxmlformats.org/officeDocument/2006/relationships/hyperlink" Target="mailto:=c20-@sum(c21:c33)" TargetMode="External" /><Relationship Id="rId8" Type="http://schemas.openxmlformats.org/officeDocument/2006/relationships/hyperlink" Target="mailto:=c20-@sum(c21:c33)" TargetMode="External" /><Relationship Id="rId9" Type="http://schemas.openxmlformats.org/officeDocument/2006/relationships/hyperlink" Target="mailto:=c36-@sum(c37:c45)" TargetMode="External" /><Relationship Id="rId10" Type="http://schemas.openxmlformats.org/officeDocument/2006/relationships/hyperlink" Target="mailto:=c36-@sum(c37:c45)" TargetMode="External" /><Relationship Id="rId11" Type="http://schemas.openxmlformats.org/officeDocument/2006/relationships/hyperlink" Target="mailto:=c48-@SUM(c49:c65)" TargetMode="External" /><Relationship Id="rId12" Type="http://schemas.openxmlformats.org/officeDocument/2006/relationships/hyperlink" Target="mailto:=c48-@SUM(c49:c65)" TargetMode="External" /><Relationship Id="rId1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E145"/>
  <sheetViews>
    <sheetView showGridLines="0" tabSelected="1" zoomScalePageLayoutView="0" workbookViewId="0" topLeftCell="A1">
      <pane ySplit="5" topLeftCell="A23" activePane="bottomLeft" state="frozen"/>
      <selection pane="topLeft" activeCell="A1" sqref="A1"/>
      <selection pane="bottomLeft" activeCell="D23" sqref="D23"/>
    </sheetView>
  </sheetViews>
  <sheetFormatPr defaultColWidth="9.50390625" defaultRowHeight="12.75"/>
  <cols>
    <col min="1" max="1" width="31.50390625" style="6" customWidth="1"/>
    <col min="2" max="2" width="1.4921875" style="6" customWidth="1"/>
    <col min="3" max="5" width="13.25390625" style="6" customWidth="1"/>
    <col min="6" max="6" width="12.375" style="5" customWidth="1"/>
    <col min="7" max="8" width="11.125" style="18" customWidth="1"/>
    <col min="9" max="9" width="1.4921875" style="6" customWidth="1"/>
    <col min="10" max="10" width="8.50390625" style="6" customWidth="1"/>
    <col min="11" max="11" width="3.50390625" style="6" customWidth="1"/>
    <col min="12" max="12" width="8.50390625" style="6" customWidth="1"/>
    <col min="13" max="25" width="9.50390625" style="6" customWidth="1"/>
    <col min="26" max="26" width="12.50390625" style="6" customWidth="1"/>
    <col min="27" max="16384" width="9.50390625" style="6" customWidth="1"/>
  </cols>
  <sheetData>
    <row r="1" spans="1:25" ht="13.5" customHeight="1">
      <c r="A1" s="9" t="s">
        <v>64</v>
      </c>
      <c r="B1" s="3"/>
      <c r="C1" s="3"/>
      <c r="D1" s="3"/>
      <c r="E1" s="3"/>
      <c r="F1" s="3"/>
      <c r="G1" s="10"/>
      <c r="H1" s="10"/>
      <c r="Y1" s="4"/>
    </row>
    <row r="2" spans="1:25" ht="13.5" customHeight="1">
      <c r="A2" s="11"/>
      <c r="B2" s="12"/>
      <c r="C2" s="39"/>
      <c r="D2" s="39"/>
      <c r="E2" s="39"/>
      <c r="F2" s="40"/>
      <c r="G2" s="13"/>
      <c r="H2" s="13"/>
      <c r="Y2" s="4"/>
    </row>
    <row r="3" spans="1:25" ht="11.25">
      <c r="A3" s="14" t="s">
        <v>0</v>
      </c>
      <c r="B3" s="4"/>
      <c r="C3" s="40" t="s">
        <v>68</v>
      </c>
      <c r="D3" s="40" t="s">
        <v>65</v>
      </c>
      <c r="E3" s="40" t="s">
        <v>65</v>
      </c>
      <c r="F3" s="40" t="s">
        <v>22</v>
      </c>
      <c r="G3" s="2" t="s">
        <v>20</v>
      </c>
      <c r="H3" s="2" t="s">
        <v>17</v>
      </c>
      <c r="M3" s="4"/>
      <c r="Y3" s="14"/>
    </row>
    <row r="4" spans="1:25" ht="11.25">
      <c r="A4" s="14" t="s">
        <v>23</v>
      </c>
      <c r="B4" s="4"/>
      <c r="C4" s="1" t="s">
        <v>69</v>
      </c>
      <c r="D4" s="1" t="s">
        <v>69</v>
      </c>
      <c r="E4" s="1" t="s">
        <v>14</v>
      </c>
      <c r="F4" s="1" t="s">
        <v>14</v>
      </c>
      <c r="G4" s="1" t="s">
        <v>14</v>
      </c>
      <c r="H4" s="1" t="s">
        <v>14</v>
      </c>
      <c r="M4" s="4"/>
      <c r="Y4" s="14"/>
    </row>
    <row r="5" spans="1:28" ht="11.25">
      <c r="A5" s="29" t="s">
        <v>1</v>
      </c>
      <c r="B5" s="15"/>
      <c r="C5" s="61" t="s">
        <v>73</v>
      </c>
      <c r="D5" s="61" t="s">
        <v>74</v>
      </c>
      <c r="E5" s="16" t="s">
        <v>67</v>
      </c>
      <c r="F5" s="16" t="s">
        <v>67</v>
      </c>
      <c r="G5" s="62" t="s">
        <v>67</v>
      </c>
      <c r="H5" s="16" t="s">
        <v>67</v>
      </c>
      <c r="M5" s="4"/>
      <c r="Y5" s="14"/>
      <c r="AA5" s="14"/>
      <c r="AB5" s="14"/>
    </row>
    <row r="6" spans="1:28" ht="7.5" customHeight="1">
      <c r="A6" s="14"/>
      <c r="B6" s="4"/>
      <c r="C6" s="4"/>
      <c r="D6" s="4"/>
      <c r="E6" s="4"/>
      <c r="F6" s="4"/>
      <c r="G6" s="62"/>
      <c r="H6" s="1"/>
      <c r="M6" s="4"/>
      <c r="Y6" s="14"/>
      <c r="AA6" s="14"/>
      <c r="AB6" s="14"/>
    </row>
    <row r="7" spans="1:25" ht="11.25">
      <c r="A7" s="4" t="s">
        <v>2</v>
      </c>
      <c r="B7" s="4"/>
      <c r="C7" s="4"/>
      <c r="D7" s="4"/>
      <c r="E7" s="63" t="s">
        <v>71</v>
      </c>
      <c r="F7" s="46"/>
      <c r="G7" s="17"/>
      <c r="H7" s="17"/>
      <c r="M7" s="4"/>
      <c r="Y7" s="4"/>
    </row>
    <row r="8" spans="6:28" ht="6.75" customHeight="1">
      <c r="F8" s="43"/>
      <c r="G8" s="5"/>
      <c r="H8" s="5"/>
      <c r="M8" s="4"/>
      <c r="Y8" s="4"/>
      <c r="AA8" s="7"/>
      <c r="AB8" s="7"/>
    </row>
    <row r="9" spans="1:25" ht="12">
      <c r="A9" s="30" t="s">
        <v>12</v>
      </c>
      <c r="B9" s="4"/>
      <c r="C9" s="41">
        <f>C10+C11+C12</f>
        <v>35.9</v>
      </c>
      <c r="D9" s="41">
        <f>D10+D11+D12</f>
        <v>32.6</v>
      </c>
      <c r="E9" s="41">
        <f>E10+E11+E12</f>
        <v>61.300000000000004</v>
      </c>
      <c r="F9" s="41">
        <f>F10+F11+F12</f>
        <v>101.69999999999999</v>
      </c>
      <c r="G9" s="52">
        <v>98.3</v>
      </c>
      <c r="H9" s="52">
        <v>77.6</v>
      </c>
      <c r="J9" s="43"/>
      <c r="M9" s="4"/>
      <c r="Y9" s="4"/>
    </row>
    <row r="10" spans="1:28" ht="11.25">
      <c r="A10" s="31" t="s">
        <v>24</v>
      </c>
      <c r="B10" s="4"/>
      <c r="C10" s="41">
        <f>1.8+31.5</f>
        <v>33.3</v>
      </c>
      <c r="D10" s="41">
        <f>1.7+24.9</f>
        <v>26.599999999999998</v>
      </c>
      <c r="E10" s="41">
        <v>52.2</v>
      </c>
      <c r="F10" s="47">
        <v>90.3</v>
      </c>
      <c r="G10" s="52">
        <v>88.6</v>
      </c>
      <c r="H10" s="52">
        <v>71</v>
      </c>
      <c r="M10" s="4"/>
      <c r="Y10" s="4"/>
      <c r="AA10" s="7"/>
      <c r="AB10" s="7"/>
    </row>
    <row r="11" spans="1:28" ht="11.25">
      <c r="A11" s="31" t="s">
        <v>25</v>
      </c>
      <c r="B11" s="4"/>
      <c r="C11" s="41">
        <v>0.6</v>
      </c>
      <c r="D11" s="41">
        <f>2.2+2.2</f>
        <v>4.4</v>
      </c>
      <c r="E11" s="41">
        <v>5.5</v>
      </c>
      <c r="F11" s="47">
        <v>5.3</v>
      </c>
      <c r="G11" s="52">
        <v>2.6</v>
      </c>
      <c r="H11" s="52">
        <v>3.9</v>
      </c>
      <c r="M11" s="4"/>
      <c r="Y11" s="4"/>
      <c r="AA11" s="7"/>
      <c r="AB11" s="7"/>
    </row>
    <row r="12" spans="1:28" ht="11.25">
      <c r="A12" s="31" t="s">
        <v>26</v>
      </c>
      <c r="B12" s="4"/>
      <c r="C12" s="41">
        <f>0.4+1.6</f>
        <v>2</v>
      </c>
      <c r="D12" s="41">
        <v>1.6</v>
      </c>
      <c r="E12" s="41">
        <v>3.6</v>
      </c>
      <c r="F12" s="47">
        <v>6.1</v>
      </c>
      <c r="G12" s="52">
        <v>7.1</v>
      </c>
      <c r="H12" s="52">
        <v>2.7</v>
      </c>
      <c r="L12" s="20"/>
      <c r="M12" s="4"/>
      <c r="Y12" s="4"/>
      <c r="AA12" s="7"/>
      <c r="AB12" s="7"/>
    </row>
    <row r="13" spans="1:28" ht="6.75" customHeight="1">
      <c r="A13" s="32"/>
      <c r="B13" s="4"/>
      <c r="C13" s="41"/>
      <c r="D13" s="41"/>
      <c r="E13" s="41"/>
      <c r="F13" s="47"/>
      <c r="G13" s="52"/>
      <c r="H13" s="52"/>
      <c r="M13" s="4"/>
      <c r="Y13" s="4"/>
      <c r="AA13" s="7"/>
      <c r="AB13" s="7"/>
    </row>
    <row r="14" spans="1:28" ht="12">
      <c r="A14" s="30" t="s">
        <v>9</v>
      </c>
      <c r="B14" s="4"/>
      <c r="C14" s="41">
        <f>C15+C16+C17+C18</f>
        <v>407.29999999999995</v>
      </c>
      <c r="D14" s="41">
        <f>D15+D16+D17+D18</f>
        <v>468.90000000000003</v>
      </c>
      <c r="E14" s="41">
        <f>E15+E16+E17+E18</f>
        <v>592.3000000000001</v>
      </c>
      <c r="F14" s="41">
        <f>F15+F16+F17+F18</f>
        <v>473.6</v>
      </c>
      <c r="G14" s="52">
        <v>571.3</v>
      </c>
      <c r="H14" s="52">
        <v>472.3</v>
      </c>
      <c r="J14" s="43"/>
      <c r="M14" s="4"/>
      <c r="Y14" s="4"/>
      <c r="AA14" s="7"/>
      <c r="AB14" s="7"/>
    </row>
    <row r="15" spans="1:28" ht="11.25">
      <c r="A15" s="32" t="s">
        <v>27</v>
      </c>
      <c r="B15" s="4"/>
      <c r="C15" s="41">
        <v>2.9</v>
      </c>
      <c r="D15" s="41">
        <v>0.6</v>
      </c>
      <c r="E15" s="41">
        <v>2.6</v>
      </c>
      <c r="F15" s="47">
        <v>0.6</v>
      </c>
      <c r="G15" s="52">
        <v>1.1</v>
      </c>
      <c r="H15" s="52">
        <v>0.6</v>
      </c>
      <c r="M15" s="4"/>
      <c r="Y15" s="4"/>
      <c r="AA15" s="7"/>
      <c r="AB15" s="7"/>
    </row>
    <row r="16" spans="1:25" ht="11.25">
      <c r="A16" s="31" t="s">
        <v>28</v>
      </c>
      <c r="B16" s="4">
        <f>15.4</f>
        <v>15.4</v>
      </c>
      <c r="C16" s="41">
        <f>55.2+210.5</f>
        <v>265.7</v>
      </c>
      <c r="D16" s="41">
        <f>124.7+180.5</f>
        <v>305.2</v>
      </c>
      <c r="E16" s="41">
        <v>375.5</v>
      </c>
      <c r="F16" s="47">
        <v>355.3</v>
      </c>
      <c r="G16" s="52">
        <v>388.9</v>
      </c>
      <c r="H16" s="52">
        <v>85</v>
      </c>
      <c r="M16" s="4"/>
      <c r="Y16" s="4"/>
    </row>
    <row r="17" spans="1:25" ht="11.25">
      <c r="A17" s="31" t="s">
        <v>29</v>
      </c>
      <c r="B17" s="4"/>
      <c r="C17" s="41">
        <f>55.9+37.9</f>
        <v>93.8</v>
      </c>
      <c r="D17" s="41">
        <f>16+83.5</f>
        <v>99.5</v>
      </c>
      <c r="E17" s="41">
        <v>148.6</v>
      </c>
      <c r="F17" s="47">
        <v>100.6</v>
      </c>
      <c r="G17" s="52">
        <v>79.4</v>
      </c>
      <c r="H17" s="52">
        <v>386.1</v>
      </c>
      <c r="M17" s="4"/>
      <c r="Y17" s="4"/>
    </row>
    <row r="18" spans="1:25" ht="11.25">
      <c r="A18" s="31" t="s">
        <v>30</v>
      </c>
      <c r="B18" s="4"/>
      <c r="C18" s="41">
        <f>33.9+11</f>
        <v>44.9</v>
      </c>
      <c r="D18" s="41">
        <f>40.7+22.9</f>
        <v>63.6</v>
      </c>
      <c r="E18" s="41">
        <v>65.6</v>
      </c>
      <c r="F18" s="47">
        <v>17.1</v>
      </c>
      <c r="G18" s="52">
        <v>101.9</v>
      </c>
      <c r="H18" s="52">
        <v>0.6</v>
      </c>
      <c r="M18" s="4"/>
      <c r="Y18" s="4"/>
    </row>
    <row r="19" spans="1:28" ht="6.75" customHeight="1">
      <c r="A19" s="32" t="s">
        <v>3</v>
      </c>
      <c r="B19" s="4"/>
      <c r="C19" s="41"/>
      <c r="D19" s="41"/>
      <c r="E19" s="41"/>
      <c r="F19" s="47"/>
      <c r="G19" s="52"/>
      <c r="H19" s="52"/>
      <c r="M19" s="4"/>
      <c r="Y19" s="4"/>
      <c r="AA19" s="7"/>
      <c r="AB19" s="7"/>
    </row>
    <row r="20" spans="1:28" ht="12" customHeight="1">
      <c r="A20" s="33" t="s">
        <v>18</v>
      </c>
      <c r="C20" s="41">
        <f>171.5+159+C15-C17+C32</f>
        <v>291.09999999999997</v>
      </c>
      <c r="D20" s="41">
        <f>77.7+236.7-D15-D17+D32</f>
        <v>303.09999999999997</v>
      </c>
      <c r="E20" s="41">
        <f>461.3-E15-E17+E32</f>
        <v>499.90000000000003</v>
      </c>
      <c r="F20" s="41">
        <f>542.7-F15-F17+F32</f>
        <v>641.8</v>
      </c>
      <c r="G20" s="52">
        <f>751.5</f>
        <v>751.5</v>
      </c>
      <c r="H20" s="52">
        <f>668.9</f>
        <v>668.9</v>
      </c>
      <c r="M20" s="4"/>
      <c r="Y20" s="4"/>
      <c r="AA20" s="7"/>
      <c r="AB20" s="7"/>
    </row>
    <row r="21" spans="1:28" ht="12" customHeight="1">
      <c r="A21" s="32" t="s">
        <v>31</v>
      </c>
      <c r="C21" s="41">
        <v>5.5</v>
      </c>
      <c r="D21" s="41">
        <v>5.8</v>
      </c>
      <c r="E21" s="41">
        <v>10</v>
      </c>
      <c r="F21" s="47">
        <v>15.8</v>
      </c>
      <c r="G21" s="52">
        <v>26.2</v>
      </c>
      <c r="H21" s="52">
        <v>27.5</v>
      </c>
      <c r="M21" s="4"/>
      <c r="Y21" s="4"/>
      <c r="AA21" s="7"/>
      <c r="AB21" s="7"/>
    </row>
    <row r="22" spans="1:28" ht="12" customHeight="1">
      <c r="A22" s="32" t="s">
        <v>13</v>
      </c>
      <c r="B22" s="4"/>
      <c r="C22" s="41">
        <v>0</v>
      </c>
      <c r="D22" s="41">
        <v>0</v>
      </c>
      <c r="E22" s="41">
        <v>0</v>
      </c>
      <c r="F22" s="47">
        <v>114</v>
      </c>
      <c r="G22" s="52">
        <v>135.1</v>
      </c>
      <c r="H22" s="52">
        <v>121</v>
      </c>
      <c r="M22" s="4"/>
      <c r="Y22" s="4"/>
      <c r="AA22" s="7"/>
      <c r="AB22" s="7"/>
    </row>
    <row r="23" spans="1:28" ht="12" customHeight="1">
      <c r="A23" s="32" t="s">
        <v>72</v>
      </c>
      <c r="B23" s="4"/>
      <c r="C23" s="41">
        <v>60</v>
      </c>
      <c r="D23" s="41">
        <v>0</v>
      </c>
      <c r="E23" s="41">
        <v>4.9</v>
      </c>
      <c r="F23" s="47">
        <v>0</v>
      </c>
      <c r="G23" s="52">
        <v>0</v>
      </c>
      <c r="H23" s="52">
        <v>31.7</v>
      </c>
      <c r="M23" s="4"/>
      <c r="Y23" s="4"/>
      <c r="AA23" s="7"/>
      <c r="AB23" s="7"/>
    </row>
    <row r="24" spans="1:28" ht="12" customHeight="1">
      <c r="A24" s="32" t="s">
        <v>11</v>
      </c>
      <c r="B24" s="4"/>
      <c r="C24" s="41">
        <v>11.5</v>
      </c>
      <c r="D24" s="41">
        <v>18.7</v>
      </c>
      <c r="E24" s="41">
        <v>22.4</v>
      </c>
      <c r="F24" s="47">
        <v>33.3</v>
      </c>
      <c r="G24" s="52">
        <v>45.7</v>
      </c>
      <c r="H24" s="52">
        <v>33.4</v>
      </c>
      <c r="M24" s="4"/>
      <c r="Y24" s="4"/>
      <c r="AA24" s="7"/>
      <c r="AB24" s="7"/>
    </row>
    <row r="25" spans="1:28" ht="12" customHeight="1">
      <c r="A25" s="32" t="s">
        <v>4</v>
      </c>
      <c r="B25" s="4"/>
      <c r="C25" s="41">
        <v>54</v>
      </c>
      <c r="D25" s="41">
        <f>26.3+38.3</f>
        <v>64.6</v>
      </c>
      <c r="E25" s="41">
        <v>93.2</v>
      </c>
      <c r="F25" s="47">
        <v>83</v>
      </c>
      <c r="G25" s="52">
        <v>66.4</v>
      </c>
      <c r="H25" s="52">
        <v>86.2</v>
      </c>
      <c r="M25" s="4"/>
      <c r="Y25" s="4"/>
      <c r="AA25" s="7"/>
      <c r="AB25" s="7"/>
    </row>
    <row r="26" spans="1:28" ht="12" customHeight="1">
      <c r="A26" s="32" t="s">
        <v>32</v>
      </c>
      <c r="B26" s="4"/>
      <c r="C26" s="41">
        <v>2.6</v>
      </c>
      <c r="D26" s="41">
        <v>2.8</v>
      </c>
      <c r="E26" s="41">
        <v>6.2</v>
      </c>
      <c r="F26" s="47">
        <v>6</v>
      </c>
      <c r="G26" s="52">
        <v>5.2</v>
      </c>
      <c r="H26" s="52">
        <v>5.5</v>
      </c>
      <c r="M26" s="4"/>
      <c r="Y26" s="4"/>
      <c r="AA26" s="7"/>
      <c r="AB26" s="7"/>
    </row>
    <row r="27" spans="1:28" ht="12" customHeight="1">
      <c r="A27" s="32" t="s">
        <v>33</v>
      </c>
      <c r="B27" s="4"/>
      <c r="C27" s="41">
        <v>1.5</v>
      </c>
      <c r="D27" s="41">
        <v>1.2</v>
      </c>
      <c r="E27" s="41">
        <v>3</v>
      </c>
      <c r="F27" s="47">
        <v>6.5</v>
      </c>
      <c r="G27" s="52">
        <v>8.3</v>
      </c>
      <c r="H27" s="52">
        <v>4.2</v>
      </c>
      <c r="M27" s="4"/>
      <c r="Y27" s="4"/>
      <c r="AA27" s="7"/>
      <c r="AB27" s="7"/>
    </row>
    <row r="28" spans="1:25" ht="12" customHeight="1">
      <c r="A28" s="32" t="s">
        <v>10</v>
      </c>
      <c r="B28" s="4"/>
      <c r="C28" s="41">
        <v>0</v>
      </c>
      <c r="D28" s="41">
        <v>0</v>
      </c>
      <c r="E28" s="41">
        <v>0</v>
      </c>
      <c r="F28" s="47">
        <v>9.4</v>
      </c>
      <c r="G28" s="52">
        <v>37.9</v>
      </c>
      <c r="H28" s="52">
        <v>103.2</v>
      </c>
      <c r="M28" s="4"/>
      <c r="Y28" s="4"/>
    </row>
    <row r="29" spans="1:28" ht="12" customHeight="1">
      <c r="A29" s="32" t="s">
        <v>5</v>
      </c>
      <c r="B29" s="4"/>
      <c r="C29" s="41">
        <f>21.7+55.4</f>
        <v>77.1</v>
      </c>
      <c r="D29" s="41">
        <f>19.7+57</f>
        <v>76.7</v>
      </c>
      <c r="E29" s="41">
        <v>107.1</v>
      </c>
      <c r="F29" s="47">
        <v>118</v>
      </c>
      <c r="G29" s="52">
        <v>108.5</v>
      </c>
      <c r="H29" s="52">
        <v>143.6</v>
      </c>
      <c r="M29" s="4"/>
      <c r="Y29" s="4"/>
      <c r="AA29" s="7"/>
      <c r="AB29" s="7"/>
    </row>
    <row r="30" spans="1:25" ht="12" customHeight="1">
      <c r="A30" s="32" t="s">
        <v>34</v>
      </c>
      <c r="B30" s="4"/>
      <c r="C30" s="41">
        <v>3.9</v>
      </c>
      <c r="D30" s="41">
        <v>3.2</v>
      </c>
      <c r="E30" s="41">
        <v>5.8</v>
      </c>
      <c r="F30" s="47">
        <v>5.3</v>
      </c>
      <c r="G30" s="52">
        <v>3</v>
      </c>
      <c r="H30" s="52">
        <v>3</v>
      </c>
      <c r="M30" s="4"/>
      <c r="Y30" s="4"/>
    </row>
    <row r="31" spans="1:28" ht="12" customHeight="1">
      <c r="A31" s="32" t="s">
        <v>35</v>
      </c>
      <c r="B31" s="4"/>
      <c r="C31" s="41">
        <v>0</v>
      </c>
      <c r="D31" s="41">
        <v>18.4</v>
      </c>
      <c r="E31" s="41">
        <v>21.9</v>
      </c>
      <c r="F31" s="47">
        <v>13.6</v>
      </c>
      <c r="G31" s="52">
        <v>15.9</v>
      </c>
      <c r="H31" s="52">
        <v>3.1</v>
      </c>
      <c r="M31" s="4"/>
      <c r="Y31" s="4"/>
      <c r="AA31" s="7"/>
      <c r="AB31" s="7"/>
    </row>
    <row r="32" spans="1:28" ht="12" customHeight="1">
      <c r="A32" s="31" t="s">
        <v>19</v>
      </c>
      <c r="B32" s="4"/>
      <c r="C32" s="41">
        <f>5+46.5</f>
        <v>51.5</v>
      </c>
      <c r="D32" s="41">
        <f>15.2+73.6</f>
        <v>88.8</v>
      </c>
      <c r="E32" s="41">
        <v>189.8</v>
      </c>
      <c r="F32" s="47">
        <v>200.3</v>
      </c>
      <c r="G32" s="52">
        <v>267</v>
      </c>
      <c r="H32" s="52">
        <v>22.7</v>
      </c>
      <c r="M32" s="4"/>
      <c r="Y32" s="4"/>
      <c r="AA32" s="7"/>
      <c r="AB32" s="7"/>
    </row>
    <row r="33" spans="1:28" ht="12" customHeight="1">
      <c r="A33" s="32" t="s">
        <v>36</v>
      </c>
      <c r="B33" s="4"/>
      <c r="C33" s="41">
        <v>2.4</v>
      </c>
      <c r="D33" s="41">
        <v>2.4</v>
      </c>
      <c r="E33" s="41">
        <v>4.6</v>
      </c>
      <c r="F33" s="47">
        <v>7.5</v>
      </c>
      <c r="G33" s="52">
        <v>4.8</v>
      </c>
      <c r="H33" s="52">
        <v>6.9</v>
      </c>
      <c r="M33" s="4"/>
      <c r="Y33" s="4"/>
      <c r="AA33" s="7"/>
      <c r="AB33" s="7"/>
    </row>
    <row r="34" spans="1:8" ht="12" customHeight="1">
      <c r="A34" s="32" t="s">
        <v>15</v>
      </c>
      <c r="B34" s="4"/>
      <c r="C34" s="57">
        <f aca="true" t="shared" si="0" ref="C34:H34">C20-SUM(C21:C33)</f>
        <v>21.099999999999966</v>
      </c>
      <c r="D34" s="57">
        <f t="shared" si="0"/>
        <v>20.5</v>
      </c>
      <c r="E34" s="57">
        <f t="shared" si="0"/>
        <v>31</v>
      </c>
      <c r="F34" s="57">
        <f t="shared" si="0"/>
        <v>29.09999999999991</v>
      </c>
      <c r="G34" s="57">
        <f t="shared" si="0"/>
        <v>27.500000000000114</v>
      </c>
      <c r="H34" s="57">
        <f t="shared" si="0"/>
        <v>76.89999999999998</v>
      </c>
    </row>
    <row r="35" spans="1:28" ht="6.75" customHeight="1">
      <c r="A35" s="32" t="s">
        <v>2</v>
      </c>
      <c r="C35" s="41"/>
      <c r="D35" s="41"/>
      <c r="E35" s="41"/>
      <c r="F35" s="47"/>
      <c r="G35" s="52"/>
      <c r="H35" s="52"/>
      <c r="Y35" s="4"/>
      <c r="AA35" s="7"/>
      <c r="AB35" s="7"/>
    </row>
    <row r="36" spans="1:28" ht="12">
      <c r="A36" s="30" t="s">
        <v>6</v>
      </c>
      <c r="C36" s="41">
        <f>40.7+116.7</f>
        <v>157.4</v>
      </c>
      <c r="D36" s="41">
        <f>16.1+107.5</f>
        <v>123.6</v>
      </c>
      <c r="E36" s="41">
        <v>179.6</v>
      </c>
      <c r="F36" s="47">
        <v>432.4</v>
      </c>
      <c r="G36" s="52">
        <v>117.4</v>
      </c>
      <c r="H36" s="52">
        <v>131.7</v>
      </c>
      <c r="Y36" s="4"/>
      <c r="AA36" s="7"/>
      <c r="AB36" s="7"/>
    </row>
    <row r="37" spans="1:28" ht="11.25">
      <c r="A37" s="32" t="s">
        <v>37</v>
      </c>
      <c r="C37" s="41">
        <v>0</v>
      </c>
      <c r="D37" s="41">
        <v>0</v>
      </c>
      <c r="E37" s="41">
        <v>0</v>
      </c>
      <c r="F37" s="47">
        <v>1.9</v>
      </c>
      <c r="G37" s="52">
        <v>6.9</v>
      </c>
      <c r="H37" s="52">
        <v>2.3</v>
      </c>
      <c r="Y37" s="4"/>
      <c r="AA37" s="7"/>
      <c r="AB37" s="7"/>
    </row>
    <row r="38" spans="1:28" ht="11.25">
      <c r="A38" s="32" t="s">
        <v>38</v>
      </c>
      <c r="C38" s="41">
        <f>19+60.7</f>
        <v>79.7</v>
      </c>
      <c r="D38" s="41">
        <f>13.7+51.8</f>
        <v>65.5</v>
      </c>
      <c r="E38" s="41">
        <v>94</v>
      </c>
      <c r="F38" s="47">
        <v>100.2</v>
      </c>
      <c r="G38" s="52">
        <v>43.7</v>
      </c>
      <c r="H38" s="52">
        <v>50.9</v>
      </c>
      <c r="Y38" s="4"/>
      <c r="AA38" s="7"/>
      <c r="AB38" s="7"/>
    </row>
    <row r="39" spans="1:8" ht="11.25">
      <c r="A39" s="32" t="s">
        <v>66</v>
      </c>
      <c r="B39" s="4"/>
      <c r="C39" s="41">
        <v>2.4</v>
      </c>
      <c r="D39" s="41">
        <v>7</v>
      </c>
      <c r="E39" s="41">
        <v>11</v>
      </c>
      <c r="F39" s="47">
        <v>5</v>
      </c>
      <c r="G39" s="52">
        <v>4.8</v>
      </c>
      <c r="H39" s="52">
        <v>4.7</v>
      </c>
    </row>
    <row r="40" spans="1:8" ht="11.25">
      <c r="A40" s="32" t="s">
        <v>39</v>
      </c>
      <c r="B40" s="4"/>
      <c r="C40" s="41">
        <f>1.3+11.8</f>
        <v>13.100000000000001</v>
      </c>
      <c r="D40" s="41">
        <f>3.2+17.9</f>
        <v>21.099999999999998</v>
      </c>
      <c r="E40" s="41">
        <v>26.7</v>
      </c>
      <c r="F40" s="47">
        <v>38.5</v>
      </c>
      <c r="G40" s="52">
        <v>8.4</v>
      </c>
      <c r="H40" s="52">
        <v>11.1</v>
      </c>
    </row>
    <row r="41" spans="1:8" ht="12" customHeight="1">
      <c r="A41" s="32" t="s">
        <v>40</v>
      </c>
      <c r="C41" s="41">
        <v>35.5</v>
      </c>
      <c r="D41" s="41">
        <v>14.1</v>
      </c>
      <c r="E41" s="41">
        <v>24.8</v>
      </c>
      <c r="F41" s="47">
        <v>152.9</v>
      </c>
      <c r="G41" s="18">
        <v>1.1</v>
      </c>
      <c r="H41" s="18">
        <v>2.8</v>
      </c>
    </row>
    <row r="42" spans="1:28" ht="12" customHeight="1">
      <c r="A42" s="32" t="s">
        <v>41</v>
      </c>
      <c r="B42" s="4"/>
      <c r="C42" s="41">
        <v>18.3</v>
      </c>
      <c r="D42" s="41">
        <v>0</v>
      </c>
      <c r="E42" s="41">
        <v>6.1</v>
      </c>
      <c r="F42" s="47">
        <v>52.1</v>
      </c>
      <c r="G42" s="52">
        <v>36.6</v>
      </c>
      <c r="H42" s="52">
        <v>24.3</v>
      </c>
      <c r="Y42" s="4"/>
      <c r="AA42" s="7"/>
      <c r="AB42" s="7"/>
    </row>
    <row r="43" spans="1:28" ht="12" customHeight="1">
      <c r="A43" s="32" t="s">
        <v>42</v>
      </c>
      <c r="B43" s="4"/>
      <c r="C43" s="41">
        <v>0</v>
      </c>
      <c r="D43" s="41">
        <v>0</v>
      </c>
      <c r="E43" s="41">
        <v>0</v>
      </c>
      <c r="F43" s="47">
        <v>49.8</v>
      </c>
      <c r="G43" s="52">
        <v>0</v>
      </c>
      <c r="H43" s="52">
        <v>0</v>
      </c>
      <c r="Y43" s="4"/>
      <c r="AA43" s="7"/>
      <c r="AB43" s="7"/>
    </row>
    <row r="44" spans="1:28" ht="11.25">
      <c r="A44" s="32" t="s">
        <v>43</v>
      </c>
      <c r="B44" s="4"/>
      <c r="C44" s="41">
        <v>0.4</v>
      </c>
      <c r="D44" s="41">
        <v>0.2</v>
      </c>
      <c r="E44" s="41">
        <v>0.5</v>
      </c>
      <c r="F44" s="47">
        <v>1.1</v>
      </c>
      <c r="G44" s="52">
        <v>0.5</v>
      </c>
      <c r="H44" s="52">
        <v>0.3</v>
      </c>
      <c r="Y44" s="4"/>
      <c r="AA44" s="7"/>
      <c r="AB44" s="7"/>
    </row>
    <row r="45" spans="1:28" ht="11.25">
      <c r="A45" s="32" t="s">
        <v>44</v>
      </c>
      <c r="B45" s="4"/>
      <c r="C45" s="41">
        <v>0</v>
      </c>
      <c r="D45" s="41">
        <v>0</v>
      </c>
      <c r="E45" s="41">
        <v>0</v>
      </c>
      <c r="F45" s="47">
        <v>23.9</v>
      </c>
      <c r="G45" s="52">
        <v>0</v>
      </c>
      <c r="H45" s="52">
        <v>6.8</v>
      </c>
      <c r="Y45" s="4"/>
      <c r="AA45" s="7"/>
      <c r="AB45" s="7"/>
    </row>
    <row r="46" spans="1:28" ht="11.25">
      <c r="A46" s="32" t="s">
        <v>45</v>
      </c>
      <c r="B46" s="4"/>
      <c r="C46" s="57">
        <f>C36-SUM(C37:C45)</f>
        <v>7.999999999999972</v>
      </c>
      <c r="D46" s="57">
        <f>D36-SUM(D37:D45)</f>
        <v>15.700000000000003</v>
      </c>
      <c r="E46" s="57">
        <f>E36-SUM(E37:E45)</f>
        <v>16.5</v>
      </c>
      <c r="F46" s="57">
        <f>F36-SUM(F37:F45)</f>
        <v>6.999999999999943</v>
      </c>
      <c r="G46" s="52">
        <v>15.4</v>
      </c>
      <c r="H46" s="52">
        <v>28.5</v>
      </c>
      <c r="J46" s="43"/>
      <c r="K46" s="43"/>
      <c r="Y46" s="4"/>
      <c r="AA46" s="7"/>
      <c r="AB46" s="7"/>
    </row>
    <row r="47" spans="1:28" ht="6.75" customHeight="1">
      <c r="A47" s="34"/>
      <c r="B47" s="4"/>
      <c r="C47" s="41"/>
      <c r="D47" s="41"/>
      <c r="E47" s="41"/>
      <c r="F47" s="47"/>
      <c r="G47" s="52"/>
      <c r="H47" s="52"/>
      <c r="Y47" s="4"/>
      <c r="AA47" s="7"/>
      <c r="AB47" s="7"/>
    </row>
    <row r="48" spans="1:28" ht="12" customHeight="1">
      <c r="A48" s="30" t="s">
        <v>7</v>
      </c>
      <c r="B48" s="4"/>
      <c r="C48" s="41">
        <f>274.9+1031.9</f>
        <v>1306.8000000000002</v>
      </c>
      <c r="D48" s="41">
        <f>173.2+792.9</f>
        <v>966.0999999999999</v>
      </c>
      <c r="E48" s="41">
        <v>1785</v>
      </c>
      <c r="F48" s="47">
        <v>2058.3</v>
      </c>
      <c r="G48" s="52">
        <v>2142.9</v>
      </c>
      <c r="H48" s="52">
        <v>1972.4</v>
      </c>
      <c r="Y48" s="4"/>
      <c r="AA48" s="7"/>
      <c r="AB48" s="7"/>
    </row>
    <row r="49" spans="1:28" ht="12" customHeight="1">
      <c r="A49" s="32" t="s">
        <v>46</v>
      </c>
      <c r="B49" s="4"/>
      <c r="C49" s="41">
        <v>3.9</v>
      </c>
      <c r="D49" s="41">
        <v>4</v>
      </c>
      <c r="E49" s="41">
        <v>6.3</v>
      </c>
      <c r="F49" s="47">
        <v>6.3</v>
      </c>
      <c r="G49" s="52">
        <v>6.1</v>
      </c>
      <c r="H49" s="52">
        <v>6.8</v>
      </c>
      <c r="Y49" s="4"/>
      <c r="AA49" s="7"/>
      <c r="AB49" s="7"/>
    </row>
    <row r="50" spans="1:28" ht="12" customHeight="1">
      <c r="A50" s="32" t="s">
        <v>47</v>
      </c>
      <c r="B50" s="4"/>
      <c r="C50" s="41">
        <v>0</v>
      </c>
      <c r="D50" s="41">
        <v>0</v>
      </c>
      <c r="E50" s="41">
        <v>0.1</v>
      </c>
      <c r="F50" s="47">
        <v>20</v>
      </c>
      <c r="G50" s="52">
        <v>15.4</v>
      </c>
      <c r="H50" s="52">
        <v>0.1</v>
      </c>
      <c r="Y50" s="4"/>
      <c r="AA50" s="7"/>
      <c r="AB50" s="7"/>
    </row>
    <row r="51" spans="1:28" ht="12" customHeight="1">
      <c r="A51" s="32" t="s">
        <v>48</v>
      </c>
      <c r="B51" s="4"/>
      <c r="C51" s="41">
        <f>30.9+75</f>
        <v>105.9</v>
      </c>
      <c r="D51" s="41">
        <f>31.6+68.5</f>
        <v>100.1</v>
      </c>
      <c r="E51" s="41">
        <v>147.7</v>
      </c>
      <c r="F51" s="47">
        <v>148.6</v>
      </c>
      <c r="G51" s="52">
        <v>166.8</v>
      </c>
      <c r="H51" s="52">
        <v>168.9</v>
      </c>
      <c r="J51" s="8"/>
      <c r="Y51" s="4"/>
      <c r="AA51" s="7"/>
      <c r="AB51" s="7"/>
    </row>
    <row r="52" spans="1:28" ht="12" customHeight="1">
      <c r="A52" s="32" t="s">
        <v>49</v>
      </c>
      <c r="B52" s="4"/>
      <c r="C52" s="41">
        <v>91</v>
      </c>
      <c r="D52" s="41">
        <v>0.1</v>
      </c>
      <c r="E52" s="41">
        <v>0.1</v>
      </c>
      <c r="F52" s="47">
        <v>0.2</v>
      </c>
      <c r="G52" s="52">
        <v>0.2</v>
      </c>
      <c r="H52" s="52">
        <v>71.6</v>
      </c>
      <c r="J52" s="8"/>
      <c r="Y52" s="4"/>
      <c r="AA52" s="7"/>
      <c r="AB52" s="7"/>
    </row>
    <row r="53" spans="1:28" ht="12" customHeight="1">
      <c r="A53" s="32" t="s">
        <v>50</v>
      </c>
      <c r="B53" s="4"/>
      <c r="C53" s="41">
        <f>18+43.3</f>
        <v>61.3</v>
      </c>
      <c r="D53" s="41">
        <f>6+7.1</f>
        <v>13.1</v>
      </c>
      <c r="E53" s="41">
        <v>58.1</v>
      </c>
      <c r="F53" s="47">
        <v>69.7</v>
      </c>
      <c r="G53" s="52">
        <v>124.8</v>
      </c>
      <c r="H53" s="52">
        <v>153.8</v>
      </c>
      <c r="J53" s="8"/>
      <c r="Y53" s="4"/>
      <c r="AA53" s="7"/>
      <c r="AB53" s="7"/>
    </row>
    <row r="54" spans="1:28" ht="12" customHeight="1">
      <c r="A54" s="32" t="s">
        <v>51</v>
      </c>
      <c r="B54" s="4"/>
      <c r="C54" s="41">
        <v>1.2</v>
      </c>
      <c r="D54" s="41">
        <v>8.9</v>
      </c>
      <c r="E54" s="41">
        <v>8.9</v>
      </c>
      <c r="F54" s="47">
        <v>7</v>
      </c>
      <c r="G54" s="52">
        <v>25.2</v>
      </c>
      <c r="H54" s="52">
        <v>30.7</v>
      </c>
      <c r="I54" s="4" t="s">
        <v>3</v>
      </c>
      <c r="J54" s="21"/>
      <c r="Y54" s="4"/>
      <c r="AA54" s="7"/>
      <c r="AB54" s="7"/>
    </row>
    <row r="55" spans="1:28" ht="12" customHeight="1">
      <c r="A55" s="32" t="s">
        <v>52</v>
      </c>
      <c r="B55" s="4"/>
      <c r="C55" s="41">
        <v>50</v>
      </c>
      <c r="D55" s="41">
        <f>8.1+38.6</f>
        <v>46.7</v>
      </c>
      <c r="E55" s="41">
        <v>76.5</v>
      </c>
      <c r="F55" s="47">
        <v>77</v>
      </c>
      <c r="G55" s="52">
        <v>78.5</v>
      </c>
      <c r="H55" s="52">
        <v>79.2</v>
      </c>
      <c r="I55" s="4"/>
      <c r="J55" s="21"/>
      <c r="Y55" s="4"/>
      <c r="AA55" s="7"/>
      <c r="AB55" s="7"/>
    </row>
    <row r="56" spans="1:28" ht="12" customHeight="1">
      <c r="A56" s="32" t="s">
        <v>53</v>
      </c>
      <c r="B56" s="4"/>
      <c r="C56" s="58">
        <f>5.2+44.9</f>
        <v>50.1</v>
      </c>
      <c r="D56" s="58">
        <f>4.5+38.3</f>
        <v>42.8</v>
      </c>
      <c r="E56" s="58">
        <v>81.4</v>
      </c>
      <c r="F56" s="47">
        <v>69.4</v>
      </c>
      <c r="G56" s="52">
        <v>72.6</v>
      </c>
      <c r="H56" s="52">
        <v>65</v>
      </c>
      <c r="Y56" s="4"/>
      <c r="AA56" s="7"/>
      <c r="AB56" s="7"/>
    </row>
    <row r="57" spans="1:28" ht="12" customHeight="1">
      <c r="A57" s="32" t="s">
        <v>54</v>
      </c>
      <c r="B57" s="4"/>
      <c r="C57" s="41">
        <f>41.4+171.6</f>
        <v>213</v>
      </c>
      <c r="D57" s="41">
        <f>14.2+93.6</f>
        <v>107.8</v>
      </c>
      <c r="E57" s="41">
        <v>233.4</v>
      </c>
      <c r="F57" s="47">
        <v>248.9</v>
      </c>
      <c r="G57" s="52">
        <v>226.5</v>
      </c>
      <c r="H57" s="52">
        <v>257</v>
      </c>
      <c r="J57" s="8"/>
      <c r="Y57" s="4"/>
      <c r="AA57" s="7"/>
      <c r="AB57" s="7"/>
    </row>
    <row r="58" spans="1:28" ht="12" customHeight="1">
      <c r="A58" s="32" t="s">
        <v>55</v>
      </c>
      <c r="B58" s="4"/>
      <c r="C58" s="41">
        <f>8.4+60.1</f>
        <v>68.5</v>
      </c>
      <c r="D58" s="41">
        <f>15.7+88.1</f>
        <v>103.8</v>
      </c>
      <c r="E58" s="41">
        <v>140</v>
      </c>
      <c r="F58" s="47">
        <v>136.8</v>
      </c>
      <c r="G58" s="52">
        <v>119.3</v>
      </c>
      <c r="H58" s="52">
        <v>150.1</v>
      </c>
      <c r="Y58" s="4"/>
      <c r="AA58" s="7"/>
      <c r="AB58" s="7"/>
    </row>
    <row r="59" spans="1:28" ht="12" customHeight="1">
      <c r="A59" s="32" t="s">
        <v>56</v>
      </c>
      <c r="B59" s="4"/>
      <c r="C59" s="41">
        <v>0.7</v>
      </c>
      <c r="D59" s="41">
        <v>14.7</v>
      </c>
      <c r="E59" s="41">
        <v>11.6</v>
      </c>
      <c r="F59" s="47">
        <v>25.5</v>
      </c>
      <c r="G59" s="52">
        <v>20.2</v>
      </c>
      <c r="H59" s="52">
        <v>26.9</v>
      </c>
      <c r="J59" s="8"/>
      <c r="Y59" s="4"/>
      <c r="AA59" s="7"/>
      <c r="AB59" s="7"/>
    </row>
    <row r="60" spans="1:28" ht="12" customHeight="1">
      <c r="A60" s="32" t="s">
        <v>57</v>
      </c>
      <c r="B60" s="4"/>
      <c r="C60" s="41">
        <v>2.7</v>
      </c>
      <c r="D60" s="41">
        <v>10.5</v>
      </c>
      <c r="E60" s="41">
        <v>10.2</v>
      </c>
      <c r="F60" s="47">
        <v>9.4</v>
      </c>
      <c r="G60" s="52">
        <v>8.3</v>
      </c>
      <c r="H60" s="52">
        <v>9.3</v>
      </c>
      <c r="J60" s="8"/>
      <c r="Y60" s="4"/>
      <c r="AA60" s="7"/>
      <c r="AB60" s="7"/>
    </row>
    <row r="61" spans="1:28" ht="12" customHeight="1">
      <c r="A61" s="32" t="s">
        <v>58</v>
      </c>
      <c r="B61" s="4"/>
      <c r="C61" s="41">
        <f>155.9+368.4</f>
        <v>524.3</v>
      </c>
      <c r="D61" s="41">
        <f>77.2+407.6</f>
        <v>484.8</v>
      </c>
      <c r="E61" s="41">
        <v>803.7</v>
      </c>
      <c r="F61" s="47">
        <v>848.5</v>
      </c>
      <c r="G61" s="52">
        <v>775.1</v>
      </c>
      <c r="H61" s="52">
        <v>594.2</v>
      </c>
      <c r="J61" s="8"/>
      <c r="Y61" s="4"/>
      <c r="AA61" s="7"/>
      <c r="AB61" s="7"/>
    </row>
    <row r="62" spans="1:28" ht="12" customHeight="1">
      <c r="A62" s="32" t="s">
        <v>59</v>
      </c>
      <c r="B62" s="4"/>
      <c r="C62" s="41">
        <v>3</v>
      </c>
      <c r="D62" s="41">
        <v>2.8</v>
      </c>
      <c r="E62" s="41">
        <v>4.7</v>
      </c>
      <c r="F62" s="47">
        <v>4.8</v>
      </c>
      <c r="G62" s="52">
        <v>5.2</v>
      </c>
      <c r="H62" s="52">
        <v>4.4</v>
      </c>
      <c r="J62" s="8"/>
      <c r="Y62" s="4"/>
      <c r="AA62" s="7"/>
      <c r="AB62" s="7"/>
    </row>
    <row r="63" spans="1:28" s="12" customFormat="1" ht="12" customHeight="1">
      <c r="A63" s="32" t="s">
        <v>60</v>
      </c>
      <c r="B63" s="26"/>
      <c r="C63" s="42">
        <v>39.3</v>
      </c>
      <c r="D63" s="42">
        <f>6.2+16.4</f>
        <v>22.599999999999998</v>
      </c>
      <c r="E63" s="42">
        <v>40.6</v>
      </c>
      <c r="F63" s="48">
        <v>142.2</v>
      </c>
      <c r="G63" s="53">
        <v>147</v>
      </c>
      <c r="H63" s="53">
        <v>97.3</v>
      </c>
      <c r="J63" s="27"/>
      <c r="Y63" s="28"/>
      <c r="AA63" s="28"/>
      <c r="AB63" s="28"/>
    </row>
    <row r="64" spans="1:28" ht="12" customHeight="1">
      <c r="A64" s="32" t="s">
        <v>61</v>
      </c>
      <c r="B64" s="4"/>
      <c r="C64" s="41">
        <f>3.8+18.6</f>
        <v>22.400000000000002</v>
      </c>
      <c r="D64" s="41">
        <v>0.3</v>
      </c>
      <c r="E64" s="41">
        <v>59.7</v>
      </c>
      <c r="F64" s="47">
        <v>88.2</v>
      </c>
      <c r="G64" s="52">
        <v>104</v>
      </c>
      <c r="H64" s="52">
        <v>9.4</v>
      </c>
      <c r="J64" s="8"/>
      <c r="Y64" s="4"/>
      <c r="AA64" s="7"/>
      <c r="AB64" s="7"/>
    </row>
    <row r="65" spans="1:28" s="12" customFormat="1" ht="12" customHeight="1">
      <c r="A65" s="38" t="s">
        <v>62</v>
      </c>
      <c r="B65" s="26"/>
      <c r="C65" s="42">
        <v>66.2</v>
      </c>
      <c r="D65" s="42">
        <v>0.2</v>
      </c>
      <c r="E65" s="42">
        <v>94.1</v>
      </c>
      <c r="F65" s="49">
        <v>149.6</v>
      </c>
      <c r="G65" s="54">
        <v>241.8</v>
      </c>
      <c r="H65" s="54">
        <v>243.7</v>
      </c>
      <c r="J65" s="27"/>
      <c r="Y65" s="28"/>
      <c r="AA65" s="28"/>
      <c r="AB65" s="28"/>
    </row>
    <row r="66" spans="1:31" ht="12" customHeight="1">
      <c r="A66" s="32" t="s">
        <v>63</v>
      </c>
      <c r="C66" s="59">
        <f>C48-SUM(C49:C65)</f>
        <v>3.2999999999999545</v>
      </c>
      <c r="D66" s="59">
        <f>D48-SUM(D49:D65)</f>
        <v>2.8999999999999773</v>
      </c>
      <c r="E66" s="59">
        <f>E48-SUM(E49:E65)</f>
        <v>7.900000000000091</v>
      </c>
      <c r="F66" s="60">
        <f>F48-SUM(F49:F65)</f>
        <v>6.199999999999818</v>
      </c>
      <c r="G66" s="52">
        <v>5.9</v>
      </c>
      <c r="H66" s="52">
        <v>4</v>
      </c>
      <c r="L66" s="55"/>
      <c r="M66" s="56"/>
      <c r="Y66" s="22"/>
      <c r="AA66" s="22"/>
      <c r="AB66" s="22"/>
      <c r="AC66" s="22"/>
      <c r="AD66" s="22"/>
      <c r="AE66" s="22"/>
    </row>
    <row r="67" spans="1:25" ht="6.75" customHeight="1">
      <c r="A67" s="32"/>
      <c r="C67" s="43"/>
      <c r="D67" s="43"/>
      <c r="E67" s="43"/>
      <c r="Y67" s="4"/>
    </row>
    <row r="68" spans="1:25" s="12" customFormat="1" ht="13.5" customHeight="1">
      <c r="A68" s="36" t="s">
        <v>21</v>
      </c>
      <c r="C68" s="44">
        <v>17</v>
      </c>
      <c r="D68" s="44">
        <v>25</v>
      </c>
      <c r="E68" s="44">
        <v>0</v>
      </c>
      <c r="F68" s="13">
        <v>0</v>
      </c>
      <c r="G68" s="37">
        <v>0</v>
      </c>
      <c r="H68" s="37">
        <v>0</v>
      </c>
      <c r="Y68" s="26"/>
    </row>
    <row r="69" spans="1:25" ht="6.75" customHeight="1">
      <c r="A69" s="32"/>
      <c r="C69" s="43"/>
      <c r="D69" s="43"/>
      <c r="E69" s="43"/>
      <c r="Y69" s="4"/>
    </row>
    <row r="70" spans="1:25" s="3" customFormat="1" ht="13.5" customHeight="1">
      <c r="A70" s="35" t="s">
        <v>8</v>
      </c>
      <c r="C70" s="45">
        <f>600.5+1609.3</f>
        <v>2209.8</v>
      </c>
      <c r="D70" s="45">
        <f>476.6+1442.7</f>
        <v>1919.3000000000002</v>
      </c>
      <c r="E70" s="45">
        <v>3118</v>
      </c>
      <c r="F70" s="10">
        <v>3707.7</v>
      </c>
      <c r="G70" s="51">
        <v>3681.4</v>
      </c>
      <c r="H70" s="51">
        <v>3322.9</v>
      </c>
      <c r="Y70" s="15"/>
    </row>
    <row r="71" spans="1:25" ht="12" customHeight="1">
      <c r="A71" s="50" t="s">
        <v>70</v>
      </c>
      <c r="Y71" s="4"/>
    </row>
    <row r="72" spans="1:25" ht="11.25" customHeight="1">
      <c r="A72" s="6" t="s">
        <v>16</v>
      </c>
      <c r="J72" s="25"/>
      <c r="L72" s="8"/>
      <c r="P72" s="8"/>
      <c r="Y72" s="4"/>
    </row>
    <row r="73" spans="1:25" ht="10.5" customHeight="1">
      <c r="A73" s="24" t="s">
        <v>75</v>
      </c>
      <c r="Y73" s="4"/>
    </row>
    <row r="74" ht="10.5" customHeight="1">
      <c r="Y74" s="4"/>
    </row>
    <row r="76" ht="11.25">
      <c r="Y76" s="4"/>
    </row>
    <row r="77" spans="7:8" ht="11.25">
      <c r="G77" s="19"/>
      <c r="H77" s="19"/>
    </row>
    <row r="78" spans="7:8" ht="11.25">
      <c r="G78" s="19"/>
      <c r="H78" s="19"/>
    </row>
    <row r="79" spans="7:8" ht="11.25">
      <c r="G79" s="19"/>
      <c r="H79" s="19"/>
    </row>
    <row r="80" spans="7:8" ht="11.25">
      <c r="G80" s="19"/>
      <c r="H80" s="19"/>
    </row>
    <row r="83" ht="11.25">
      <c r="I83" s="25"/>
    </row>
    <row r="84" spans="7:9" ht="11.25">
      <c r="G84" s="19"/>
      <c r="H84" s="19"/>
      <c r="I84" s="25"/>
    </row>
    <row r="85" spans="7:9" ht="11.25">
      <c r="G85" s="19"/>
      <c r="H85" s="19"/>
      <c r="I85" s="25"/>
    </row>
    <row r="86" spans="9:24" ht="11.25">
      <c r="I86" s="25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</row>
    <row r="87" spans="7:24" ht="11.25">
      <c r="G87" s="19"/>
      <c r="H87" s="19"/>
      <c r="I87" s="25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</row>
    <row r="88" spans="7:9" ht="11.25">
      <c r="G88" s="19"/>
      <c r="H88" s="19"/>
      <c r="I88" s="25"/>
    </row>
    <row r="89" spans="6:8" ht="11.25">
      <c r="F89" s="1"/>
      <c r="G89" s="19"/>
      <c r="H89" s="19"/>
    </row>
    <row r="90" spans="6:10" ht="11.25">
      <c r="F90" s="1"/>
      <c r="G90" s="19"/>
      <c r="H90" s="19"/>
      <c r="I90" s="7"/>
      <c r="J90" s="7"/>
    </row>
    <row r="91" spans="1:9" ht="11.25">
      <c r="A91" s="7"/>
      <c r="B91" s="7"/>
      <c r="C91" s="7"/>
      <c r="D91" s="7"/>
      <c r="E91" s="7"/>
      <c r="F91" s="1"/>
      <c r="G91" s="19"/>
      <c r="H91" s="19"/>
      <c r="I91" s="25"/>
    </row>
    <row r="92" spans="1:8" ht="11.25">
      <c r="A92" s="7"/>
      <c r="B92" s="7"/>
      <c r="C92" s="7"/>
      <c r="D92" s="7"/>
      <c r="E92" s="7"/>
      <c r="G92" s="19"/>
      <c r="H92" s="19"/>
    </row>
    <row r="93" spans="1:8" ht="11.25">
      <c r="A93" s="7"/>
      <c r="B93" s="8"/>
      <c r="C93" s="8"/>
      <c r="D93" s="8"/>
      <c r="E93" s="8"/>
      <c r="G93" s="19"/>
      <c r="H93" s="19"/>
    </row>
    <row r="94" spans="7:8" ht="11.25">
      <c r="G94" s="19"/>
      <c r="H94" s="19"/>
    </row>
    <row r="95" spans="7:8" ht="11.25">
      <c r="G95" s="19"/>
      <c r="H95" s="19"/>
    </row>
    <row r="96" spans="7:8" ht="11.25">
      <c r="G96" s="19"/>
      <c r="H96" s="19"/>
    </row>
    <row r="97" spans="7:8" ht="11.25">
      <c r="G97" s="19"/>
      <c r="H97" s="19"/>
    </row>
    <row r="98" spans="7:8" ht="11.25">
      <c r="G98" s="19"/>
      <c r="H98" s="19"/>
    </row>
    <row r="99" spans="7:8" ht="11.25">
      <c r="G99" s="19"/>
      <c r="H99" s="19"/>
    </row>
    <row r="100" spans="7:8" ht="11.25">
      <c r="G100" s="19"/>
      <c r="H100" s="19"/>
    </row>
    <row r="101" spans="7:8" ht="11.25">
      <c r="G101" s="19"/>
      <c r="H101" s="19"/>
    </row>
    <row r="102" spans="7:8" ht="11.25">
      <c r="G102" s="19"/>
      <c r="H102" s="19"/>
    </row>
    <row r="103" spans="7:8" ht="11.25">
      <c r="G103" s="19"/>
      <c r="H103" s="19"/>
    </row>
    <row r="104" spans="7:8" ht="11.25">
      <c r="G104" s="19"/>
      <c r="H104" s="19"/>
    </row>
    <row r="105" spans="7:8" ht="11.25">
      <c r="G105" s="19"/>
      <c r="H105" s="19"/>
    </row>
    <row r="106" spans="7:8" ht="11.25">
      <c r="G106" s="19"/>
      <c r="H106" s="19"/>
    </row>
    <row r="107" spans="7:8" ht="11.25">
      <c r="G107" s="19"/>
      <c r="H107" s="19"/>
    </row>
    <row r="108" spans="7:8" ht="11.25">
      <c r="G108" s="19"/>
      <c r="H108" s="19"/>
    </row>
    <row r="132" ht="11.25">
      <c r="L132" s="23"/>
    </row>
    <row r="136" spans="9:16" ht="11.25">
      <c r="I136" s="25"/>
      <c r="J136" s="25"/>
      <c r="L136" s="8"/>
      <c r="P136" s="8"/>
    </row>
    <row r="137" spans="7:8" ht="11.25">
      <c r="G137" s="19"/>
      <c r="H137" s="19"/>
    </row>
    <row r="140" ht="11.25">
      <c r="I140" s="25"/>
    </row>
    <row r="141" ht="11.25">
      <c r="I141" s="25"/>
    </row>
    <row r="142" spans="9:24" ht="11.25">
      <c r="I142" s="25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</row>
    <row r="143" ht="11.25">
      <c r="I143" s="25"/>
    </row>
    <row r="145" ht="11.25">
      <c r="I145" s="25"/>
    </row>
  </sheetData>
  <sheetProtection/>
  <hyperlinks>
    <hyperlink ref="E46" r:id="rId1" display="=c36-@sum(c37:c45)"/>
    <hyperlink ref="E34" r:id="rId2" display="=c20-@sum(c21:c33)"/>
    <hyperlink ref="F34:H34" r:id="rId3" display="=c20-@sum(c21:c33)"/>
    <hyperlink ref="F46" r:id="rId4" display="=c36-@sum(c37:c45)"/>
    <hyperlink ref="E66" r:id="rId5" display="=c48-@SUM(c49:c65)"/>
    <hyperlink ref="F66" r:id="rId6" display="=c48-@SUM(c49:c65)"/>
    <hyperlink ref="C34" r:id="rId7" display="=c20-@sum(c21:c33)"/>
    <hyperlink ref="D34" r:id="rId8" display="=c20-@sum(c21:c33)"/>
    <hyperlink ref="D46" r:id="rId9" display="=c36-@sum(c37:c45)"/>
    <hyperlink ref="C46" r:id="rId10" display="=c36-@sum(c37:c45)"/>
    <hyperlink ref="C66" r:id="rId11" display="=c48-@SUM(c49:c65)"/>
    <hyperlink ref="D66" r:id="rId12" display="=c48-@SUM(c49:c65)"/>
  </hyperlinks>
  <printOptions/>
  <pageMargins left="1" right="1" top="1" bottom="1" header="0" footer="0"/>
  <pageSetup fitToHeight="1" fitToWidth="1" horizontalDpi="600" verticalDpi="600" orientation="portrait" scale="72"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commercial rice exports</dc:title>
  <dc:subject>Use of U.S. rice</dc:subject>
  <dc:creator>Nathan Childs</dc:creator>
  <cp:keywords>Exports, outstanding sales, key markets,</cp:keywords>
  <dc:description/>
  <cp:lastModifiedBy>Windows User</cp:lastModifiedBy>
  <cp:lastPrinted>2012-10-12T17:59:45Z</cp:lastPrinted>
  <dcterms:created xsi:type="dcterms:W3CDTF">2001-11-27T20:33:34Z</dcterms:created>
  <dcterms:modified xsi:type="dcterms:W3CDTF">2013-02-12T15:24:05Z</dcterms:modified>
  <cp:category>Included in monthly Rice Outlook report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