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28" windowWidth="13800" windowHeight="5160" activeTab="0"/>
  </bookViews>
  <sheets>
    <sheet name="RICETABLE7" sheetId="1" r:id="rId1"/>
  </sheets>
  <definedNames>
    <definedName name="\m">'RICETABLE7'!$N$10:$N$25</definedName>
    <definedName name="\p">'RICETABLE7'!$N$1:$R$5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'RICETABLE7'!$A$1:$H$71</definedName>
    <definedName name="_xlnm.Print_Area">'RICETABLE7'!$A$1:$O$161</definedName>
    <definedName name="Print_Area_MI" localSheetId="0">'RICETABLE7'!$A$1:$H$75</definedName>
    <definedName name="PRINT_AREA_MI">'RICETABLE7'!$A$1:$O$161</definedName>
    <definedName name="RICE">'RICETABLE7'!$A$1:$H$71</definedName>
    <definedName name="TABLE">'RICETABLE7'!$A$1:$I$92</definedName>
    <definedName name="TABLE4">'RICETABLE7'!$M$3:$M$32</definedName>
  </definedNames>
  <calcPr fullCalcOnLoad="1"/>
</workbook>
</file>

<file path=xl/sharedStrings.xml><?xml version="1.0" encoding="utf-8"?>
<sst xmlns="http://schemas.openxmlformats.org/spreadsheetml/2006/main" count="85" uniqueCount="75">
  <si>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</si>
  <si>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</si>
  <si>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</si>
  <si>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</si>
  <si>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</si>
  <si>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</si>
  <si>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</si>
  <si>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</si>
  <si>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</si>
  <si>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</si>
  <si>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          1,000 metric tons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</si>
  <si>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</si>
  <si>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</si>
  <si>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</si>
  <si>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</si>
  <si>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</si>
  <si>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</si>
  <si>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</si>
  <si>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2007/08</t>
  </si>
  <si>
    <t>2008/09</t>
  </si>
  <si>
    <t>as of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</si>
  <si>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</si>
  <si>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</si>
  <si>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</si>
  <si>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</si>
  <si>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</si>
  <si>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</si>
  <si>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</si>
  <si>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</si>
  <si>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</si>
  <si>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</si>
  <si>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</si>
  <si>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</si>
  <si>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</si>
  <si>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</si>
  <si>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</si>
  <si>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</si>
  <si>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</si>
  <si>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</si>
  <si>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United Arab Emirates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</si>
  <si>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</si>
  <si>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</si>
  <si>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</si>
  <si>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</si>
  <si>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</si>
  <si>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</si>
  <si>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</si>
  <si>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</si>
  <si>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</si>
  <si>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</si>
  <si>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</si>
  <si>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</si>
  <si>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</si>
  <si>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</si>
  <si>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</si>
  <si>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</si>
  <si>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</si>
  <si>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</si>
  <si>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</si>
  <si>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</si>
  <si>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</si>
  <si>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</si>
  <si>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</si>
  <si>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</si>
  <si>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</si>
  <si>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</si>
  <si>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</si>
  <si>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</si>
  <si>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1/  Sum of outstanding sales and shipments-to-date.  2/  Total marketing year shipments.</t>
  </si>
  <si>
    <t>year  2/</t>
  </si>
  <si>
    <t>2011/12</t>
  </si>
  <si>
    <t xml:space="preserve">  Guinea--Connarky</t>
  </si>
  <si>
    <t>Last updated May 11, 2012.</t>
  </si>
  <si>
    <t>04/26/2012  1/</t>
  </si>
  <si>
    <t>04/28/2011 1/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</si>
</sst>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166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Alignment="1" applyProtection="1">
      <alignment/>
      <protection locked="0"/>
    </xf>
    <xf numFmtId="167" fontId="2" fillId="0" borderId="1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/>
      <protection locked="0"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4" fontId="2" fillId="0" borderId="10" xfId="0" applyNumberFormat="1" applyFont="1" applyFill="1" applyBorder="1" applyAlignment="1" applyProtection="1" quotePrefix="1">
      <alignment horizontal="right"/>
      <protection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0" xfId="53" applyNumberFormat="1" applyFont="1" applyFill="1" applyAlignment="1">
      <alignment/>
    </xf>
    <xf numFmtId="167" fontId="2" fillId="0" borderId="0" xfId="0" applyNumberFormat="1" applyFont="1" applyFill="1" applyBorder="1" applyAlignment="1" applyProtection="1">
      <alignment horizontal="right"/>
      <protection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6" fontId="1" fillId="0" borderId="0" xfId="53" applyNumberFormat="1" applyFont="1" applyFill="1" applyBorder="1" applyAlignment="1" applyProtection="1">
      <alignment horizontal="right" vertical="center"/>
      <protection locked="0"/>
    </xf>
    <xf numFmtId="166" fontId="2" fillId="0" borderId="0" xfId="53" applyNumberFormat="1" applyFont="1" applyFill="1" applyBorder="1" applyAlignment="1" applyProtection="1">
      <alignment horizontal="right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36-@sum(c37:c45)" TargetMode="External" /><Relationship Id="rId2" Type="http://schemas.openxmlformats.org/officeDocument/2006/relationships/hyperlink" Target="mailto:=c20-@sum(c21:c33)" TargetMode="External" /><Relationship Id="rId3" Type="http://schemas.openxmlformats.org/officeDocument/2006/relationships/hyperlink" Target="mailto:=c20-@sum(c21:c33)" TargetMode="External" /><Relationship Id="rId4" Type="http://schemas.openxmlformats.org/officeDocument/2006/relationships/hyperlink" Target="mailto:=c36-@sum(c37:c45)" TargetMode="External" /><Relationship Id="rId5" Type="http://schemas.openxmlformats.org/officeDocument/2006/relationships/hyperlink" Target="mailto:=c48-@SUM(c49:c65)" TargetMode="External" /><Relationship Id="rId6" Type="http://schemas.openxmlformats.org/officeDocument/2006/relationships/hyperlink" Target="mailto:=c48-@SUM(c49:c65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4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D20" sqref="D20"/>
    </sheetView>
  </sheetViews>
  <sheetFormatPr defaultColWidth="9.50390625" defaultRowHeight="12.75"/>
  <cols>
    <col min="1" max="1" width="31.50390625" style="6" customWidth="1"/>
    <col min="2" max="2" width="1.4921875" style="6" customWidth="1"/>
    <col min="3" max="3" width="13.25390625" style="6" customWidth="1"/>
    <col min="4" max="4" width="12.375" style="5" customWidth="1"/>
    <col min="5" max="8" width="11.125" style="18" customWidth="1"/>
    <col min="9" max="9" width="1.4921875" style="6" customWidth="1"/>
    <col min="10" max="10" width="8.50390625" style="6" customWidth="1"/>
    <col min="11" max="11" width="3.50390625" style="6" customWidth="1"/>
    <col min="12" max="12" width="8.50390625" style="6" customWidth="1"/>
    <col min="13" max="25" width="9.50390625" style="6" customWidth="1"/>
    <col min="26" max="26" width="12.50390625" style="6" customWidth="1"/>
    <col min="27" max="16384" width="9.50390625" style="6" customWidth="1"/>
  </cols>
  <sheetData>
    <row r="1" spans="1:25" ht="13.5" customHeight="1">
      <c r="A1" s="9" t="s">
        <v>67</v>
      </c>
      <c r="B1" s="3"/>
      <c r="C1" s="3"/>
      <c r="D1" s="3"/>
      <c r="E1" s="10"/>
      <c r="F1" s="10"/>
      <c r="G1" s="10"/>
      <c r="H1" s="10"/>
      <c r="Y1" s="4"/>
    </row>
    <row r="2" spans="1:25" ht="13.5" customHeight="1">
      <c r="A2" s="11"/>
      <c r="B2" s="12"/>
      <c r="C2" s="42"/>
      <c r="D2" s="43"/>
      <c r="E2" s="13"/>
      <c r="F2" s="13"/>
      <c r="G2" s="13"/>
      <c r="H2" s="13"/>
      <c r="Y2" s="4"/>
    </row>
    <row r="3" spans="1:25" ht="11.25">
      <c r="A3" s="14" t="s">
        <v>0</v>
      </c>
      <c r="B3" s="4"/>
      <c r="C3" s="43" t="s">
        <v>70</v>
      </c>
      <c r="D3" s="43" t="s">
        <v>25</v>
      </c>
      <c r="E3" s="2" t="s">
        <v>25</v>
      </c>
      <c r="F3" s="2" t="s">
        <v>23</v>
      </c>
      <c r="G3" s="2" t="s">
        <v>19</v>
      </c>
      <c r="H3" s="2" t="s">
        <v>18</v>
      </c>
      <c r="M3" s="4"/>
      <c r="Y3" s="14"/>
    </row>
    <row r="4" spans="1:25" ht="11.25">
      <c r="A4" s="14" t="s">
        <v>26</v>
      </c>
      <c r="B4" s="4"/>
      <c r="C4" s="1" t="s">
        <v>20</v>
      </c>
      <c r="D4" s="1" t="s">
        <v>20</v>
      </c>
      <c r="E4" s="1" t="s">
        <v>15</v>
      </c>
      <c r="F4" s="1" t="s">
        <v>15</v>
      </c>
      <c r="G4" s="1" t="s">
        <v>15</v>
      </c>
      <c r="H4" s="1" t="s">
        <v>15</v>
      </c>
      <c r="M4" s="4"/>
      <c r="Y4" s="14"/>
    </row>
    <row r="5" spans="1:28" ht="11.25">
      <c r="A5" s="29" t="s">
        <v>1</v>
      </c>
      <c r="B5" s="15"/>
      <c r="C5" s="44" t="s">
        <v>73</v>
      </c>
      <c r="D5" s="44" t="s">
        <v>74</v>
      </c>
      <c r="E5" s="16" t="s">
        <v>69</v>
      </c>
      <c r="F5" s="16" t="s">
        <v>69</v>
      </c>
      <c r="G5" s="16" t="s">
        <v>69</v>
      </c>
      <c r="H5" s="16" t="s">
        <v>69</v>
      </c>
      <c r="M5" s="4"/>
      <c r="Y5" s="14"/>
      <c r="AA5" s="14"/>
      <c r="AB5" s="14"/>
    </row>
    <row r="6" spans="1:28" ht="7.5" customHeight="1">
      <c r="A6" s="14"/>
      <c r="B6" s="4"/>
      <c r="C6" s="4"/>
      <c r="D6" s="4"/>
      <c r="E6" s="1"/>
      <c r="F6" s="1"/>
      <c r="G6" s="1"/>
      <c r="H6" s="1"/>
      <c r="M6" s="4"/>
      <c r="Y6" s="14"/>
      <c r="AA6" s="14"/>
      <c r="AB6" s="14"/>
    </row>
    <row r="7" spans="1:25" ht="11.25">
      <c r="A7" s="4" t="s">
        <v>2</v>
      </c>
      <c r="B7" s="4"/>
      <c r="C7" s="4"/>
      <c r="D7" s="50"/>
      <c r="E7" s="17" t="s">
        <v>10</v>
      </c>
      <c r="F7" s="17"/>
      <c r="G7" s="17"/>
      <c r="M7" s="4"/>
      <c r="Y7" s="4"/>
    </row>
    <row r="8" spans="4:28" ht="6.75" customHeight="1">
      <c r="D8" s="47"/>
      <c r="E8" s="5"/>
      <c r="F8" s="5"/>
      <c r="G8" s="5"/>
      <c r="H8" s="5"/>
      <c r="M8" s="4"/>
      <c r="Y8" s="4"/>
      <c r="AA8" s="7"/>
      <c r="AB8" s="7"/>
    </row>
    <row r="9" spans="1:25" ht="12">
      <c r="A9" s="30" t="s">
        <v>13</v>
      </c>
      <c r="B9" s="4"/>
      <c r="C9" s="45">
        <f>C10+C11+C12</f>
        <v>54.800000000000004</v>
      </c>
      <c r="D9" s="45">
        <f>D10+D11+D12</f>
        <v>84.09999999999998</v>
      </c>
      <c r="E9" s="36">
        <v>101.7</v>
      </c>
      <c r="F9" s="58">
        <v>98.3</v>
      </c>
      <c r="G9" s="58">
        <v>77.6</v>
      </c>
      <c r="H9" s="1">
        <v>89.8</v>
      </c>
      <c r="J9" s="47"/>
      <c r="M9" s="4"/>
      <c r="Y9" s="4"/>
    </row>
    <row r="10" spans="1:28" ht="11.25">
      <c r="A10" s="31" t="s">
        <v>27</v>
      </c>
      <c r="B10" s="4"/>
      <c r="C10" s="45">
        <f>10.5+36</f>
        <v>46.5</v>
      </c>
      <c r="D10" s="51">
        <f>6.3+67.6</f>
        <v>73.89999999999999</v>
      </c>
      <c r="E10" s="36">
        <v>90.3</v>
      </c>
      <c r="F10" s="58">
        <v>88.6</v>
      </c>
      <c r="G10" s="58">
        <v>71</v>
      </c>
      <c r="H10" s="1">
        <v>87</v>
      </c>
      <c r="M10" s="4"/>
      <c r="Y10" s="4"/>
      <c r="AA10" s="7"/>
      <c r="AB10" s="7"/>
    </row>
    <row r="11" spans="1:28" ht="11.25">
      <c r="A11" s="31" t="s">
        <v>28</v>
      </c>
      <c r="B11" s="4"/>
      <c r="C11" s="45">
        <f>0.7+0.8+0.5+3.2</f>
        <v>5.2</v>
      </c>
      <c r="D11" s="51">
        <f>1.1+1.7+0.1+0.5+1.7</f>
        <v>5.1</v>
      </c>
      <c r="E11" s="36">
        <v>5.3</v>
      </c>
      <c r="F11" s="58">
        <v>2.6</v>
      </c>
      <c r="G11" s="58">
        <v>3.9</v>
      </c>
      <c r="H11" s="1">
        <v>0.8</v>
      </c>
      <c r="M11" s="4"/>
      <c r="Y11" s="4"/>
      <c r="AA11" s="7"/>
      <c r="AB11" s="7"/>
    </row>
    <row r="12" spans="1:28" ht="11.25">
      <c r="A12" s="31" t="s">
        <v>29</v>
      </c>
      <c r="B12" s="4"/>
      <c r="C12" s="45">
        <v>3.1</v>
      </c>
      <c r="D12" s="51">
        <v>5.1</v>
      </c>
      <c r="E12" s="36">
        <v>6.1</v>
      </c>
      <c r="F12" s="58">
        <v>7.1</v>
      </c>
      <c r="G12" s="58">
        <v>2.7</v>
      </c>
      <c r="H12" s="1">
        <v>2</v>
      </c>
      <c r="L12" s="20"/>
      <c r="M12" s="4"/>
      <c r="Y12" s="4"/>
      <c r="AA12" s="7"/>
      <c r="AB12" s="7"/>
    </row>
    <row r="13" spans="1:28" ht="6.75" customHeight="1">
      <c r="A13" s="32"/>
      <c r="B13" s="4"/>
      <c r="C13" s="45"/>
      <c r="D13" s="51"/>
      <c r="E13" s="36"/>
      <c r="F13" s="58"/>
      <c r="G13" s="58"/>
      <c r="H13" s="1"/>
      <c r="M13" s="4"/>
      <c r="Y13" s="4"/>
      <c r="AA13" s="7"/>
      <c r="AB13" s="7"/>
    </row>
    <row r="14" spans="1:28" ht="12">
      <c r="A14" s="30" t="s">
        <v>9</v>
      </c>
      <c r="B14" s="4"/>
      <c r="C14" s="45">
        <f>C15+C16+C17+C18</f>
        <v>567.1999999999999</v>
      </c>
      <c r="D14" s="45">
        <f>D15+D16+D17+D18</f>
        <v>466.90000000000003</v>
      </c>
      <c r="E14" s="36">
        <v>473.6</v>
      </c>
      <c r="F14" s="58">
        <v>571.3</v>
      </c>
      <c r="G14" s="58">
        <v>472.3</v>
      </c>
      <c r="H14" s="1">
        <v>450.9</v>
      </c>
      <c r="J14" s="47"/>
      <c r="M14" s="4"/>
      <c r="Y14" s="4"/>
      <c r="AA14" s="7"/>
      <c r="AB14" s="7"/>
    </row>
    <row r="15" spans="1:28" ht="11.25">
      <c r="A15" s="32" t="s">
        <v>30</v>
      </c>
      <c r="B15" s="4"/>
      <c r="C15" s="45">
        <v>0.7</v>
      </c>
      <c r="D15" s="51">
        <v>0.8</v>
      </c>
      <c r="E15" s="36">
        <v>0.6</v>
      </c>
      <c r="F15" s="58">
        <v>1.1</v>
      </c>
      <c r="G15" s="58">
        <v>0.6</v>
      </c>
      <c r="H15" s="1">
        <v>1.1</v>
      </c>
      <c r="M15" s="4"/>
      <c r="Y15" s="4"/>
      <c r="AA15" s="7"/>
      <c r="AB15" s="7"/>
    </row>
    <row r="16" spans="1:25" ht="11.25">
      <c r="A16" s="31" t="s">
        <v>31</v>
      </c>
      <c r="B16" s="4"/>
      <c r="C16" s="45">
        <f>80.8+281.4</f>
        <v>362.2</v>
      </c>
      <c r="D16" s="51">
        <f>106.8+239</f>
        <v>345.8</v>
      </c>
      <c r="E16" s="36">
        <v>355.3</v>
      </c>
      <c r="F16" s="58">
        <v>388.9</v>
      </c>
      <c r="G16" s="58">
        <v>85</v>
      </c>
      <c r="H16" s="1">
        <v>339.9</v>
      </c>
      <c r="M16" s="4"/>
      <c r="Y16" s="4"/>
    </row>
    <row r="17" spans="1:25" ht="11.25">
      <c r="A17" s="31" t="s">
        <v>32</v>
      </c>
      <c r="B17" s="4"/>
      <c r="C17" s="45">
        <f>19.3+118.2</f>
        <v>137.5</v>
      </c>
      <c r="D17" s="51">
        <f>31.5+77.2</f>
        <v>108.7</v>
      </c>
      <c r="E17" s="36">
        <v>100.6</v>
      </c>
      <c r="F17" s="58">
        <v>79.4</v>
      </c>
      <c r="G17" s="58">
        <v>386.1</v>
      </c>
      <c r="H17" s="1">
        <v>78.6</v>
      </c>
      <c r="M17" s="4"/>
      <c r="Y17" s="4"/>
    </row>
    <row r="18" spans="1:25" ht="11.25">
      <c r="A18" s="31" t="s">
        <v>33</v>
      </c>
      <c r="B18" s="4"/>
      <c r="C18" s="45">
        <f>10.3+56.5</f>
        <v>66.8</v>
      </c>
      <c r="D18" s="51">
        <v>11.6</v>
      </c>
      <c r="E18" s="36">
        <v>17.1</v>
      </c>
      <c r="F18" s="58">
        <v>101.9</v>
      </c>
      <c r="G18" s="58">
        <v>0.6</v>
      </c>
      <c r="H18" s="1">
        <v>31.3</v>
      </c>
      <c r="M18" s="4"/>
      <c r="Y18" s="4"/>
    </row>
    <row r="19" spans="1:28" ht="6.75" customHeight="1">
      <c r="A19" s="32" t="s">
        <v>3</v>
      </c>
      <c r="B19" s="4"/>
      <c r="C19" s="45"/>
      <c r="D19" s="51"/>
      <c r="E19" s="36"/>
      <c r="F19" s="58"/>
      <c r="G19" s="58"/>
      <c r="H19" s="1"/>
      <c r="M19" s="4"/>
      <c r="Y19" s="4"/>
      <c r="AA19" s="7"/>
      <c r="AB19" s="7"/>
    </row>
    <row r="20" spans="1:28" ht="12" customHeight="1">
      <c r="A20" s="33" t="s">
        <v>21</v>
      </c>
      <c r="C20" s="45">
        <f>71.8+362.1-C15-C17+C31</f>
        <v>487.00000000000006</v>
      </c>
      <c r="D20" s="45">
        <f>87.4+442.3-D15-D17+D31</f>
        <v>583.4000000000001</v>
      </c>
      <c r="E20" s="36">
        <f>641.7</f>
        <v>641.7</v>
      </c>
      <c r="F20" s="58">
        <f>751.5</f>
        <v>751.5</v>
      </c>
      <c r="G20" s="58">
        <f>668.9</f>
        <v>668.9</v>
      </c>
      <c r="H20" s="5">
        <f>697.4</f>
        <v>697.4</v>
      </c>
      <c r="M20" s="4"/>
      <c r="Y20" s="4"/>
      <c r="AA20" s="7"/>
      <c r="AB20" s="7"/>
    </row>
    <row r="21" spans="1:28" ht="12" customHeight="1">
      <c r="A21" s="32" t="s">
        <v>34</v>
      </c>
      <c r="C21" s="45">
        <v>7.9</v>
      </c>
      <c r="D21" s="51">
        <v>12.8</v>
      </c>
      <c r="E21" s="36">
        <v>15.8</v>
      </c>
      <c r="F21" s="58">
        <v>26.2</v>
      </c>
      <c r="G21" s="58">
        <v>27.5</v>
      </c>
      <c r="H21" s="5">
        <v>12.8</v>
      </c>
      <c r="M21" s="4"/>
      <c r="Y21" s="4"/>
      <c r="AA21" s="7"/>
      <c r="AB21" s="7"/>
    </row>
    <row r="22" spans="1:28" ht="12" customHeight="1">
      <c r="A22" s="32" t="s">
        <v>14</v>
      </c>
      <c r="B22" s="4"/>
      <c r="C22" s="45">
        <v>0</v>
      </c>
      <c r="D22" s="51">
        <v>114</v>
      </c>
      <c r="E22" s="36">
        <v>114</v>
      </c>
      <c r="F22" s="58">
        <v>135.1</v>
      </c>
      <c r="G22" s="58">
        <v>121</v>
      </c>
      <c r="H22" s="1">
        <v>188.6</v>
      </c>
      <c r="M22" s="4"/>
      <c r="Y22" s="4"/>
      <c r="AA22" s="7"/>
      <c r="AB22" s="7"/>
    </row>
    <row r="23" spans="1:28" ht="12" customHeight="1">
      <c r="A23" s="32" t="s">
        <v>12</v>
      </c>
      <c r="B23" s="4"/>
      <c r="C23" s="45">
        <f>4.4+17.8</f>
        <v>22.200000000000003</v>
      </c>
      <c r="D23" s="51">
        <f>2.6+28.1</f>
        <v>30.700000000000003</v>
      </c>
      <c r="E23" s="36">
        <v>33.3</v>
      </c>
      <c r="F23" s="58">
        <v>45.7</v>
      </c>
      <c r="G23" s="58">
        <v>33.4</v>
      </c>
      <c r="H23" s="1">
        <v>30</v>
      </c>
      <c r="M23" s="4"/>
      <c r="Y23" s="4"/>
      <c r="AA23" s="7"/>
      <c r="AB23" s="7"/>
    </row>
    <row r="24" spans="1:28" ht="12" customHeight="1">
      <c r="A24" s="32" t="s">
        <v>4</v>
      </c>
      <c r="B24" s="4"/>
      <c r="C24" s="45">
        <f>21.9+71.2</f>
        <v>93.1</v>
      </c>
      <c r="D24" s="51">
        <f>11+66.7</f>
        <v>77.7</v>
      </c>
      <c r="E24" s="36">
        <v>83</v>
      </c>
      <c r="F24" s="58">
        <v>66.4</v>
      </c>
      <c r="G24" s="58">
        <v>86.2</v>
      </c>
      <c r="H24" s="1">
        <v>79.7</v>
      </c>
      <c r="M24" s="4"/>
      <c r="Y24" s="4"/>
      <c r="AA24" s="7"/>
      <c r="AB24" s="7"/>
    </row>
    <row r="25" spans="1:28" ht="12" customHeight="1">
      <c r="A25" s="32" t="s">
        <v>35</v>
      </c>
      <c r="B25" s="4"/>
      <c r="C25" s="45">
        <v>4.7</v>
      </c>
      <c r="D25" s="51">
        <v>4.4</v>
      </c>
      <c r="E25" s="36">
        <v>6</v>
      </c>
      <c r="F25" s="58">
        <v>5.2</v>
      </c>
      <c r="G25" s="58">
        <v>5.5</v>
      </c>
      <c r="H25" s="1">
        <v>3.6</v>
      </c>
      <c r="M25" s="4"/>
      <c r="Y25" s="4"/>
      <c r="AA25" s="7"/>
      <c r="AB25" s="7"/>
    </row>
    <row r="26" spans="1:28" ht="12" customHeight="1">
      <c r="A26" s="32" t="s">
        <v>36</v>
      </c>
      <c r="B26" s="4"/>
      <c r="C26" s="45">
        <v>2</v>
      </c>
      <c r="D26" s="51">
        <v>5.1</v>
      </c>
      <c r="E26" s="36">
        <v>6.5</v>
      </c>
      <c r="F26" s="58">
        <v>8.3</v>
      </c>
      <c r="G26" s="58">
        <v>4.2</v>
      </c>
      <c r="H26" s="1">
        <v>2.3</v>
      </c>
      <c r="M26" s="4"/>
      <c r="Y26" s="4"/>
      <c r="AA26" s="7"/>
      <c r="AB26" s="7"/>
    </row>
    <row r="27" spans="1:25" ht="12" customHeight="1">
      <c r="A27" s="32" t="s">
        <v>11</v>
      </c>
      <c r="B27" s="4"/>
      <c r="C27" s="45">
        <v>0</v>
      </c>
      <c r="D27" s="51">
        <v>9.4</v>
      </c>
      <c r="E27" s="36">
        <v>9.4</v>
      </c>
      <c r="F27" s="58">
        <v>37.9</v>
      </c>
      <c r="G27" s="58">
        <v>103.2</v>
      </c>
      <c r="H27" s="1">
        <v>2.3</v>
      </c>
      <c r="M27" s="4"/>
      <c r="Y27" s="4"/>
    </row>
    <row r="28" spans="1:28" ht="12" customHeight="1">
      <c r="A28" s="32" t="s">
        <v>5</v>
      </c>
      <c r="B28" s="4"/>
      <c r="C28" s="45">
        <f>23.6+84.2</f>
        <v>107.80000000000001</v>
      </c>
      <c r="D28" s="51">
        <f>36.4+83</f>
        <v>119.4</v>
      </c>
      <c r="E28" s="36">
        <v>118</v>
      </c>
      <c r="F28" s="58">
        <v>108.5</v>
      </c>
      <c r="G28" s="58">
        <v>143.6</v>
      </c>
      <c r="H28" s="1">
        <v>111.3</v>
      </c>
      <c r="M28" s="4"/>
      <c r="Y28" s="4"/>
      <c r="AA28" s="7"/>
      <c r="AB28" s="7"/>
    </row>
    <row r="29" spans="1:25" ht="12" customHeight="1">
      <c r="A29" s="32" t="s">
        <v>37</v>
      </c>
      <c r="B29" s="4"/>
      <c r="C29" s="45">
        <v>4.4</v>
      </c>
      <c r="D29" s="51">
        <v>3.7</v>
      </c>
      <c r="E29" s="36">
        <v>5.3</v>
      </c>
      <c r="F29" s="58">
        <v>3</v>
      </c>
      <c r="G29" s="58">
        <v>3</v>
      </c>
      <c r="H29" s="55">
        <v>4</v>
      </c>
      <c r="M29" s="4"/>
      <c r="Y29" s="4"/>
    </row>
    <row r="30" spans="1:28" ht="12" customHeight="1">
      <c r="A30" s="32" t="s">
        <v>38</v>
      </c>
      <c r="B30" s="4"/>
      <c r="C30" s="45">
        <v>21.9</v>
      </c>
      <c r="D30" s="51">
        <f>2.9+8.4</f>
        <v>11.3</v>
      </c>
      <c r="E30" s="36">
        <v>13.6</v>
      </c>
      <c r="F30" s="58">
        <v>15.9</v>
      </c>
      <c r="G30" s="58">
        <v>3.1</v>
      </c>
      <c r="H30" s="1">
        <v>2.8</v>
      </c>
      <c r="M30" s="4"/>
      <c r="Y30" s="4"/>
      <c r="AA30" s="7"/>
      <c r="AB30" s="7"/>
    </row>
    <row r="31" spans="1:28" ht="12" customHeight="1">
      <c r="A31" s="31" t="s">
        <v>22</v>
      </c>
      <c r="B31" s="4"/>
      <c r="C31" s="45">
        <f>35.2+156.1</f>
        <v>191.3</v>
      </c>
      <c r="D31" s="51">
        <f>15+148.2</f>
        <v>163.2</v>
      </c>
      <c r="E31" s="36">
        <v>200.3</v>
      </c>
      <c r="F31" s="58">
        <v>267</v>
      </c>
      <c r="G31" s="58">
        <v>22.7</v>
      </c>
      <c r="H31" s="1">
        <v>154.9</v>
      </c>
      <c r="M31" s="4"/>
      <c r="Y31" s="4"/>
      <c r="AA31" s="7"/>
      <c r="AB31" s="7"/>
    </row>
    <row r="32" spans="1:28" ht="12" customHeight="1">
      <c r="A32" s="32" t="s">
        <v>39</v>
      </c>
      <c r="B32" s="4"/>
      <c r="C32" s="45">
        <f>0.4+3.8</f>
        <v>4.2</v>
      </c>
      <c r="D32" s="51">
        <f>0.6+6.5</f>
        <v>7.1</v>
      </c>
      <c r="E32" s="36">
        <v>7.5</v>
      </c>
      <c r="F32" s="58">
        <v>4.8</v>
      </c>
      <c r="G32" s="58">
        <v>6.9</v>
      </c>
      <c r="H32" s="1">
        <v>4.7</v>
      </c>
      <c r="M32" s="4"/>
      <c r="Y32" s="4"/>
      <c r="AA32" s="7"/>
      <c r="AB32" s="7"/>
    </row>
    <row r="33" spans="1:8" ht="12" customHeight="1">
      <c r="A33" s="32" t="s">
        <v>16</v>
      </c>
      <c r="B33" s="4"/>
      <c r="C33" s="63">
        <f aca="true" t="shared" si="0" ref="C33:H33">C20-SUM(C21:C32)</f>
        <v>27.500000000000057</v>
      </c>
      <c r="D33" s="63">
        <f t="shared" si="0"/>
        <v>24.600000000000023</v>
      </c>
      <c r="E33" s="63">
        <f t="shared" si="0"/>
        <v>29</v>
      </c>
      <c r="F33" s="63">
        <f t="shared" si="0"/>
        <v>27.500000000000114</v>
      </c>
      <c r="G33" s="63">
        <f t="shared" si="0"/>
        <v>108.59999999999991</v>
      </c>
      <c r="H33" s="63">
        <f t="shared" si="0"/>
        <v>100.39999999999986</v>
      </c>
    </row>
    <row r="34" spans="1:28" ht="6.75" customHeight="1">
      <c r="A34" s="32" t="s">
        <v>2</v>
      </c>
      <c r="C34" s="45"/>
      <c r="D34" s="51"/>
      <c r="E34" s="36"/>
      <c r="F34" s="58"/>
      <c r="G34" s="58"/>
      <c r="H34" s="5"/>
      <c r="Y34" s="4"/>
      <c r="AA34" s="7"/>
      <c r="AB34" s="7"/>
    </row>
    <row r="35" spans="1:28" ht="12">
      <c r="A35" s="30" t="s">
        <v>6</v>
      </c>
      <c r="C35" s="45">
        <f>25.2+150.7</f>
        <v>175.89999999999998</v>
      </c>
      <c r="D35" s="51">
        <f>71+351.4</f>
        <v>422.4</v>
      </c>
      <c r="E35" s="36">
        <v>432.4</v>
      </c>
      <c r="F35" s="58">
        <v>117.4</v>
      </c>
      <c r="G35" s="58">
        <v>131.7</v>
      </c>
      <c r="H35" s="5">
        <v>119.6</v>
      </c>
      <c r="Y35" s="4"/>
      <c r="AA35" s="7"/>
      <c r="AB35" s="7"/>
    </row>
    <row r="36" spans="1:28" ht="11.25">
      <c r="A36" s="32" t="s">
        <v>40</v>
      </c>
      <c r="C36" s="45">
        <v>0</v>
      </c>
      <c r="D36" s="51">
        <v>1.9</v>
      </c>
      <c r="E36" s="36">
        <v>1.9</v>
      </c>
      <c r="F36" s="58">
        <v>6.9</v>
      </c>
      <c r="G36" s="58">
        <v>2.3</v>
      </c>
      <c r="H36" s="5">
        <v>0</v>
      </c>
      <c r="Y36" s="4"/>
      <c r="AA36" s="7"/>
      <c r="AB36" s="7"/>
    </row>
    <row r="37" spans="1:28" ht="11.25">
      <c r="A37" s="32" t="s">
        <v>41</v>
      </c>
      <c r="C37" s="45">
        <f>14.3+81.3</f>
        <v>95.6</v>
      </c>
      <c r="D37" s="51">
        <f>10+89.6</f>
        <v>99.6</v>
      </c>
      <c r="E37" s="36">
        <v>100.2</v>
      </c>
      <c r="F37" s="58">
        <v>43.7</v>
      </c>
      <c r="G37" s="58">
        <v>50.9</v>
      </c>
      <c r="H37" s="5">
        <v>75.9</v>
      </c>
      <c r="Y37" s="4"/>
      <c r="AA37" s="7"/>
      <c r="AB37" s="7"/>
    </row>
    <row r="38" spans="1:8" ht="11.25">
      <c r="A38" s="32" t="s">
        <v>71</v>
      </c>
      <c r="B38" s="4"/>
      <c r="C38" s="45">
        <v>7.1</v>
      </c>
      <c r="D38" s="51">
        <v>3.8</v>
      </c>
      <c r="E38" s="36">
        <v>4.4</v>
      </c>
      <c r="F38" s="58">
        <v>4.8</v>
      </c>
      <c r="G38" s="58">
        <v>4.7</v>
      </c>
      <c r="H38" s="1">
        <v>3.9</v>
      </c>
    </row>
    <row r="39" spans="1:8" ht="11.25">
      <c r="A39" s="32" t="s">
        <v>42</v>
      </c>
      <c r="B39" s="4"/>
      <c r="C39" s="45">
        <f>10.2+21.1</f>
        <v>31.3</v>
      </c>
      <c r="D39" s="51">
        <f>1.5+36.4</f>
        <v>37.9</v>
      </c>
      <c r="E39" s="36">
        <v>38.5</v>
      </c>
      <c r="F39" s="58">
        <v>8.4</v>
      </c>
      <c r="G39" s="58">
        <v>11.1</v>
      </c>
      <c r="H39" s="1">
        <v>8.3</v>
      </c>
    </row>
    <row r="40" spans="1:8" ht="12" customHeight="1">
      <c r="A40" s="32" t="s">
        <v>43</v>
      </c>
      <c r="C40" s="45">
        <v>24.4</v>
      </c>
      <c r="D40" s="51">
        <f>58.6+96</f>
        <v>154.6</v>
      </c>
      <c r="E40" s="36">
        <v>152.9</v>
      </c>
      <c r="F40" s="18">
        <v>1.1</v>
      </c>
      <c r="G40" s="18">
        <v>2.8</v>
      </c>
      <c r="H40" s="18">
        <v>0.7</v>
      </c>
    </row>
    <row r="41" spans="1:28" ht="12" customHeight="1">
      <c r="A41" s="32" t="s">
        <v>44</v>
      </c>
      <c r="B41" s="4"/>
      <c r="C41" s="45">
        <v>0</v>
      </c>
      <c r="D41" s="51">
        <v>52.1</v>
      </c>
      <c r="E41" s="36">
        <v>52.1</v>
      </c>
      <c r="F41" s="58">
        <v>36.6</v>
      </c>
      <c r="G41" s="58">
        <v>24.3</v>
      </c>
      <c r="H41" s="1">
        <v>0</v>
      </c>
      <c r="Y41" s="4"/>
      <c r="AA41" s="7"/>
      <c r="AB41" s="7"/>
    </row>
    <row r="42" spans="1:28" ht="12" customHeight="1">
      <c r="A42" s="32" t="s">
        <v>45</v>
      </c>
      <c r="B42" s="4"/>
      <c r="C42" s="45">
        <v>0</v>
      </c>
      <c r="D42" s="51">
        <v>49.8</v>
      </c>
      <c r="E42" s="36">
        <v>49.8</v>
      </c>
      <c r="F42" s="58">
        <v>0</v>
      </c>
      <c r="G42" s="58">
        <v>0</v>
      </c>
      <c r="H42" s="1">
        <v>13.3</v>
      </c>
      <c r="Y42" s="4"/>
      <c r="AA42" s="7"/>
      <c r="AB42" s="7"/>
    </row>
    <row r="43" spans="1:28" ht="11.25">
      <c r="A43" s="32" t="s">
        <v>46</v>
      </c>
      <c r="B43" s="4"/>
      <c r="C43" s="45">
        <v>0.4</v>
      </c>
      <c r="D43" s="51">
        <v>0.9</v>
      </c>
      <c r="E43" s="36">
        <v>1.1</v>
      </c>
      <c r="F43" s="58">
        <v>0.5</v>
      </c>
      <c r="G43" s="58">
        <v>0.3</v>
      </c>
      <c r="H43" s="1">
        <v>0</v>
      </c>
      <c r="Y43" s="4"/>
      <c r="AA43" s="7"/>
      <c r="AB43" s="7"/>
    </row>
    <row r="44" spans="1:28" ht="11.25">
      <c r="A44" s="32" t="s">
        <v>47</v>
      </c>
      <c r="B44" s="4"/>
      <c r="C44" s="45">
        <v>0</v>
      </c>
      <c r="D44" s="51">
        <v>14.4</v>
      </c>
      <c r="E44" s="36">
        <v>23.9</v>
      </c>
      <c r="F44" s="58">
        <v>0</v>
      </c>
      <c r="G44" s="58">
        <v>6.8</v>
      </c>
      <c r="H44" s="1">
        <v>0</v>
      </c>
      <c r="Y44" s="4"/>
      <c r="AA44" s="7"/>
      <c r="AB44" s="7"/>
    </row>
    <row r="45" spans="1:28" ht="11.25">
      <c r="A45" s="32" t="s">
        <v>48</v>
      </c>
      <c r="B45" s="4"/>
      <c r="C45" s="63">
        <f>C35-SUM(C36:C44)</f>
        <v>17.099999999999966</v>
      </c>
      <c r="D45" s="63">
        <f>D35-SUM(D36:D44)</f>
        <v>7.400000000000034</v>
      </c>
      <c r="E45" s="36">
        <v>7.6</v>
      </c>
      <c r="F45" s="58">
        <v>15.4</v>
      </c>
      <c r="G45" s="58">
        <v>28.5</v>
      </c>
      <c r="H45" s="1">
        <v>17.5</v>
      </c>
      <c r="J45" s="47"/>
      <c r="K45" s="47"/>
      <c r="Y45" s="4"/>
      <c r="AA45" s="7"/>
      <c r="AB45" s="7"/>
    </row>
    <row r="46" spans="1:28" ht="6.75" customHeight="1">
      <c r="A46" s="34"/>
      <c r="B46" s="4"/>
      <c r="C46" s="45"/>
      <c r="D46" s="51"/>
      <c r="E46" s="36"/>
      <c r="F46" s="58"/>
      <c r="G46" s="58"/>
      <c r="H46" s="1"/>
      <c r="Y46" s="4"/>
      <c r="AA46" s="7"/>
      <c r="AB46" s="7"/>
    </row>
    <row r="47" spans="1:28" ht="12" customHeight="1">
      <c r="A47" s="30" t="s">
        <v>7</v>
      </c>
      <c r="B47" s="4"/>
      <c r="C47" s="45">
        <f>191.1+1331.5</f>
        <v>1522.6</v>
      </c>
      <c r="D47" s="51">
        <f>258.4+1498.6</f>
        <v>1757</v>
      </c>
      <c r="E47" s="36">
        <v>2058.3</v>
      </c>
      <c r="F47" s="58">
        <v>2142.9</v>
      </c>
      <c r="G47" s="58">
        <v>1972.4</v>
      </c>
      <c r="H47" s="1">
        <v>2258.7</v>
      </c>
      <c r="Y47" s="4"/>
      <c r="AA47" s="7"/>
      <c r="AB47" s="7"/>
    </row>
    <row r="48" spans="1:28" ht="12" customHeight="1">
      <c r="A48" s="32" t="s">
        <v>49</v>
      </c>
      <c r="B48" s="4"/>
      <c r="C48" s="45">
        <f>0.5+4.9</f>
        <v>5.4</v>
      </c>
      <c r="D48" s="51">
        <v>5.3</v>
      </c>
      <c r="E48" s="36">
        <v>6.3</v>
      </c>
      <c r="F48" s="58">
        <v>6.1</v>
      </c>
      <c r="G48" s="58">
        <v>6.8</v>
      </c>
      <c r="H48" s="1">
        <v>6.6</v>
      </c>
      <c r="Y48" s="4"/>
      <c r="AA48" s="7"/>
      <c r="AB48" s="7"/>
    </row>
    <row r="49" spans="1:28" ht="12" customHeight="1">
      <c r="A49" s="32" t="s">
        <v>50</v>
      </c>
      <c r="B49" s="4"/>
      <c r="C49" s="45">
        <v>0.1</v>
      </c>
      <c r="D49" s="51">
        <v>19.9</v>
      </c>
      <c r="E49" s="36">
        <v>20</v>
      </c>
      <c r="F49" s="58">
        <v>15.4</v>
      </c>
      <c r="G49" s="58">
        <v>0.1</v>
      </c>
      <c r="H49" s="5">
        <v>0.2</v>
      </c>
      <c r="Y49" s="4"/>
      <c r="AA49" s="7"/>
      <c r="AB49" s="7"/>
    </row>
    <row r="50" spans="1:28" ht="12" customHeight="1">
      <c r="A50" s="32" t="s">
        <v>51</v>
      </c>
      <c r="B50" s="4"/>
      <c r="C50" s="45">
        <f>38+106.6</f>
        <v>144.6</v>
      </c>
      <c r="D50" s="51">
        <f>19.7+114.4</f>
        <v>134.1</v>
      </c>
      <c r="E50" s="36">
        <v>148.6</v>
      </c>
      <c r="F50" s="58">
        <v>166.8</v>
      </c>
      <c r="G50" s="58">
        <v>168.9</v>
      </c>
      <c r="H50" s="1">
        <v>182.1</v>
      </c>
      <c r="J50" s="8"/>
      <c r="Y50" s="4"/>
      <c r="AA50" s="7"/>
      <c r="AB50" s="7"/>
    </row>
    <row r="51" spans="1:28" ht="12" customHeight="1">
      <c r="A51" s="32" t="s">
        <v>52</v>
      </c>
      <c r="B51" s="4"/>
      <c r="C51" s="45">
        <v>0.1</v>
      </c>
      <c r="D51" s="51">
        <v>0.1</v>
      </c>
      <c r="E51" s="36">
        <v>0.2</v>
      </c>
      <c r="F51" s="58">
        <v>0.2</v>
      </c>
      <c r="G51" s="58">
        <v>71.6</v>
      </c>
      <c r="H51" s="1">
        <v>0</v>
      </c>
      <c r="J51" s="8"/>
      <c r="Y51" s="4"/>
      <c r="AA51" s="7"/>
      <c r="AB51" s="7"/>
    </row>
    <row r="52" spans="1:28" ht="12" customHeight="1">
      <c r="A52" s="32" t="s">
        <v>53</v>
      </c>
      <c r="B52" s="4"/>
      <c r="C52" s="45">
        <f>45.7+23.4</f>
        <v>69.1</v>
      </c>
      <c r="D52" s="51">
        <f>3+19.7</f>
        <v>22.7</v>
      </c>
      <c r="E52" s="36">
        <v>69.7</v>
      </c>
      <c r="F52" s="58">
        <v>124.8</v>
      </c>
      <c r="G52" s="58">
        <v>153.8</v>
      </c>
      <c r="H52" s="1">
        <v>146.6</v>
      </c>
      <c r="J52" s="8"/>
      <c r="Y52" s="4"/>
      <c r="AA52" s="7"/>
      <c r="AB52" s="7"/>
    </row>
    <row r="53" spans="1:28" ht="12" customHeight="1">
      <c r="A53" s="32" t="s">
        <v>54</v>
      </c>
      <c r="B53" s="4"/>
      <c r="C53" s="45">
        <v>8.9</v>
      </c>
      <c r="D53" s="51">
        <v>6.6</v>
      </c>
      <c r="E53" s="36">
        <v>7</v>
      </c>
      <c r="F53" s="58">
        <v>25.2</v>
      </c>
      <c r="G53" s="58">
        <v>30.7</v>
      </c>
      <c r="H53" s="1">
        <v>9</v>
      </c>
      <c r="I53" s="4" t="s">
        <v>3</v>
      </c>
      <c r="J53" s="21"/>
      <c r="Y53" s="4"/>
      <c r="AA53" s="7"/>
      <c r="AB53" s="7"/>
    </row>
    <row r="54" spans="1:28" ht="12" customHeight="1">
      <c r="A54" s="32" t="s">
        <v>55</v>
      </c>
      <c r="B54" s="4"/>
      <c r="C54" s="45">
        <v>61.8</v>
      </c>
      <c r="D54" s="51">
        <f>7.6+56.9</f>
        <v>64.5</v>
      </c>
      <c r="E54" s="36">
        <v>77</v>
      </c>
      <c r="F54" s="58">
        <v>78.5</v>
      </c>
      <c r="G54" s="58">
        <v>79.2</v>
      </c>
      <c r="H54" s="1">
        <v>86</v>
      </c>
      <c r="I54" s="4"/>
      <c r="J54" s="21"/>
      <c r="Y54" s="4"/>
      <c r="AA54" s="7"/>
      <c r="AB54" s="7"/>
    </row>
    <row r="55" spans="1:28" ht="12" customHeight="1">
      <c r="A55" s="32" t="s">
        <v>56</v>
      </c>
      <c r="B55" s="4"/>
      <c r="C55" s="64">
        <f>8.3+63.5</f>
        <v>71.8</v>
      </c>
      <c r="D55" s="51">
        <f>3.5+43.4</f>
        <v>46.9</v>
      </c>
      <c r="E55" s="36">
        <v>69.4</v>
      </c>
      <c r="F55" s="58">
        <v>72.6</v>
      </c>
      <c r="G55" s="58">
        <v>65</v>
      </c>
      <c r="H55" s="1">
        <v>58.8</v>
      </c>
      <c r="Y55" s="4"/>
      <c r="AA55" s="7"/>
      <c r="AB55" s="7"/>
    </row>
    <row r="56" spans="1:28" ht="12" customHeight="1">
      <c r="A56" s="32" t="s">
        <v>57</v>
      </c>
      <c r="B56" s="4"/>
      <c r="C56" s="45">
        <f>21+186.7</f>
        <v>207.7</v>
      </c>
      <c r="D56" s="51">
        <f>14.4+178.1</f>
        <v>192.5</v>
      </c>
      <c r="E56" s="36">
        <v>248.9</v>
      </c>
      <c r="F56" s="58">
        <v>226.5</v>
      </c>
      <c r="G56" s="58">
        <v>257</v>
      </c>
      <c r="H56" s="1">
        <v>279</v>
      </c>
      <c r="J56" s="8"/>
      <c r="Y56" s="4"/>
      <c r="AA56" s="7"/>
      <c r="AB56" s="7"/>
    </row>
    <row r="57" spans="1:28" ht="12" customHeight="1">
      <c r="A57" s="32" t="s">
        <v>58</v>
      </c>
      <c r="B57" s="4"/>
      <c r="C57" s="45">
        <f>10.5+117</f>
        <v>127.5</v>
      </c>
      <c r="D57" s="51">
        <f>15.1+96.8</f>
        <v>111.89999999999999</v>
      </c>
      <c r="E57" s="36">
        <v>136.8</v>
      </c>
      <c r="F57" s="58">
        <v>119.3</v>
      </c>
      <c r="G57" s="58">
        <v>150.1</v>
      </c>
      <c r="H57" s="1">
        <v>131.3</v>
      </c>
      <c r="Y57" s="4"/>
      <c r="AA57" s="7"/>
      <c r="AB57" s="7"/>
    </row>
    <row r="58" spans="1:28" ht="12" customHeight="1">
      <c r="A58" s="32" t="s">
        <v>59</v>
      </c>
      <c r="B58" s="4"/>
      <c r="C58" s="45">
        <f>3.6+11.3</f>
        <v>14.9</v>
      </c>
      <c r="D58" s="51">
        <f>5.1+21.9</f>
        <v>27</v>
      </c>
      <c r="E58" s="36">
        <v>25.5</v>
      </c>
      <c r="F58" s="58">
        <v>20.2</v>
      </c>
      <c r="G58" s="58">
        <v>26.9</v>
      </c>
      <c r="H58" s="1">
        <v>50.7</v>
      </c>
      <c r="J58" s="8"/>
      <c r="Y58" s="4"/>
      <c r="AA58" s="7"/>
      <c r="AB58" s="7"/>
    </row>
    <row r="59" spans="1:28" ht="12" customHeight="1">
      <c r="A59" s="32" t="s">
        <v>60</v>
      </c>
      <c r="B59" s="4"/>
      <c r="C59" s="45">
        <f>3.1+7.6</f>
        <v>10.7</v>
      </c>
      <c r="D59" s="51">
        <f>3.1+6.3</f>
        <v>9.4</v>
      </c>
      <c r="E59" s="36">
        <v>9.4</v>
      </c>
      <c r="F59" s="58">
        <v>8.3</v>
      </c>
      <c r="G59" s="58">
        <v>9.3</v>
      </c>
      <c r="H59" s="1">
        <v>12.4</v>
      </c>
      <c r="J59" s="8"/>
      <c r="Y59" s="4"/>
      <c r="AA59" s="7"/>
      <c r="AB59" s="7"/>
    </row>
    <row r="60" spans="1:28" ht="12" customHeight="1">
      <c r="A60" s="32" t="s">
        <v>61</v>
      </c>
      <c r="B60" s="4"/>
      <c r="C60" s="45">
        <f>37.1+597.3</f>
        <v>634.4</v>
      </c>
      <c r="D60" s="51">
        <f>117.4+614.7</f>
        <v>732.1</v>
      </c>
      <c r="E60" s="36">
        <v>848.5</v>
      </c>
      <c r="F60" s="58">
        <v>775.1</v>
      </c>
      <c r="G60" s="58">
        <v>594.2</v>
      </c>
      <c r="H60" s="1">
        <v>855.3</v>
      </c>
      <c r="J60" s="8"/>
      <c r="Y60" s="4"/>
      <c r="AA60" s="7"/>
      <c r="AB60" s="7"/>
    </row>
    <row r="61" spans="1:28" ht="12" customHeight="1">
      <c r="A61" s="32" t="s">
        <v>62</v>
      </c>
      <c r="B61" s="4"/>
      <c r="C61" s="45">
        <f>0.2+3.8</f>
        <v>4</v>
      </c>
      <c r="D61" s="51">
        <v>4.2</v>
      </c>
      <c r="E61" s="36">
        <v>4.8</v>
      </c>
      <c r="F61" s="58">
        <v>5.2</v>
      </c>
      <c r="G61" s="58">
        <v>4.4</v>
      </c>
      <c r="H61" s="1">
        <v>5.3</v>
      </c>
      <c r="J61" s="8"/>
      <c r="Y61" s="4"/>
      <c r="AA61" s="7"/>
      <c r="AB61" s="7"/>
    </row>
    <row r="62" spans="1:28" s="12" customFormat="1" ht="12" customHeight="1">
      <c r="A62" s="32" t="s">
        <v>63</v>
      </c>
      <c r="B62" s="26"/>
      <c r="C62" s="46">
        <f>7.9+23.2</f>
        <v>31.1</v>
      </c>
      <c r="D62" s="52">
        <f>15.9+120.7</f>
        <v>136.6</v>
      </c>
      <c r="E62" s="36">
        <v>142.2</v>
      </c>
      <c r="F62" s="59">
        <v>147</v>
      </c>
      <c r="G62" s="59">
        <v>97.3</v>
      </c>
      <c r="H62" s="56">
        <v>179.2</v>
      </c>
      <c r="J62" s="27"/>
      <c r="Y62" s="28"/>
      <c r="AA62" s="28"/>
      <c r="AB62" s="28"/>
    </row>
    <row r="63" spans="1:28" ht="12" customHeight="1">
      <c r="A63" s="32" t="s">
        <v>64</v>
      </c>
      <c r="B63" s="4"/>
      <c r="C63" s="45">
        <f>13.8+16.6</f>
        <v>30.400000000000002</v>
      </c>
      <c r="D63" s="51">
        <f>52+37</f>
        <v>89</v>
      </c>
      <c r="E63" s="36">
        <v>88.2</v>
      </c>
      <c r="F63" s="58">
        <v>104</v>
      </c>
      <c r="G63" s="58">
        <v>9.4</v>
      </c>
      <c r="H63" s="1">
        <v>96.4</v>
      </c>
      <c r="J63" s="8"/>
      <c r="Y63" s="4"/>
      <c r="AA63" s="7"/>
      <c r="AB63" s="7"/>
    </row>
    <row r="64" spans="1:28" s="12" customFormat="1" ht="12" customHeight="1">
      <c r="A64" s="40" t="s">
        <v>65</v>
      </c>
      <c r="B64" s="26"/>
      <c r="C64" s="46">
        <v>94</v>
      </c>
      <c r="D64" s="53">
        <v>149.6</v>
      </c>
      <c r="E64" s="41">
        <v>149.6</v>
      </c>
      <c r="F64" s="60">
        <v>241.8</v>
      </c>
      <c r="G64" s="60">
        <v>243.7</v>
      </c>
      <c r="H64" s="56">
        <v>125.9</v>
      </c>
      <c r="J64" s="27"/>
      <c r="Y64" s="28"/>
      <c r="AA64" s="28"/>
      <c r="AB64" s="28"/>
    </row>
    <row r="65" spans="1:31" ht="12" customHeight="1">
      <c r="A65" s="32" t="s">
        <v>66</v>
      </c>
      <c r="C65" s="65">
        <f>C47-SUM(C48:C64)</f>
        <v>6.099999999999909</v>
      </c>
      <c r="D65" s="66">
        <f>D47-SUM(D48:D64)</f>
        <v>4.600000000000136</v>
      </c>
      <c r="E65" s="36">
        <v>6.2</v>
      </c>
      <c r="F65" s="58">
        <v>5.9</v>
      </c>
      <c r="G65" s="58">
        <v>4</v>
      </c>
      <c r="H65" s="18">
        <v>13.3</v>
      </c>
      <c r="L65" s="61"/>
      <c r="M65" s="62"/>
      <c r="Y65" s="22"/>
      <c r="AA65" s="22"/>
      <c r="AB65" s="22"/>
      <c r="AC65" s="22"/>
      <c r="AD65" s="22"/>
      <c r="AE65" s="22"/>
    </row>
    <row r="66" spans="1:25" ht="6.75" customHeight="1">
      <c r="A66" s="32"/>
      <c r="C66" s="47"/>
      <c r="E66" s="36"/>
      <c r="Y66" s="4"/>
    </row>
    <row r="67" spans="1:25" s="12" customFormat="1" ht="13.5" customHeight="1">
      <c r="A67" s="38" t="s">
        <v>24</v>
      </c>
      <c r="C67" s="48">
        <v>22.5</v>
      </c>
      <c r="D67" s="13">
        <v>50</v>
      </c>
      <c r="E67" s="39">
        <v>0</v>
      </c>
      <c r="F67" s="39">
        <v>0</v>
      </c>
      <c r="G67" s="39">
        <v>0</v>
      </c>
      <c r="H67" s="39">
        <v>0</v>
      </c>
      <c r="Y67" s="26"/>
    </row>
    <row r="68" spans="1:25" ht="6.75" customHeight="1">
      <c r="A68" s="32"/>
      <c r="C68" s="47"/>
      <c r="E68" s="36"/>
      <c r="Y68" s="4"/>
    </row>
    <row r="69" spans="1:25" s="3" customFormat="1" ht="13.5" customHeight="1">
      <c r="A69" s="35" t="s">
        <v>8</v>
      </c>
      <c r="C69" s="49">
        <f>448.4+2381.5</f>
        <v>2829.9</v>
      </c>
      <c r="D69" s="10">
        <f>596.2+2767.8</f>
        <v>3364</v>
      </c>
      <c r="E69" s="37">
        <v>3707.7</v>
      </c>
      <c r="F69" s="57">
        <v>3681.4</v>
      </c>
      <c r="G69" s="57">
        <v>3322.9</v>
      </c>
      <c r="H69" s="57">
        <v>3616.4</v>
      </c>
      <c r="Y69" s="15"/>
    </row>
    <row r="70" spans="1:25" ht="12" customHeight="1">
      <c r="A70" s="54" t="s">
        <v>68</v>
      </c>
      <c r="Y70" s="4"/>
    </row>
    <row r="71" spans="1:25" ht="11.25" customHeight="1">
      <c r="A71" s="6" t="s">
        <v>17</v>
      </c>
      <c r="J71" s="25"/>
      <c r="L71" s="8"/>
      <c r="P71" s="8"/>
      <c r="Y71" s="4"/>
    </row>
    <row r="72" spans="1:25" ht="10.5" customHeight="1">
      <c r="A72" s="24" t="s">
        <v>72</v>
      </c>
      <c r="Y72" s="4"/>
    </row>
    <row r="73" ht="10.5" customHeight="1">
      <c r="Y73" s="4"/>
    </row>
    <row r="75" ht="11.25">
      <c r="Y75" s="4"/>
    </row>
    <row r="76" spans="5:8" ht="11.25">
      <c r="E76" s="19"/>
      <c r="F76" s="19"/>
      <c r="G76" s="19"/>
      <c r="H76" s="19"/>
    </row>
    <row r="77" spans="5:8" ht="11.25">
      <c r="E77" s="19"/>
      <c r="F77" s="19"/>
      <c r="G77" s="19"/>
      <c r="H77" s="19"/>
    </row>
    <row r="78" spans="5:8" ht="11.25">
      <c r="E78" s="19"/>
      <c r="F78" s="19"/>
      <c r="G78" s="19"/>
      <c r="H78" s="19"/>
    </row>
    <row r="79" spans="5:8" ht="11.25">
      <c r="E79" s="19"/>
      <c r="F79" s="19"/>
      <c r="G79" s="19"/>
      <c r="H79" s="19"/>
    </row>
    <row r="82" ht="11.25">
      <c r="I82" s="25"/>
    </row>
    <row r="83" spans="5:9" ht="11.25">
      <c r="E83" s="19"/>
      <c r="F83" s="19"/>
      <c r="G83" s="19"/>
      <c r="H83" s="19"/>
      <c r="I83" s="25"/>
    </row>
    <row r="84" spans="5:9" ht="11.25">
      <c r="E84" s="19"/>
      <c r="F84" s="19"/>
      <c r="G84" s="19"/>
      <c r="H84" s="19"/>
      <c r="I84" s="25"/>
    </row>
    <row r="85" spans="9:24" ht="11.25">
      <c r="I85" s="25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5:24" ht="11.25">
      <c r="E86" s="19"/>
      <c r="F86" s="19"/>
      <c r="G86" s="19"/>
      <c r="H86" s="19"/>
      <c r="I86" s="25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5:9" ht="11.25">
      <c r="E87" s="19"/>
      <c r="F87" s="19"/>
      <c r="G87" s="19"/>
      <c r="H87" s="19"/>
      <c r="I87" s="25"/>
    </row>
    <row r="88" spans="4:8" ht="11.25">
      <c r="D88" s="1"/>
      <c r="E88" s="19"/>
      <c r="F88" s="19"/>
      <c r="G88" s="19"/>
      <c r="H88" s="19"/>
    </row>
    <row r="89" spans="4:10" ht="11.25">
      <c r="D89" s="1"/>
      <c r="E89" s="19"/>
      <c r="F89" s="19"/>
      <c r="G89" s="19"/>
      <c r="H89" s="19"/>
      <c r="I89" s="7"/>
      <c r="J89" s="7"/>
    </row>
    <row r="90" spans="1:9" ht="11.25">
      <c r="A90" s="7"/>
      <c r="B90" s="7"/>
      <c r="C90" s="7"/>
      <c r="D90" s="1"/>
      <c r="E90" s="19"/>
      <c r="F90" s="19"/>
      <c r="G90" s="19"/>
      <c r="H90" s="19"/>
      <c r="I90" s="25"/>
    </row>
    <row r="91" spans="1:8" ht="11.25">
      <c r="A91" s="7"/>
      <c r="B91" s="7"/>
      <c r="C91" s="7"/>
      <c r="E91" s="19"/>
      <c r="F91" s="19"/>
      <c r="G91" s="19"/>
      <c r="H91" s="19"/>
    </row>
    <row r="92" spans="1:8" ht="11.25">
      <c r="A92" s="7"/>
      <c r="B92" s="8"/>
      <c r="C92" s="8"/>
      <c r="E92" s="19"/>
      <c r="F92" s="19"/>
      <c r="G92" s="19"/>
      <c r="H92" s="19"/>
    </row>
    <row r="93" spans="5:8" ht="11.25">
      <c r="E93" s="19"/>
      <c r="F93" s="19"/>
      <c r="G93" s="19"/>
      <c r="H93" s="19"/>
    </row>
    <row r="94" spans="5:8" ht="11.25">
      <c r="E94" s="19"/>
      <c r="F94" s="19"/>
      <c r="G94" s="19"/>
      <c r="H94" s="19"/>
    </row>
    <row r="95" spans="5:8" ht="11.25">
      <c r="E95" s="19"/>
      <c r="F95" s="19"/>
      <c r="G95" s="19"/>
      <c r="H95" s="19"/>
    </row>
    <row r="96" spans="5:8" ht="11.25">
      <c r="E96" s="19"/>
      <c r="F96" s="19"/>
      <c r="G96" s="19"/>
      <c r="H96" s="19"/>
    </row>
    <row r="97" spans="5:8" ht="11.25">
      <c r="E97" s="19"/>
      <c r="F97" s="19"/>
      <c r="G97" s="19"/>
      <c r="H97" s="19"/>
    </row>
    <row r="98" spans="5:8" ht="11.25">
      <c r="E98" s="19"/>
      <c r="F98" s="19"/>
      <c r="G98" s="19"/>
      <c r="H98" s="19"/>
    </row>
    <row r="99" spans="5:8" ht="11.25">
      <c r="E99" s="19"/>
      <c r="F99" s="19"/>
      <c r="G99" s="19"/>
      <c r="H99" s="19"/>
    </row>
    <row r="100" spans="5:8" ht="11.25">
      <c r="E100" s="19"/>
      <c r="F100" s="19"/>
      <c r="G100" s="19"/>
      <c r="H100" s="19"/>
    </row>
    <row r="101" spans="5:8" ht="11.25">
      <c r="E101" s="19"/>
      <c r="F101" s="19"/>
      <c r="G101" s="19"/>
      <c r="H101" s="19"/>
    </row>
    <row r="102" spans="5:8" ht="11.25">
      <c r="E102" s="19"/>
      <c r="F102" s="19"/>
      <c r="G102" s="19"/>
      <c r="H102" s="19"/>
    </row>
    <row r="103" spans="5:8" ht="11.25">
      <c r="E103" s="19"/>
      <c r="F103" s="19"/>
      <c r="G103" s="19"/>
      <c r="H103" s="19"/>
    </row>
    <row r="104" spans="5:8" ht="11.25">
      <c r="E104" s="19"/>
      <c r="F104" s="19"/>
      <c r="G104" s="19"/>
      <c r="H104" s="19"/>
    </row>
    <row r="105" spans="5:8" ht="11.25">
      <c r="E105" s="19"/>
      <c r="F105" s="19"/>
      <c r="G105" s="19"/>
      <c r="H105" s="19"/>
    </row>
    <row r="106" spans="5:8" ht="11.25">
      <c r="E106" s="19"/>
      <c r="F106" s="19"/>
      <c r="G106" s="19"/>
      <c r="H106" s="19"/>
    </row>
    <row r="107" spans="5:8" ht="11.25">
      <c r="E107" s="19"/>
      <c r="F107" s="19"/>
      <c r="G107" s="19"/>
      <c r="H107" s="19"/>
    </row>
    <row r="131" ht="11.25">
      <c r="L131" s="23"/>
    </row>
    <row r="135" spans="9:16" ht="11.25">
      <c r="I135" s="25"/>
      <c r="J135" s="25"/>
      <c r="L135" s="8"/>
      <c r="P135" s="8"/>
    </row>
    <row r="136" spans="5:8" ht="11.25">
      <c r="E136" s="19"/>
      <c r="F136" s="19"/>
      <c r="G136" s="19"/>
      <c r="H136" s="19"/>
    </row>
    <row r="139" ht="11.25">
      <c r="I139" s="25"/>
    </row>
    <row r="140" ht="11.25">
      <c r="I140" s="25"/>
    </row>
    <row r="141" spans="9:24" ht="11.25">
      <c r="I141" s="25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ht="11.25">
      <c r="I142" s="25"/>
    </row>
    <row r="144" ht="11.25">
      <c r="I144" s="25"/>
    </row>
  </sheetData>
  <sheetProtection/>
  <hyperlinks>
    <hyperlink ref="C45" r:id="rId1" display="=c36-@sum(c37:c45)"/>
    <hyperlink ref="C33" r:id="rId2" display="=c20-@sum(c21:c33)"/>
    <hyperlink ref="D33:H33" r:id="rId3" display="=c20-@sum(c21:c33)"/>
    <hyperlink ref="D45" r:id="rId4" display="=c36-@sum(c37:c45)"/>
    <hyperlink ref="C65" r:id="rId5" display="=c48-@SUM(c49:c65)"/>
    <hyperlink ref="D65" r:id="rId6" display="=c48-@SUM(c49:c65)"/>
  </hyperlinks>
  <printOptions/>
  <pageMargins left="1" right="1" top="1" bottom="1" header="0" footer="0"/>
  <pageSetup fitToHeight="1" fitToWidth="1" horizontalDpi="600" verticalDpi="600" orientation="portrait" scale="77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exports</dc:title>
  <dc:subject/>
  <dc:creator>Nathan Childs</dc:creator>
  <cp:keywords>Exports, outstanding sales, key markets,</cp:keywords>
  <dc:description/>
  <cp:lastModifiedBy>Windows User</cp:lastModifiedBy>
  <cp:lastPrinted>2009-03-10T18:26:58Z</cp:lastPrinted>
  <dcterms:created xsi:type="dcterms:W3CDTF">2001-11-27T20:33:34Z</dcterms:created>
  <dcterms:modified xsi:type="dcterms:W3CDTF">2012-05-11T18:37:38Z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