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0" yWindow="65401" windowWidth="13710" windowHeight="9150" activeTab="0"/>
  </bookViews>
  <sheets>
    <sheet name="Sheet1" sheetId="1" r:id="rId1"/>
    <sheet name="Sheet2" sheetId="2" r:id="rId2"/>
    <sheet name="Sheet3" sheetId="3" r:id="rId3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<sst xmlns="http://schemas.openxmlformats.org/spreadsheetml/2006/main" count="29" uniqueCount="28">
  <si>
    <t>Table 2--Soybean meal:  U.S. supply and disappearance</t>
  </si>
  <si>
    <t xml:space="preserve">          Supply</t>
  </si>
  <si>
    <t>Disappearance</t>
  </si>
  <si>
    <t>Beginning</t>
  </si>
  <si>
    <t xml:space="preserve">Ending </t>
  </si>
  <si>
    <t xml:space="preserve">stocks </t>
  </si>
  <si>
    <t>Production</t>
  </si>
  <si>
    <t>Imports</t>
  </si>
  <si>
    <t xml:space="preserve">Total  </t>
  </si>
  <si>
    <t xml:space="preserve">Domestic </t>
  </si>
  <si>
    <t xml:space="preserve">Exports  </t>
  </si>
  <si>
    <t xml:space="preserve">      1,000 short tons</t>
  </si>
  <si>
    <t>Last update:</t>
  </si>
  <si>
    <t>Year beginning</t>
  </si>
  <si>
    <t>October 1</t>
  </si>
  <si>
    <t xml:space="preserve"> stocks 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</si>
  <si>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</si>
  <si>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1.10231 short tons.</t>
    </r>
  </si>
  <si>
    <r>
      <t>2015/16</t>
    </r>
    <r>
      <rPr>
        <vertAlign val="superscript"/>
        <sz val="12"/>
        <rFont val="Times New Roman"/>
        <family val="1"/>
      </rPr>
      <t>2</t>
    </r>
  </si>
  <si>
    <r>
      <t>2014/15</t>
    </r>
    <r>
      <rPr>
        <vertAlign val="superscript"/>
        <sz val="12"/>
        <rFont val="Times New Roman"/>
        <family val="1"/>
      </rPr>
      <t>1</t>
    </r>
  </si>
  <si>
    <t>2013/14</t>
  </si>
  <si>
    <t>2015/16</t>
  </si>
  <si>
    <t>October</t>
  </si>
  <si>
    <t>November</t>
  </si>
  <si>
    <t>Total to date</t>
  </si>
  <si>
    <t>December</t>
  </si>
  <si>
    <t>January</t>
  </si>
  <si>
    <t>February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</si>
</sst>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5" fontId="1" fillId="0" borderId="0" xfId="42" applyNumberFormat="1" applyFont="1" applyBorder="1" applyAlignment="1">
      <alignment/>
    </xf>
    <xf numFmtId="0" fontId="3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165" fontId="1" fillId="0" borderId="0" xfId="42" applyNumberFormat="1" applyFont="1" applyBorder="1" applyAlignment="1" quotePrefix="1">
      <alignment horizontal="center"/>
    </xf>
    <xf numFmtId="3" fontId="1" fillId="0" borderId="0" xfId="42" applyNumberFormat="1" applyFont="1" applyAlignment="1">
      <alignment/>
    </xf>
    <xf numFmtId="16" fontId="1" fillId="0" borderId="10" xfId="0" applyNumberFormat="1" applyFont="1" applyBorder="1" applyAlignment="1" quotePrefix="1">
      <alignment/>
    </xf>
    <xf numFmtId="3" fontId="1" fillId="0" borderId="0" xfId="42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166" fontId="1" fillId="0" borderId="10" xfId="42" applyNumberFormat="1" applyFont="1" applyBorder="1" applyAlignment="1">
      <alignment horizontal="center"/>
    </xf>
    <xf numFmtId="166" fontId="1" fillId="0" borderId="0" xfId="42" applyNumberFormat="1" applyFont="1" applyBorder="1" applyAlignment="1">
      <alignment horizontal="center"/>
    </xf>
    <xf numFmtId="166" fontId="1" fillId="0" borderId="0" xfId="42" applyNumberFormat="1" applyFont="1" applyBorder="1" applyAlignment="1">
      <alignment horizontal="right" indent="1"/>
    </xf>
    <xf numFmtId="166" fontId="1" fillId="0" borderId="10" xfId="42" applyNumberFormat="1" applyFont="1" applyBorder="1" applyAlignment="1">
      <alignment horizontal="right" indent="1"/>
    </xf>
    <xf numFmtId="3" fontId="1" fillId="0" borderId="0" xfId="42" applyNumberFormat="1" applyFont="1" applyAlignment="1">
      <alignment horizontal="right" indent="2"/>
    </xf>
    <xf numFmtId="3" fontId="1" fillId="0" borderId="0" xfId="42" applyNumberFormat="1" applyFont="1" applyAlignment="1">
      <alignment horizontal="right" indent="1"/>
    </xf>
    <xf numFmtId="166" fontId="1" fillId="0" borderId="0" xfId="42" applyNumberFormat="1" applyFont="1" applyBorder="1" applyAlignment="1">
      <alignment horizontal="right" indent="2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3.574218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9" ht="15.75">
      <c r="A2" s="2"/>
      <c r="B2" s="22" t="s">
        <v>1</v>
      </c>
      <c r="C2" s="22"/>
      <c r="D2" s="22"/>
      <c r="E2" s="22"/>
      <c r="F2" s="3"/>
      <c r="G2" s="22" t="s">
        <v>2</v>
      </c>
      <c r="H2" s="22"/>
      <c r="I2" s="22"/>
    </row>
    <row r="3" spans="1:10" ht="15.75">
      <c r="A3" s="2" t="s">
        <v>13</v>
      </c>
      <c r="B3" s="14" t="s">
        <v>3</v>
      </c>
      <c r="C3" s="4"/>
      <c r="D3" s="4"/>
      <c r="E3" s="4"/>
      <c r="F3" s="4"/>
      <c r="G3" s="4"/>
      <c r="H3" s="4"/>
      <c r="I3" s="4"/>
      <c r="J3" s="14" t="s">
        <v>4</v>
      </c>
    </row>
    <row r="4" spans="1:10" ht="15.75">
      <c r="A4" s="11" t="s">
        <v>14</v>
      </c>
      <c r="B4" s="13" t="s">
        <v>5</v>
      </c>
      <c r="C4" s="13" t="s">
        <v>6</v>
      </c>
      <c r="D4" s="13" t="s">
        <v>7</v>
      </c>
      <c r="E4" s="13" t="s">
        <v>8</v>
      </c>
      <c r="F4" s="5"/>
      <c r="G4" s="13" t="s">
        <v>9</v>
      </c>
      <c r="H4" s="13" t="s">
        <v>10</v>
      </c>
      <c r="I4" s="13" t="s">
        <v>8</v>
      </c>
      <c r="J4" s="13" t="s">
        <v>15</v>
      </c>
    </row>
    <row r="5" spans="1:10" ht="15.75">
      <c r="A5" s="2"/>
      <c r="B5" s="23" t="s">
        <v>11</v>
      </c>
      <c r="C5" s="23"/>
      <c r="D5" s="23"/>
      <c r="E5" s="23"/>
      <c r="F5" s="23"/>
      <c r="G5" s="23"/>
      <c r="H5" s="23"/>
      <c r="I5" s="23"/>
      <c r="J5" s="23"/>
    </row>
    <row r="6" spans="1:10" ht="15.75">
      <c r="A6" s="2" t="s">
        <v>20</v>
      </c>
      <c r="B6" s="12">
        <v>275</v>
      </c>
      <c r="C6" s="12">
        <v>40685</v>
      </c>
      <c r="D6" s="12">
        <v>382.648</v>
      </c>
      <c r="E6" s="12">
        <f>+B6+C6+D6</f>
        <v>41342.648</v>
      </c>
      <c r="F6" s="10"/>
      <c r="G6" s="12">
        <f>+I6-H6</f>
        <v>29546.913</v>
      </c>
      <c r="H6" s="12">
        <v>11545.735</v>
      </c>
      <c r="I6" s="12">
        <f>+E6-J6</f>
        <v>41092.648</v>
      </c>
      <c r="J6" s="12">
        <v>250</v>
      </c>
    </row>
    <row r="7" spans="1:10" ht="18.75">
      <c r="A7" s="2" t="s">
        <v>19</v>
      </c>
      <c r="B7" s="12">
        <f>+J6</f>
        <v>250</v>
      </c>
      <c r="C7" s="12">
        <v>45062</v>
      </c>
      <c r="D7" s="12">
        <v>332.95</v>
      </c>
      <c r="E7" s="12">
        <f>+B7+C7+D7</f>
        <v>45644.95</v>
      </c>
      <c r="F7" s="10"/>
      <c r="G7" s="12">
        <f>+I7-H7</f>
        <v>32234.903999999995</v>
      </c>
      <c r="H7" s="12">
        <v>13149.582</v>
      </c>
      <c r="I7" s="12">
        <f>+E7-J7</f>
        <v>45384.486</v>
      </c>
      <c r="J7" s="12">
        <f>240.755+19.709</f>
        <v>260.464</v>
      </c>
    </row>
    <row r="8" spans="1:10" ht="18.75">
      <c r="A8" s="2" t="s">
        <v>18</v>
      </c>
      <c r="B8" s="19">
        <f>+J7</f>
        <v>260.464</v>
      </c>
      <c r="C8" s="20">
        <v>44165</v>
      </c>
      <c r="D8" s="20">
        <v>375</v>
      </c>
      <c r="E8" s="20">
        <f>+B8+C8+D8</f>
        <v>44800.464</v>
      </c>
      <c r="F8" s="20"/>
      <c r="G8" s="20">
        <f>+I8-H8</f>
        <v>33300.464</v>
      </c>
      <c r="H8" s="20">
        <v>11200</v>
      </c>
      <c r="I8" s="20">
        <f>+E8-J8</f>
        <v>44500.464</v>
      </c>
      <c r="J8" s="20">
        <v>300</v>
      </c>
    </row>
    <row r="9" spans="1:10" ht="15.75">
      <c r="A9" s="2"/>
      <c r="B9" s="12"/>
      <c r="C9" s="12"/>
      <c r="D9" s="12"/>
      <c r="E9" s="12"/>
      <c r="F9" s="10"/>
      <c r="G9" s="12"/>
      <c r="H9" s="12"/>
      <c r="I9" s="12"/>
      <c r="J9" s="12"/>
    </row>
    <row r="10" spans="1:10" ht="15.75">
      <c r="A10" s="2" t="s">
        <v>21</v>
      </c>
      <c r="B10" s="12"/>
      <c r="C10" s="12"/>
      <c r="D10" s="12"/>
      <c r="E10" s="12"/>
      <c r="F10" s="10"/>
      <c r="G10" s="12"/>
      <c r="H10" s="12"/>
      <c r="I10" s="12"/>
      <c r="J10" s="12"/>
    </row>
    <row r="11" spans="1:12" ht="15.75">
      <c r="A11" s="3" t="s">
        <v>22</v>
      </c>
      <c r="B11" s="21">
        <f>J7</f>
        <v>260.464</v>
      </c>
      <c r="C11" s="17">
        <f>3742.412+258.909</f>
        <v>4001.321</v>
      </c>
      <c r="D11" s="17">
        <f>(24495.418+2975+4420.437)*2.204622/2000</f>
        <v>35.153640265905004</v>
      </c>
      <c r="E11" s="17">
        <f>SUM(B11:D11)</f>
        <v>4296.938640265905</v>
      </c>
      <c r="F11" s="16"/>
      <c r="G11" s="16">
        <f>I11-H11</f>
        <v>3015.4451998627046</v>
      </c>
      <c r="H11" s="17">
        <f>((652.2564+2.098+150.9768))*(2.204622/2)</f>
        <v>887.7254404032</v>
      </c>
      <c r="I11" s="16">
        <f>E11-J11</f>
        <v>3903.1706402659047</v>
      </c>
      <c r="J11" s="17">
        <f>360.253+33.515</f>
        <v>393.768</v>
      </c>
      <c r="K11" s="16"/>
      <c r="L11" s="16"/>
    </row>
    <row r="12" spans="1:12" ht="15.75">
      <c r="A12" s="3" t="s">
        <v>23</v>
      </c>
      <c r="B12" s="21">
        <f>J11</f>
        <v>393.768</v>
      </c>
      <c r="C12" s="17">
        <f>3655.75+251.965</f>
        <v>3907.715</v>
      </c>
      <c r="D12" s="17">
        <f>(23369.296+2935+1434.996)*2.204622/2000</f>
        <v>30.577326703812</v>
      </c>
      <c r="E12" s="17">
        <f>SUM(B12:D12)</f>
        <v>4332.060326703812</v>
      </c>
      <c r="F12" s="16"/>
      <c r="G12" s="16">
        <f>I12-H12</f>
        <v>2765.696114714586</v>
      </c>
      <c r="H12" s="16">
        <f>((845.239604+15.814+213.576162))*(2.204622/2)</f>
        <v>1184.576211989226</v>
      </c>
      <c r="I12" s="16">
        <f>E12-J12</f>
        <v>3950.2723267038123</v>
      </c>
      <c r="J12" s="17">
        <f>342.962+38.826</f>
        <v>381.788</v>
      </c>
      <c r="K12" s="16"/>
      <c r="L12" s="16"/>
    </row>
    <row r="13" spans="1:10" ht="15.75">
      <c r="A13" s="3" t="s">
        <v>25</v>
      </c>
      <c r="B13" s="21">
        <f>J12</f>
        <v>381.788</v>
      </c>
      <c r="C13" s="17">
        <f>3669.213+262.266</f>
        <v>3931.4790000000003</v>
      </c>
      <c r="D13" s="17">
        <f>(23369.296+2935+1635.392)*2.204622/2000</f>
        <v>30.798225418968</v>
      </c>
      <c r="E13" s="17">
        <f>SUM(B13:D13)</f>
        <v>4344.065225418968</v>
      </c>
      <c r="F13" s="16"/>
      <c r="G13" s="16">
        <f>I13-H13</f>
        <v>2971.940367996114</v>
      </c>
      <c r="H13" s="17">
        <f>((745.920201+4.978+219.587313))*(2.204622/2)</f>
        <v>1069.776857422854</v>
      </c>
      <c r="I13" s="16">
        <f>E13-J13</f>
        <v>4041.717225418968</v>
      </c>
      <c r="J13" s="17">
        <f>270.421+31.927</f>
        <v>302.348</v>
      </c>
    </row>
    <row r="14" spans="1:10" ht="15.75">
      <c r="A14" s="3" t="s">
        <v>26</v>
      </c>
      <c r="B14" s="21">
        <f>J13</f>
        <v>302.348</v>
      </c>
      <c r="C14" s="17">
        <f>3539.791+256.884</f>
        <v>3796.675</v>
      </c>
      <c r="D14" s="17">
        <f>(25186.935+4795+345.228)*2.204622/2000</f>
        <v>33.42996537369301</v>
      </c>
      <c r="E14" s="17">
        <f>SUM(B14:D14)</f>
        <v>4132.452965373694</v>
      </c>
      <c r="F14" s="16"/>
      <c r="G14" s="16">
        <f>I14-H14</f>
        <v>2619.913907006644</v>
      </c>
      <c r="H14" s="17">
        <f>((727.396825+8.71+263.829725))*(2.204622/2)</f>
        <v>1102.24105836705</v>
      </c>
      <c r="I14" s="16">
        <f>E14-J14</f>
        <v>3722.154965373694</v>
      </c>
      <c r="J14" s="17">
        <f>368.063+42.235</f>
        <v>410.298</v>
      </c>
    </row>
    <row r="15" spans="1:10" ht="15.75">
      <c r="A15" s="3" t="s">
        <v>27</v>
      </c>
      <c r="B15" s="21">
        <f>J14</f>
        <v>410.298</v>
      </c>
      <c r="C15" s="17">
        <f>3425.236+241.078</f>
        <v>3666.314</v>
      </c>
      <c r="D15" s="17">
        <f>(24847.911+6943+637.92)*2.204622/2000</f>
        <v>35.746657128441</v>
      </c>
      <c r="E15" s="17">
        <f>SUM(B15:D15)</f>
        <v>4112.358657128441</v>
      </c>
      <c r="F15" s="16"/>
      <c r="G15" s="16">
        <f>I15-H15</f>
        <v>2539.0187208396956</v>
      </c>
      <c r="H15" s="17">
        <f>((898.401848+8.481+191.707238))*(2.204622/2)</f>
        <v>1210.987936288746</v>
      </c>
      <c r="I15" s="16">
        <f>E15-J15</f>
        <v>3750.0066571284415</v>
      </c>
      <c r="J15" s="17">
        <f>330.057+32.295</f>
        <v>362.35200000000003</v>
      </c>
    </row>
    <row r="16" spans="1:10" ht="15.75">
      <c r="A16" s="1" t="s">
        <v>24</v>
      </c>
      <c r="B16" s="15"/>
      <c r="C16" s="18">
        <f>SUM(C11:C15)</f>
        <v>19303.503999999997</v>
      </c>
      <c r="D16" s="18">
        <f>SUM(D11:D15)</f>
        <v>165.70581489081903</v>
      </c>
      <c r="E16" s="18">
        <f>B11+C16+D16</f>
        <v>19729.673814890815</v>
      </c>
      <c r="F16" s="15">
        <f>SUM(F11:F12)</f>
        <v>0</v>
      </c>
      <c r="G16" s="18">
        <f>SUM(G11:G15)</f>
        <v>13912.014310419745</v>
      </c>
      <c r="H16" s="15">
        <f>SUM(H11:H15)</f>
        <v>5455.307504471076</v>
      </c>
      <c r="I16" s="18">
        <f>SUM(I11:I15)</f>
        <v>19367.32181489082</v>
      </c>
      <c r="J16" s="15"/>
    </row>
    <row r="17" spans="1:10" ht="18.75">
      <c r="A17" s="7" t="s">
        <v>17</v>
      </c>
      <c r="B17" s="2"/>
      <c r="C17" s="2"/>
      <c r="D17" s="2"/>
      <c r="E17" s="2"/>
      <c r="F17" s="2"/>
      <c r="G17" s="2"/>
      <c r="H17" s="2"/>
      <c r="I17" s="2"/>
      <c r="J17" s="2"/>
    </row>
    <row r="18" spans="1:10" ht="15.75">
      <c r="A18" s="2" t="s">
        <v>16</v>
      </c>
      <c r="B18" s="2"/>
      <c r="C18" s="2"/>
      <c r="D18" s="2"/>
      <c r="E18" s="2"/>
      <c r="F18" s="2"/>
      <c r="G18" s="2"/>
      <c r="H18" s="2"/>
      <c r="I18" s="2"/>
      <c r="J18" s="2"/>
    </row>
    <row r="19" spans="1:10" ht="15.75">
      <c r="A19" s="2" t="s">
        <v>12</v>
      </c>
      <c r="B19" s="8">
        <f ca="1">NOW()</f>
        <v>42473.704584375</v>
      </c>
      <c r="C19" s="9"/>
      <c r="D19" s="6"/>
      <c r="E19" s="6"/>
      <c r="F19" s="6"/>
      <c r="G19" s="6"/>
      <c r="H19" s="6"/>
      <c r="I19" s="6"/>
      <c r="J19" s="6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horizontalDpi="600" verticalDpi="6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2--Soybean meal: U.S. supply and disappearance</dc:title>
  <dc:subject>Agricultural economics</dc:subject>
  <dc:creator> Mark Ash</dc:creator>
  <cp:keywords>soybean meal, production, imports, exports, disappearance, stocks</cp:keywords>
  <dc:description/>
  <cp:lastModifiedBy>WIN31TONT40</cp:lastModifiedBy>
  <cp:lastPrinted>2014-04-10T19:40:32Z</cp:lastPrinted>
  <dcterms:created xsi:type="dcterms:W3CDTF">2007-04-12T13:46:07Z</dcterms:created>
  <dcterms:modified xsi:type="dcterms:W3CDTF">2016-04-13T20:54:45Z</dcterms:modified>
  <cp:category/>
  <cp:version/>
  <cp:contentType/>
  <cp:contentStatus/>
</cp:coreProperties>
</file>