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8" yWindow="0" windowWidth="8292" windowHeight="9012" activeTab="0"/>
  </bookViews>
  <sheets>
    <sheet name="Table 1" sheetId="1" r:id="rId1"/>
  </sheets>
  <definedNames>
    <definedName name="_xlnm.Print_Area" localSheetId="0">'Table 1'!$A$1:$N$31</definedName>
  </definedNames>
  <calcPr fullCalcOnLoad="1"/>
</workbook>
</file>

<file path=xl/sharedStrings.xml><?xml version="1.0" encoding="utf-8"?>
<sst xmlns="http://schemas.openxmlformats.org/spreadsheetml/2006/main" count="56" uniqueCount="40">
  <si>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</si>
  <si>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</si>
  <si>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</si>
  <si>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</si>
  <si>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</si>
  <si>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</si>
  <si>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</si>
  <si>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</si>
  <si>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</si>
  <si>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</si>
  <si>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</si>
  <si>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</si>
  <si>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</si>
  <si>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</si>
  <si>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</si>
  <si>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</si>
  <si>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</si>
  <si>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</si>
  <si>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</si>
  <si>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</si>
  <si>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</si>
  <si>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</si>
  <si>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</si>
  <si>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</si>
  <si>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</si>
  <si>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</si>
  <si>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</si>
  <si>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</si>
  <si>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</si>
  <si>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</si>
  <si>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</si>
  <si>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t xml:space="preserve">Total </t>
  </si>
  <si>
    <t>2013/14</t>
  </si>
  <si>
    <t>Seed &amp;</t>
  </si>
  <si>
    <t>residual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</si>
  <si>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</si>
  <si>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</si>
  <si>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2013/14</t>
    </r>
    <r>
      <rPr>
        <vertAlign val="superscript"/>
        <sz val="12"/>
        <rFont val="Times New Roman"/>
        <family val="1"/>
      </rPr>
      <t>1</t>
    </r>
  </si>
  <si>
    <t>2014/15</t>
  </si>
  <si>
    <t>Total to 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</si>
</sst>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 indent="1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8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hidden="1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">
      <c r="A2" s="2"/>
      <c r="B2" s="37" t="s">
        <v>0</v>
      </c>
      <c r="C2" s="37"/>
      <c r="D2" s="3" t="s">
        <v>1</v>
      </c>
      <c r="E2" s="37" t="s">
        <v>29</v>
      </c>
      <c r="F2" s="37"/>
      <c r="G2" s="37"/>
      <c r="H2" s="37"/>
      <c r="I2" s="4"/>
      <c r="J2" s="37" t="s">
        <v>15</v>
      </c>
      <c r="K2" s="37"/>
      <c r="L2" s="37"/>
      <c r="M2" s="37"/>
    </row>
    <row r="3" spans="1:14" ht="15">
      <c r="A3" s="2" t="s">
        <v>21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33</v>
      </c>
      <c r="L3" s="5"/>
      <c r="M3" s="5"/>
      <c r="N3" s="5" t="s">
        <v>5</v>
      </c>
    </row>
    <row r="4" spans="1:14" ht="15">
      <c r="A4" s="27" t="s">
        <v>22</v>
      </c>
      <c r="B4" s="6"/>
      <c r="C4" s="6"/>
      <c r="D4" s="6"/>
      <c r="E4" s="21" t="s">
        <v>6</v>
      </c>
      <c r="F4" s="21" t="s">
        <v>7</v>
      </c>
      <c r="G4" s="7" t="s">
        <v>8</v>
      </c>
      <c r="H4" s="30" t="s">
        <v>9</v>
      </c>
      <c r="I4" s="7"/>
      <c r="J4" s="7"/>
      <c r="K4" s="7" t="s">
        <v>34</v>
      </c>
      <c r="L4" s="30" t="s">
        <v>11</v>
      </c>
      <c r="M4" s="21" t="s">
        <v>9</v>
      </c>
      <c r="N4" s="7" t="s">
        <v>6</v>
      </c>
    </row>
    <row r="5" spans="1:14" ht="15">
      <c r="A5" s="2"/>
      <c r="B5" s="38" t="s">
        <v>27</v>
      </c>
      <c r="C5" s="39"/>
      <c r="D5" s="25" t="s">
        <v>16</v>
      </c>
      <c r="F5" s="23"/>
      <c r="G5" s="23"/>
      <c r="J5" s="22" t="s">
        <v>28</v>
      </c>
      <c r="K5" s="22"/>
      <c r="L5" s="23"/>
      <c r="M5" s="23"/>
      <c r="N5" s="23"/>
    </row>
    <row r="6" spans="1:14" ht="18" customHeight="1">
      <c r="A6" s="2" t="s">
        <v>30</v>
      </c>
      <c r="B6" s="29">
        <v>77.198</v>
      </c>
      <c r="C6" s="29">
        <v>76.144</v>
      </c>
      <c r="D6" s="29">
        <f>+F6/C6</f>
        <v>39.95119773061567</v>
      </c>
      <c r="E6" s="36">
        <v>169.37</v>
      </c>
      <c r="F6" s="28">
        <v>3042.044</v>
      </c>
      <c r="G6" s="31">
        <v>40.531023403989295</v>
      </c>
      <c r="H6" s="31">
        <f>SUM(E6:G6)</f>
        <v>3251.945023403989</v>
      </c>
      <c r="I6" s="9"/>
      <c r="J6" s="28">
        <v>1689</v>
      </c>
      <c r="K6" s="28">
        <f>M6-J6-L6</f>
        <v>105.2919418785632</v>
      </c>
      <c r="L6" s="31">
        <v>1317.0960815254261</v>
      </c>
      <c r="M6" s="31">
        <f>+H6-N6</f>
        <v>3111.3880234039893</v>
      </c>
      <c r="N6" s="31">
        <v>140.557</v>
      </c>
    </row>
    <row r="7" spans="1:14" ht="18">
      <c r="A7" s="2" t="s">
        <v>37</v>
      </c>
      <c r="B7" s="29">
        <v>76.84</v>
      </c>
      <c r="C7" s="29">
        <v>76.253</v>
      </c>
      <c r="D7" s="29">
        <f>+F7/C7</f>
        <v>44.03740180714201</v>
      </c>
      <c r="E7" s="36">
        <f>N6</f>
        <v>140.557</v>
      </c>
      <c r="F7" s="28">
        <f>F16</f>
        <v>3357.984</v>
      </c>
      <c r="G7" s="31">
        <f>G20</f>
        <v>71.69090820682561</v>
      </c>
      <c r="H7" s="31">
        <f>SUM(E7:G7)</f>
        <v>3570.231908206825</v>
      </c>
      <c r="I7" s="9"/>
      <c r="J7" s="28">
        <v>1734</v>
      </c>
      <c r="K7" s="28">
        <f>M7-J7-L7</f>
        <v>97.56758691673326</v>
      </c>
      <c r="L7" s="31">
        <f>L20</f>
        <v>1646.673321290092</v>
      </c>
      <c r="M7" s="31">
        <f>+H7-N7</f>
        <v>3478.240908206825</v>
      </c>
      <c r="N7" s="31">
        <f>N19</f>
        <v>91.991</v>
      </c>
    </row>
    <row r="8" spans="1:14" ht="18">
      <c r="A8" s="2" t="s">
        <v>35</v>
      </c>
      <c r="B8" s="29">
        <v>83.701</v>
      </c>
      <c r="C8" s="29">
        <v>83.061</v>
      </c>
      <c r="D8" s="29">
        <f>+F8/C8</f>
        <v>47.78202766641383</v>
      </c>
      <c r="E8" s="36">
        <f>N7</f>
        <v>91.991</v>
      </c>
      <c r="F8" s="28">
        <f>F23</f>
        <v>3968.823</v>
      </c>
      <c r="G8" s="31">
        <v>30</v>
      </c>
      <c r="H8" s="31">
        <f>SUM(E8:G8)</f>
        <v>4090.814</v>
      </c>
      <c r="I8" s="9"/>
      <c r="J8" s="28">
        <v>1795</v>
      </c>
      <c r="K8" s="28">
        <f>M8-J8-L8</f>
        <v>135.81399999999985</v>
      </c>
      <c r="L8" s="31">
        <v>1790</v>
      </c>
      <c r="M8" s="31">
        <f>+H8-N8</f>
        <v>3720.814</v>
      </c>
      <c r="N8" s="31">
        <v>370</v>
      </c>
    </row>
    <row r="9" spans="1:14" ht="1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">
      <c r="A11" s="4"/>
      <c r="B11" s="4"/>
      <c r="C11" s="4"/>
      <c r="D11" s="4"/>
      <c r="E11" s="37" t="s">
        <v>29</v>
      </c>
      <c r="F11" s="37"/>
      <c r="G11" s="37"/>
      <c r="H11" s="37"/>
      <c r="I11" s="4"/>
      <c r="J11" s="37" t="s">
        <v>15</v>
      </c>
      <c r="K11" s="37"/>
      <c r="L11" s="37"/>
      <c r="M11" s="37"/>
    </row>
    <row r="12" spans="1:14" ht="1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18</v>
      </c>
      <c r="K12" s="5"/>
      <c r="L12" s="5"/>
      <c r="M12" s="5"/>
      <c r="N12" s="5" t="s">
        <v>5</v>
      </c>
    </row>
    <row r="13" spans="1:14" ht="15">
      <c r="A13" s="4"/>
      <c r="B13" s="4"/>
      <c r="C13" s="4"/>
      <c r="D13" s="4"/>
      <c r="E13" s="21" t="s">
        <v>6</v>
      </c>
      <c r="F13" s="21" t="s">
        <v>7</v>
      </c>
      <c r="G13" s="7" t="s">
        <v>8</v>
      </c>
      <c r="H13" s="30" t="s">
        <v>9</v>
      </c>
      <c r="I13" s="7"/>
      <c r="J13" s="21" t="s">
        <v>12</v>
      </c>
      <c r="K13" s="7"/>
      <c r="L13" s="30" t="s">
        <v>11</v>
      </c>
      <c r="M13" s="21" t="s">
        <v>9</v>
      </c>
      <c r="N13" s="7" t="s">
        <v>6</v>
      </c>
    </row>
    <row r="14" spans="1:14" ht="15">
      <c r="A14" s="2"/>
      <c r="B14" s="4"/>
      <c r="C14" s="4"/>
      <c r="D14" s="4"/>
      <c r="E14" s="12"/>
      <c r="F14" s="10"/>
      <c r="G14" s="12"/>
      <c r="H14" s="10"/>
      <c r="I14" s="10"/>
      <c r="J14" s="22" t="s">
        <v>28</v>
      </c>
      <c r="K14" s="12"/>
      <c r="L14" s="12"/>
      <c r="M14" s="12"/>
      <c r="N14" s="12"/>
    </row>
    <row r="15" spans="1:14" ht="15">
      <c r="A15" s="2" t="s">
        <v>32</v>
      </c>
      <c r="B15" s="4"/>
      <c r="C15" s="4"/>
      <c r="D15" s="4"/>
      <c r="E15" s="12"/>
      <c r="F15" s="14"/>
      <c r="G15" s="32"/>
      <c r="H15" s="33"/>
      <c r="I15" s="33"/>
      <c r="J15" s="33"/>
      <c r="K15" s="33"/>
      <c r="L15" s="32"/>
      <c r="M15" s="32"/>
      <c r="N15" s="33"/>
    </row>
    <row r="16" spans="1:14" ht="15">
      <c r="A16" s="2" t="s">
        <v>23</v>
      </c>
      <c r="B16" s="4"/>
      <c r="C16" s="4"/>
      <c r="D16" s="4"/>
      <c r="E16" s="12">
        <v>140.557</v>
      </c>
      <c r="F16" s="14">
        <v>3357.984</v>
      </c>
      <c r="G16" s="32">
        <f>(14.237016+13.376763+43.887014+46.624618+15.159739+12.443294+33.731433+10.704767+12.792096)*2.204622/60</f>
        <v>7.457381567538001</v>
      </c>
      <c r="H16" s="33">
        <f>SUM(E16:G16)</f>
        <v>3505.9983815675378</v>
      </c>
      <c r="I16" s="33"/>
      <c r="J16" s="33">
        <f>M16-L16</f>
        <v>675.7845481136192</v>
      </c>
      <c r="K16" s="33"/>
      <c r="L16" s="32">
        <f>(20.668973+1484.305+77.491911+7754.687+94.600121+8982.093)*2.204622/60</f>
        <v>676.5928334539185</v>
      </c>
      <c r="M16" s="32">
        <f>+H16-N16</f>
        <v>1352.3773815675377</v>
      </c>
      <c r="N16" s="33">
        <v>2153.621</v>
      </c>
    </row>
    <row r="17" spans="1:14" ht="15">
      <c r="A17" s="2" t="s">
        <v>24</v>
      </c>
      <c r="B17" s="4"/>
      <c r="C17" s="4"/>
      <c r="D17" s="4"/>
      <c r="E17" s="12">
        <f>N16</f>
        <v>2153.621</v>
      </c>
      <c r="F17" s="14"/>
      <c r="G17" s="34">
        <f>(38.690234+10.305543+10.62457+52.197401+10.709096+16.553502+60.146585+12.325051+15.98627)*2.204622/60</f>
        <v>8.360597270012398</v>
      </c>
      <c r="H17" s="35">
        <f>SUM(E17:G17)</f>
        <v>2161.9815972700126</v>
      </c>
      <c r="I17" s="35"/>
      <c r="J17" s="35">
        <f>M17-L17</f>
        <v>447.96650324151403</v>
      </c>
      <c r="K17" s="35"/>
      <c r="L17" s="34">
        <f>(41.038783+6895.293+50.556802+7169.227+52.299193+5391.873)*2.204622/60</f>
        <v>720.1870940284986</v>
      </c>
      <c r="M17" s="32">
        <f>+H17-N17</f>
        <v>1168.1535972700126</v>
      </c>
      <c r="N17" s="35">
        <v>993.828</v>
      </c>
    </row>
    <row r="18" spans="1:14" ht="15">
      <c r="A18" s="2" t="s">
        <v>25</v>
      </c>
      <c r="B18" s="4"/>
      <c r="C18" s="4"/>
      <c r="D18" s="4"/>
      <c r="E18" s="12">
        <f>N17</f>
        <v>993.828</v>
      </c>
      <c r="F18" s="14"/>
      <c r="G18" s="34">
        <f>(56.274569+15.560086+14.740726+28.793655+15.020362+150.037476+182.760202+20.456683+22.269423)*2.204622/60</f>
        <v>18.5891221854534</v>
      </c>
      <c r="H18" s="35">
        <f>SUM(E18:G18)</f>
        <v>1012.4171221854534</v>
      </c>
      <c r="I18" s="35"/>
      <c r="J18" s="35">
        <f>M18-L18</f>
        <v>414.8880505147774</v>
      </c>
      <c r="K18" s="35"/>
      <c r="L18" s="34">
        <f>(62.033877+3111.591+47.333832+1140.704+45.386144+831.511)*2.204622/60</f>
        <v>192.4840716706761</v>
      </c>
      <c r="M18" s="32">
        <f>+H18-N18</f>
        <v>607.3721221854535</v>
      </c>
      <c r="N18" s="35">
        <v>405.045</v>
      </c>
    </row>
    <row r="19" spans="1:14" ht="15">
      <c r="A19" s="13" t="s">
        <v>26</v>
      </c>
      <c r="B19" s="4"/>
      <c r="C19" s="4"/>
      <c r="D19" s="4"/>
      <c r="E19" s="12">
        <f>N18</f>
        <v>405.045</v>
      </c>
      <c r="F19" s="14"/>
      <c r="G19" s="34">
        <f>(319.517095+19.783813+229.553927+87.904309+26.27332+199.491073+73.091753+19.412043+39.671981)*2.204622/60</f>
        <v>37.2838071838218</v>
      </c>
      <c r="H19" s="35">
        <f>SUM(E19:G19)</f>
        <v>442.3288071838218</v>
      </c>
      <c r="I19" s="35"/>
      <c r="J19" s="35">
        <f>M19-L19</f>
        <v>292.92848504682286</v>
      </c>
      <c r="K19" s="35"/>
      <c r="L19" s="34">
        <f>(20.899736+581.011+27.33998+485.886+16.899554+430.39)*2.204622/60</f>
        <v>57.409322136999</v>
      </c>
      <c r="M19" s="32">
        <f>+H19-N19</f>
        <v>350.33780718382184</v>
      </c>
      <c r="N19" s="35">
        <v>91.991</v>
      </c>
    </row>
    <row r="20" spans="1:14" ht="15">
      <c r="A20" s="2" t="s">
        <v>31</v>
      </c>
      <c r="B20" s="4"/>
      <c r="C20" s="4"/>
      <c r="D20" s="4"/>
      <c r="E20" s="12"/>
      <c r="F20" s="14">
        <f>F16</f>
        <v>3357.984</v>
      </c>
      <c r="G20" s="32">
        <f>SUM(G16:G19)</f>
        <v>71.69090820682561</v>
      </c>
      <c r="H20" s="33">
        <f>E16+F20+G20</f>
        <v>3570.231908206825</v>
      </c>
      <c r="I20" s="33"/>
      <c r="J20" s="33">
        <f>J16+J17+J18+J19</f>
        <v>1831.5675869167335</v>
      </c>
      <c r="K20" s="32"/>
      <c r="L20" s="32">
        <f>SUM(L16:L19)</f>
        <v>1646.673321290092</v>
      </c>
      <c r="M20" s="32">
        <f>SUM(M16:M19)</f>
        <v>3478.2409082068257</v>
      </c>
      <c r="N20" s="33"/>
    </row>
    <row r="21" spans="1:14" ht="15">
      <c r="A21" s="2"/>
      <c r="B21" s="4"/>
      <c r="C21" s="4"/>
      <c r="D21" s="4"/>
      <c r="E21" s="12"/>
      <c r="F21" s="14"/>
      <c r="G21" s="32"/>
      <c r="H21" s="33"/>
      <c r="I21" s="33"/>
      <c r="J21" s="33"/>
      <c r="K21" s="32"/>
      <c r="L21" s="32"/>
      <c r="M21" s="32"/>
      <c r="N21" s="33"/>
    </row>
    <row r="22" spans="1:14" ht="18.75" customHeight="1">
      <c r="A22" s="2" t="s">
        <v>38</v>
      </c>
      <c r="B22" s="4"/>
      <c r="C22" s="4"/>
      <c r="D22" s="4"/>
      <c r="E22" s="12"/>
      <c r="F22" s="14"/>
      <c r="G22" s="32"/>
      <c r="H22" s="33"/>
      <c r="I22" s="33"/>
      <c r="J22" s="33"/>
      <c r="K22" s="33"/>
      <c r="L22" s="32"/>
      <c r="M22" s="32"/>
      <c r="N22" s="33"/>
    </row>
    <row r="23" spans="1:14" ht="18.75" customHeight="1">
      <c r="A23" s="2" t="s">
        <v>23</v>
      </c>
      <c r="B23" s="4"/>
      <c r="C23" s="4"/>
      <c r="D23" s="4"/>
      <c r="E23" s="12">
        <f>N19</f>
        <v>91.991</v>
      </c>
      <c r="F23" s="14">
        <v>3968.823</v>
      </c>
      <c r="G23" s="32">
        <f>(7.598943+22.78009+44.76933+42.522507+18.056535+13.266786+35.059894+12.702045+7.888354)*2.204622/60</f>
        <v>7.5193955267508</v>
      </c>
      <c r="H23" s="33">
        <f>SUM(E23:G23)</f>
        <v>4068.333395526751</v>
      </c>
      <c r="I23" s="33"/>
      <c r="J23" s="35">
        <f>M23-L23</f>
        <v>716.1741426381849</v>
      </c>
      <c r="K23" s="33"/>
      <c r="L23" s="32">
        <f>(19.855348+2089.789+79.068691+9037.979+124.369395+11085.853)*2.204622/60</f>
        <v>824.4152528885658</v>
      </c>
      <c r="M23" s="32">
        <f>+H23-N23</f>
        <v>1540.5893955267506</v>
      </c>
      <c r="N23" s="33">
        <v>2527.744</v>
      </c>
    </row>
    <row r="24" spans="1:14" ht="18.75" customHeight="1">
      <c r="A24" s="2" t="s">
        <v>24</v>
      </c>
      <c r="B24" s="4"/>
      <c r="C24" s="4"/>
      <c r="D24" s="4"/>
      <c r="E24" s="12">
        <f>N23</f>
        <v>2527.744</v>
      </c>
      <c r="F24" s="14"/>
      <c r="G24" s="32">
        <f>(52.319601+25.092296+8.9606+50.519657+15.931664+10.588963+45.668867+12.517698+13.807952)*2.204622/60</f>
        <v>8.6497351355226</v>
      </c>
      <c r="H24" s="33">
        <f>SUM(E24:G24)</f>
        <v>2536.3937351355225</v>
      </c>
      <c r="I24" s="33"/>
      <c r="J24" s="35">
        <f>M24-L24</f>
        <v>473.9503651121122</v>
      </c>
      <c r="K24" s="33"/>
      <c r="L24" s="32">
        <f>(53.091618+8152.286+78.99179+6936.953+40.465384+4570.765)*2.204622/60</f>
        <v>728.7213700234104</v>
      </c>
      <c r="M24" s="32">
        <f>+H24-N24</f>
        <v>1202.6717351355226</v>
      </c>
      <c r="N24" s="33">
        <v>1333.722</v>
      </c>
    </row>
    <row r="25" spans="1:14" ht="18.75" customHeight="1">
      <c r="A25" s="2" t="s">
        <v>39</v>
      </c>
      <c r="B25" s="4"/>
      <c r="C25" s="4"/>
      <c r="D25" s="4"/>
      <c r="E25" s="12"/>
      <c r="F25" s="14">
        <f>SUM(F23:F24)</f>
        <v>3968.823</v>
      </c>
      <c r="G25" s="32">
        <f aca="true" t="shared" si="0" ref="G25:M25">SUM(G23:G24)</f>
        <v>16.1691306622734</v>
      </c>
      <c r="H25" s="33"/>
      <c r="I25" s="33">
        <f t="shared" si="0"/>
        <v>0</v>
      </c>
      <c r="J25" s="35">
        <f t="shared" si="0"/>
        <v>1190.1245077502972</v>
      </c>
      <c r="K25" s="33"/>
      <c r="L25" s="32">
        <f t="shared" si="0"/>
        <v>1553.1366229119762</v>
      </c>
      <c r="M25" s="32">
        <f t="shared" si="0"/>
        <v>2743.261130662273</v>
      </c>
      <c r="N25" s="33"/>
    </row>
    <row r="26" spans="1:14" ht="18.75" customHeight="1">
      <c r="A26" s="1"/>
      <c r="B26" s="1"/>
      <c r="C26" s="1"/>
      <c r="D26" s="1"/>
      <c r="E26" s="15"/>
      <c r="F26" s="16"/>
      <c r="G26" s="15"/>
      <c r="H26" s="16"/>
      <c r="I26" s="16"/>
      <c r="J26" s="15"/>
      <c r="K26" s="15"/>
      <c r="L26" s="15"/>
      <c r="M26" s="15"/>
      <c r="N26" s="15"/>
    </row>
    <row r="27" spans="1:14" ht="18.75" customHeight="1">
      <c r="A27" s="17" t="s">
        <v>36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18"/>
      <c r="M27" s="4"/>
      <c r="N27" s="4"/>
    </row>
    <row r="28" spans="1:14" ht="15">
      <c r="A28" s="2" t="s">
        <v>19</v>
      </c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">
      <c r="A29" s="26" t="s">
        <v>20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5" ht="18.75" customHeight="1">
      <c r="A30" s="2" t="s">
        <v>13</v>
      </c>
      <c r="B30" s="19">
        <f ca="1">NOW()</f>
        <v>42107.37544004629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4"/>
    </row>
    <row r="31" ht="18.75" customHeight="1">
      <c r="O31" s="24"/>
    </row>
    <row r="32" spans="15:18" ht="12.75"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15:18" ht="12.75"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6:18" ht="12.75">
      <c r="F36" s="20"/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spans="15:18" ht="12.75">
      <c r="O454" s="24"/>
      <c r="P454" s="24"/>
      <c r="Q454" s="24"/>
      <c r="R454" s="24"/>
    </row>
    <row r="455" spans="15:18" ht="12.75">
      <c r="O455" s="24"/>
      <c r="P455" s="24"/>
      <c r="Q455" s="24"/>
      <c r="R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  <row r="537" ht="12.75">
      <c r="O537" s="24"/>
    </row>
    <row r="538" ht="12.75">
      <c r="O538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2015-04-13T13:00:49Z</dcterms:modified>
  <cp:category/>
  <cp:version/>
  <cp:contentType/>
  <cp:contentStatus/>
</cp:coreProperties>
</file>