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8190" activeTab="0"/>
  </bookViews>
  <sheets>
    <sheet name="Table 1" sheetId="1" r:id="rId1"/>
  </sheets>
  <definedNames>
    <definedName name="_xlnm.Print_Area" localSheetId="0">'Table 1'!$A$1:$N$29</definedName>
  </definedNames>
  <calcPr fullCalcOnLoad="1"/>
</workbook>
</file>

<file path=xl/sharedStrings.xml><?xml version="1.0" encoding="utf-8"?>
<sst xmlns="http://schemas.openxmlformats.org/spreadsheetml/2006/main" count="60" uniqueCount="38">
  <si>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</si>
  <si>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</si>
  <si>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</si>
  <si>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</si>
  <si>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</si>
  <si>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</si>
  <si>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</si>
  <si>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</si>
  <si>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</si>
  <si>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</si>
  <si>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</si>
  <si>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</si>
  <si>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</si>
  <si>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</si>
  <si>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</si>
  <si>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</si>
  <si>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</si>
  <si>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</si>
  <si>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</si>
  <si>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</si>
  <si>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</si>
  <si>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</si>
  <si>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</si>
  <si>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</si>
  <si>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</si>
  <si>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</si>
  <si>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</si>
  <si>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</si>
  <si>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</si>
  <si>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</si>
  <si>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</si>
  <si>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</si>
  <si>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</si>
  <si>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</si>
  <si>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</si>
  <si>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>Total to date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</si>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</sst>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f>F19</f>
        <v>3093.524</v>
      </c>
      <c r="G6" s="28">
        <f>G19</f>
        <v>16.1352383836245</v>
      </c>
      <c r="H6" s="28">
        <f>SUM(E6:G6)</f>
        <v>3324.6722383836245</v>
      </c>
      <c r="I6" s="9"/>
      <c r="J6" s="28">
        <v>1703</v>
      </c>
      <c r="K6" s="28">
        <f>M6-J6-L6</f>
        <v>90.4538823855737</v>
      </c>
      <c r="L6" s="28">
        <f>L19</f>
        <v>1361.848355998051</v>
      </c>
      <c r="M6" s="28">
        <f>+H6-N6</f>
        <v>3155.3022383836246</v>
      </c>
      <c r="N6" s="28">
        <f>N18</f>
        <v>169.37</v>
      </c>
    </row>
    <row r="7" spans="1:14" ht="18.75">
      <c r="A7" s="2" t="s">
        <v>36</v>
      </c>
      <c r="B7" s="29">
        <v>77.198</v>
      </c>
      <c r="C7" s="29">
        <v>76.104</v>
      </c>
      <c r="D7" s="29">
        <f>+F7/C7</f>
        <v>39.61681383370125</v>
      </c>
      <c r="E7" s="9">
        <f>+N6</f>
        <v>169.37</v>
      </c>
      <c r="F7" s="28">
        <f>F24</f>
        <v>3014.998</v>
      </c>
      <c r="G7" s="28">
        <v>20</v>
      </c>
      <c r="H7" s="28">
        <f>SUM(E7:G7)</f>
        <v>3204.368</v>
      </c>
      <c r="I7" s="9"/>
      <c r="J7" s="28">
        <v>1635</v>
      </c>
      <c r="K7" s="28">
        <f>M7-J7-L7</f>
        <v>94.36799999999994</v>
      </c>
      <c r="L7" s="28">
        <v>1350</v>
      </c>
      <c r="M7" s="28">
        <f>+H7-N7</f>
        <v>3079.368</v>
      </c>
      <c r="N7" s="28">
        <v>125</v>
      </c>
    </row>
    <row r="8" spans="1:14" ht="18.75">
      <c r="A8" s="2" t="s">
        <v>37</v>
      </c>
      <c r="B8" s="29">
        <v>77.126</v>
      </c>
      <c r="C8" s="29">
        <v>76.2</v>
      </c>
      <c r="D8" s="29">
        <f>+F8/C8</f>
        <v>44.48818897637795</v>
      </c>
      <c r="E8" s="9">
        <f>N7</f>
        <v>125</v>
      </c>
      <c r="F8" s="28">
        <v>3390</v>
      </c>
      <c r="G8" s="28">
        <v>15</v>
      </c>
      <c r="H8" s="28">
        <f>SUM(E8:G8)</f>
        <v>3530</v>
      </c>
      <c r="I8" s="9"/>
      <c r="J8" s="28">
        <v>1695</v>
      </c>
      <c r="K8" s="28">
        <f>M8-J8-L8</f>
        <v>120</v>
      </c>
      <c r="L8" s="28">
        <v>1450</v>
      </c>
      <c r="M8" s="28">
        <f>+H8-N8</f>
        <v>3265</v>
      </c>
      <c r="N8" s="28">
        <v>265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21</v>
      </c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27</v>
      </c>
      <c r="B15" s="4"/>
      <c r="C15" s="4"/>
      <c r="D15" s="4"/>
      <c r="E15" s="10">
        <v>215.013</v>
      </c>
      <c r="F15" s="14">
        <v>3093.524</v>
      </c>
      <c r="G15" s="12">
        <f>((12.31458+2.900991+5.307676)+(22.110741+2.856613+6.896872)+(13.507543+3.628463+7.880827))*2.204622/60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516.5955746809718</v>
      </c>
      <c r="K15" s="10"/>
      <c r="L15" s="12">
        <f>(1295.364+5258.759+5009.779)*2.204622/60</f>
        <v>424.90054591740005</v>
      </c>
      <c r="M15" s="12">
        <f>+H15-N15</f>
        <v>941.4961205983718</v>
      </c>
      <c r="N15" s="12">
        <v>2369.885</v>
      </c>
    </row>
    <row r="16" spans="1:14" ht="15.75">
      <c r="A16" s="2" t="s">
        <v>28</v>
      </c>
      <c r="B16" s="4"/>
      <c r="C16" s="4"/>
      <c r="D16" s="4"/>
      <c r="E16" s="10">
        <f>N15</f>
        <v>2369.885</v>
      </c>
      <c r="F16" s="14" t="s">
        <v>20</v>
      </c>
      <c r="G16" s="10">
        <f>((15.003981+5.165242+4.202625)+(14.931656+7.735794+4.388708)+(21.120822+6.262535+6.691503))*2.204622/60</f>
        <v>3.1416916574442</v>
      </c>
      <c r="H16" s="10">
        <f>SUM(E16:G16)</f>
        <v>2373.0266916574446</v>
      </c>
      <c r="I16" s="10"/>
      <c r="J16" s="10">
        <f>M16-L16</f>
        <v>523.9961548514923</v>
      </c>
      <c r="K16" s="10"/>
      <c r="L16" s="10">
        <f>(4053.801+4.190218+4683.243+0.104861+4173.597)*2.204622/60</f>
        <v>474.54253680595235</v>
      </c>
      <c r="M16" s="10">
        <f>+H16-N16</f>
        <v>998.5386916574446</v>
      </c>
      <c r="N16" s="10">
        <v>1374.488</v>
      </c>
    </row>
    <row r="17" spans="1:14" ht="15.75">
      <c r="A17" s="2" t="s">
        <v>29</v>
      </c>
      <c r="B17" s="4"/>
      <c r="C17" s="4"/>
      <c r="D17" s="4"/>
      <c r="E17" s="10">
        <f>N16</f>
        <v>1374.488</v>
      </c>
      <c r="F17" s="14" t="s">
        <v>20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453.9034791290034</v>
      </c>
      <c r="K17" s="10"/>
      <c r="L17" s="10">
        <f>(3175.118+2023.666+1835.083)*2.204622/60</f>
        <v>258.45029888790003</v>
      </c>
      <c r="M17" s="10">
        <f>+H17-N17</f>
        <v>712.3537780169034</v>
      </c>
      <c r="N17" s="10">
        <v>667.465</v>
      </c>
    </row>
    <row r="18" spans="1:14" ht="15.75">
      <c r="A18" s="13" t="s">
        <v>30</v>
      </c>
      <c r="B18" s="4"/>
      <c r="C18" s="4"/>
      <c r="D18" s="4"/>
      <c r="E18" s="10">
        <f>N17</f>
        <v>667.465</v>
      </c>
      <c r="F18" s="14" t="s">
        <v>20</v>
      </c>
      <c r="G18" s="10">
        <f>(15.659304+11.404844+22.813478+24.251261+11.735073+14.514421+(9.013094+11.158599+10.592084))*2.204622/60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298.958673724106</v>
      </c>
      <c r="K18" s="10"/>
      <c r="L18" s="10">
        <f>((0+1465.497)+(0.149503+2005.44)+(0.060275+2079.6))*2.204622/60</f>
        <v>203.95497438679863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16.1352383836245</v>
      </c>
      <c r="H19" s="10">
        <f>E15+F19+G19</f>
        <v>3324.6722383836245</v>
      </c>
      <c r="I19" s="10"/>
      <c r="J19" s="10">
        <f>J15+J16+J17+J18</f>
        <v>1793.4538823855737</v>
      </c>
      <c r="K19" s="10"/>
      <c r="L19" s="10">
        <f>L15+L16+L17+L18</f>
        <v>1361.848355998051</v>
      </c>
      <c r="M19" s="10">
        <f>M15+M16+M17+M18</f>
        <v>3155.302238383624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34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27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602.9483867095553</v>
      </c>
      <c r="K22" s="10"/>
      <c r="L22" s="10">
        <f>(0.337636+2633.348+0.748724+7311.876+0.732471+6914.214)*2.204622/60</f>
        <v>619.5449626212146</v>
      </c>
      <c r="M22" s="12">
        <f>+H22-N22</f>
        <v>1222.49334933077</v>
      </c>
      <c r="N22" s="10">
        <v>1966.161</v>
      </c>
    </row>
    <row r="23" spans="1:14" ht="18.75" customHeight="1">
      <c r="A23" s="2" t="s">
        <v>28</v>
      </c>
      <c r="B23" s="4"/>
      <c r="C23" s="4"/>
      <c r="D23" s="4"/>
      <c r="E23" s="12">
        <f>N22</f>
        <v>1966.161</v>
      </c>
      <c r="F23" s="14" t="s">
        <v>20</v>
      </c>
      <c r="G23" s="11">
        <f>(11.376416+9.126183+8.951896+21.618862+8.776451+17.460625+26.524032+7.223686+17.347634)*2.204622/60</f>
        <v>4.7181036423044995</v>
      </c>
      <c r="H23" s="12">
        <f>SUM(E23:G23)</f>
        <v>1970.8791036423045</v>
      </c>
      <c r="I23" s="10"/>
      <c r="J23" s="12">
        <f>M23-L23</f>
        <v>440.6512322404433</v>
      </c>
      <c r="K23" s="10"/>
      <c r="L23" s="10">
        <f>(0.763137+5168.879+127.662766+5173.168+41.553373+3938.012)*2.204622/60</f>
        <v>530.9478714018612</v>
      </c>
      <c r="M23" s="12">
        <f>+H23-N23</f>
        <v>971.5991036423045</v>
      </c>
      <c r="N23" s="10">
        <v>999.28</v>
      </c>
    </row>
    <row r="24" spans="1:14" ht="18.75" customHeight="1">
      <c r="A24" s="2" t="s">
        <v>35</v>
      </c>
      <c r="B24" s="4"/>
      <c r="C24" s="4"/>
      <c r="D24" s="4"/>
      <c r="E24" s="12"/>
      <c r="F24" s="11">
        <f>SUM(F22:F23)</f>
        <v>3014.998</v>
      </c>
      <c r="G24" s="11">
        <f>SUM(G22:G23)</f>
        <v>9.004452973074299</v>
      </c>
      <c r="H24" s="12">
        <f>E22+F24+G24</f>
        <v>3193.3724529730744</v>
      </c>
      <c r="I24" s="10"/>
      <c r="J24" s="11">
        <f>SUM(J22:J23)</f>
        <v>1043.5996189499986</v>
      </c>
      <c r="K24" s="10"/>
      <c r="L24" s="11">
        <f>SUM(L22:L23)</f>
        <v>1150.4928340230758</v>
      </c>
      <c r="M24" s="11">
        <f>SUM(M22:M23)</f>
        <v>2194.0924529730746</v>
      </c>
      <c r="N24" s="10"/>
    </row>
    <row r="25" spans="1:14" ht="15.75">
      <c r="A25" s="1"/>
      <c r="B25" s="1"/>
      <c r="C25" s="1"/>
      <c r="D25" s="1"/>
      <c r="E25" s="15"/>
      <c r="F25" s="16"/>
      <c r="G25" s="15"/>
      <c r="H25" s="16"/>
      <c r="I25" s="16"/>
      <c r="J25" s="15"/>
      <c r="K25" s="15"/>
      <c r="L25" s="15"/>
      <c r="M25" s="15"/>
      <c r="N25" s="15"/>
    </row>
    <row r="26" spans="1:14" ht="18.75">
      <c r="A26" s="17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8"/>
      <c r="M26" s="4"/>
      <c r="N26" s="4"/>
    </row>
    <row r="27" spans="1:14" ht="18.75" customHeight="1">
      <c r="A27" s="2" t="s">
        <v>23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8.75" customHeight="1">
      <c r="A28" s="26" t="s">
        <v>24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2" t="s">
        <v>13</v>
      </c>
      <c r="B29" s="19">
        <f ca="1">NOW()</f>
        <v>41408.461312037034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5:18" ht="12.75"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6:18" ht="12.75">
      <c r="F34" s="20"/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US supply and disappearance</dc:title>
  <dc:subject>Agricultural Economics</dc:subject>
  <dc:creator> Mark Ash</dc:creator>
  <cp:keywords>Biodiesel, lard, tallow, palm oil, soybean oil, oil crops, soybeans, canola, rapeseed, sunflower 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2013-05-14T15:04:38Z</dcterms:modified>
  <cp:category/>
  <cp:version/>
  <cp:contentType/>
  <cp:contentStatus/>
</cp:coreProperties>
</file>