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usdagcc.sharepoint.com/sites/REE-ERS-FruitTreeNuts/Shared Documents/General/Yearbook/For publication/All Yearbook tables/"/>
    </mc:Choice>
  </mc:AlternateContent>
  <xr:revisionPtr revIDLastSave="40" documentId="8_{A6900325-52E4-4A92-952B-AFFC1BB7704B}" xr6:coauthVersionLast="47" xr6:coauthVersionMax="47" xr10:uidLastSave="{96AA3F8B-230F-444A-8FCC-9DCF3C4224AA}"/>
  <bookViews>
    <workbookView xWindow="2430" yWindow="660" windowWidth="28725" windowHeight="18675" tabRatio="855" activeTab="5" xr2:uid="{00000000-000D-0000-FFFF-FFFF00000000}"/>
  </bookViews>
  <sheets>
    <sheet name="Index" sheetId="226" r:id="rId1"/>
    <sheet name="A-1" sheetId="40" r:id="rId2"/>
    <sheet name="A-1A" sheetId="41" r:id="rId3"/>
    <sheet name="A-1B" sheetId="42" r:id="rId4"/>
    <sheet name="A-1C" sheetId="43" r:id="rId5"/>
    <sheet name="A-1D" sheetId="44" r:id="rId6"/>
    <sheet name="A-2" sheetId="45" r:id="rId7"/>
    <sheet name="A-3" sheetId="46" r:id="rId8"/>
    <sheet name="A-4" sheetId="47" r:id="rId9"/>
    <sheet name="A-5" sheetId="48" r:id="rId10"/>
    <sheet name="A-6" sheetId="49" r:id="rId11"/>
    <sheet name="A-7" sheetId="50" r:id="rId12"/>
    <sheet name="A-8" sheetId="51" r:id="rId13"/>
    <sheet name="A-9" sheetId="52" r:id="rId14"/>
    <sheet name="A-10" sheetId="53" r:id="rId15"/>
    <sheet name="A-11" sheetId="54" r:id="rId16"/>
    <sheet name="A-12" sheetId="55" r:id="rId17"/>
    <sheet name="A-13" sheetId="56" r:id="rId18"/>
    <sheet name="A-14" sheetId="57" r:id="rId19"/>
    <sheet name="A-15" sheetId="58" r:id="rId20"/>
    <sheet name="A-16" sheetId="59" r:id="rId21"/>
    <sheet name="A-17" sheetId="60" r:id="rId22"/>
    <sheet name="A-18" sheetId="61" r:id="rId23"/>
  </sheets>
  <definedNames>
    <definedName name="__123Graph_A" hidden="1">#REF!</definedName>
    <definedName name="__123Graph_ABROCMON" hidden="1">#REF!</definedName>
    <definedName name="__123Graph_ACARRMON" hidden="1">#REF!</definedName>
    <definedName name="__123Graph_ACAULMON" hidden="1">#REF!</definedName>
    <definedName name="__123Graph_ACELMON" hidden="1">#REF!</definedName>
    <definedName name="__123Graph_AFOBMON" hidden="1">#REF!</definedName>
    <definedName name="__123Graph_AHAC" hidden="1">#REF!</definedName>
    <definedName name="__123Graph_APERCAP" hidden="1">#REF!</definedName>
    <definedName name="__123Graph_ATOMWEEK" hidden="1">#REF!</definedName>
    <definedName name="__123Graph_AWINTMON" hidden="1">#REF!</definedName>
    <definedName name="__123Graph_B" hidden="1">#REF!</definedName>
    <definedName name="__123Graph_BPC" hidden="1">#REF!</definedName>
    <definedName name="__123Graph_BPERCAP" hidden="1">#REF!</definedName>
    <definedName name="__123Graph_BPRIC_APP" hidden="1">#REF!</definedName>
    <definedName name="__123Graph_BTOMWEEK" hidden="1">#REF!</definedName>
    <definedName name="__123Graph_BWINTMON" hidden="1">#REF!</definedName>
    <definedName name="__123Graph_C" hidden="1">#REF!</definedName>
    <definedName name="__123Graph_CEXPORTS" hidden="1">#REF!</definedName>
    <definedName name="__123Graph_CPC" hidden="1">#REF!</definedName>
    <definedName name="__123Graph_CPERCAP" hidden="1">#REF!</definedName>
    <definedName name="__123Graph_CSNAPBEAN" hidden="1">#REF!</definedName>
    <definedName name="__123Graph_CWINTMON" hidden="1">#REF!</definedName>
    <definedName name="__123Graph_XEXP_DEB" hidden="1">#REF!</definedName>
    <definedName name="__123Graph_XEXPORTS" hidden="1">#REF!</definedName>
    <definedName name="__123Graph_XHAC" hidden="1">#REF!</definedName>
    <definedName name="__123Graph_XPRICE_VG" hidden="1">#REF!</definedName>
    <definedName name="_123Graph" hidden="1">#REF!</definedName>
    <definedName name="_123Graph_CPC" hidden="1">#REF!</definedName>
    <definedName name="_123Graph_week" hidden="1">#REF!</definedName>
    <definedName name="_Fill" hidden="1">#REF!</definedName>
    <definedName name="_xlnm._FilterDatabase" localSheetId="18" hidden="1">'A-14'!$A$2:$IU$39</definedName>
    <definedName name="_xlnm._FilterDatabase" localSheetId="20" hidden="1">'A-16'!$A$2:$J$39</definedName>
    <definedName name="_xlnm._FilterDatabase" localSheetId="6" hidden="1">'A-2'!$A$2:$F$51</definedName>
    <definedName name="_xlnm._FilterDatabase" localSheetId="0" hidden="1">Index!$A$1:$B$23</definedName>
    <definedName name="_Key1" hidden="1">#REF!</definedName>
    <definedName name="_Order1" hidden="1">255</definedName>
    <definedName name="_Order2" hidden="1">0</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a" hidden="1">#REF!</definedName>
    <definedName name="CHART" localSheetId="1">#REF!</definedName>
    <definedName name="CHART" localSheetId="14">#REF!</definedName>
    <definedName name="CHART" localSheetId="15">#REF!</definedName>
    <definedName name="CHART" localSheetId="16">#REF!</definedName>
    <definedName name="CHART" localSheetId="17">#REF!</definedName>
    <definedName name="CHART" localSheetId="18">#REF!</definedName>
    <definedName name="CHART" localSheetId="19">#REF!</definedName>
    <definedName name="CHART" localSheetId="20">#REF!</definedName>
    <definedName name="CHART" localSheetId="21">#REF!</definedName>
    <definedName name="CHART" localSheetId="2">#REF!</definedName>
    <definedName name="CHART" localSheetId="3">#REF!</definedName>
    <definedName name="CHART" localSheetId="4">#REF!</definedName>
    <definedName name="CHART" localSheetId="5">#REF!</definedName>
    <definedName name="CHART" localSheetId="6">#REF!</definedName>
    <definedName name="CHART" localSheetId="7">#REF!</definedName>
    <definedName name="CHART" localSheetId="8">#REF!</definedName>
    <definedName name="CHART" localSheetId="9">#REF!</definedName>
    <definedName name="CHART" localSheetId="10">#REF!</definedName>
    <definedName name="CHART" localSheetId="11">#REF!</definedName>
    <definedName name="CHART" localSheetId="12">#REF!</definedName>
    <definedName name="CHART" localSheetId="13">#REF!</definedName>
    <definedName name="CHART">#REF!</definedName>
    <definedName name="_xlnm.Print_Area" localSheetId="1">#REF!</definedName>
    <definedName name="_xlnm.Print_Area" localSheetId="14">'A-10'!$A$1:$F$44</definedName>
    <definedName name="_xlnm.Print_Area" localSheetId="15">'A-11'!$A$1:$F$42</definedName>
    <definedName name="_xlnm.Print_Area" localSheetId="16">'A-12'!$A$1:$F$35</definedName>
    <definedName name="_xlnm.Print_Area" localSheetId="17">'A-13'!$A$1:$F$42</definedName>
    <definedName name="_xlnm.Print_Area" localSheetId="18">'A-14'!$A$1:$F$39</definedName>
    <definedName name="_xlnm.Print_Area" localSheetId="19">'A-15'!$A$1:$F$40</definedName>
    <definedName name="_xlnm.Print_Area" localSheetId="20">'A-16'!$A$1:$F$40</definedName>
    <definedName name="_xlnm.Print_Area" localSheetId="21">'A-17'!$A$1:$AL$55</definedName>
    <definedName name="_xlnm.Print_Area" localSheetId="2">#REF!</definedName>
    <definedName name="_xlnm.Print_Area" localSheetId="3">#REF!</definedName>
    <definedName name="_xlnm.Print_Area" localSheetId="4">'A-1C'!$A$1:$J$95</definedName>
    <definedName name="_xlnm.Print_Area" localSheetId="5">'A-1D'!$A$1:$F$102</definedName>
    <definedName name="_xlnm.Print_Area" localSheetId="6">'A-2'!$A$1:$F$51</definedName>
    <definedName name="_xlnm.Print_Area" localSheetId="7">'A-3'!$A$1:$I$51</definedName>
    <definedName name="_xlnm.Print_Area" localSheetId="8">'A-4'!$A$1:$O$98</definedName>
    <definedName name="_xlnm.Print_Area" localSheetId="9">'A-5'!$A$1:$O$100</definedName>
    <definedName name="_xlnm.Print_Area" localSheetId="10">'A-6'!$A$1:$I$53</definedName>
    <definedName name="_xlnm.Print_Area" localSheetId="11">'A-7'!$A$1:$I$47</definedName>
    <definedName name="_xlnm.Print_Area" localSheetId="12">'A-8'!$A$1:$L$96</definedName>
    <definedName name="_xlnm.Print_Area" localSheetId="13">'A-9'!$A$1:$G$44</definedName>
    <definedName name="_xlnm.Print_Area">#REF!</definedName>
    <definedName name="PRINT_AREA_MI" localSheetId="1">'A-1'!$A$1:$S$87</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'A-1A'!$A$1:$I$87</definedName>
    <definedName name="PRINT_AREA_MI" localSheetId="3">'A-1B'!$A$1:$A$95</definedName>
    <definedName name="PRINT_AREA_MI" localSheetId="4">'A-1C'!$A$1:$A$95</definedName>
    <definedName name="PRINT_AREA_MI" localSheetId="5">'A-1D'!$A$1:$A$102</definedName>
    <definedName name="PRINT_AREA_MI" localSheetId="6">#REF!</definedName>
    <definedName name="Print_Area_MI" localSheetId="7">'A-3'!$A$1:$K$51</definedName>
    <definedName name="Print_Area_MI" localSheetId="8">'A-4'!$A$1:$O$99</definedName>
    <definedName name="Print_Area_MI" localSheetId="9">'A-5'!$A$1:$O$100</definedName>
    <definedName name="Print_Area_MI" localSheetId="10">'A-6'!$A$1:$J$47</definedName>
    <definedName name="Print_Area_MI" localSheetId="11">'A-7'!$A$1:$I$47</definedName>
    <definedName name="PRINT_AREA_MI" localSheetId="12">#REF!</definedName>
    <definedName name="PRINT_AREA_MI" localSheetId="13">#REF!</definedName>
    <definedName name="PRINT_AREA_MI">#REF!</definedName>
    <definedName name="Table07" hidden="1">#REF!</definedName>
    <definedName name="table09" hidden="1">#REF!</definedName>
    <definedName name="table17" hidden="1">#REF!</definedName>
    <definedName name="table64" hidden="1">#REF!</definedName>
    <definedName name="table65" hidden="1">#REF!</definedName>
    <definedName name="Table8" hidden="1">#REF!</definedName>
    <definedName name="Table9" hidden="1">#REF!</definedName>
    <definedName name="tablea_1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0" l="1"/>
  <c r="F6" i="60"/>
  <c r="F9" i="60"/>
  <c r="F39" i="60"/>
  <c r="F46" i="60"/>
  <c r="AK4" i="61"/>
  <c r="F6" i="61"/>
  <c r="AK7" i="61"/>
  <c r="F9" i="61"/>
  <c r="AK9" i="61"/>
  <c r="AK10" i="61"/>
  <c r="AK11" i="61"/>
  <c r="AK21" i="61"/>
  <c r="AK22" i="61"/>
  <c r="AK28" i="61"/>
  <c r="AK29" i="61"/>
  <c r="AK30" i="61"/>
  <c r="AK31" i="61"/>
  <c r="AK33" i="61"/>
  <c r="AK34" i="61"/>
  <c r="AK35" i="61"/>
  <c r="AK37" i="61"/>
  <c r="F39" i="61"/>
  <c r="AK39" i="61" s="1"/>
  <c r="AK40" i="61"/>
  <c r="AK42" i="61"/>
  <c r="AK43" i="61"/>
  <c r="AK45" i="61"/>
  <c r="F46" i="61" l="1"/>
  <c r="AK46" i="61" s="1"/>
  <c r="AL31" i="61" s="1"/>
  <c r="AK6" i="61"/>
  <c r="AL34" i="61"/>
  <c r="AL4" i="61"/>
  <c r="AL28" i="61"/>
  <c r="AL6" i="61"/>
  <c r="AL39" i="61"/>
  <c r="AL29" i="61"/>
  <c r="AL7" i="61"/>
  <c r="AL40" i="61"/>
  <c r="AL30" i="61"/>
  <c r="AL9" i="61"/>
  <c r="AL43" i="61"/>
  <c r="AL10" i="61"/>
  <c r="AL33" i="61"/>
  <c r="AL35" i="61"/>
  <c r="AL45" i="61"/>
  <c r="AL42" i="61"/>
  <c r="AL22" i="61"/>
  <c r="AL21" i="61"/>
  <c r="AL11" i="61"/>
  <c r="AL37" i="61"/>
  <c r="G72" i="44" l="1"/>
  <c r="B73" i="44"/>
  <c r="B64" i="44"/>
  <c r="B72" i="44"/>
  <c r="C72" i="44"/>
  <c r="D72" i="44"/>
  <c r="E72" i="44"/>
  <c r="F72" i="44"/>
  <c r="C73" i="44"/>
  <c r="D73" i="44"/>
  <c r="E73" i="44"/>
  <c r="F73" i="44"/>
  <c r="G73" i="44"/>
  <c r="B46" i="44"/>
  <c r="C46" i="44"/>
  <c r="D46" i="44"/>
  <c r="E46" i="44"/>
  <c r="F46" i="44"/>
  <c r="G46" i="44"/>
  <c r="H46" i="44"/>
  <c r="B42" i="44"/>
  <c r="C42" i="44"/>
  <c r="D42" i="44"/>
  <c r="E42" i="44"/>
  <c r="F42" i="44"/>
  <c r="G42" i="44"/>
  <c r="H42" i="44"/>
  <c r="B37" i="44"/>
  <c r="C37" i="44"/>
  <c r="D37" i="44"/>
  <c r="E37" i="44"/>
  <c r="F37" i="44"/>
  <c r="G37" i="44"/>
  <c r="H37" i="44"/>
  <c r="B33" i="44"/>
  <c r="C33" i="44"/>
  <c r="D33" i="44"/>
  <c r="E33" i="44"/>
  <c r="F33" i="44"/>
  <c r="G33" i="44"/>
  <c r="H33" i="44"/>
  <c r="B29" i="44"/>
  <c r="C29" i="44"/>
  <c r="C85" i="44" s="1"/>
  <c r="D29" i="44"/>
  <c r="E29" i="44"/>
  <c r="F29" i="44"/>
  <c r="G29" i="44"/>
  <c r="H29" i="44"/>
  <c r="B25" i="44"/>
  <c r="B85" i="44" s="1"/>
  <c r="C25" i="44"/>
  <c r="B21" i="44"/>
  <c r="C21" i="44"/>
  <c r="D21" i="44"/>
  <c r="D85" i="44" s="1"/>
  <c r="E21" i="44"/>
  <c r="E85" i="44" s="1"/>
  <c r="F21" i="44"/>
  <c r="F85" i="44" s="1"/>
  <c r="G21" i="44"/>
  <c r="G85" i="44" s="1"/>
  <c r="H21" i="44"/>
  <c r="H85" i="44" s="1"/>
  <c r="B4" i="44"/>
  <c r="D4" i="44"/>
  <c r="E4" i="44"/>
  <c r="F4" i="44"/>
  <c r="G4" i="44"/>
  <c r="H4" i="44"/>
  <c r="B76" i="44"/>
  <c r="C76" i="44"/>
  <c r="D76" i="44"/>
  <c r="E76" i="44"/>
  <c r="F76" i="44"/>
  <c r="G76" i="44"/>
  <c r="H72" i="44"/>
  <c r="H76" i="44"/>
  <c r="H73" i="44"/>
  <c r="B75" i="44"/>
  <c r="C75" i="44"/>
  <c r="D75" i="44"/>
  <c r="E75" i="44"/>
  <c r="F75" i="44"/>
  <c r="G75" i="44"/>
  <c r="H75" i="44"/>
  <c r="B74" i="44"/>
  <c r="C74" i="44"/>
  <c r="D74" i="44"/>
  <c r="E74" i="44"/>
  <c r="F74" i="44"/>
  <c r="G74" i="44"/>
  <c r="H74" i="44"/>
  <c r="G71" i="44" l="1"/>
  <c r="D71" i="44"/>
  <c r="F71" i="44"/>
  <c r="E71" i="44"/>
  <c r="H71" i="44"/>
  <c r="C71" i="44"/>
  <c r="B71" i="44"/>
  <c r="C64" i="44" l="1"/>
  <c r="D64" i="44"/>
  <c r="E64" i="44"/>
  <c r="F64" i="44"/>
  <c r="G64" i="44"/>
  <c r="H64" i="44"/>
  <c r="B55" i="44"/>
  <c r="C55" i="44"/>
  <c r="D55" i="44"/>
  <c r="E55" i="44"/>
  <c r="F55" i="44"/>
  <c r="G55" i="44"/>
  <c r="H55" i="44"/>
  <c r="B51" i="44" l="1"/>
  <c r="C51" i="44"/>
  <c r="D51" i="44"/>
  <c r="E51" i="44"/>
  <c r="F51" i="44"/>
  <c r="G51" i="44"/>
  <c r="H51" i="44"/>
  <c r="D12" i="44"/>
  <c r="D86" i="44" s="1"/>
  <c r="D84" i="44" s="1"/>
  <c r="E12" i="44"/>
  <c r="E86" i="44" s="1"/>
  <c r="E84" i="44" s="1"/>
  <c r="F12" i="44"/>
  <c r="F86" i="44" s="1"/>
  <c r="F84" i="44" s="1"/>
  <c r="G12" i="44"/>
  <c r="G86" i="44" s="1"/>
  <c r="G84" i="44" s="1"/>
  <c r="H12" i="44"/>
  <c r="H86" i="44" s="1"/>
  <c r="H84" i="44" s="1"/>
  <c r="B12" i="44"/>
  <c r="B86" i="44" s="1"/>
  <c r="B84" i="44" s="1"/>
  <c r="C86" i="44"/>
  <c r="C84" i="44" s="1"/>
  <c r="D30" i="59" l="1"/>
  <c r="O41" i="51"/>
  <c r="O42" i="51"/>
  <c r="H9" i="48"/>
  <c r="B10" i="48"/>
  <c r="H10" i="48"/>
  <c r="O11" i="48"/>
  <c r="H12" i="48"/>
  <c r="H15" i="48"/>
  <c r="H16" i="48"/>
  <c r="H17" i="48"/>
  <c r="H18" i="48"/>
  <c r="H20" i="48"/>
  <c r="H21" i="48"/>
  <c r="H22" i="48"/>
  <c r="H23" i="48"/>
  <c r="H24" i="48"/>
  <c r="H25" i="48"/>
  <c r="H26" i="48"/>
  <c r="H27" i="48"/>
  <c r="H28" i="48"/>
  <c r="H29" i="48"/>
  <c r="H30" i="48"/>
  <c r="H31" i="48"/>
  <c r="H32" i="48"/>
  <c r="H33" i="48"/>
  <c r="H34" i="48"/>
  <c r="H35" i="48"/>
  <c r="H36" i="48"/>
  <c r="H37" i="48"/>
  <c r="H38" i="48"/>
  <c r="H39" i="48"/>
  <c r="H40" i="48"/>
  <c r="V10" i="48"/>
  <c r="W10" i="48"/>
  <c r="Z10" i="48"/>
  <c r="R11" i="48"/>
  <c r="V11" i="48"/>
  <c r="W11" i="48"/>
  <c r="Z11" i="48"/>
  <c r="V12" i="48"/>
  <c r="W12" i="48"/>
  <c r="Z12" i="48"/>
  <c r="W13" i="48"/>
  <c r="Z13" i="48"/>
  <c r="AB18" i="48"/>
  <c r="AB19" i="48"/>
  <c r="AB20" i="48"/>
  <c r="H5" i="47"/>
  <c r="H6" i="47"/>
  <c r="H7" i="47"/>
  <c r="H8" i="47"/>
  <c r="H9" i="47"/>
  <c r="H10" i="47"/>
  <c r="H11" i="47"/>
  <c r="H12" i="47"/>
  <c r="H15" i="47"/>
  <c r="H16" i="47"/>
  <c r="H17" i="47"/>
  <c r="H18" i="47"/>
  <c r="H19" i="47"/>
  <c r="H20" i="47"/>
  <c r="H21" i="47"/>
  <c r="H22" i="47"/>
  <c r="H23" i="47"/>
  <c r="H24" i="47"/>
  <c r="H25" i="47"/>
  <c r="H26" i="47"/>
  <c r="H27" i="47"/>
  <c r="H28" i="47"/>
  <c r="H29" i="47"/>
  <c r="D15" i="45"/>
  <c r="E15" i="45"/>
  <c r="C25" i="45"/>
  <c r="D25" i="45"/>
  <c r="C26" i="45"/>
  <c r="D26" i="45"/>
  <c r="C27" i="45"/>
  <c r="D27" i="45"/>
  <c r="C28" i="45"/>
  <c r="D28" i="45"/>
  <c r="C29" i="45"/>
  <c r="D29" i="45"/>
</calcChain>
</file>

<file path=xl/sharedStrings.xml><?xml version="1.0" encoding="utf-8"?>
<sst xmlns="http://schemas.openxmlformats.org/spreadsheetml/2006/main" count="4319" uniqueCount="476">
  <si>
    <t>INDEX</t>
  </si>
  <si>
    <t>TABLE NAME</t>
  </si>
  <si>
    <t>A-1</t>
  </si>
  <si>
    <t>A-1A</t>
  </si>
  <si>
    <t>A-1B</t>
  </si>
  <si>
    <t>A-1C</t>
  </si>
  <si>
    <t>A-1D</t>
  </si>
  <si>
    <t>A-2</t>
  </si>
  <si>
    <t>Table A-2--Bearing acreage for fruit and tree nuts, United States, 1980 to date</t>
  </si>
  <si>
    <t>A-3</t>
  </si>
  <si>
    <t>Table A-3--Utilized production and value of production of citrus and noncitrus fruit, United States, 1980 to date</t>
  </si>
  <si>
    <t>A-4</t>
  </si>
  <si>
    <t>Table A-4--Bearing acreage for selected citrus and noncitrus fruit, United States, 1980 to date</t>
  </si>
  <si>
    <t>A-5</t>
  </si>
  <si>
    <t>Table A-5--Total commercial production for selected citrus and noncitrus fruit, United States, 1980 to date</t>
  </si>
  <si>
    <t>A-6</t>
  </si>
  <si>
    <t>A-7</t>
  </si>
  <si>
    <t>A-8</t>
  </si>
  <si>
    <t>Table A-8--Fruit and tree nuts: U.S. cash receipts, 1980 to date</t>
  </si>
  <si>
    <t>A-9</t>
  </si>
  <si>
    <t>A-10</t>
  </si>
  <si>
    <t>A-11</t>
  </si>
  <si>
    <t>A-12</t>
  </si>
  <si>
    <t>A-13</t>
  </si>
  <si>
    <t>A-14</t>
  </si>
  <si>
    <t>A-15</t>
  </si>
  <si>
    <t>A-16</t>
  </si>
  <si>
    <t>A-17</t>
  </si>
  <si>
    <t>A-18</t>
  </si>
  <si>
    <t xml:space="preserve">  Crop</t>
  </si>
  <si>
    <t xml:space="preserve">                                       ----- Pounds, farm weight -----</t>
  </si>
  <si>
    <t>Apples, all</t>
  </si>
  <si>
    <t xml:space="preserve">  Fresh</t>
  </si>
  <si>
    <t xml:space="preserve">  Canning</t>
  </si>
  <si>
    <t xml:space="preserve">  Freezing</t>
  </si>
  <si>
    <t xml:space="preserve">  Juice</t>
  </si>
  <si>
    <t xml:space="preserve">  Dried</t>
  </si>
  <si>
    <t xml:space="preserve">  Other processed</t>
  </si>
  <si>
    <t>Grapes, all</t>
  </si>
  <si>
    <t xml:space="preserve">  Dried (raisins)</t>
  </si>
  <si>
    <t xml:space="preserve">  Wine</t>
  </si>
  <si>
    <t>Bananas, fresh</t>
  </si>
  <si>
    <t xml:space="preserve">Oranges, all  </t>
  </si>
  <si>
    <t xml:space="preserve">Grapefruit, all </t>
  </si>
  <si>
    <t xml:space="preserve">Lemons, all </t>
  </si>
  <si>
    <t>Cherries, all</t>
  </si>
  <si>
    <t>Strawberries</t>
  </si>
  <si>
    <t>Pineapples, all</t>
  </si>
  <si>
    <t xml:space="preserve">Olives, canned </t>
  </si>
  <si>
    <t xml:space="preserve">Avocados, fresh </t>
  </si>
  <si>
    <t>Other noncitrus, all</t>
  </si>
  <si>
    <t xml:space="preserve">   Fresh</t>
  </si>
  <si>
    <t xml:space="preserve">   Canning </t>
  </si>
  <si>
    <t xml:space="preserve">   Freezing</t>
  </si>
  <si>
    <t xml:space="preserve">   Juice </t>
  </si>
  <si>
    <t xml:space="preserve">   Dried</t>
  </si>
  <si>
    <t xml:space="preserve">  Almonds</t>
  </si>
  <si>
    <t xml:space="preserve">  Pecans</t>
  </si>
  <si>
    <t xml:space="preserve">  Walnuts</t>
  </si>
  <si>
    <t>Total, all items*</t>
  </si>
  <si>
    <t xml:space="preserve">  Citrus </t>
  </si>
  <si>
    <t xml:space="preserve">  Noncitrus and nuts</t>
  </si>
  <si>
    <t xml:space="preserve">  Melons</t>
  </si>
  <si>
    <t>--Continued</t>
  </si>
  <si>
    <t xml:space="preserve">                                                ----- Pounds, farm weight -----</t>
  </si>
  <si>
    <t xml:space="preserve">  --Continued</t>
  </si>
  <si>
    <t xml:space="preserve">  Year</t>
  </si>
  <si>
    <t>Year</t>
  </si>
  <si>
    <t>Table A-6--Average price indexes for fruit, United States, 1980 to date</t>
  </si>
  <si>
    <t>--- 1990-92=100 ---</t>
  </si>
  <si>
    <t>--- 2011=100 ---</t>
  </si>
  <si>
    <t>------- 1982=100 -------</t>
  </si>
  <si>
    <t>------- 1982-84=100 -------</t>
  </si>
  <si>
    <t>Table A-7--Annual average retail prices for selected fresh fruit, United States, 1980 to date</t>
  </si>
  <si>
    <t xml:space="preserve"> Year</t>
  </si>
  <si>
    <t>1989/90</t>
  </si>
  <si>
    <t>1990/91</t>
  </si>
  <si>
    <t>1991/92</t>
  </si>
  <si>
    <t>1992/93</t>
  </si>
  <si>
    <t>1993/94</t>
  </si>
  <si>
    <t>1994/95</t>
  </si>
  <si>
    <t>1995/96</t>
  </si>
  <si>
    <t>1996/97</t>
  </si>
  <si>
    <t>1997/98</t>
  </si>
  <si>
    <t>1998/99</t>
  </si>
  <si>
    <t>1999/2000</t>
  </si>
  <si>
    <t>2000/01</t>
  </si>
  <si>
    <t>2001/02</t>
  </si>
  <si>
    <t>2002/03</t>
  </si>
  <si>
    <t>2003/04</t>
  </si>
  <si>
    <t>2004/05</t>
  </si>
  <si>
    <t>2005/06</t>
  </si>
  <si>
    <t>2007/08</t>
  </si>
  <si>
    <t>2011/12</t>
  </si>
  <si>
    <t>2012/13</t>
  </si>
  <si>
    <t>2013/14</t>
  </si>
  <si>
    <t>2014/15</t>
  </si>
  <si>
    <t>2015/16</t>
  </si>
  <si>
    <t>2016/17</t>
  </si>
  <si>
    <t>2017/18</t>
  </si>
  <si>
    <t>2018/19</t>
  </si>
  <si>
    <t>2019/20</t>
  </si>
  <si>
    <t>2020/21</t>
  </si>
  <si>
    <t>2006/07</t>
  </si>
  <si>
    <t xml:space="preserve">2007/08  </t>
  </si>
  <si>
    <t>2008/09</t>
  </si>
  <si>
    <t>2009/10</t>
  </si>
  <si>
    <t>2010/11</t>
  </si>
  <si>
    <t>2021/22</t>
  </si>
  <si>
    <t>State</t>
  </si>
  <si>
    <t>Alabama</t>
  </si>
  <si>
    <t>Arizona</t>
  </si>
  <si>
    <t>Arkansas</t>
  </si>
  <si>
    <t>California</t>
  </si>
  <si>
    <t>Colorado</t>
  </si>
  <si>
    <t>Connecticut</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</si>
  <si>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</si>
  <si>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</si>
  <si>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</si>
  <si>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</si>
  <si>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</si>
  <si>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</si>
  <si>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</si>
  <si>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</si>
  <si>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</si>
  <si>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</si>
  <si>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</si>
  <si>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</si>
  <si>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</si>
  <si>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</si>
  <si>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</si>
  <si>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</si>
  <si>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</si>
  <si>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New Hampshire</t>
  </si>
  <si>
    <t>New Jersey</t>
  </si>
  <si>
    <t>New Mexico</t>
  </si>
  <si>
    <t>New York</t>
  </si>
  <si>
    <t>North Carolina</t>
  </si>
  <si>
    <t>Ohio</t>
  </si>
  <si>
    <t>Oklahoma</t>
  </si>
  <si>
    <t>Oregon</t>
  </si>
  <si>
    <t>Pennsylvania</t>
  </si>
  <si>
    <t>Rhode Island</t>
  </si>
  <si>
    <t>South Carolina</t>
  </si>
  <si>
    <t>Tennessee</t>
  </si>
  <si>
    <t>Texas</t>
  </si>
  <si>
    <t>Utah</t>
  </si>
  <si>
    <t>Vermont</t>
  </si>
  <si>
    <t>Virginia</t>
  </si>
  <si>
    <t>Washington</t>
  </si>
  <si>
    <t>West Virginia</t>
  </si>
  <si>
    <t>Wisconsin</t>
  </si>
  <si>
    <t>United States</t>
  </si>
  <si>
    <r>
      <rPr>
        <vertAlign val="superscript"/>
        <sz val="8"/>
        <color indexed="8"/>
        <rFont val="Arial"/>
        <family val="2"/>
      </rPr>
      <t xml:space="preserve">2 </t>
    </r>
    <r>
      <rPr>
        <sz val="8"/>
        <color indexed="8"/>
        <rFont val="Arial"/>
        <family val="2"/>
      </rPr>
      <t>Includes tangelos and tangors. Includes only Fallglo, Sunburst, and Honey varieties, Temples and tangelos in Florida.</t>
    </r>
  </si>
  <si>
    <r>
      <rPr>
        <vertAlign val="superscript"/>
        <sz val="8"/>
        <color indexed="8"/>
        <rFont val="Arial"/>
        <family val="2"/>
      </rPr>
      <t>4</t>
    </r>
    <r>
      <rPr>
        <sz val="8"/>
        <color indexed="8"/>
        <rFont val="Arial"/>
        <family val="2"/>
      </rPr>
      <t xml:space="preserve"> Total value for the State includes the value of coffee production. </t>
    </r>
  </si>
  <si>
    <t/>
  </si>
  <si>
    <r>
      <t>Year</t>
    </r>
    <r>
      <rPr>
        <b/>
        <vertAlign val="superscript"/>
        <sz val="8"/>
        <rFont val="Arial"/>
        <family val="2"/>
      </rPr>
      <t>2</t>
    </r>
  </si>
  <si>
    <r>
      <t>2020</t>
    </r>
    <r>
      <rPr>
        <vertAlign val="superscript"/>
        <sz val="8"/>
        <rFont val="Arial"/>
        <family val="2"/>
      </rPr>
      <t xml:space="preserve"> 4</t>
    </r>
  </si>
  <si>
    <r>
      <t>2021</t>
    </r>
    <r>
      <rPr>
        <vertAlign val="superscript"/>
        <sz val="8"/>
        <rFont val="Arial"/>
        <family val="2"/>
      </rPr>
      <t xml:space="preserve"> 4</t>
    </r>
  </si>
  <si>
    <r>
      <rPr>
        <vertAlign val="superscript"/>
        <sz val="8"/>
        <rFont val="Arial"/>
        <family val="2"/>
      </rPr>
      <t>1</t>
    </r>
    <r>
      <rPr>
        <sz val="8"/>
        <rFont val="Arial"/>
        <family val="2"/>
      </rPr>
      <t xml:space="preserve"> Prices are simple 12-month averages. </t>
    </r>
  </si>
  <si>
    <r>
      <rPr>
        <vertAlign val="superscript"/>
        <sz val="8"/>
        <rFont val="Arial"/>
        <family val="2"/>
      </rPr>
      <t>2</t>
    </r>
    <r>
      <rPr>
        <sz val="8"/>
        <rFont val="Arial"/>
        <family val="2"/>
      </rPr>
      <t xml:space="preserve"> Adjusted to allow 8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</si>
  <si>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strawberries in 2013 were not available from the National Agricultural Statistics Service.</t>
    </r>
  </si>
  <si>
    <r>
      <rPr>
        <vertAlign val="superscript"/>
        <sz val="8"/>
        <rFont val="Arial"/>
        <family val="2"/>
      </rPr>
      <t>4</t>
    </r>
    <r>
      <rPr>
        <sz val="8"/>
        <rFont val="Arial"/>
        <family val="2"/>
      </rPr>
      <t xml:space="preserve"> Beginning in 2020 estimates, all monthly price estimates for the non-citrus fruits from USDA, National Agricultural Statistics Service are derived exclusively from data provided by USDA’s Agricultural Marketing Service (AMS). Previously these estimates were based on a combination of survey data and information from AMS.</t>
    </r>
  </si>
  <si>
    <r>
      <rPr>
        <vertAlign val="superscript"/>
        <sz val="8"/>
        <rFont val="Arial"/>
        <family val="2"/>
      </rPr>
      <t>1</t>
    </r>
    <r>
      <rPr>
        <sz val="8"/>
        <rFont val="Arial"/>
        <family val="2"/>
      </rPr>
      <t xml:space="preserve"> Grapefruit, lemons, limes, oranges, tangerines, tangelos discontinued as separate category in 2016/17, temples discontinued as separate category in 2006/07, K-early citrus discontinued as separate categories in 2002/03.  Acreage is for the year harvest was completed.</t>
    </r>
  </si>
  <si>
    <r>
      <rPr>
        <vertAlign val="superscript"/>
        <sz val="8"/>
        <rFont val="Arial"/>
        <family val="2"/>
      </rPr>
      <t>2</t>
    </r>
    <r>
      <rPr>
        <sz val="8"/>
        <rFont val="Arial"/>
        <family val="2"/>
      </rPr>
      <t xml:space="preserve"> Commercial apples, apricots, cherries, grapes, nectarines, peaches, pears, plums, and prunes. </t>
    </r>
  </si>
  <si>
    <r>
      <rPr>
        <vertAlign val="superscript"/>
        <sz val="8"/>
        <rFont val="Arial"/>
        <family val="2"/>
      </rPr>
      <t>5</t>
    </r>
    <r>
      <rPr>
        <sz val="8"/>
        <rFont val="Arial"/>
        <family val="2"/>
      </rPr>
      <t xml:space="preserve"> Some figures may not add due to rounding.</t>
    </r>
  </si>
  <si>
    <r>
      <t>Citrus (1,000 acres)</t>
    </r>
    <r>
      <rPr>
        <b/>
        <vertAlign val="superscript"/>
        <sz val="8"/>
        <rFont val="Arial"/>
        <family val="2"/>
      </rPr>
      <t>1</t>
    </r>
  </si>
  <si>
    <r>
      <t>Major noncitrus fruits (1,000 acres)</t>
    </r>
    <r>
      <rPr>
        <b/>
        <vertAlign val="superscript"/>
        <sz val="8"/>
        <rFont val="Arial"/>
        <family val="2"/>
      </rPr>
      <t>2</t>
    </r>
  </si>
  <si>
    <r>
      <t>Tree nuts (1,000 acres)</t>
    </r>
    <r>
      <rPr>
        <b/>
        <vertAlign val="superscript"/>
        <sz val="8"/>
        <rFont val="Arial"/>
        <family val="2"/>
      </rPr>
      <t>4</t>
    </r>
  </si>
  <si>
    <r>
      <t>Total (1,000 acres)</t>
    </r>
    <r>
      <rPr>
        <b/>
        <vertAlign val="superscript"/>
        <sz val="8"/>
        <rFont val="Arial"/>
        <family val="2"/>
      </rPr>
      <t>5</t>
    </r>
  </si>
  <si>
    <r>
      <t>Miscellaneous noncitrus (1,000 acres)</t>
    </r>
    <r>
      <rPr>
        <b/>
        <vertAlign val="superscript"/>
        <sz val="8"/>
        <rFont val="Arial"/>
        <family val="2"/>
      </rPr>
      <t>3</t>
    </r>
  </si>
  <si>
    <r>
      <rPr>
        <vertAlign val="superscript"/>
        <sz val="8"/>
        <rFont val="Arial"/>
        <family val="2"/>
      </rPr>
      <t>1</t>
    </r>
    <r>
      <rPr>
        <sz val="8"/>
        <rFont val="Arial"/>
        <family val="2"/>
      </rPr>
      <t xml:space="preserve"> Year harvest was completed.</t>
    </r>
  </si>
  <si>
    <r>
      <t xml:space="preserve">2012 </t>
    </r>
    <r>
      <rPr>
        <vertAlign val="superscript"/>
        <sz val="8"/>
        <rFont val="Arial"/>
        <family val="2"/>
      </rPr>
      <t>4</t>
    </r>
  </si>
  <si>
    <r>
      <t>2018</t>
    </r>
    <r>
      <rPr>
        <vertAlign val="superscript"/>
        <sz val="8"/>
        <rFont val="Arial"/>
        <family val="2"/>
      </rPr>
      <t xml:space="preserve"> 5</t>
    </r>
  </si>
  <si>
    <r>
      <rPr>
        <vertAlign val="superscript"/>
        <sz val="8"/>
        <rFont val="Arial"/>
        <family val="2"/>
      </rPr>
      <t>2</t>
    </r>
    <r>
      <rPr>
        <sz val="8"/>
        <rFont val="Arial"/>
        <family val="2"/>
      </rPr>
      <t xml:space="preserve"> Includes berries (beginning 1992), cranberries, and strawberries. </t>
    </r>
  </si>
  <si>
    <r>
      <rPr>
        <vertAlign val="superscript"/>
        <sz val="8"/>
        <rFont val="Arial"/>
        <family val="2"/>
      </rPr>
      <t>4</t>
    </r>
    <r>
      <rPr>
        <sz val="8"/>
        <rFont val="Arial"/>
        <family val="2"/>
      </rPr>
      <t xml:space="preserve"> 2012 value of production estimates for avocados, bananas, figs, guavas, kiwifruit, and papayas were not included in the total.</t>
    </r>
  </si>
  <si>
    <r>
      <rPr>
        <vertAlign val="superscript"/>
        <sz val="8"/>
        <rFont val="Arial"/>
        <family val="2"/>
      </rPr>
      <t xml:space="preserve">5 </t>
    </r>
    <r>
      <rPr>
        <sz val="8"/>
        <rFont val="Arial"/>
        <family val="2"/>
      </rPr>
      <t xml:space="preserve">Some commodity estimates under "Noncitrus" were discontinued in 2018, including bananas, cultivated blackberries, boysenberries, and figs. </t>
    </r>
  </si>
  <si>
    <t>Apples (1,000 acres)</t>
  </si>
  <si>
    <t>Peaches (1,000 acres)</t>
  </si>
  <si>
    <t>Pears (1,000 acres)</t>
  </si>
  <si>
    <t>Grapes (1,000 acres)</t>
  </si>
  <si>
    <t>Sweet cherries (1,000 acres)</t>
  </si>
  <si>
    <t>Tart cherries (1,000 acres)</t>
  </si>
  <si>
    <t>Prunes and plums (1,000 acres)</t>
  </si>
  <si>
    <t>Apricots (1,000 acres)</t>
  </si>
  <si>
    <t>Figs (1,000 acres)</t>
  </si>
  <si>
    <r>
      <t>Oranges (1,000 acres)</t>
    </r>
    <r>
      <rPr>
        <b/>
        <vertAlign val="superscript"/>
        <sz val="8"/>
        <rFont val="Arial"/>
        <family val="2"/>
      </rPr>
      <t>1</t>
    </r>
  </si>
  <si>
    <r>
      <t>Tangerines (1,000 acres)</t>
    </r>
    <r>
      <rPr>
        <b/>
        <vertAlign val="superscript"/>
        <sz val="8"/>
        <rFont val="Arial"/>
        <family val="2"/>
      </rPr>
      <t>1</t>
    </r>
  </si>
  <si>
    <r>
      <t>Grapefruit (1,000 acres)</t>
    </r>
    <r>
      <rPr>
        <b/>
        <vertAlign val="superscript"/>
        <sz val="8"/>
        <rFont val="Arial"/>
        <family val="2"/>
      </rPr>
      <t>1</t>
    </r>
  </si>
  <si>
    <r>
      <t>Lemons (1,000 acres)</t>
    </r>
    <r>
      <rPr>
        <b/>
        <vertAlign val="superscript"/>
        <sz val="8"/>
        <rFont val="Arial"/>
        <family val="2"/>
      </rPr>
      <t>1</t>
    </r>
  </si>
  <si>
    <r>
      <t>Limes (1,000 acres)</t>
    </r>
    <r>
      <rPr>
        <b/>
        <vertAlign val="superscript"/>
        <sz val="8"/>
        <rFont val="Arial"/>
        <family val="2"/>
      </rPr>
      <t>1</t>
    </r>
  </si>
  <si>
    <t>Strawberries (1,000 acres)</t>
  </si>
  <si>
    <t>Pineapples (1,000 acres)</t>
  </si>
  <si>
    <t>Avocados (1,000 acres)</t>
  </si>
  <si>
    <t>Nectarines (1,000 acres)</t>
  </si>
  <si>
    <t>Cranberries (1,000 acres)</t>
  </si>
  <si>
    <t>Bananas (1,000 acres)</t>
  </si>
  <si>
    <t>Kiwifruit (1,000 acres)</t>
  </si>
  <si>
    <t>Dates (1,000 acres)</t>
  </si>
  <si>
    <t>Papayas (1,000 acres)</t>
  </si>
  <si>
    <t>Pomegranates (1,000 acres)</t>
  </si>
  <si>
    <t>Total (1,000 acres)</t>
  </si>
  <si>
    <r>
      <rPr>
        <vertAlign val="superscript"/>
        <sz val="8"/>
        <rFont val="Arial"/>
        <family val="2"/>
      </rPr>
      <t>1</t>
    </r>
    <r>
      <rPr>
        <sz val="8"/>
        <rFont val="Arial"/>
        <family val="2"/>
      </rPr>
      <t xml:space="preserve"> Beginning in 2014, the calculation of the index from 1990 onward changed from using the base period from 1990-92=100 to 2011=100.  </t>
    </r>
  </si>
  <si>
    <r>
      <rPr>
        <vertAlign val="superscript"/>
        <sz val="8"/>
        <rFont val="Arial"/>
        <family val="2"/>
      </rPr>
      <t>2</t>
    </r>
    <r>
      <rPr>
        <sz val="8"/>
        <rFont val="Arial"/>
        <family val="2"/>
      </rPr>
      <t xml:space="preserve"> Beginning in 1990, data are an average of canned fruit and canned juice. </t>
    </r>
  </si>
  <si>
    <r>
      <rPr>
        <vertAlign val="superscript"/>
        <sz val="8"/>
        <rFont val="Arial"/>
        <family val="2"/>
      </rPr>
      <t xml:space="preserve">3 </t>
    </r>
    <r>
      <rPr>
        <sz val="8"/>
        <rFont val="Arial"/>
        <family val="2"/>
      </rPr>
      <t xml:space="preserve">Beginning in 1991, data are only for frozen juice. As of 2003, data are for frozen noncarbonated juices and drinks (December 1997=100). </t>
    </r>
  </si>
  <si>
    <r>
      <rPr>
        <vertAlign val="superscript"/>
        <sz val="8"/>
        <rFont val="Arial"/>
        <family val="2"/>
      </rPr>
      <t>4</t>
    </r>
    <r>
      <rPr>
        <sz val="8"/>
        <rFont val="Arial"/>
        <family val="2"/>
      </rPr>
      <t xml:space="preserve"> Beginning in 1991, processed fruit data are for canned and dried fruit only. Beginning in 2007, processed fruit data for canned fruit only (December 1997=100).</t>
    </r>
  </si>
  <si>
    <t>Red Delicious apples (dollars/pound)</t>
  </si>
  <si>
    <t>Bananas (dollars/pound)</t>
  </si>
  <si>
    <t>Anjou pears (dollars/pound)</t>
  </si>
  <si>
    <t>Thompson seedless grapes (dollars/pound)</t>
  </si>
  <si>
    <t>Lemons (dollars/pound)</t>
  </si>
  <si>
    <t>Grapefruit (dollars/pound)</t>
  </si>
  <si>
    <t>Navel oranges (dollars/pound)</t>
  </si>
  <si>
    <t>Valencia oranges (dollars/pound)</t>
  </si>
  <si>
    <t>Grapefruit (1,000 dollars)</t>
  </si>
  <si>
    <t>Lemons (1,000 dollars)</t>
  </si>
  <si>
    <t>Tangerines (1,000 dollars)</t>
  </si>
  <si>
    <t>Apples (1,000 dollars)</t>
  </si>
  <si>
    <t>Oranges (1,000 dollars)</t>
  </si>
  <si>
    <t>Avocados (1,000 dollars)</t>
  </si>
  <si>
    <t>Cherries (1,000 dollars)</t>
  </si>
  <si>
    <t>Grapes (1,000 dollars)</t>
  </si>
  <si>
    <t>Nectarines (1,000 dollars)</t>
  </si>
  <si>
    <t>Olives (1,000 dollars)</t>
  </si>
  <si>
    <t>Peaches (1,000 dollars)</t>
  </si>
  <si>
    <t>Pears (1,000 dollars)</t>
  </si>
  <si>
    <t>Pineapples (1,000 dollars)</t>
  </si>
  <si>
    <t>Plums and prunes (1,000 dollars)</t>
  </si>
  <si>
    <t>Cranberries (1,000 dollars)</t>
  </si>
  <si>
    <t>Strawberries (1,000 dollars)</t>
  </si>
  <si>
    <t>Almonds (1,000 dollars)</t>
  </si>
  <si>
    <t>Pecans (1,000 dollars)</t>
  </si>
  <si>
    <t>Walnuts (1,000 dollars)</t>
  </si>
  <si>
    <t>Total fruit and nuts (1,000 dollars)</t>
  </si>
  <si>
    <r>
      <t>Blueberries (1,000 dollars)</t>
    </r>
    <r>
      <rPr>
        <b/>
        <vertAlign val="superscript"/>
        <sz val="8"/>
        <rFont val="Arial"/>
        <family val="2"/>
      </rPr>
      <t>1</t>
    </r>
  </si>
  <si>
    <r>
      <t>Other fruit and nuts (1,000 dollars)</t>
    </r>
    <r>
      <rPr>
        <b/>
        <vertAlign val="superscript"/>
        <sz val="8"/>
        <rFont val="Arial"/>
        <family val="2"/>
      </rPr>
      <t>2</t>
    </r>
  </si>
  <si>
    <r>
      <rPr>
        <vertAlign val="superscript"/>
        <sz val="8"/>
        <rFont val="Arial"/>
        <family val="2"/>
      </rPr>
      <t>1</t>
    </r>
    <r>
      <rPr>
        <sz val="8"/>
        <rFont val="Arial"/>
        <family val="2"/>
      </rPr>
      <t xml:space="preserve"> Beginning in 1996 includes cultivated and wild blueberries.</t>
    </r>
  </si>
  <si>
    <r>
      <rPr>
        <vertAlign val="superscript"/>
        <sz val="8"/>
        <rFont val="Arial"/>
        <family val="2"/>
      </rPr>
      <t>2</t>
    </r>
    <r>
      <rPr>
        <sz val="8"/>
        <rFont val="Arial"/>
        <family val="2"/>
      </rPr>
      <t xml:space="preserve"> Includes limes, tangelos, K-early citrus, apricots, coffee, dates, figs, bananas, papayas, kiwifruit, mangoes, guavas, raspberries, blackberries, other berries, hazelnuts, pistachios, macadamias, and miscellaneous fruit and tree nuts (raspberry data not available until 1993; lime data discontinued beginning in 2002; mango data unavailable as of 1999).</t>
    </r>
  </si>
  <si>
    <r>
      <rPr>
        <vertAlign val="superscript"/>
        <sz val="8"/>
        <rFont val="Arial"/>
        <family val="2"/>
      </rPr>
      <t>1</t>
    </r>
    <r>
      <rPr>
        <sz val="8"/>
        <rFont val="Arial"/>
        <family val="2"/>
      </rPr>
      <t xml:space="preserve"> Data may not match other tables due to rounding. Year reflects end of harvest for citrus and beginning year of harvest for noncitrus.</t>
    </r>
  </si>
  <si>
    <r>
      <rPr>
        <vertAlign val="superscript"/>
        <sz val="8"/>
        <rFont val="Arial"/>
        <family val="2"/>
      </rPr>
      <t>2</t>
    </r>
    <r>
      <rPr>
        <sz val="8"/>
        <rFont val="Arial"/>
        <family val="2"/>
      </rPr>
      <t xml:space="preserve"> Method for calculating orange juice changed in 1987.</t>
    </r>
  </si>
  <si>
    <r>
      <rPr>
        <vertAlign val="superscript"/>
        <sz val="8"/>
        <rFont val="Arial"/>
        <family val="2"/>
      </rPr>
      <t>3</t>
    </r>
    <r>
      <rPr>
        <sz val="8"/>
        <rFont val="Arial"/>
        <family val="2"/>
      </rPr>
      <t xml:space="preserve"> Includes tangerines, tangelos, other mandarins, and limes.</t>
    </r>
  </si>
  <si>
    <r>
      <rPr>
        <vertAlign val="superscript"/>
        <sz val="8"/>
        <rFont val="Arial"/>
        <family val="2"/>
      </rPr>
      <t>4</t>
    </r>
    <r>
      <rPr>
        <sz val="8"/>
        <rFont val="Arial"/>
        <family val="2"/>
      </rPr>
      <t xml:space="preserve"> Includes nectarines. </t>
    </r>
  </si>
  <si>
    <r>
      <rPr>
        <vertAlign val="superscript"/>
        <sz val="8"/>
        <rFont val="Arial"/>
        <family val="2"/>
      </rPr>
      <t>5</t>
    </r>
    <r>
      <rPr>
        <sz val="8"/>
        <rFont val="Arial"/>
        <family val="2"/>
      </rPr>
      <t xml:space="preserve"> Does not include small quantities of dried and other processed products.</t>
    </r>
  </si>
  <si>
    <r>
      <rPr>
        <vertAlign val="superscript"/>
        <sz val="8"/>
        <rFont val="Arial"/>
        <family val="2"/>
      </rPr>
      <t>7</t>
    </r>
    <r>
      <rPr>
        <sz val="8"/>
        <rFont val="Arial"/>
        <family val="2"/>
      </rPr>
      <t xml:space="preserve"> Includes apricots and plums and prunes. </t>
    </r>
  </si>
  <si>
    <r>
      <rPr>
        <vertAlign val="superscript"/>
        <sz val="8"/>
        <rFont val="Arial"/>
        <family val="2"/>
      </rPr>
      <t>8</t>
    </r>
    <r>
      <rPr>
        <sz val="8"/>
        <rFont val="Arial"/>
        <family val="2"/>
      </rPr>
      <t xml:space="preserve"> Includes blackberries, blueberries, raspberries, boysenberries, loganberries, and apricots.</t>
    </r>
  </si>
  <si>
    <r>
      <rPr>
        <vertAlign val="superscript"/>
        <sz val="8"/>
        <rFont val="Arial"/>
        <family val="2"/>
      </rPr>
      <t>9</t>
    </r>
    <r>
      <rPr>
        <sz val="8"/>
        <rFont val="Arial"/>
        <family val="2"/>
      </rPr>
      <t xml:space="preserve"> Includes prunes and cranberries. Estimates for cranberries begin in 1989. </t>
    </r>
  </si>
  <si>
    <r>
      <rPr>
        <vertAlign val="superscript"/>
        <sz val="8"/>
        <rFont val="Arial"/>
        <family val="2"/>
      </rPr>
      <t>10</t>
    </r>
    <r>
      <rPr>
        <sz val="8"/>
        <rFont val="Arial"/>
        <family val="2"/>
      </rPr>
      <t xml:space="preserve"> Includes apricots, dates, figs, peaches, pears, and plums and prunes. </t>
    </r>
  </si>
  <si>
    <r>
      <rPr>
        <vertAlign val="superscript"/>
        <sz val="8"/>
        <rFont val="Arial"/>
        <family val="2"/>
      </rPr>
      <t>11</t>
    </r>
    <r>
      <rPr>
        <sz val="8"/>
        <rFont val="Arial"/>
        <family val="2"/>
      </rPr>
      <t xml:space="preserve"> Also includes other processed apples and wine.</t>
    </r>
  </si>
  <si>
    <r>
      <rPr>
        <vertAlign val="superscript"/>
        <sz val="8"/>
        <rFont val="Arial"/>
        <family val="2"/>
      </rPr>
      <t>12</t>
    </r>
    <r>
      <rPr>
        <sz val="8"/>
        <rFont val="Arial"/>
        <family val="2"/>
      </rPr>
      <t xml:space="preserve"> Shelled basis.</t>
    </r>
  </si>
  <si>
    <r>
      <rPr>
        <vertAlign val="superscript"/>
        <sz val="8"/>
        <rFont val="Arial"/>
        <family val="2"/>
      </rPr>
      <t>13</t>
    </r>
    <r>
      <rPr>
        <sz val="8"/>
        <rFont val="Arial"/>
        <family val="2"/>
      </rPr>
      <t xml:space="preserve"> Includes hazelnuts, macadamias, pistachios, Brazil nuts, cashews, and mixed nuts.</t>
    </r>
  </si>
  <si>
    <t xml:space="preserve">Index of fruit and nut prices received by growers </t>
  </si>
  <si>
    <t>Fresh fruit, producer price index</t>
  </si>
  <si>
    <t>Dried fruit, producer price index</t>
  </si>
  <si>
    <t>Fresh fruit, consumer price index</t>
  </si>
  <si>
    <r>
      <t>Index of fruit and nut prices received by growers</t>
    </r>
    <r>
      <rPr>
        <b/>
        <vertAlign val="superscript"/>
        <sz val="8"/>
        <rFont val="Arial"/>
        <family val="2"/>
      </rPr>
      <t>1</t>
    </r>
  </si>
  <si>
    <r>
      <t>Canned fruit and juices, producer price index</t>
    </r>
    <r>
      <rPr>
        <b/>
        <vertAlign val="superscript"/>
        <sz val="8"/>
        <rFont val="Arial"/>
        <family val="2"/>
      </rPr>
      <t>2</t>
    </r>
  </si>
  <si>
    <r>
      <t>Frozen fruit and juices, consumer price index</t>
    </r>
    <r>
      <rPr>
        <b/>
        <vertAlign val="superscript"/>
        <sz val="8"/>
        <rFont val="Arial"/>
        <family val="2"/>
      </rPr>
      <t>3</t>
    </r>
  </si>
  <si>
    <r>
      <t>Processed fruit, consumer price index</t>
    </r>
    <r>
      <rPr>
        <b/>
        <vertAlign val="superscript"/>
        <sz val="8"/>
        <rFont val="Arial"/>
        <family val="2"/>
      </rPr>
      <t>4</t>
    </r>
  </si>
  <si>
    <r>
      <rPr>
        <vertAlign val="superscript"/>
        <sz val="8"/>
        <rFont val="Arial"/>
        <family val="2"/>
      </rPr>
      <t>1</t>
    </r>
    <r>
      <rPr>
        <sz val="8"/>
        <rFont val="Arial"/>
        <family val="2"/>
      </rPr>
      <t xml:space="preserve"> Prices are simple 12-month averages.</t>
    </r>
  </si>
  <si>
    <r>
      <rPr>
        <vertAlign val="superscript"/>
        <sz val="8"/>
        <rFont val="Arial"/>
        <family val="2"/>
      </rPr>
      <t>2</t>
    </r>
    <r>
      <rPr>
        <sz val="8"/>
        <rFont val="Arial"/>
        <family val="2"/>
      </rPr>
      <t xml:space="preserve"> Retail prices are for Red Delicious apples and are adjusted to allow 4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</si>
  <si>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apples in 2013 were not available from the USDA, National Agricultural Statistics Service and monthly U.S. retail prices for Red Delicious apples in 2018 were not available from the Bureau of Labor Statistics.</t>
    </r>
  </si>
  <si>
    <r>
      <t>Retail value (dollars/pound)</t>
    </r>
    <r>
      <rPr>
        <b/>
        <vertAlign val="superscript"/>
        <sz val="8"/>
        <rFont val="Arial"/>
        <family val="2"/>
      </rPr>
      <t>2</t>
    </r>
  </si>
  <si>
    <r>
      <t xml:space="preserve">2020 </t>
    </r>
    <r>
      <rPr>
        <vertAlign val="superscript"/>
        <sz val="8"/>
        <rFont val="Arial"/>
        <family val="2"/>
      </rPr>
      <t>4</t>
    </r>
  </si>
  <si>
    <r>
      <t xml:space="preserve">2021 </t>
    </r>
    <r>
      <rPr>
        <vertAlign val="superscript"/>
        <sz val="8"/>
        <rFont val="Arial"/>
        <family val="2"/>
      </rPr>
      <t>4</t>
    </r>
  </si>
  <si>
    <r>
      <rPr>
        <vertAlign val="superscript"/>
        <sz val="8"/>
        <rFont val="Arial"/>
        <family val="2"/>
      </rPr>
      <t>2</t>
    </r>
    <r>
      <rPr>
        <sz val="8"/>
        <rFont val="Arial"/>
        <family val="2"/>
      </rPr>
      <t xml:space="preserve"> Adjusted to allow 6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</si>
  <si>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peaches in 2013 were not available from the USDA, National Agricultural Statistics Service.</t>
    </r>
  </si>
  <si>
    <r>
      <t xml:space="preserve">2020 </t>
    </r>
    <r>
      <rPr>
        <vertAlign val="superscript"/>
        <sz val="8"/>
        <rFont val="Arial"/>
        <family val="2"/>
      </rPr>
      <t>3</t>
    </r>
  </si>
  <si>
    <r>
      <t xml:space="preserve">2021 </t>
    </r>
    <r>
      <rPr>
        <vertAlign val="superscript"/>
        <sz val="8"/>
        <rFont val="Arial"/>
        <family val="2"/>
      </rPr>
      <t>3</t>
    </r>
  </si>
  <si>
    <r>
      <rPr>
        <vertAlign val="superscript"/>
        <sz val="8"/>
        <rFont val="Arial"/>
        <family val="2"/>
      </rPr>
      <t>1</t>
    </r>
    <r>
      <rPr>
        <sz val="8"/>
        <rFont val="Arial"/>
        <family val="2"/>
      </rPr>
      <t xml:space="preserve"> Prices are simple 12-month averages.  </t>
    </r>
  </si>
  <si>
    <r>
      <rPr>
        <vertAlign val="superscript"/>
        <sz val="8"/>
        <rFont val="Arial"/>
        <family val="2"/>
      </rPr>
      <t>2</t>
    </r>
    <r>
      <rPr>
        <sz val="8"/>
        <rFont val="Arial"/>
        <family val="2"/>
      </rPr>
      <t xml:space="preserve"> Retail prices are for Anjou pears and are adjusted to allow 5 percent for waste and spoilage incurred during marketing.</t>
    </r>
  </si>
  <si>
    <r>
      <rPr>
        <vertAlign val="superscript"/>
        <sz val="8"/>
        <rFont val="Arial"/>
        <family val="2"/>
      </rPr>
      <t>3</t>
    </r>
    <r>
      <rPr>
        <sz val="8"/>
        <rFont val="Arial"/>
        <family val="2"/>
      </rPr>
      <t xml:space="preserve"> Beginning in 2020 estimates, all monthly price estimates for the non-citrus fruits from USDA, National Agricultural Statistics Service are derived exclusively from data provided by USDA’s Agricultural Marketing Service (AMS). Previously these estimates were based on a combination of survey data and information from AMS.</t>
    </r>
  </si>
  <si>
    <r>
      <t>Table A-10--Fresh peaches: U.S. monthly average retail price, marketing spread, and grower price, 1989 to date</t>
    </r>
    <r>
      <rPr>
        <vertAlign val="superscript"/>
        <sz val="8"/>
        <rFont val="Arial"/>
        <family val="2"/>
      </rPr>
      <t>1</t>
    </r>
  </si>
  <si>
    <r>
      <t>Table A-9--Fresh apples: U.S. monthly average retail price, marketing spread, and grower price, 1989 to date</t>
    </r>
    <r>
      <rPr>
        <vertAlign val="superscript"/>
        <sz val="8"/>
        <rFont val="Arial"/>
        <family val="2"/>
      </rPr>
      <t>1</t>
    </r>
  </si>
  <si>
    <r>
      <t>Table A-11--Fresh pears: U.S. monthly average retail price, marketing spread, and grower price, 1989 to date</t>
    </r>
    <r>
      <rPr>
        <vertAlign val="superscript"/>
        <sz val="8"/>
        <rFont val="Arial"/>
        <family val="2"/>
      </rPr>
      <t>1</t>
    </r>
  </si>
  <si>
    <r>
      <t>Table A-12--Fresh grapes: U.S. monthly average retail price, marketing spread, and grower price, 1995 to date</t>
    </r>
    <r>
      <rPr>
        <vertAlign val="superscript"/>
        <sz val="8"/>
        <rFont val="Arial"/>
        <family val="2"/>
      </rPr>
      <t>1</t>
    </r>
  </si>
  <si>
    <r>
      <t>2022</t>
    </r>
    <r>
      <rPr>
        <vertAlign val="superscript"/>
        <sz val="8"/>
        <rFont val="Arial"/>
        <family val="2"/>
      </rPr>
      <t xml:space="preserve"> 4</t>
    </r>
  </si>
  <si>
    <r>
      <rPr>
        <vertAlign val="superscript"/>
        <sz val="8"/>
        <rFont val="Arial"/>
        <family val="2"/>
      </rPr>
      <t>2</t>
    </r>
    <r>
      <rPr>
        <sz val="8"/>
        <rFont val="Arial"/>
        <family val="2"/>
      </rPr>
      <t xml:space="preserve"> Retail prices are for Thompson seedless grapes and are adjusted to allow 9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</si>
  <si>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grapes in 2013 were not available from the USDA, National Agricultural Statistics Service.</t>
    </r>
  </si>
  <si>
    <r>
      <t>Table A-13--Fresh strawberries: U.S. monthly average retail price, marketing spread, and grower price, 1990 to date</t>
    </r>
    <r>
      <rPr>
        <vertAlign val="superscript"/>
        <sz val="8"/>
        <rFont val="Arial"/>
        <family val="2"/>
      </rPr>
      <t>1</t>
    </r>
  </si>
  <si>
    <r>
      <t>Table A-14--Fresh oranges: U.S. monthly average retail price, marketing spread, and grower price, 1989/90 to date</t>
    </r>
    <r>
      <rPr>
        <vertAlign val="superscript"/>
        <sz val="8"/>
        <rFont val="Arial"/>
        <family val="2"/>
      </rPr>
      <t>1</t>
    </r>
  </si>
  <si>
    <r>
      <rPr>
        <vertAlign val="superscript"/>
        <sz val="8"/>
        <rFont val="Arial"/>
        <family val="2"/>
      </rPr>
      <t xml:space="preserve">1 </t>
    </r>
    <r>
      <rPr>
        <sz val="8"/>
        <rFont val="Arial"/>
        <family val="2"/>
      </rPr>
      <t xml:space="preserve">Prices are simple 12-month averages.  </t>
    </r>
  </si>
  <si>
    <r>
      <rPr>
        <vertAlign val="superscript"/>
        <sz val="8"/>
        <rFont val="Arial"/>
        <family val="2"/>
      </rPr>
      <t xml:space="preserve">3 </t>
    </r>
    <r>
      <rPr>
        <sz val="8"/>
        <rFont val="Arial"/>
        <family val="2"/>
      </rPr>
      <t>Adjusted to allow 3 percent for waste and spoilage incurred during marketing.</t>
    </r>
  </si>
  <si>
    <r>
      <t xml:space="preserve">Year </t>
    </r>
    <r>
      <rPr>
        <b/>
        <vertAlign val="superscript"/>
        <sz val="8"/>
        <rFont val="Arial"/>
        <family val="2"/>
      </rPr>
      <t>2</t>
    </r>
  </si>
  <si>
    <r>
      <t>Table A-15--Fresh grapefruit:  U.S. monthly average retail price, marketing spread, and grower price, 1989/90 to date</t>
    </r>
    <r>
      <rPr>
        <vertAlign val="superscript"/>
        <sz val="8"/>
        <rFont val="Arial"/>
        <family val="2"/>
      </rPr>
      <t>1</t>
    </r>
  </si>
  <si>
    <r>
      <rPr>
        <vertAlign val="superscript"/>
        <sz val="8"/>
        <rFont val="Arial"/>
        <family val="2"/>
      </rPr>
      <t>2</t>
    </r>
    <r>
      <rPr>
        <sz val="8"/>
        <rFont val="Arial"/>
        <family val="2"/>
      </rPr>
      <t xml:space="preserve"> Marketing year is September of first year through August of second year shown.</t>
    </r>
  </si>
  <si>
    <r>
      <rPr>
        <vertAlign val="superscript"/>
        <sz val="8"/>
        <rFont val="Arial"/>
        <family val="2"/>
      </rPr>
      <t>3</t>
    </r>
    <r>
      <rPr>
        <sz val="8"/>
        <rFont val="Arial"/>
        <family val="2"/>
      </rPr>
      <t xml:space="preserve"> Adjusted to allow 3 percent for waste and spoilage incurred during marketing.</t>
    </r>
  </si>
  <si>
    <r>
      <rPr>
        <vertAlign val="superscript"/>
        <sz val="8"/>
        <rFont val="Arial"/>
        <family val="2"/>
      </rPr>
      <t>2</t>
    </r>
    <r>
      <rPr>
        <sz val="8"/>
        <rFont val="Arial"/>
        <family val="2"/>
      </rPr>
      <t xml:space="preserve"> Marketing year is August of first year through July of second year shown.</t>
    </r>
  </si>
  <si>
    <r>
      <rPr>
        <vertAlign val="superscript"/>
        <sz val="8"/>
        <rFont val="Arial"/>
        <family val="2"/>
      </rPr>
      <t>3</t>
    </r>
    <r>
      <rPr>
        <sz val="8"/>
        <rFont val="Arial"/>
        <family val="2"/>
      </rPr>
      <t xml:space="preserve"> Adjusted to allow 4 percent for waste and spoilage incurred during marketing.</t>
    </r>
  </si>
  <si>
    <r>
      <t>Table A-16--Fresh lemons: U.S. monthly retail price, marketing spread, and grower price, 1989/90 to date</t>
    </r>
    <r>
      <rPr>
        <vertAlign val="superscript"/>
        <sz val="8"/>
        <rFont val="Arial"/>
        <family val="2"/>
      </rPr>
      <t>1</t>
    </r>
  </si>
  <si>
    <r>
      <t xml:space="preserve">2022 </t>
    </r>
    <r>
      <rPr>
        <vertAlign val="superscript"/>
        <sz val="8"/>
        <rFont val="Arial"/>
        <family val="2"/>
      </rPr>
      <t>4</t>
    </r>
  </si>
  <si>
    <r>
      <rPr>
        <vertAlign val="superscript"/>
        <sz val="8"/>
        <rFont val="Arial"/>
        <family val="2"/>
      </rPr>
      <t>4</t>
    </r>
    <r>
      <rPr>
        <sz val="8"/>
        <rFont val="Arial"/>
        <family val="2"/>
      </rPr>
      <t xml:space="preserve"> Almonds, hazelnuts, macadamias, walnuts, pecans, and pistachios.</t>
    </r>
  </si>
  <si>
    <t>Value of production, total (1,000 dollars)</t>
  </si>
  <si>
    <r>
      <t>Marketing spread, retail value (dollars/pound)</t>
    </r>
    <r>
      <rPr>
        <b/>
        <vertAlign val="superscript"/>
        <sz val="8"/>
        <rFont val="Arial"/>
        <family val="2"/>
      </rPr>
      <t>3</t>
    </r>
  </si>
  <si>
    <t>Marketing spread, actual (dollars/pound)</t>
  </si>
  <si>
    <t>Marketing spread, portion of retail (percent)</t>
  </si>
  <si>
    <t>Grower price, actual (dollars/pound)</t>
  </si>
  <si>
    <t>Grower price, portion of retail (percent)</t>
  </si>
  <si>
    <t>Hazelnuts (1,000 dollars)</t>
  </si>
  <si>
    <t>Pistachios (1,000 dollars)</t>
  </si>
  <si>
    <t>Table A-17--Utilized production of selected fruit and tree nuts in the United States, by State, 2022</t>
  </si>
  <si>
    <r>
      <t xml:space="preserve">2022 </t>
    </r>
    <r>
      <rPr>
        <vertAlign val="superscript"/>
        <sz val="8"/>
        <rFont val="Arial"/>
        <family val="2"/>
      </rPr>
      <t>3</t>
    </r>
  </si>
  <si>
    <r>
      <t xml:space="preserve">  Juice </t>
    </r>
    <r>
      <rPr>
        <b/>
        <vertAlign val="superscript"/>
        <sz val="8"/>
        <rFont val="Arial"/>
        <family val="2"/>
      </rPr>
      <t>2</t>
    </r>
  </si>
  <si>
    <r>
      <t xml:space="preserve">Other citrus, all </t>
    </r>
    <r>
      <rPr>
        <b/>
        <vertAlign val="superscript"/>
        <sz val="8"/>
        <rFont val="Arial"/>
        <family val="2"/>
      </rPr>
      <t>3</t>
    </r>
  </si>
  <si>
    <r>
      <t xml:space="preserve">Peaches, all  </t>
    </r>
    <r>
      <rPr>
        <b/>
        <vertAlign val="superscript"/>
        <sz val="8"/>
        <rFont val="Arial"/>
        <family val="2"/>
      </rPr>
      <t>4 5</t>
    </r>
  </si>
  <si>
    <r>
      <t xml:space="preserve">Pears, all  </t>
    </r>
    <r>
      <rPr>
        <b/>
        <vertAlign val="superscript"/>
        <sz val="8"/>
        <rFont val="Arial"/>
        <family val="2"/>
      </rPr>
      <t>5</t>
    </r>
  </si>
  <si>
    <r>
      <t xml:space="preserve">  Fresh </t>
    </r>
    <r>
      <rPr>
        <b/>
        <vertAlign val="superscript"/>
        <sz val="8"/>
        <rFont val="Arial"/>
        <family val="2"/>
      </rPr>
      <t>6</t>
    </r>
  </si>
  <si>
    <r>
      <t xml:space="preserve">  Canning </t>
    </r>
    <r>
      <rPr>
        <b/>
        <vertAlign val="superscript"/>
        <sz val="8"/>
        <rFont val="Arial"/>
        <family val="2"/>
      </rPr>
      <t>7</t>
    </r>
  </si>
  <si>
    <r>
      <t xml:space="preserve">  Freezing </t>
    </r>
    <r>
      <rPr>
        <b/>
        <vertAlign val="superscript"/>
        <sz val="8"/>
        <rFont val="Arial"/>
        <family val="2"/>
      </rPr>
      <t>8</t>
    </r>
  </si>
  <si>
    <r>
      <t xml:space="preserve">  Juice </t>
    </r>
    <r>
      <rPr>
        <b/>
        <vertAlign val="superscript"/>
        <sz val="8"/>
        <rFont val="Arial"/>
        <family val="2"/>
      </rPr>
      <t>9</t>
    </r>
  </si>
  <si>
    <r>
      <t xml:space="preserve">  Dried </t>
    </r>
    <r>
      <rPr>
        <b/>
        <vertAlign val="superscript"/>
        <sz val="8"/>
        <rFont val="Arial"/>
        <family val="2"/>
      </rPr>
      <t>10</t>
    </r>
  </si>
  <si>
    <r>
      <t xml:space="preserve"> Subtotal, all </t>
    </r>
    <r>
      <rPr>
        <b/>
        <vertAlign val="superscript"/>
        <sz val="8"/>
        <rFont val="Arial"/>
        <family val="2"/>
      </rPr>
      <t>11</t>
    </r>
  </si>
  <si>
    <r>
      <t xml:space="preserve">Tree nuts, all </t>
    </r>
    <r>
      <rPr>
        <b/>
        <vertAlign val="superscript"/>
        <sz val="8"/>
        <rFont val="Arial"/>
        <family val="2"/>
      </rPr>
      <t>12</t>
    </r>
  </si>
  <si>
    <r>
      <t xml:space="preserve">  Others </t>
    </r>
    <r>
      <rPr>
        <b/>
        <vertAlign val="superscript"/>
        <sz val="8"/>
        <rFont val="Arial"/>
        <family val="2"/>
      </rPr>
      <t>13</t>
    </r>
  </si>
  <si>
    <r>
      <t xml:space="preserve"> Subtotal, all</t>
    </r>
    <r>
      <rPr>
        <b/>
        <vertAlign val="superscript"/>
        <sz val="8"/>
        <rFont val="Arial"/>
        <family val="2"/>
      </rPr>
      <t xml:space="preserve"> 11</t>
    </r>
  </si>
  <si>
    <r>
      <t>Value of production, citrus (1,000 dollars)</t>
    </r>
    <r>
      <rPr>
        <b/>
        <vertAlign val="superscript"/>
        <sz val="8"/>
        <rFont val="Arial"/>
        <family val="2"/>
      </rPr>
      <t>1</t>
    </r>
  </si>
  <si>
    <r>
      <t>Value of production, noncitrus (1,000 dollars)</t>
    </r>
    <r>
      <rPr>
        <b/>
        <vertAlign val="superscript"/>
        <sz val="8"/>
        <rFont val="Arial"/>
        <family val="2"/>
      </rPr>
      <t>2</t>
    </r>
  </si>
  <si>
    <t>Value of production, tree nuts (1,000 dollars)</t>
  </si>
  <si>
    <r>
      <rPr>
        <vertAlign val="superscript"/>
        <sz val="8"/>
        <rFont val="Arial"/>
        <family val="2"/>
      </rPr>
      <t>6</t>
    </r>
    <r>
      <rPr>
        <sz val="8"/>
        <rFont val="Arial"/>
        <family val="2"/>
      </rPr>
      <t xml:space="preserve"> Includes apricots, blueberries, cranberries, kiwifruit, mangoes, papayas, plums and prunes, and raspberries.</t>
    </r>
  </si>
  <si>
    <t>Table A-18--Value of utilized production for selected fruit and tree nuts in the United States, by State, 2022</t>
  </si>
  <si>
    <t>Oranges (1,000 tons fresh equivalent)</t>
  </si>
  <si>
    <t>Lemons (1,000 tons fresh equivalent)</t>
  </si>
  <si>
    <t>Total citrus fruit (1,000 tons fresh equivalent)</t>
  </si>
  <si>
    <t>Apples (1,000 tons fresh equivalent)</t>
  </si>
  <si>
    <t>Apricots (1,000 tons fresh equivalent)</t>
  </si>
  <si>
    <t>Avocados (1,000 tons fresh equivalent)</t>
  </si>
  <si>
    <t>Bananas (1,000 tons fresh equivalent)</t>
  </si>
  <si>
    <t>Blackberries (1,000 tons fresh equivalent)</t>
  </si>
  <si>
    <t>Blueberries (1,000 tons fresh equivalent)</t>
  </si>
  <si>
    <t>Boysenberries (1,000 tons fresh equivalent)</t>
  </si>
  <si>
    <t>Raspberries (1,000 tons fresh equivalent)</t>
  </si>
  <si>
    <t>Sweet cherries (1,000 tons fresh equivalent)</t>
  </si>
  <si>
    <t>Cranberries (1,000 tons fresh equivalent)</t>
  </si>
  <si>
    <t>Dates (1,000 tons fresh equivalent)</t>
  </si>
  <si>
    <t>Figs (1,000 tons fresh equivalent)</t>
  </si>
  <si>
    <t>Grapes (1,000 tons fresh equivalent)</t>
  </si>
  <si>
    <t>Kiwifruit (1,000 tons fresh equivalent)</t>
  </si>
  <si>
    <t>Nectarines (1,000 tons fresh equivalent)</t>
  </si>
  <si>
    <t>Olives (1,000 tons fresh equivalent)</t>
  </si>
  <si>
    <t>Papayas (1,000 tons fresh equivalent)</t>
  </si>
  <si>
    <t>Peaches (1,000 tons fresh equivalent)</t>
  </si>
  <si>
    <t>Pears (1,000 tons fresh equivalent)</t>
  </si>
  <si>
    <t>Prunes and plums (1,000 tons fresh equivalent)</t>
  </si>
  <si>
    <t>Strawberries (1,000 tons fresh equivalent)</t>
  </si>
  <si>
    <t>Share of U.S. fruit and tree nuts (percent)</t>
  </si>
  <si>
    <t>Hazelnuts (1,000 tons in-shell equivalent)</t>
  </si>
  <si>
    <t>Macadamia (1,000 tons in-shell equivalent)</t>
  </si>
  <si>
    <t>Pecans (1,000 tons in-shell equivalent)</t>
  </si>
  <si>
    <t>Pistachios (1,000 tons in-shell equivalent)</t>
  </si>
  <si>
    <t>Walnuts (1,000 tons in-shell equivalent)</t>
  </si>
  <si>
    <t>Total citrus fruit (1,000 dollars)</t>
  </si>
  <si>
    <t>Apricots (1,000 dollars)</t>
  </si>
  <si>
    <t>Bananas (1,000 dollars)</t>
  </si>
  <si>
    <t>Blackberries (1,000 dollars)</t>
  </si>
  <si>
    <t>Blueberries (1,000 dollars)</t>
  </si>
  <si>
    <t>Boysenberries (1,000 dollars)</t>
  </si>
  <si>
    <t>Raspberries (1,000 dollars)</t>
  </si>
  <si>
    <t>Sweet cherries (1,000 dollars)</t>
  </si>
  <si>
    <t>Dates (1,000 dollars)</t>
  </si>
  <si>
    <t>Figs (1,000 dollars)</t>
  </si>
  <si>
    <t>Kiwifruit (1,000 dollars)</t>
  </si>
  <si>
    <t>Papayas (1,000 dollars)</t>
  </si>
  <si>
    <t>Prunes and plums (1,000 dollars)</t>
  </si>
  <si>
    <t>Macadamia (1,000 dollars)</t>
  </si>
  <si>
    <t>Total tree nuts (1,000 dollars)</t>
  </si>
  <si>
    <t>* Total for all items will not match previous Yearbook issues due to the inclusion of melons.</t>
  </si>
  <si>
    <t>Source: USDA, Economic Research Service calculations based on U.S. production data from USDA, National Agricultural Statistics Service and U.S. trade and population data from U.S. Department of Commerce, Bureau of the Census.</t>
  </si>
  <si>
    <r>
      <t xml:space="preserve">Source: USDA, Economic Research Service based on data from USDA, National Agricultural Statistics Service, </t>
    </r>
    <r>
      <rPr>
        <i/>
        <sz val="8"/>
        <rFont val="Arial"/>
        <family val="2"/>
      </rPr>
      <t xml:space="preserve">Citrus Fruits Summary </t>
    </r>
    <r>
      <rPr>
        <sz val="8"/>
        <rFont val="Arial"/>
        <family val="2"/>
      </rPr>
      <t>and</t>
    </r>
    <r>
      <rPr>
        <i/>
        <sz val="8"/>
        <rFont val="Arial"/>
        <family val="2"/>
      </rPr>
      <t xml:space="preserve"> Noncitrus Fruits and Nuts Summary, </t>
    </r>
    <r>
      <rPr>
        <sz val="8"/>
        <rFont val="Arial"/>
        <family val="2"/>
      </rPr>
      <t>various years.</t>
    </r>
  </si>
  <si>
    <r>
      <rPr>
        <vertAlign val="superscript"/>
        <sz val="8"/>
        <rFont val="Arial"/>
        <family val="2"/>
      </rPr>
      <t xml:space="preserve">3 </t>
    </r>
    <r>
      <rPr>
        <sz val="8"/>
        <rFont val="Arial"/>
        <family val="2"/>
      </rPr>
      <t>Avocados, bananas, berries (until 1979 and after 1992), cranberries, dates, figs, guavas, kiwifruit, olives, papayas, pineapples (until 2006), pomegranates (until 1989), and strawberries.</t>
    </r>
  </si>
  <si>
    <t>D</t>
  </si>
  <si>
    <t>D = Discontinued.</t>
  </si>
  <si>
    <t>NA</t>
  </si>
  <si>
    <t>NP = Not published to avoid disclosure of individual operations.</t>
  </si>
  <si>
    <t>NP</t>
  </si>
  <si>
    <r>
      <t>Tangelos (1,000 acres)</t>
    </r>
    <r>
      <rPr>
        <b/>
        <vertAlign val="superscript"/>
        <sz val="8"/>
        <rFont val="Arial"/>
        <family val="2"/>
      </rPr>
      <t>1,2</t>
    </r>
  </si>
  <si>
    <r>
      <t>Temples (1,000 acres)</t>
    </r>
    <r>
      <rPr>
        <b/>
        <vertAlign val="superscript"/>
        <sz val="8"/>
        <rFont val="Arial"/>
        <family val="2"/>
      </rPr>
      <t>1,2,3</t>
    </r>
  </si>
  <si>
    <r>
      <t>Mangoes (1,000 acres)</t>
    </r>
    <r>
      <rPr>
        <b/>
        <vertAlign val="superscript"/>
        <sz val="8"/>
        <rFont val="Arial"/>
        <family val="2"/>
      </rPr>
      <t>4</t>
    </r>
  </si>
  <si>
    <r>
      <rPr>
        <vertAlign val="superscript"/>
        <sz val="8"/>
        <rFont val="Arial"/>
        <family val="2"/>
      </rPr>
      <t xml:space="preserve">2 </t>
    </r>
    <r>
      <rPr>
        <sz val="8"/>
        <rFont val="Arial"/>
        <family val="2"/>
      </rPr>
      <t>As of 2017, data included in tangerines and mandarins.</t>
    </r>
  </si>
  <si>
    <r>
      <rPr>
        <vertAlign val="superscript"/>
        <sz val="8"/>
        <rFont val="Arial"/>
        <family val="2"/>
      </rPr>
      <t>3</t>
    </r>
    <r>
      <rPr>
        <sz val="8"/>
        <rFont val="Arial"/>
        <family val="2"/>
      </rPr>
      <t xml:space="preserve"> As of 2007, data included with oranges.</t>
    </r>
  </si>
  <si>
    <r>
      <rPr>
        <vertAlign val="superscript"/>
        <sz val="8"/>
        <rFont val="Arial"/>
        <family val="2"/>
      </rPr>
      <t>4</t>
    </r>
    <r>
      <rPr>
        <sz val="8"/>
        <rFont val="Arial"/>
        <family val="2"/>
      </rPr>
      <t xml:space="preserve"> Florida only.</t>
    </r>
  </si>
  <si>
    <r>
      <t xml:space="preserve">2012 </t>
    </r>
    <r>
      <rPr>
        <vertAlign val="superscript"/>
        <sz val="8"/>
        <rFont val="Arial"/>
        <family val="2"/>
      </rPr>
      <t>5</t>
    </r>
  </si>
  <si>
    <r>
      <rPr>
        <vertAlign val="superscript"/>
        <sz val="8"/>
        <rFont val="Arial"/>
        <family val="2"/>
      </rPr>
      <t>5</t>
    </r>
    <r>
      <rPr>
        <sz val="8"/>
        <rFont val="Arial"/>
        <family val="2"/>
      </rPr>
      <t xml:space="preserve"> 2011 bearing acreage for avocados, bananas, and papayas was carried forward. </t>
    </r>
  </si>
  <si>
    <r>
      <t xml:space="preserve">Source: USDA, Economic Research Service based on data from USDA, National Agricultural Statistics Service, </t>
    </r>
    <r>
      <rPr>
        <i/>
        <sz val="8"/>
        <rFont val="Arial"/>
        <family val="2"/>
      </rPr>
      <t xml:space="preserve">Agricultural Prices </t>
    </r>
    <r>
      <rPr>
        <sz val="8"/>
        <rFont val="Arial"/>
        <family val="2"/>
      </rPr>
      <t>and U.S. Department of Labor, Bureau of Labor Statistics.</t>
    </r>
  </si>
  <si>
    <t xml:space="preserve">Source: USDA, Economic Research Service based on data from U.S. Department of Labor, Bureau of Labor Statistics. </t>
  </si>
  <si>
    <r>
      <t>2020</t>
    </r>
    <r>
      <rPr>
        <vertAlign val="superscript"/>
        <sz val="8"/>
        <rFont val="Arial"/>
        <family val="2"/>
      </rPr>
      <t xml:space="preserve"> 3,4</t>
    </r>
  </si>
  <si>
    <r>
      <t xml:space="preserve">2013 </t>
    </r>
    <r>
      <rPr>
        <vertAlign val="superscript"/>
        <sz val="8"/>
        <rFont val="Arial"/>
        <family val="2"/>
      </rPr>
      <t>3</t>
    </r>
  </si>
  <si>
    <r>
      <t xml:space="preserve">2018 </t>
    </r>
    <r>
      <rPr>
        <vertAlign val="superscript"/>
        <sz val="8"/>
        <rFont val="Arial"/>
        <family val="2"/>
      </rPr>
      <t>3</t>
    </r>
  </si>
  <si>
    <r>
      <t xml:space="preserve">2019 </t>
    </r>
    <r>
      <rPr>
        <vertAlign val="superscript"/>
        <sz val="8"/>
        <rFont val="Arial"/>
        <family val="2"/>
      </rPr>
      <t>3</t>
    </r>
  </si>
  <si>
    <r>
      <t>2021</t>
    </r>
    <r>
      <rPr>
        <vertAlign val="superscript"/>
        <sz val="8"/>
        <rFont val="Arial"/>
        <family val="2"/>
      </rPr>
      <t xml:space="preserve"> 3,4</t>
    </r>
  </si>
  <si>
    <r>
      <t>2022</t>
    </r>
    <r>
      <rPr>
        <vertAlign val="superscript"/>
        <sz val="8"/>
        <rFont val="Arial"/>
        <family val="2"/>
      </rPr>
      <t xml:space="preserve"> 3,4</t>
    </r>
  </si>
  <si>
    <r>
      <t xml:space="preserve">Source: USDA, Economic Research Service based on data from U.S. Department of Labor, Bureau of Labor Statistics and USDA, National Agricultural Statistics Service, </t>
    </r>
    <r>
      <rPr>
        <i/>
        <sz val="8"/>
        <rFont val="Arial"/>
        <family val="2"/>
      </rPr>
      <t>Agricultural</t>
    </r>
    <r>
      <rPr>
        <sz val="8"/>
        <rFont val="Arial"/>
        <family val="2"/>
      </rPr>
      <t xml:space="preserve"> </t>
    </r>
    <r>
      <rPr>
        <i/>
        <sz val="8"/>
        <rFont val="Arial"/>
        <family val="2"/>
      </rPr>
      <t>Prices.</t>
    </r>
  </si>
  <si>
    <r>
      <rPr>
        <vertAlign val="superscript"/>
        <sz val="8"/>
        <rFont val="Arial"/>
        <family val="2"/>
      </rPr>
      <t xml:space="preserve">2 </t>
    </r>
    <r>
      <rPr>
        <sz val="8"/>
        <rFont val="Arial"/>
        <family val="2"/>
      </rPr>
      <t>Marketing year is November of first year through October of second year shown.</t>
    </r>
  </si>
  <si>
    <t xml:space="preserve">NA = Not available.  </t>
  </si>
  <si>
    <t xml:space="preserve">NA  = Not available. </t>
  </si>
  <si>
    <t xml:space="preserve">NA = Not available. </t>
  </si>
  <si>
    <t>NA  = Not available.</t>
  </si>
  <si>
    <t>NA = Not available.</t>
  </si>
  <si>
    <t>Note: One ton is equal to 2,000 pounds.</t>
  </si>
  <si>
    <t xml:space="preserve"> NP = Not published to avoid disclosure of individual operations.</t>
  </si>
  <si>
    <t>Source: USDA, Economic Research Service based on data from USDA, National Agricultural Statistics Service.</t>
  </si>
  <si>
    <r>
      <t>Tart cherries (1,000 dollars)</t>
    </r>
    <r>
      <rPr>
        <b/>
        <vertAlign val="superscript"/>
        <sz val="8"/>
        <color theme="1"/>
        <rFont val="Arial"/>
        <family val="2"/>
      </rPr>
      <t>3</t>
    </r>
  </si>
  <si>
    <r>
      <t>Total noncitrus fruit (1,000 dollars)</t>
    </r>
    <r>
      <rPr>
        <b/>
        <vertAlign val="superscript"/>
        <sz val="8"/>
        <color theme="1"/>
        <rFont val="Arial"/>
        <family val="2"/>
      </rPr>
      <t>3</t>
    </r>
  </si>
  <si>
    <r>
      <t>Total fruit and tree nuts (1,000 dollars)</t>
    </r>
    <r>
      <rPr>
        <b/>
        <vertAlign val="superscript"/>
        <sz val="8"/>
        <rFont val="Arial"/>
        <family val="2"/>
      </rPr>
      <t>3</t>
    </r>
  </si>
  <si>
    <r>
      <t xml:space="preserve"> Hawaii </t>
    </r>
    <r>
      <rPr>
        <b/>
        <vertAlign val="superscript"/>
        <sz val="8"/>
        <color rgb="FF000000"/>
        <rFont val="Arial"/>
        <family val="2"/>
      </rPr>
      <t>4</t>
    </r>
  </si>
  <si>
    <r>
      <rPr>
        <vertAlign val="superscript"/>
        <sz val="8"/>
        <color indexed="8"/>
        <rFont val="Arial"/>
        <family val="2"/>
      </rPr>
      <t>3</t>
    </r>
    <r>
      <rPr>
        <sz val="8"/>
        <color indexed="8"/>
        <rFont val="Arial"/>
        <family val="2"/>
      </rPr>
      <t xml:space="preserve"> The sum of the state-level totals does not equal the national-level total because some state-level totals are suppressed (to avoid disclosure related issues).</t>
    </r>
  </si>
  <si>
    <r>
      <t>Grapefruit (1,000 dollars)</t>
    </r>
    <r>
      <rPr>
        <b/>
        <vertAlign val="superscript"/>
        <sz val="8"/>
        <rFont val="Arial"/>
        <family val="2"/>
      </rPr>
      <t>1</t>
    </r>
  </si>
  <si>
    <r>
      <t>Tangerines and mandarins (1,000 dollars)</t>
    </r>
    <r>
      <rPr>
        <b/>
        <vertAlign val="superscript"/>
        <sz val="8"/>
        <rFont val="Arial"/>
        <family val="2"/>
      </rPr>
      <t>2</t>
    </r>
    <r>
      <rPr>
        <b/>
        <sz val="8"/>
        <rFont val="Arial"/>
        <family val="2"/>
      </rPr>
      <t xml:space="preserve"> </t>
    </r>
  </si>
  <si>
    <r>
      <rPr>
        <vertAlign val="superscript"/>
        <sz val="8"/>
        <rFont val="Arial"/>
        <family val="2"/>
      </rPr>
      <t xml:space="preserve">1 </t>
    </r>
    <r>
      <rPr>
        <sz val="8"/>
        <rFont val="Arial"/>
        <family val="2"/>
      </rPr>
      <t>Includes Pummelos in California.</t>
    </r>
  </si>
  <si>
    <r>
      <t>Grapefruit (1,000 tons fresh equivalent)</t>
    </r>
    <r>
      <rPr>
        <b/>
        <vertAlign val="superscript"/>
        <sz val="8"/>
        <rFont val="Arial"/>
        <family val="2"/>
      </rPr>
      <t>1</t>
    </r>
  </si>
  <si>
    <r>
      <t>Tangerines and mandarins (1,000 tons fresh equivalent)</t>
    </r>
    <r>
      <rPr>
        <b/>
        <vertAlign val="superscript"/>
        <sz val="8"/>
        <rFont val="Arial"/>
        <family val="2"/>
      </rPr>
      <t>2</t>
    </r>
    <r>
      <rPr>
        <b/>
        <sz val="8"/>
        <rFont val="Arial"/>
        <family val="2"/>
      </rPr>
      <t xml:space="preserve"> </t>
    </r>
  </si>
  <si>
    <r>
      <t>Tart cherries (1,000 tons fresh equivalent)</t>
    </r>
    <r>
      <rPr>
        <b/>
        <vertAlign val="superscript"/>
        <sz val="8"/>
        <color theme="1"/>
        <rFont val="Arial"/>
        <family val="2"/>
      </rPr>
      <t>3</t>
    </r>
  </si>
  <si>
    <r>
      <rPr>
        <vertAlign val="superscript"/>
        <sz val="8"/>
        <rFont val="Arial"/>
        <family val="2"/>
      </rPr>
      <t>2</t>
    </r>
    <r>
      <rPr>
        <sz val="8"/>
        <rFont val="Arial"/>
        <family val="2"/>
      </rPr>
      <t xml:space="preserve"> Includes tangelos and tangors. Includes only Fallglo, Sunburst, and Honey varieties, Temples and tangelos in Florida.</t>
    </r>
  </si>
  <si>
    <r>
      <rPr>
        <vertAlign val="superscript"/>
        <sz val="8"/>
        <rFont val="Arial"/>
        <family val="2"/>
      </rPr>
      <t>4</t>
    </r>
    <r>
      <rPr>
        <sz val="8"/>
        <rFont val="Arial"/>
        <family val="2"/>
      </rPr>
      <t xml:space="preserve"> Total for the State includes coffee utilized production.</t>
    </r>
  </si>
  <si>
    <r>
      <t>Total noncitrus fruit (1,000 tons fresh equivalent)</t>
    </r>
    <r>
      <rPr>
        <b/>
        <vertAlign val="superscript"/>
        <sz val="8"/>
        <color theme="1"/>
        <rFont val="Arial"/>
        <family val="2"/>
      </rPr>
      <t>3</t>
    </r>
  </si>
  <si>
    <r>
      <rPr>
        <vertAlign val="superscript"/>
        <sz val="8"/>
        <rFont val="Arial"/>
        <family val="2"/>
      </rPr>
      <t xml:space="preserve">1 </t>
    </r>
    <r>
      <rPr>
        <sz val="8"/>
        <rFont val="Arial"/>
        <family val="2"/>
      </rPr>
      <t>Prune total production on fresh basis.</t>
    </r>
  </si>
  <si>
    <r>
      <rPr>
        <vertAlign val="superscript"/>
        <sz val="8"/>
        <rFont val="Arial"/>
        <family val="2"/>
      </rPr>
      <t xml:space="preserve">2 </t>
    </r>
    <r>
      <rPr>
        <sz val="8"/>
        <rFont val="Arial"/>
        <family val="2"/>
      </rPr>
      <t>Year harvest was completed.</t>
    </r>
  </si>
  <si>
    <r>
      <rPr>
        <vertAlign val="superscript"/>
        <sz val="8"/>
        <rFont val="Arial"/>
        <family val="2"/>
      </rPr>
      <t xml:space="preserve">3 </t>
    </r>
    <r>
      <rPr>
        <sz val="8"/>
        <rFont val="Arial"/>
        <family val="2"/>
      </rPr>
      <t>As of 2017, data included in tangerines and mandarins.</t>
    </r>
  </si>
  <si>
    <r>
      <rPr>
        <vertAlign val="superscript"/>
        <sz val="8"/>
        <rFont val="Arial"/>
        <family val="2"/>
      </rPr>
      <t>4</t>
    </r>
    <r>
      <rPr>
        <sz val="8"/>
        <rFont val="Arial"/>
        <family val="2"/>
      </rPr>
      <t xml:space="preserve"> As of 2007, data included with oranges.   </t>
    </r>
  </si>
  <si>
    <r>
      <rPr>
        <vertAlign val="superscript"/>
        <sz val="8"/>
        <rFont val="Arial"/>
        <family val="2"/>
      </rPr>
      <t>5</t>
    </r>
    <r>
      <rPr>
        <sz val="8"/>
        <rFont val="Arial"/>
        <family val="2"/>
      </rPr>
      <t xml:space="preserve"> Only utilized production estimated until 2016. </t>
    </r>
  </si>
  <si>
    <r>
      <rPr>
        <vertAlign val="superscript"/>
        <sz val="8"/>
        <rFont val="Arial"/>
        <family val="2"/>
      </rPr>
      <t>6</t>
    </r>
    <r>
      <rPr>
        <sz val="8"/>
        <rFont val="Arial"/>
        <family val="2"/>
      </rPr>
      <t xml:space="preserve"> Florida only. </t>
    </r>
  </si>
  <si>
    <t>Apples (1,000 tons)</t>
  </si>
  <si>
    <t>Peaches (1,000 tons)</t>
  </si>
  <si>
    <t>Pears (1,000 tons)</t>
  </si>
  <si>
    <t>Grapes (1,000 tons)</t>
  </si>
  <si>
    <t>Sweet cherries (1,000 tons)</t>
  </si>
  <si>
    <t>Tart cherries (1,000 tons)</t>
  </si>
  <si>
    <t>Apricots (1,000 tons)</t>
  </si>
  <si>
    <t>Figs (1,000 tons)</t>
  </si>
  <si>
    <t>Strawberries (1,000 tons)</t>
  </si>
  <si>
    <t>Avocados (1,000 tons)</t>
  </si>
  <si>
    <t>Nectarines (1,000 tons)</t>
  </si>
  <si>
    <t>Cranberries (1,000 tons)</t>
  </si>
  <si>
    <t>Kiwifruit (1,000 tons)</t>
  </si>
  <si>
    <t>Dates (1,000 tons)</t>
  </si>
  <si>
    <t>Pomegranates (1,000 tons)</t>
  </si>
  <si>
    <t>Total (1,000 tons)</t>
  </si>
  <si>
    <r>
      <t>Prunes and plums (1,000 tons)</t>
    </r>
    <r>
      <rPr>
        <b/>
        <vertAlign val="superscript"/>
        <sz val="8"/>
        <rFont val="Arial"/>
        <family val="2"/>
      </rPr>
      <t>1</t>
    </r>
  </si>
  <si>
    <r>
      <t>Oranges (1,000 tons)</t>
    </r>
    <r>
      <rPr>
        <b/>
        <vertAlign val="superscript"/>
        <sz val="8"/>
        <rFont val="Arial"/>
        <family val="2"/>
      </rPr>
      <t>2</t>
    </r>
  </si>
  <si>
    <r>
      <t>Tangerines (1,000 tons)</t>
    </r>
    <r>
      <rPr>
        <b/>
        <vertAlign val="superscript"/>
        <sz val="8"/>
        <rFont val="Arial"/>
        <family val="2"/>
      </rPr>
      <t>2</t>
    </r>
  </si>
  <si>
    <r>
      <t>Grapefruit (1,000 tons)</t>
    </r>
    <r>
      <rPr>
        <b/>
        <vertAlign val="superscript"/>
        <sz val="8"/>
        <rFont val="Arial"/>
        <family val="2"/>
      </rPr>
      <t>2</t>
    </r>
  </si>
  <si>
    <r>
      <t>Lemons (1,000 tons)</t>
    </r>
    <r>
      <rPr>
        <b/>
        <vertAlign val="superscript"/>
        <sz val="8"/>
        <rFont val="Arial"/>
        <family val="2"/>
      </rPr>
      <t>2</t>
    </r>
  </si>
  <si>
    <r>
      <t>Limes (1,000 tons)</t>
    </r>
    <r>
      <rPr>
        <b/>
        <vertAlign val="superscript"/>
        <sz val="8"/>
        <rFont val="Arial"/>
        <family val="2"/>
      </rPr>
      <t>2</t>
    </r>
  </si>
  <si>
    <r>
      <t>Tangelos (1,000 tons)</t>
    </r>
    <r>
      <rPr>
        <b/>
        <vertAlign val="superscript"/>
        <sz val="8"/>
        <rFont val="Arial"/>
        <family val="2"/>
      </rPr>
      <t>2,3</t>
    </r>
  </si>
  <si>
    <r>
      <t>Temples (1,000 tons)</t>
    </r>
    <r>
      <rPr>
        <b/>
        <vertAlign val="superscript"/>
        <sz val="8"/>
        <rFont val="Arial"/>
        <family val="2"/>
      </rPr>
      <t>2,3,4</t>
    </r>
  </si>
  <si>
    <r>
      <t>Pineapples (1,000 tons)</t>
    </r>
    <r>
      <rPr>
        <b/>
        <vertAlign val="superscript"/>
        <sz val="8"/>
        <rFont val="Arial"/>
        <family val="2"/>
      </rPr>
      <t>5</t>
    </r>
  </si>
  <si>
    <r>
      <t>Bananas (1,000 tons)</t>
    </r>
    <r>
      <rPr>
        <b/>
        <vertAlign val="superscript"/>
        <sz val="8"/>
        <rFont val="Arial"/>
        <family val="2"/>
      </rPr>
      <t>5</t>
    </r>
  </si>
  <si>
    <r>
      <t>Papayas (1,000 tons)</t>
    </r>
    <r>
      <rPr>
        <b/>
        <vertAlign val="superscript"/>
        <sz val="8"/>
        <rFont val="Arial"/>
        <family val="2"/>
      </rPr>
      <t>5</t>
    </r>
  </si>
  <si>
    <r>
      <t>Mangoes (1,000 tons)</t>
    </r>
    <r>
      <rPr>
        <b/>
        <vertAlign val="superscript"/>
        <sz val="8"/>
        <rFont val="Arial"/>
        <family val="2"/>
      </rPr>
      <t>6</t>
    </r>
  </si>
  <si>
    <r>
      <t>Utilized production, citrus (1,000 tons)</t>
    </r>
    <r>
      <rPr>
        <b/>
        <vertAlign val="superscript"/>
        <sz val="8"/>
        <rFont val="Arial"/>
        <family val="2"/>
      </rPr>
      <t>1</t>
    </r>
  </si>
  <si>
    <r>
      <t>Utilized production, noncitrus (1,000 tons)</t>
    </r>
    <r>
      <rPr>
        <b/>
        <vertAlign val="superscript"/>
        <sz val="8"/>
        <rFont val="Arial"/>
        <family val="2"/>
      </rPr>
      <t>2</t>
    </r>
  </si>
  <si>
    <r>
      <t>Utilized production, tree nuts (1,000 tons)</t>
    </r>
    <r>
      <rPr>
        <b/>
        <vertAlign val="superscript"/>
        <sz val="8"/>
        <rFont val="Arial"/>
        <family val="2"/>
      </rPr>
      <t>3</t>
    </r>
  </si>
  <si>
    <t>Utilized production, total (1,000 tons)</t>
  </si>
  <si>
    <r>
      <t xml:space="preserve">Source: USDA, Economic Research Service based on data from USDA, National Agricultural Statistics Service, </t>
    </r>
    <r>
      <rPr>
        <i/>
        <sz val="8"/>
        <rFont val="Arial"/>
        <family val="2"/>
      </rPr>
      <t>Citrus Fruits 2022 Summary</t>
    </r>
    <r>
      <rPr>
        <sz val="8"/>
        <rFont val="Arial"/>
        <family val="2"/>
      </rPr>
      <t xml:space="preserve"> and </t>
    </r>
    <r>
      <rPr>
        <i/>
        <sz val="8"/>
        <rFont val="Arial"/>
        <family val="2"/>
      </rPr>
      <t>Noncitrus Fruit and Nuts 2022 Summary</t>
    </r>
    <r>
      <rPr>
        <sz val="8"/>
        <rFont val="Arial"/>
        <family val="2"/>
      </rPr>
      <t>.</t>
    </r>
  </si>
  <si>
    <r>
      <t xml:space="preserve">Source: USDA, Economic Research Service based on data from USDA, NASS, </t>
    </r>
    <r>
      <rPr>
        <i/>
        <sz val="8"/>
        <color indexed="8"/>
        <rFont val="Arial"/>
        <family val="2"/>
      </rPr>
      <t>Citrus Fruits 2022 Summary</t>
    </r>
    <r>
      <rPr>
        <sz val="8"/>
        <color indexed="8"/>
        <rFont val="Arial"/>
        <family val="2"/>
      </rPr>
      <t xml:space="preserve"> and </t>
    </r>
    <r>
      <rPr>
        <i/>
        <sz val="8"/>
        <color indexed="8"/>
        <rFont val="Arial"/>
        <family val="2"/>
      </rPr>
      <t>Noncitrus Fruit and Nuts 2022 Summary</t>
    </r>
    <r>
      <rPr>
        <sz val="8"/>
        <color indexed="8"/>
        <rFont val="Arial"/>
        <family val="2"/>
      </rPr>
      <t>.</t>
    </r>
  </si>
  <si>
    <r>
      <rPr>
        <vertAlign val="superscript"/>
        <sz val="8"/>
        <color indexed="8"/>
        <rFont val="Arial"/>
        <family val="2"/>
      </rPr>
      <t>3</t>
    </r>
    <r>
      <rPr>
        <sz val="8"/>
        <color indexed="8"/>
        <rFont val="Arial"/>
        <family val="2"/>
      </rPr>
      <t xml:space="preserve"> The sum of the State-level totals does not equal the national-level total because some State-level totals are suppressed (to avoid disclosure related issues).</t>
    </r>
  </si>
  <si>
    <r>
      <t>Table A-1--U.S. per capita availability of selected, commercially produced, fresh, and processing fruit and tree nuts, 1976 to date</t>
    </r>
    <r>
      <rPr>
        <vertAlign val="superscript"/>
        <sz val="8"/>
        <rFont val="Arial"/>
        <family val="2"/>
      </rPr>
      <t>1</t>
    </r>
  </si>
  <si>
    <r>
      <t xml:space="preserve">Table A-1--U.S. per capita availability of selected, commercially produced, fresh, and processing fruit and tree nuts, 1976 to date </t>
    </r>
    <r>
      <rPr>
        <vertAlign val="superscript"/>
        <sz val="8"/>
        <rFont val="Arial"/>
        <family val="2"/>
      </rPr>
      <t>1</t>
    </r>
    <r>
      <rPr>
        <sz val="8"/>
        <rFont val="Arial"/>
        <family val="2"/>
      </rPr>
      <t>--Continued</t>
    </r>
  </si>
  <si>
    <r>
      <rPr>
        <vertAlign val="superscript"/>
        <sz val="8"/>
        <rFont val="Arial"/>
        <family val="2"/>
      </rPr>
      <t>4</t>
    </r>
    <r>
      <rPr>
        <sz val="8"/>
        <rFont val="Arial"/>
        <family val="2"/>
      </rPr>
      <t xml:space="preserve"> Beginning in 2020 estimates, all monthly price estimates for the non-citrus fruits from USDA, National Agricultural Statistics Service are derived exclusively from data provided by USDA, Agricultural Marketing Service (AMS). Previously these estimates were based on a combination of survey data and information from AMS.</t>
    </r>
  </si>
  <si>
    <r>
      <t>Total tree nuts (1,000 tons in-shell equivalent)</t>
    </r>
    <r>
      <rPr>
        <b/>
        <vertAlign val="superscript"/>
        <sz val="8"/>
        <rFont val="Arial"/>
        <family val="2"/>
      </rPr>
      <t>4</t>
    </r>
  </si>
  <si>
    <r>
      <t>Total fruit and tree nuts (1,000 tons in-shell equivalent)</t>
    </r>
    <r>
      <rPr>
        <b/>
        <vertAlign val="superscript"/>
        <sz val="8"/>
        <rFont val="Arial"/>
        <family val="2"/>
      </rPr>
      <t>3,4</t>
    </r>
  </si>
  <si>
    <r>
      <t>Almonds (1,000 tons in-shell equivalent)</t>
    </r>
    <r>
      <rPr>
        <b/>
        <vertAlign val="superscript"/>
        <sz val="8"/>
        <color theme="1"/>
        <rFont val="Arial"/>
        <family val="2"/>
      </rPr>
      <t>4</t>
    </r>
  </si>
  <si>
    <r>
      <t xml:space="preserve"> Hawaii </t>
    </r>
    <r>
      <rPr>
        <b/>
        <vertAlign val="superscript"/>
        <sz val="8"/>
        <rFont val="Arial"/>
        <family val="2"/>
      </rPr>
      <t>5</t>
    </r>
  </si>
  <si>
    <r>
      <rPr>
        <vertAlign val="superscript"/>
        <sz val="8"/>
        <rFont val="Arial"/>
        <family val="2"/>
      </rPr>
      <t>3</t>
    </r>
    <r>
      <rPr>
        <sz val="8"/>
        <rFont val="Arial"/>
        <family val="2"/>
      </rPr>
      <t xml:space="preserve"> Tree nuts are on an in-shell equivalent basis.</t>
    </r>
    <r>
      <rPr>
        <sz val="8"/>
        <rFont val="Arial"/>
        <family val="2"/>
      </rPr>
      <t xml:space="preserve"> This subtotal reflects utilized, edible production of almonds.</t>
    </r>
  </si>
  <si>
    <r>
      <rPr>
        <vertAlign val="superscript"/>
        <sz val="8"/>
        <rFont val="Arial"/>
        <family val="2"/>
      </rPr>
      <t>4</t>
    </r>
    <r>
      <rPr>
        <sz val="8"/>
        <rFont val="Arial"/>
        <family val="2"/>
      </rPr>
      <t xml:space="preserve"> Utilized production reflects edible quantities of almonds.</t>
    </r>
  </si>
  <si>
    <t>Table A-1--U.S. per capita availability of selected, commercially produced, fresh, and processing fruit and tree nuts, 1976 to date</t>
  </si>
  <si>
    <t>Table A-9--Fresh apples: U.S. monthly average retail price, marketing spread, and grower price, 1989 to date</t>
  </si>
  <si>
    <t>Table A-10--Fresh peaches: U.S. monthly average retail price, marketing spread, and grower price, 1989 to date</t>
  </si>
  <si>
    <t>Table A-11--Fresh pears: U.S. monthly average retail price, marketing spread, and grower price, 1989 to date</t>
  </si>
  <si>
    <t>Table A-12--Fresh grapes: U.S. monthly average retail price, marketing spread, and grower price, 1995 to date</t>
  </si>
  <si>
    <t>Table A-13--Fresh strawberries: U.S. monthly average retail price, marketing spread, and grower price, 1990 to date</t>
  </si>
  <si>
    <t>Table A-14--Fresh oranges: U.S. monthly average retail price, marketing spread, and grower price, 1989/90 to date</t>
  </si>
  <si>
    <t>Table A-15--Fresh grapefruit:  U.S. monthly average retail price, marketing spread, and grower price, 1989/90 to date</t>
  </si>
  <si>
    <t>Table A-16--Fresh lemons: U.S. monthly retail price, marketing spread, and grower price, 1989/90 to date</t>
  </si>
  <si>
    <t>Table A-1--U.S. per capita availability of selected, commercially produced, fresh, and processing fruit and tree nuts, 1976 to date--Continued</t>
  </si>
  <si>
    <t>Table A-1--U.S. per availability use of selected, commercially produced, fresh, and processing fruit and tree nuts, 1976 to date-Continued</t>
  </si>
  <si>
    <r>
      <t>Table A-1--U.S. per availability use of selected, commercially produced, fresh, and processing fruit and tree nuts, 1976 to date</t>
    </r>
    <r>
      <rPr>
        <vertAlign val="superscript"/>
        <sz val="8"/>
        <rFont val="Arial"/>
        <family val="2"/>
      </rPr>
      <t>1</t>
    </r>
    <r>
      <rPr>
        <sz val="8"/>
        <rFont val="Arial"/>
        <family val="2"/>
      </rPr>
      <t>--Continued</t>
    </r>
  </si>
  <si>
    <r>
      <t>Table A-1--U.S. per capita availability of selected, commercially produced, fresh, and processing fruit and tree nuts, 1976 to date</t>
    </r>
    <r>
      <rPr>
        <vertAlign val="superscript"/>
        <sz val="8"/>
        <rFont val="Arial"/>
        <family val="2"/>
      </rPr>
      <t>1</t>
    </r>
    <r>
      <rPr>
        <sz val="8"/>
        <rFont val="Arial"/>
        <family val="2"/>
      </rPr>
      <t>--Continued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</si>
</sst>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_(* \(#,##0\);_(* &quot;-&quot;_);_(@_)"/>
    <numFmt numFmtId="43" formatCode="_(* #,##0.00_);_(* \(#,##0.00\);_(* &quot;-&quot;??_);_(@_)"/>
    <numFmt numFmtId="164" formatCode="0_)"/>
    <numFmt numFmtId="165" formatCode="0.0000_)"/>
    <numFmt numFmtId="166" formatCode="0.000"/>
    <numFmt numFmtId="167" formatCode="0.0_)"/>
    <numFmt numFmtId="168" formatCode="_(* #,##0.0_);_(* \(#,##0.0\);_(* &quot;-&quot;??_);_(@_)"/>
    <numFmt numFmtId="169" formatCode="0.00_)"/>
    <numFmt numFmtId="170" formatCode="0.0"/>
    <numFmt numFmtId="171" formatCode="0.000000000000"/>
    <numFmt numFmtId="172" formatCode="0.0000000000000"/>
    <numFmt numFmtId="173" formatCode="#,##0.0_____________)"/>
    <numFmt numFmtId="174" formatCode="_(* #,##0_);_(* \(#,##0\);_(* &quot;-&quot;??_);_(@_)"/>
    <numFmt numFmtId="175" formatCode="#,##0_____)"/>
    <numFmt numFmtId="176" formatCode="#,##0___)"/>
    <numFmt numFmtId="177" formatCode="#,##0_________)"/>
    <numFmt numFmtId="178" formatCode="#,##0.0___)"/>
    <numFmt numFmtId="179" formatCode="0.0___)"/>
    <numFmt numFmtId="180" formatCode="0.0_____)"/>
    <numFmt numFmtId="181" formatCode="0.0_______)"/>
    <numFmt numFmtId="182" formatCode="0___________________)"/>
    <numFmt numFmtId="183" formatCode="0.00000"/>
    <numFmt numFmtId="184" formatCode="0.000_________)"/>
    <numFmt numFmtId="185" formatCode="0.0000"/>
    <numFmt numFmtId="186" formatCode="0.00_____________)"/>
    <numFmt numFmtId="187" formatCode="0.000_____________)"/>
    <numFmt numFmtId="188" formatCode="_(* #,##0.0_);_(* \(#,##0.0\);_(* &quot;-&quot;?_);_(@_)"/>
    <numFmt numFmtId="189" formatCode="_(* #,##0.0_);_(* \(#,##0.0\);_(* &quot;-&quot;_);_(@_)"/>
    <numFmt numFmtId="190" formatCode="_(* #,##0.00_);_(* \(#,##0.00\);_(* &quot;-&quot;_);_(@_)"/>
    <numFmt numFmtId="191" formatCode="#,##0.0"/>
    <numFmt numFmtId="192" formatCode="#,##0.000"/>
    <numFmt numFmtId="193" formatCode="0.0000000_____________)"/>
  </numFmts>
  <fonts count="93">
    <font>
      <sz val="11"/>
      <color theme="1"/>
      <name val="Calibri"/>
      <family val="2"/>
      <scheme val="minor"/>
    </font>
    <font>
      <sz val="12"/>
      <name val="Arial"/>
      <family val="2"/>
    </font>
    <font>
      <sz val="10"/>
      <name val="Arial"/>
      <family val="2"/>
    </font>
    <font>
      <sz val="9"/>
      <name val="Arial MT"/>
    </font>
    <font>
      <sz val="9"/>
      <name val="Arial"/>
      <family val="2"/>
    </font>
    <font>
      <sz val="12"/>
      <name val="Arial MT"/>
    </font>
    <font>
      <sz val="10"/>
      <color indexed="10"/>
      <name val="Arial"/>
      <family val="2"/>
    </font>
    <font>
      <sz val="10"/>
      <name val="Arial"/>
      <family val="2"/>
    </font>
    <font>
      <sz val="10"/>
      <color indexed="8"/>
      <name val="Arial"/>
      <family val="2"/>
    </font>
    <font>
      <sz val="10"/>
      <color theme="1"/>
      <name val="Arial"/>
      <family val="2"/>
    </font>
    <font>
      <b/>
      <sz val="11"/>
      <color theme="1"/>
      <name val="Calibri"/>
      <family val="2"/>
      <scheme val="minor"/>
    </font>
    <font>
      <sz val="11"/>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8"/>
      <color theme="3"/>
      <name val="Calibri Light"/>
      <family val="2"/>
      <scheme val="major"/>
    </font>
    <font>
      <sz val="11"/>
      <color rgb="FF9C6500"/>
      <name val="Calibri"/>
      <family val="2"/>
      <scheme val="minor"/>
    </font>
    <font>
      <sz val="10"/>
      <color theme="0"/>
      <name val="Arial"/>
      <family val="2"/>
    </font>
    <font>
      <sz val="10"/>
      <color indexed="9"/>
      <name val="Arial"/>
      <family val="2"/>
    </font>
    <font>
      <sz val="10"/>
      <color rgb="FF9C0006"/>
      <name val="Arial"/>
      <family val="2"/>
    </font>
    <font>
      <sz val="10"/>
      <color indexed="20"/>
      <name val="Arial"/>
      <family val="2"/>
    </font>
    <font>
      <b/>
      <sz val="10"/>
      <color rgb="FFFA7D00"/>
      <name val="Arial"/>
      <family val="2"/>
    </font>
    <font>
      <b/>
      <sz val="10"/>
      <color indexed="52"/>
      <name val="Arial"/>
      <family val="2"/>
    </font>
    <font>
      <b/>
      <sz val="10"/>
      <color theme="0"/>
      <name val="Arial"/>
      <family val="2"/>
    </font>
    <font>
      <b/>
      <sz val="10"/>
      <color indexed="9"/>
      <name val="Arial"/>
      <family val="2"/>
    </font>
    <font>
      <i/>
      <sz val="10"/>
      <color rgb="FF7F7F7F"/>
      <name val="Arial"/>
      <family val="2"/>
    </font>
    <font>
      <i/>
      <sz val="10"/>
      <color indexed="23"/>
      <name val="Arial"/>
      <family val="2"/>
    </font>
    <font>
      <sz val="10"/>
      <color rgb="FF006100"/>
      <name val="Arial"/>
      <family val="2"/>
    </font>
    <font>
      <sz val="10"/>
      <color indexed="17"/>
      <name val="Arial"/>
      <family val="2"/>
    </font>
    <font>
      <b/>
      <sz val="15"/>
      <color theme="3"/>
      <name val="Arial"/>
      <family val="2"/>
    </font>
    <font>
      <b/>
      <sz val="15"/>
      <color indexed="56"/>
      <name val="Arial"/>
      <family val="2"/>
    </font>
    <font>
      <b/>
      <sz val="13"/>
      <color theme="3"/>
      <name val="Arial"/>
      <family val="2"/>
    </font>
    <font>
      <b/>
      <sz val="13"/>
      <color indexed="56"/>
      <name val="Arial"/>
      <family val="2"/>
    </font>
    <font>
      <b/>
      <sz val="11"/>
      <color theme="3"/>
      <name val="Arial"/>
      <family val="2"/>
    </font>
    <font>
      <b/>
      <sz val="11"/>
      <color indexed="56"/>
      <name val="Arial"/>
      <family val="2"/>
    </font>
    <font>
      <u/>
      <sz val="10"/>
      <color indexed="12"/>
      <name val="Arial"/>
      <family val="2"/>
    </font>
    <font>
      <sz val="10"/>
      <color rgb="FF3F3F76"/>
      <name val="Arial"/>
      <family val="2"/>
    </font>
    <font>
      <sz val="10"/>
      <color indexed="62"/>
      <name val="Arial"/>
      <family val="2"/>
    </font>
    <font>
      <sz val="10"/>
      <color rgb="FFFA7D00"/>
      <name val="Arial"/>
      <family val="2"/>
    </font>
    <font>
      <sz val="10"/>
      <color indexed="52"/>
      <name val="Arial"/>
      <family val="2"/>
    </font>
    <font>
      <sz val="10"/>
      <color rgb="FF9C6500"/>
      <name val="Arial"/>
      <family val="2"/>
    </font>
    <font>
      <sz val="10"/>
      <color indexed="60"/>
      <name val="Arial"/>
      <family val="2"/>
    </font>
    <font>
      <sz val="10"/>
      <name val="Courier"/>
      <family val="3"/>
    </font>
    <font>
      <b/>
      <sz val="10"/>
      <color rgb="FF3F3F3F"/>
      <name val="Arial"/>
      <family val="2"/>
    </font>
    <font>
      <b/>
      <sz val="10"/>
      <color indexed="63"/>
      <name val="Arial"/>
      <family val="2"/>
    </font>
    <font>
      <b/>
      <sz val="18"/>
      <color indexed="56"/>
      <name val="Cambria"/>
      <family val="2"/>
    </font>
    <font>
      <b/>
      <sz val="10"/>
      <color theme="1"/>
      <name val="Arial"/>
      <family val="2"/>
    </font>
    <font>
      <b/>
      <sz val="10"/>
      <color indexed="8"/>
      <name val="Arial"/>
      <family val="2"/>
    </font>
    <font>
      <sz val="10"/>
      <color rgb="FFFF0000"/>
      <name val="Arial"/>
      <family val="2"/>
    </font>
    <font>
      <u/>
      <sz val="9"/>
      <color theme="10"/>
      <name val="Arial MT"/>
    </font>
    <font>
      <sz val="7"/>
      <name val="Arial"/>
      <family val="2"/>
    </font>
    <font>
      <sz val="7"/>
      <name val="Helvetica"/>
      <family val="2"/>
    </font>
    <font>
      <sz val="7"/>
      <name val="Helvetica"/>
    </font>
    <font>
      <sz val="8"/>
      <name val="Helvetica"/>
      <family val="2"/>
    </font>
    <font>
      <sz val="9"/>
      <name val="Helvetica"/>
      <family val="2"/>
    </font>
    <font>
      <sz val="8"/>
      <name val="Arial"/>
      <family val="2"/>
    </font>
    <font>
      <sz val="8"/>
      <color theme="1"/>
      <name val="Arial"/>
      <family val="2"/>
    </font>
    <font>
      <sz val="8"/>
      <color rgb="FFFF0000"/>
      <name val="Arial"/>
      <family val="2"/>
    </font>
    <font>
      <sz val="8"/>
      <color indexed="8"/>
      <name val="Arial"/>
      <family val="2"/>
    </font>
    <font>
      <sz val="8"/>
      <color indexed="10"/>
      <name val="Arial"/>
      <family val="2"/>
    </font>
    <font>
      <i/>
      <sz val="8"/>
      <color indexed="8"/>
      <name val="Arial"/>
      <family val="2"/>
    </font>
    <font>
      <vertAlign val="superscript"/>
      <sz val="8"/>
      <color indexed="8"/>
      <name val="Arial"/>
      <family val="2"/>
    </font>
    <font>
      <vertAlign val="superscript"/>
      <sz val="8"/>
      <color theme="1"/>
      <name val="Arial"/>
      <family val="2"/>
    </font>
    <font>
      <u/>
      <sz val="11"/>
      <color theme="10"/>
      <name val="Calibri"/>
      <family val="2"/>
      <scheme val="minor"/>
    </font>
    <font>
      <sz val="8"/>
      <name val="Calibri"/>
      <family val="2"/>
      <scheme val="minor"/>
    </font>
    <font>
      <sz val="12"/>
      <color indexed="8"/>
      <name val="Arial MT"/>
    </font>
    <font>
      <sz val="9"/>
      <color theme="1"/>
      <name val="Arial"/>
      <family val="2"/>
    </font>
    <font>
      <vertAlign val="superscript"/>
      <sz val="8"/>
      <name val="Arial"/>
      <family val="2"/>
    </font>
    <font>
      <i/>
      <sz val="8"/>
      <name val="Arial"/>
      <family val="2"/>
    </font>
    <font>
      <b/>
      <sz val="8"/>
      <name val="Arial"/>
      <family val="2"/>
    </font>
    <font>
      <b/>
      <vertAlign val="superscript"/>
      <sz val="8"/>
      <name val="Arial"/>
      <family val="2"/>
    </font>
    <font>
      <b/>
      <sz val="8"/>
      <color indexed="8"/>
      <name val="Arial"/>
      <family val="2"/>
    </font>
    <font>
      <sz val="11"/>
      <color rgb="FF000000"/>
      <name val="Calibri"/>
      <family val="2"/>
      <scheme val="minor"/>
    </font>
    <font>
      <b/>
      <sz val="8"/>
      <color theme="1"/>
      <name val="Arial"/>
      <family val="2"/>
    </font>
    <font>
      <sz val="8"/>
      <name val="Arial"/>
      <family val="2"/>
    </font>
    <font>
      <b/>
      <sz val="8"/>
      <name val="Arial"/>
      <family val="2"/>
    </font>
    <font>
      <b/>
      <vertAlign val="superscript"/>
      <sz val="8"/>
      <color rgb="FF000000"/>
      <name val="Arial"/>
      <family val="2"/>
    </font>
    <font>
      <sz val="8"/>
      <name val="Arial"/>
      <family val="2"/>
    </font>
    <font>
      <sz val="8"/>
      <color theme="1"/>
      <name val="Arial"/>
      <family val="2"/>
    </font>
    <font>
      <b/>
      <vertAlign val="superscript"/>
      <sz val="8"/>
      <color theme="1"/>
      <name val="Arial"/>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s>
  <cellStyleXfs count="16769">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xf numFmtId="0" fontId="2" fillId="0" borderId="0"/>
    <xf numFmtId="0" fontId="7" fillId="0" borderId="0"/>
    <xf numFmtId="0" fontId="2"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10" fillId="0" borderId="9" applyNumberFormat="0" applyFill="0" applyAlignment="0" applyProtection="0"/>
    <xf numFmtId="0" fontId="26"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6"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6"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6"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6"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6"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7" fillId="0" borderId="0"/>
    <xf numFmtId="1" fontId="3" fillId="0" borderId="0" applyFont="0"/>
    <xf numFmtId="0" fontId="4" fillId="0" borderId="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26"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26"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26"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26"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26"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26"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26"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26"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8"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22"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24"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17"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14"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15"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1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20"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23"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29"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4" fontId="1" fillId="0" borderId="0"/>
    <xf numFmtId="0" fontId="9" fillId="0" borderId="0"/>
    <xf numFmtId="0" fontId="9" fillId="0" borderId="0"/>
    <xf numFmtId="164"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164" fontId="1"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21"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10"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3" fontId="2" fillId="0" borderId="0" applyNumberFormat="0" applyFont="0" applyFill="0" applyBorder="0" applyAlignment="0" applyProtection="0"/>
    <xf numFmtId="1" fontId="62" fillId="0" borderId="0" applyNumberFormat="0" applyFill="0" applyBorder="0" applyAlignment="0" applyProtection="0"/>
    <xf numFmtId="0" fontId="29" fillId="4" borderId="0" applyNumberFormat="0" applyBorder="0" applyAlignment="0" applyProtection="0"/>
    <xf numFmtId="0" fontId="3" fillId="8" borderId="8" applyNumberFormat="0" applyFont="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11" fillId="0" borderId="0" applyFont="0" applyFill="0" applyBorder="0" applyAlignment="0" applyProtection="0"/>
    <xf numFmtId="0" fontId="1" fillId="0" borderId="0"/>
    <xf numFmtId="0" fontId="4" fillId="0" borderId="0"/>
    <xf numFmtId="0" fontId="76" fillId="0" borderId="0" applyNumberFormat="0" applyFill="0" applyBorder="0" applyAlignment="0" applyProtection="0"/>
    <xf numFmtId="43" fontId="79" fillId="0" borderId="0" applyFont="0" applyFill="0" applyBorder="0" applyAlignment="0" applyProtection="0"/>
    <xf numFmtId="0" fontId="11" fillId="0" borderId="0"/>
    <xf numFmtId="43" fontId="11" fillId="0" borderId="0" applyFont="0" applyFill="0" applyBorder="0" applyAlignment="0" applyProtection="0"/>
    <xf numFmtId="43" fontId="11" fillId="0" borderId="0" applyFont="0" applyFill="0" applyBorder="0" applyAlignment="0" applyProtection="0"/>
    <xf numFmtId="0" fontId="79" fillId="0" borderId="0"/>
    <xf numFmtId="43" fontId="11" fillId="0" borderId="0" applyFont="0" applyFill="0" applyBorder="0" applyAlignment="0" applyProtection="0"/>
    <xf numFmtId="0" fontId="11" fillId="0" borderId="0"/>
    <xf numFmtId="0" fontId="3" fillId="0" borderId="0"/>
    <xf numFmtId="0" fontId="85" fillId="0" borderId="0"/>
    <xf numFmtId="0" fontId="2" fillId="0" borderId="0"/>
    <xf numFmtId="1" fontId="3" fillId="0" borderId="0" applyFont="0"/>
    <xf numFmtId="0" fontId="11" fillId="8" borderId="8" applyNumberFormat="0" applyFont="0" applyAlignment="0" applyProtection="0"/>
    <xf numFmtId="9" fontId="11" fillId="0" borderId="0" applyFont="0" applyFill="0" applyBorder="0" applyAlignment="0" applyProtection="0"/>
    <xf numFmtId="0" fontId="78" fillId="0" borderId="0"/>
    <xf numFmtId="0" fontId="78" fillId="8" borderId="8" applyNumberFormat="0" applyFont="0" applyAlignment="0" applyProtection="0"/>
    <xf numFmtId="0" fontId="11" fillId="0" borderId="0"/>
    <xf numFmtId="0" fontId="11" fillId="8" borderId="8" applyNumberFormat="0" applyFont="0" applyAlignment="0" applyProtection="0"/>
    <xf numFmtId="43" fontId="11" fillId="0" borderId="0" applyFont="0" applyFill="0" applyBorder="0" applyAlignment="0" applyProtection="0"/>
    <xf numFmtId="0" fontId="76" fillId="0" borderId="0" applyNumberFormat="0" applyFill="0" applyBorder="0" applyAlignment="0" applyProtection="0"/>
    <xf numFmtId="9" fontId="11" fillId="0" borderId="0" applyFont="0" applyFill="0" applyBorder="0" applyAlignment="0" applyProtection="0"/>
  </cellStyleXfs>
  <cellXfs count="379">
    <xf numFmtId="0" fontId="0" fillId="0" borderId="0" xfId="0"/>
    <xf numFmtId="0" fontId="63" fillId="0" borderId="0" xfId="16746" applyFont="1"/>
    <xf numFmtId="168" fontId="63" fillId="0" borderId="0" xfId="1" applyNumberFormat="1" applyFont="1"/>
    <xf numFmtId="167" fontId="63" fillId="0" borderId="0" xfId="16746" applyNumberFormat="1" applyFont="1"/>
    <xf numFmtId="0" fontId="64" fillId="0" borderId="0" xfId="16746" applyFont="1"/>
    <xf numFmtId="170" fontId="63" fillId="0" borderId="0" xfId="16746" applyNumberFormat="1" applyFont="1"/>
    <xf numFmtId="0" fontId="64" fillId="0" borderId="0" xfId="16746" quotePrefix="1" applyFont="1"/>
    <xf numFmtId="169" fontId="63" fillId="0" borderId="0" xfId="16746" applyNumberFormat="1" applyFont="1"/>
    <xf numFmtId="171" fontId="63" fillId="0" borderId="0" xfId="16746" applyNumberFormat="1" applyFont="1"/>
    <xf numFmtId="0" fontId="65" fillId="0" borderId="0" xfId="16746" applyFont="1"/>
    <xf numFmtId="0" fontId="66" fillId="0" borderId="0" xfId="2" quotePrefix="1" applyFont="1" applyAlignment="1">
      <alignment horizontal="left"/>
    </xf>
    <xf numFmtId="0" fontId="66" fillId="0" borderId="0" xfId="2" applyFont="1" applyAlignment="1">
      <alignment horizontal="left"/>
    </xf>
    <xf numFmtId="0" fontId="67" fillId="0" borderId="0" xfId="2" applyFont="1"/>
    <xf numFmtId="0" fontId="68" fillId="0" borderId="0" xfId="16747" applyFont="1"/>
    <xf numFmtId="0" fontId="64" fillId="0" borderId="0" xfId="2" applyFont="1"/>
    <xf numFmtId="3" fontId="68" fillId="0" borderId="0" xfId="2" applyNumberFormat="1" applyFont="1"/>
    <xf numFmtId="3" fontId="68" fillId="0" borderId="0" xfId="2" quotePrefix="1" applyNumberFormat="1" applyFont="1" applyAlignment="1">
      <alignment horizontal="center"/>
    </xf>
    <xf numFmtId="0" fontId="67" fillId="0" borderId="0" xfId="2" applyFont="1" applyAlignment="1">
      <alignment horizontal="left"/>
    </xf>
    <xf numFmtId="2" fontId="67" fillId="0" borderId="0" xfId="2" applyNumberFormat="1" applyFont="1"/>
    <xf numFmtId="185" fontId="67" fillId="0" borderId="0" xfId="2" applyNumberFormat="1" applyFont="1" applyAlignment="1">
      <alignment horizontal="left"/>
    </xf>
    <xf numFmtId="186" fontId="67" fillId="0" borderId="0" xfId="2" applyNumberFormat="1" applyFont="1"/>
    <xf numFmtId="186" fontId="68" fillId="0" borderId="0" xfId="5" applyNumberFormat="1" applyFont="1" applyAlignment="1">
      <alignment horizontal="right"/>
    </xf>
    <xf numFmtId="186" fontId="68" fillId="0" borderId="0" xfId="6" applyNumberFormat="1" applyFont="1" applyAlignment="1">
      <alignment horizontal="right"/>
    </xf>
    <xf numFmtId="189" fontId="68" fillId="0" borderId="0" xfId="8" applyNumberFormat="1" applyFont="1"/>
    <xf numFmtId="41" fontId="71" fillId="0" borderId="0" xfId="6" applyNumberFormat="1" applyFont="1"/>
    <xf numFmtId="41" fontId="70" fillId="0" borderId="0" xfId="6" applyNumberFormat="1" applyFont="1"/>
    <xf numFmtId="41" fontId="69" fillId="0" borderId="0" xfId="6" applyNumberFormat="1" applyFont="1"/>
    <xf numFmtId="41" fontId="71" fillId="0" borderId="0" xfId="6" quotePrefix="1" applyNumberFormat="1" applyFont="1"/>
    <xf numFmtId="0" fontId="71" fillId="0" borderId="0" xfId="6" applyFont="1"/>
    <xf numFmtId="189" fontId="70" fillId="0" borderId="0" xfId="6" applyNumberFormat="1" applyFont="1"/>
    <xf numFmtId="189" fontId="69" fillId="0" borderId="0" xfId="6" applyNumberFormat="1" applyFont="1"/>
    <xf numFmtId="41" fontId="70" fillId="0" borderId="0" xfId="6" applyNumberFormat="1" applyFont="1" applyAlignment="1">
      <alignment horizontal="right"/>
    </xf>
    <xf numFmtId="49" fontId="75" fillId="0" borderId="0" xfId="6" applyNumberFormat="1" applyFont="1" applyAlignment="1">
      <alignment horizontal="right"/>
    </xf>
    <xf numFmtId="41" fontId="69" fillId="0" borderId="0" xfId="6" applyNumberFormat="1" applyFont="1" applyAlignment="1">
      <alignment horizontal="right"/>
    </xf>
    <xf numFmtId="174" fontId="69" fillId="0" borderId="0" xfId="16745" applyNumberFormat="1" applyFont="1"/>
    <xf numFmtId="0" fontId="0" fillId="0" borderId="0" xfId="0" applyAlignment="1">
      <alignment horizontal="center"/>
    </xf>
    <xf numFmtId="3" fontId="68" fillId="0" borderId="25" xfId="2" quotePrefix="1" applyNumberFormat="1" applyFont="1" applyBorder="1" applyAlignment="1">
      <alignment horizontal="center"/>
    </xf>
    <xf numFmtId="0" fontId="71" fillId="0" borderId="25" xfId="6" applyFont="1" applyBorder="1" applyAlignment="1">
      <alignment horizontal="left"/>
    </xf>
    <xf numFmtId="0" fontId="71" fillId="0" borderId="25" xfId="6" quotePrefix="1" applyFont="1" applyBorder="1" applyAlignment="1">
      <alignment horizontal="left"/>
    </xf>
    <xf numFmtId="0" fontId="71" fillId="0" borderId="25" xfId="6" applyFont="1" applyBorder="1" applyAlignment="1">
      <alignment horizontal="center"/>
    </xf>
    <xf numFmtId="0" fontId="71" fillId="0" borderId="25" xfId="6" applyFont="1" applyBorder="1"/>
    <xf numFmtId="0" fontId="72" fillId="0" borderId="25" xfId="6" applyFont="1" applyBorder="1"/>
    <xf numFmtId="0" fontId="10" fillId="0" borderId="22" xfId="0" applyFont="1" applyBorder="1" applyAlignment="1">
      <alignment horizontal="center" vertical="center" wrapText="1"/>
    </xf>
    <xf numFmtId="0" fontId="0" fillId="0" borderId="0" xfId="0" applyAlignment="1">
      <alignment horizontal="left" vertical="center" wrapText="1"/>
    </xf>
    <xf numFmtId="0" fontId="76" fillId="0" borderId="0" xfId="16748" applyAlignment="1">
      <alignment horizontal="center" vertical="center" wrapText="1"/>
    </xf>
    <xf numFmtId="0" fontId="0" fillId="0" borderId="0" xfId="0" applyAlignment="1">
      <alignment wrapText="1"/>
    </xf>
    <xf numFmtId="174" fontId="68" fillId="0" borderId="0" xfId="1" applyNumberFormat="1" applyFont="1" applyBorder="1"/>
    <xf numFmtId="0" fontId="68" fillId="0" borderId="25" xfId="2" quotePrefix="1" applyFont="1" applyBorder="1" applyAlignment="1">
      <alignment horizontal="left"/>
    </xf>
    <xf numFmtId="0" fontId="68" fillId="0" borderId="25" xfId="2" applyFont="1" applyBorder="1"/>
    <xf numFmtId="0" fontId="68" fillId="0" borderId="0" xfId="2" applyFont="1"/>
    <xf numFmtId="0" fontId="81" fillId="0" borderId="0" xfId="2" applyFont="1"/>
    <xf numFmtId="0" fontId="81" fillId="0" borderId="0" xfId="2" quotePrefix="1" applyFont="1" applyAlignment="1">
      <alignment horizontal="centerContinuous"/>
    </xf>
    <xf numFmtId="186" fontId="68" fillId="0" borderId="0" xfId="2" applyNumberFormat="1" applyFont="1"/>
    <xf numFmtId="0" fontId="68" fillId="0" borderId="0" xfId="2" quotePrefix="1" applyFont="1" applyAlignment="1">
      <alignment horizontal="left"/>
    </xf>
    <xf numFmtId="187" fontId="68" fillId="0" borderId="0" xfId="2" applyNumberFormat="1" applyFont="1"/>
    <xf numFmtId="0" fontId="81" fillId="0" borderId="0" xfId="2" applyFont="1" applyAlignment="1">
      <alignment horizontal="centerContinuous"/>
    </xf>
    <xf numFmtId="2" fontId="68" fillId="0" borderId="0" xfId="2" applyNumberFormat="1" applyFont="1"/>
    <xf numFmtId="0" fontId="68" fillId="0" borderId="0" xfId="2" applyFont="1" applyAlignment="1">
      <alignment horizontal="left"/>
    </xf>
    <xf numFmtId="0" fontId="68" fillId="0" borderId="24" xfId="2" applyFont="1" applyBorder="1"/>
    <xf numFmtId="0" fontId="81" fillId="0" borderId="0" xfId="2" quotePrefix="1" applyFont="1" applyAlignment="1">
      <alignment horizontal="center"/>
    </xf>
    <xf numFmtId="0" fontId="68" fillId="0" borderId="24" xfId="2" applyFont="1" applyBorder="1" applyAlignment="1">
      <alignment horizontal="left"/>
    </xf>
    <xf numFmtId="0" fontId="68" fillId="0" borderId="25" xfId="2" applyFont="1" applyBorder="1" applyAlignment="1">
      <alignment horizontal="left"/>
    </xf>
    <xf numFmtId="173" fontId="68" fillId="0" borderId="0" xfId="2" applyNumberFormat="1" applyFont="1"/>
    <xf numFmtId="170" fontId="68" fillId="0" borderId="0" xfId="2" applyNumberFormat="1" applyFont="1"/>
    <xf numFmtId="174" fontId="68" fillId="0" borderId="0" xfId="16745" applyNumberFormat="1" applyFont="1"/>
    <xf numFmtId="166" fontId="68" fillId="0" borderId="0" xfId="2" applyNumberFormat="1" applyFont="1"/>
    <xf numFmtId="0" fontId="69" fillId="0" borderId="0" xfId="0" applyFont="1"/>
    <xf numFmtId="0" fontId="82" fillId="0" borderId="25" xfId="2" applyFont="1" applyBorder="1" applyAlignment="1">
      <alignment horizontal="center" vertical="center" wrapText="1"/>
    </xf>
    <xf numFmtId="191" fontId="68" fillId="0" borderId="0" xfId="2" applyNumberFormat="1" applyFont="1" applyAlignment="1">
      <alignment horizontal="center"/>
    </xf>
    <xf numFmtId="191" fontId="68" fillId="0" borderId="25" xfId="2" applyNumberFormat="1" applyFont="1" applyBorder="1" applyAlignment="1">
      <alignment horizontal="center"/>
    </xf>
    <xf numFmtId="0" fontId="82" fillId="0" borderId="25" xfId="2" applyFont="1" applyBorder="1" applyAlignment="1">
      <alignment horizontal="left" vertical="center" wrapText="1"/>
    </xf>
    <xf numFmtId="0" fontId="68" fillId="0" borderId="24" xfId="16747" applyFont="1" applyBorder="1"/>
    <xf numFmtId="0" fontId="68" fillId="0" borderId="25" xfId="16747" applyFont="1" applyBorder="1"/>
    <xf numFmtId="0" fontId="68" fillId="0" borderId="0" xfId="16747" applyFont="1" applyAlignment="1">
      <alignment horizontal="left"/>
    </xf>
    <xf numFmtId="179" fontId="68" fillId="0" borderId="0" xfId="16747" applyNumberFormat="1" applyFont="1"/>
    <xf numFmtId="180" fontId="68" fillId="0" borderId="0" xfId="16747" applyNumberFormat="1" applyFont="1"/>
    <xf numFmtId="179" fontId="68" fillId="0" borderId="0" xfId="16747" applyNumberFormat="1" applyFont="1" applyAlignment="1">
      <alignment horizontal="center"/>
    </xf>
    <xf numFmtId="49" fontId="68" fillId="0" borderId="0" xfId="16747" applyNumberFormat="1" applyFont="1" applyAlignment="1">
      <alignment horizontal="left"/>
    </xf>
    <xf numFmtId="179" fontId="68" fillId="55" borderId="0" xfId="16747" applyNumberFormat="1" applyFont="1" applyFill="1"/>
    <xf numFmtId="170" fontId="68" fillId="0" borderId="0" xfId="16747" applyNumberFormat="1" applyFont="1"/>
    <xf numFmtId="168" fontId="68" fillId="0" borderId="0" xfId="16747" applyNumberFormat="1" applyFont="1"/>
    <xf numFmtId="0" fontId="68" fillId="0" borderId="25" xfId="16747" applyFont="1" applyBorder="1" applyAlignment="1">
      <alignment horizontal="left"/>
    </xf>
    <xf numFmtId="175" fontId="68" fillId="0" borderId="0" xfId="2" applyNumberFormat="1" applyFont="1"/>
    <xf numFmtId="177" fontId="68" fillId="0" borderId="0" xfId="2" applyNumberFormat="1" applyFont="1"/>
    <xf numFmtId="176" fontId="68" fillId="0" borderId="0" xfId="2" applyNumberFormat="1" applyFont="1"/>
    <xf numFmtId="174" fontId="68" fillId="0" borderId="0" xfId="16745" applyNumberFormat="1" applyFont="1" applyFill="1" applyBorder="1" applyProtection="1"/>
    <xf numFmtId="0" fontId="70" fillId="0" borderId="0" xfId="2" applyFont="1"/>
    <xf numFmtId="37" fontId="68" fillId="0" borderId="0" xfId="2" applyNumberFormat="1" applyFont="1"/>
    <xf numFmtId="174" fontId="69" fillId="0" borderId="0" xfId="1" applyNumberFormat="1" applyFont="1"/>
    <xf numFmtId="43" fontId="68" fillId="0" borderId="0" xfId="2" applyNumberFormat="1" applyFont="1"/>
    <xf numFmtId="174" fontId="68" fillId="0" borderId="0" xfId="2" applyNumberFormat="1" applyFont="1"/>
    <xf numFmtId="1" fontId="68" fillId="0" borderId="0" xfId="2" applyNumberFormat="1" applyFont="1"/>
    <xf numFmtId="3" fontId="68" fillId="0" borderId="0" xfId="2" applyNumberFormat="1" applyFont="1" applyAlignment="1">
      <alignment horizontal="center"/>
    </xf>
    <xf numFmtId="3" fontId="69" fillId="0" borderId="0" xfId="2" applyNumberFormat="1" applyFont="1" applyAlignment="1">
      <alignment horizontal="center"/>
    </xf>
    <xf numFmtId="3" fontId="68" fillId="55" borderId="0" xfId="2" applyNumberFormat="1" applyFont="1" applyFill="1" applyAlignment="1">
      <alignment horizontal="center"/>
    </xf>
    <xf numFmtId="3" fontId="69" fillId="55" borderId="0" xfId="2" applyNumberFormat="1" applyFont="1" applyFill="1" applyAlignment="1">
      <alignment horizontal="center"/>
    </xf>
    <xf numFmtId="3" fontId="68" fillId="0" borderId="25" xfId="2" applyNumberFormat="1" applyFont="1" applyBorder="1" applyAlignment="1">
      <alignment horizontal="center"/>
    </xf>
    <xf numFmtId="0" fontId="82" fillId="0" borderId="0" xfId="16747" applyFont="1" applyAlignment="1">
      <alignment wrapText="1"/>
    </xf>
    <xf numFmtId="0" fontId="82" fillId="0" borderId="25" xfId="16747" applyFont="1" applyBorder="1" applyAlignment="1">
      <alignment horizontal="left" vertical="center" wrapText="1"/>
    </xf>
    <xf numFmtId="0" fontId="82" fillId="0" borderId="25" xfId="16747" applyFont="1" applyBorder="1" applyAlignment="1">
      <alignment horizontal="center" vertical="center" wrapText="1"/>
    </xf>
    <xf numFmtId="0" fontId="82" fillId="0" borderId="0" xfId="16747" applyFont="1" applyAlignment="1">
      <alignment horizontal="center" vertical="center" wrapText="1"/>
    </xf>
    <xf numFmtId="191" fontId="68" fillId="0" borderId="0" xfId="16747" applyNumberFormat="1" applyFont="1" applyAlignment="1">
      <alignment horizontal="center"/>
    </xf>
    <xf numFmtId="191" fontId="68" fillId="0" borderId="0" xfId="16747" quotePrefix="1" applyNumberFormat="1" applyFont="1" applyAlignment="1">
      <alignment horizontal="center" shrinkToFit="1"/>
    </xf>
    <xf numFmtId="191" fontId="68" fillId="0" borderId="25" xfId="16747" quotePrefix="1" applyNumberFormat="1" applyFont="1" applyBorder="1" applyAlignment="1">
      <alignment horizontal="center" shrinkToFit="1"/>
    </xf>
    <xf numFmtId="191" fontId="68" fillId="0" borderId="0" xfId="16747" quotePrefix="1" applyNumberFormat="1" applyFont="1" applyAlignment="1">
      <alignment horizontal="center"/>
    </xf>
    <xf numFmtId="191" fontId="68" fillId="55" borderId="0" xfId="16747" applyNumberFormat="1" applyFont="1" applyFill="1" applyAlignment="1">
      <alignment horizontal="center"/>
    </xf>
    <xf numFmtId="191" fontId="68" fillId="0" borderId="25" xfId="16747" applyNumberFormat="1" applyFont="1" applyBorder="1" applyAlignment="1">
      <alignment horizontal="center"/>
    </xf>
    <xf numFmtId="0" fontId="68" fillId="0" borderId="0" xfId="2" quotePrefix="1" applyFont="1"/>
    <xf numFmtId="175" fontId="68" fillId="0" borderId="0" xfId="16747" applyNumberFormat="1" applyFont="1"/>
    <xf numFmtId="0" fontId="82" fillId="0" borderId="24" xfId="16747" applyFont="1" applyBorder="1" applyAlignment="1">
      <alignment horizontal="center" vertical="center" wrapText="1"/>
    </xf>
    <xf numFmtId="3" fontId="68" fillId="0" borderId="0" xfId="16747" applyNumberFormat="1" applyFont="1" applyAlignment="1">
      <alignment horizontal="center"/>
    </xf>
    <xf numFmtId="3" fontId="68" fillId="0" borderId="23" xfId="16747" applyNumberFormat="1" applyFont="1" applyBorder="1" applyAlignment="1">
      <alignment horizontal="center"/>
    </xf>
    <xf numFmtId="181" fontId="68" fillId="0" borderId="0" xfId="2" applyNumberFormat="1" applyFont="1"/>
    <xf numFmtId="0" fontId="68" fillId="55" borderId="0" xfId="2" quotePrefix="1" applyFont="1" applyFill="1" applyAlignment="1">
      <alignment horizontal="left"/>
    </xf>
    <xf numFmtId="181" fontId="68" fillId="55" borderId="0" xfId="2" applyNumberFormat="1" applyFont="1" applyFill="1"/>
    <xf numFmtId="182" fontId="68" fillId="0" borderId="0" xfId="2" quotePrefix="1" applyNumberFormat="1" applyFont="1" applyAlignment="1">
      <alignment horizontal="left"/>
    </xf>
    <xf numFmtId="182" fontId="68" fillId="0" borderId="0" xfId="2" applyNumberFormat="1" applyFont="1"/>
    <xf numFmtId="0" fontId="72" fillId="0" borderId="0" xfId="2" applyFont="1"/>
    <xf numFmtId="184" fontId="68" fillId="0" borderId="0" xfId="2" quotePrefix="1" applyNumberFormat="1" applyFont="1"/>
    <xf numFmtId="0" fontId="68" fillId="0" borderId="0" xfId="4" applyFont="1"/>
    <xf numFmtId="0" fontId="71" fillId="0" borderId="0" xfId="2" applyFont="1" applyAlignment="1">
      <alignment horizontal="left"/>
    </xf>
    <xf numFmtId="183" fontId="68" fillId="0" borderId="0" xfId="2" applyNumberFormat="1" applyFont="1"/>
    <xf numFmtId="166" fontId="68" fillId="0" borderId="0" xfId="2" applyNumberFormat="1" applyFont="1" applyAlignment="1">
      <alignment horizontal="center"/>
    </xf>
    <xf numFmtId="166" fontId="68" fillId="0" borderId="0" xfId="2" quotePrefix="1" applyNumberFormat="1" applyFont="1" applyAlignment="1">
      <alignment horizontal="center"/>
    </xf>
    <xf numFmtId="166" fontId="68" fillId="0" borderId="25" xfId="2" quotePrefix="1" applyNumberFormat="1" applyFont="1" applyBorder="1" applyAlignment="1">
      <alignment horizontal="center"/>
    </xf>
    <xf numFmtId="3" fontId="69" fillId="0" borderId="0" xfId="2" quotePrefix="1" applyNumberFormat="1" applyFont="1" applyAlignment="1">
      <alignment horizontal="center"/>
    </xf>
    <xf numFmtId="3" fontId="69" fillId="0" borderId="25" xfId="2" quotePrefix="1" applyNumberFormat="1" applyFont="1" applyBorder="1" applyAlignment="1">
      <alignment horizontal="center"/>
    </xf>
    <xf numFmtId="174" fontId="82" fillId="0" borderId="25" xfId="1" applyNumberFormat="1" applyFont="1" applyBorder="1" applyAlignment="1" applyProtection="1">
      <alignment horizontal="left" vertical="center" wrapText="1"/>
    </xf>
    <xf numFmtId="174" fontId="82" fillId="0" borderId="25" xfId="1" applyNumberFormat="1" applyFont="1" applyBorder="1" applyAlignment="1">
      <alignment horizontal="center" vertical="center" wrapText="1"/>
    </xf>
    <xf numFmtId="0" fontId="68" fillId="0" borderId="21" xfId="1" quotePrefix="1" applyNumberFormat="1" applyFont="1" applyBorder="1" applyAlignment="1" applyProtection="1">
      <alignment horizontal="left"/>
    </xf>
    <xf numFmtId="3" fontId="68" fillId="0" borderId="0" xfId="1" applyNumberFormat="1" applyFont="1" applyAlignment="1">
      <alignment horizontal="center"/>
    </xf>
    <xf numFmtId="3" fontId="68" fillId="0" borderId="0" xfId="1" applyNumberFormat="1" applyFont="1"/>
    <xf numFmtId="0" fontId="68" fillId="0" borderId="0" xfId="1" quotePrefix="1" applyNumberFormat="1" applyFont="1" applyBorder="1" applyAlignment="1">
      <alignment horizontal="left"/>
    </xf>
    <xf numFmtId="0" fontId="68" fillId="0" borderId="0" xfId="1" quotePrefix="1" applyNumberFormat="1" applyFont="1" applyBorder="1" applyAlignment="1" applyProtection="1">
      <alignment horizontal="left"/>
    </xf>
    <xf numFmtId="49" fontId="82" fillId="0" borderId="25" xfId="1" applyNumberFormat="1" applyFont="1" applyBorder="1" applyAlignment="1">
      <alignment horizontal="center" vertical="center" wrapText="1"/>
    </xf>
    <xf numFmtId="174" fontId="82" fillId="0" borderId="0" xfId="1" applyNumberFormat="1" applyFont="1" applyBorder="1" applyAlignment="1">
      <alignment horizontal="center" vertical="center" wrapText="1"/>
    </xf>
    <xf numFmtId="3" fontId="68" fillId="0" borderId="0" xfId="1" applyNumberFormat="1" applyFont="1" applyBorder="1" applyAlignment="1">
      <alignment horizontal="center"/>
    </xf>
    <xf numFmtId="174" fontId="68" fillId="0" borderId="0" xfId="1" applyNumberFormat="1" applyFont="1"/>
    <xf numFmtId="3" fontId="68" fillId="0" borderId="0" xfId="1" applyNumberFormat="1" applyFont="1" applyFill="1" applyBorder="1" applyAlignment="1">
      <alignment horizontal="center"/>
    </xf>
    <xf numFmtId="0" fontId="68" fillId="0" borderId="0" xfId="2" applyFont="1" applyAlignment="1">
      <alignment vertical="center"/>
    </xf>
    <xf numFmtId="3" fontId="82" fillId="0" borderId="0" xfId="2" applyNumberFormat="1" applyFont="1" applyAlignment="1">
      <alignment horizontal="center" vertical="center" wrapText="1"/>
    </xf>
    <xf numFmtId="0" fontId="82" fillId="0" borderId="0" xfId="2" applyFont="1" applyAlignment="1">
      <alignment horizontal="center" vertical="center" wrapText="1"/>
    </xf>
    <xf numFmtId="0" fontId="68" fillId="55" borderId="0" xfId="2" applyFont="1" applyFill="1"/>
    <xf numFmtId="170" fontId="69" fillId="0" borderId="0" xfId="0" applyNumberFormat="1" applyFont="1" applyAlignment="1">
      <alignment horizontal="center"/>
    </xf>
    <xf numFmtId="0" fontId="82" fillId="0" borderId="24" xfId="2" applyFont="1" applyBorder="1" applyAlignment="1">
      <alignment horizontal="left" vertical="center" wrapText="1"/>
    </xf>
    <xf numFmtId="0" fontId="82" fillId="0" borderId="24" xfId="2" applyFont="1" applyBorder="1" applyAlignment="1">
      <alignment horizontal="center" vertical="center" wrapText="1"/>
    </xf>
    <xf numFmtId="166" fontId="68" fillId="0" borderId="25" xfId="2" applyNumberFormat="1" applyFont="1" applyBorder="1" applyAlignment="1">
      <alignment horizontal="center"/>
    </xf>
    <xf numFmtId="191" fontId="68" fillId="0" borderId="0" xfId="2" quotePrefix="1" applyNumberFormat="1" applyFont="1" applyAlignment="1">
      <alignment horizontal="center"/>
    </xf>
    <xf numFmtId="0" fontId="68" fillId="0" borderId="0" xfId="16746" applyFont="1"/>
    <xf numFmtId="0" fontId="68" fillId="0" borderId="0" xfId="16746" applyFont="1" applyAlignment="1">
      <alignment horizontal="right"/>
    </xf>
    <xf numFmtId="0" fontId="81" fillId="0" borderId="0" xfId="16746" applyFont="1" applyAlignment="1">
      <alignment horizontal="centerContinuous"/>
    </xf>
    <xf numFmtId="0" fontId="68" fillId="0" borderId="0" xfId="16746" applyFont="1" applyAlignment="1">
      <alignment horizontal="centerContinuous"/>
    </xf>
    <xf numFmtId="0" fontId="81" fillId="0" borderId="0" xfId="16746" applyFont="1" applyAlignment="1">
      <alignment horizontal="center"/>
    </xf>
    <xf numFmtId="167" fontId="68" fillId="0" borderId="0" xfId="16746" applyNumberFormat="1" applyFont="1"/>
    <xf numFmtId="169" fontId="68" fillId="0" borderId="0" xfId="16746" applyNumberFormat="1" applyFont="1"/>
    <xf numFmtId="167" fontId="68" fillId="0" borderId="25" xfId="16746" applyNumberFormat="1" applyFont="1" applyBorder="1"/>
    <xf numFmtId="168" fontId="68" fillId="0" borderId="25" xfId="1" applyNumberFormat="1" applyFont="1" applyBorder="1"/>
    <xf numFmtId="167" fontId="81" fillId="0" borderId="0" xfId="16746" quotePrefix="1" applyNumberFormat="1" applyFont="1"/>
    <xf numFmtId="168" fontId="68" fillId="0" borderId="0" xfId="1" applyNumberFormat="1" applyFont="1"/>
    <xf numFmtId="168" fontId="68" fillId="0" borderId="0" xfId="1" applyNumberFormat="1" applyFont="1" applyBorder="1"/>
    <xf numFmtId="166" fontId="68" fillId="0" borderId="0" xfId="16746" applyNumberFormat="1" applyFont="1"/>
    <xf numFmtId="165" fontId="68" fillId="0" borderId="0" xfId="16746" applyNumberFormat="1" applyFont="1"/>
    <xf numFmtId="170" fontId="68" fillId="0" borderId="0" xfId="16746" applyNumberFormat="1" applyFont="1"/>
    <xf numFmtId="2" fontId="68" fillId="0" borderId="0" xfId="16746" applyNumberFormat="1" applyFont="1"/>
    <xf numFmtId="167" fontId="81" fillId="0" borderId="0" xfId="16746" applyNumberFormat="1" applyFont="1"/>
    <xf numFmtId="0" fontId="68" fillId="0" borderId="0" xfId="16746" quotePrefix="1" applyFont="1"/>
    <xf numFmtId="0" fontId="69" fillId="0" borderId="0" xfId="16746" applyFont="1"/>
    <xf numFmtId="167" fontId="69" fillId="0" borderId="0" xfId="16746" applyNumberFormat="1" applyFont="1"/>
    <xf numFmtId="169" fontId="69" fillId="0" borderId="0" xfId="16746" applyNumberFormat="1" applyFont="1"/>
    <xf numFmtId="0" fontId="70" fillId="0" borderId="0" xfId="16746" applyFont="1"/>
    <xf numFmtId="167" fontId="68" fillId="55" borderId="0" xfId="16746" applyNumberFormat="1" applyFont="1" applyFill="1"/>
    <xf numFmtId="167" fontId="69" fillId="55" borderId="0" xfId="16746" applyNumberFormat="1" applyFont="1" applyFill="1"/>
    <xf numFmtId="167" fontId="70" fillId="0" borderId="0" xfId="16746" applyNumberFormat="1" applyFont="1"/>
    <xf numFmtId="0" fontId="68" fillId="55" borderId="0" xfId="16746" applyFont="1" applyFill="1"/>
    <xf numFmtId="169" fontId="70" fillId="0" borderId="0" xfId="16746" applyNumberFormat="1" applyFont="1"/>
    <xf numFmtId="171" fontId="68" fillId="0" borderId="0" xfId="16746" applyNumberFormat="1" applyFont="1"/>
    <xf numFmtId="172" fontId="68" fillId="0" borderId="0" xfId="16746" applyNumberFormat="1" applyFont="1"/>
    <xf numFmtId="170" fontId="68" fillId="0" borderId="0" xfId="2" quotePrefix="1" applyNumberFormat="1" applyFont="1" applyAlignment="1">
      <alignment horizontal="center"/>
    </xf>
    <xf numFmtId="170" fontId="68" fillId="0" borderId="25" xfId="2" quotePrefix="1" applyNumberFormat="1" applyFont="1" applyBorder="1" applyAlignment="1">
      <alignment horizontal="center"/>
    </xf>
    <xf numFmtId="170" fontId="68" fillId="0" borderId="0" xfId="2" applyNumberFormat="1" applyFont="1" applyAlignment="1">
      <alignment horizontal="center"/>
    </xf>
    <xf numFmtId="170" fontId="68" fillId="55" borderId="0" xfId="2" applyNumberFormat="1" applyFont="1" applyFill="1" applyAlignment="1">
      <alignment horizontal="center"/>
    </xf>
    <xf numFmtId="170" fontId="68" fillId="0" borderId="25" xfId="2" applyNumberFormat="1" applyFont="1" applyBorder="1" applyAlignment="1">
      <alignment horizontal="center"/>
    </xf>
    <xf numFmtId="0" fontId="68" fillId="0" borderId="0" xfId="2" applyFont="1" applyAlignment="1">
      <alignment vertical="center" wrapText="1"/>
    </xf>
    <xf numFmtId="0" fontId="82" fillId="0" borderId="24" xfId="2" quotePrefix="1" applyFont="1" applyBorder="1" applyAlignment="1">
      <alignment horizontal="center" vertical="center" wrapText="1"/>
    </xf>
    <xf numFmtId="43" fontId="68" fillId="0" borderId="0" xfId="1" applyFont="1"/>
    <xf numFmtId="43" fontId="68" fillId="0" borderId="0" xfId="1" applyFont="1" applyBorder="1"/>
    <xf numFmtId="183" fontId="68" fillId="0" borderId="0" xfId="2" applyNumberFormat="1" applyFont="1" applyAlignment="1">
      <alignment horizontal="left"/>
    </xf>
    <xf numFmtId="2" fontId="68" fillId="0" borderId="0" xfId="2" applyNumberFormat="1" applyFont="1" applyAlignment="1">
      <alignment horizontal="center"/>
    </xf>
    <xf numFmtId="2" fontId="68" fillId="0" borderId="25" xfId="2" applyNumberFormat="1" applyFont="1" applyBorder="1" applyAlignment="1">
      <alignment horizontal="center"/>
    </xf>
    <xf numFmtId="0" fontId="82" fillId="0" borderId="25" xfId="2" applyFont="1" applyBorder="1" applyAlignment="1">
      <alignment vertical="center" wrapText="1"/>
    </xf>
    <xf numFmtId="2" fontId="69" fillId="0" borderId="0" xfId="2" applyNumberFormat="1" applyFont="1" applyAlignment="1">
      <alignment horizontal="center"/>
    </xf>
    <xf numFmtId="10" fontId="68" fillId="0" borderId="0" xfId="2" applyNumberFormat="1" applyFont="1"/>
    <xf numFmtId="185" fontId="68" fillId="0" borderId="0" xfId="2" applyNumberFormat="1" applyFont="1" applyAlignment="1">
      <alignment horizontal="left"/>
    </xf>
    <xf numFmtId="166" fontId="68" fillId="0" borderId="0" xfId="2" applyNumberFormat="1" applyFont="1" applyAlignment="1">
      <alignment horizontal="left"/>
    </xf>
    <xf numFmtId="0" fontId="68" fillId="0" borderId="0" xfId="2" applyFont="1" applyAlignment="1">
      <alignment horizontal="center" vertical="center" wrapText="1"/>
    </xf>
    <xf numFmtId="185" fontId="68" fillId="0" borderId="0" xfId="2" applyNumberFormat="1" applyFont="1"/>
    <xf numFmtId="2" fontId="68" fillId="0" borderId="0" xfId="6" applyNumberFormat="1" applyFont="1" applyAlignment="1">
      <alignment horizontal="center"/>
    </xf>
    <xf numFmtId="2" fontId="68" fillId="0" borderId="0" xfId="5" applyNumberFormat="1" applyFont="1" applyAlignment="1">
      <alignment horizontal="center"/>
    </xf>
    <xf numFmtId="0" fontId="68" fillId="0" borderId="0" xfId="8" applyFont="1"/>
    <xf numFmtId="41" fontId="68" fillId="0" borderId="0" xfId="8" applyNumberFormat="1" applyFont="1"/>
    <xf numFmtId="0" fontId="68" fillId="0" borderId="0" xfId="8" applyFont="1" applyAlignment="1">
      <alignment horizontal="center"/>
    </xf>
    <xf numFmtId="188" fontId="68" fillId="0" borderId="0" xfId="8" applyNumberFormat="1" applyFont="1"/>
    <xf numFmtId="189" fontId="68" fillId="0" borderId="0" xfId="8" applyNumberFormat="1" applyFont="1" applyAlignment="1">
      <alignment horizontal="right"/>
    </xf>
    <xf numFmtId="49" fontId="68" fillId="0" borderId="0" xfId="8" applyNumberFormat="1" applyFont="1"/>
    <xf numFmtId="41" fontId="68" fillId="0" borderId="0" xfId="8" quotePrefix="1" applyNumberFormat="1" applyFont="1"/>
    <xf numFmtId="2" fontId="68" fillId="0" borderId="0" xfId="8" applyNumberFormat="1" applyFont="1"/>
    <xf numFmtId="190" fontId="68" fillId="0" borderId="0" xfId="8" applyNumberFormat="1" applyFont="1"/>
    <xf numFmtId="174" fontId="68" fillId="0" borderId="0" xfId="8" applyNumberFormat="1" applyFont="1"/>
    <xf numFmtId="43" fontId="68" fillId="0" borderId="0" xfId="8" applyNumberFormat="1" applyFont="1"/>
    <xf numFmtId="170" fontId="68" fillId="0" borderId="0" xfId="8" applyNumberFormat="1" applyFont="1"/>
    <xf numFmtId="191" fontId="68" fillId="0" borderId="0" xfId="2" applyNumberFormat="1" applyFont="1"/>
    <xf numFmtId="0" fontId="68" fillId="0" borderId="23" xfId="16747" applyFont="1" applyBorder="1" applyAlignment="1">
      <alignment horizontal="left"/>
    </xf>
    <xf numFmtId="0" fontId="68" fillId="0" borderId="25" xfId="2" applyFont="1" applyBorder="1" applyAlignment="1">
      <alignment horizontal="center"/>
    </xf>
    <xf numFmtId="0" fontId="70" fillId="0" borderId="0" xfId="6" applyFont="1"/>
    <xf numFmtId="3" fontId="68" fillId="0" borderId="0" xfId="8" applyNumberFormat="1" applyFont="1" applyAlignment="1">
      <alignment horizontal="right"/>
    </xf>
    <xf numFmtId="3" fontId="68" fillId="0" borderId="25" xfId="8" applyNumberFormat="1" applyFont="1" applyBorder="1" applyAlignment="1">
      <alignment horizontal="right"/>
    </xf>
    <xf numFmtId="191" fontId="68" fillId="0" borderId="0" xfId="8" applyNumberFormat="1" applyFont="1" applyAlignment="1">
      <alignment horizontal="right"/>
    </xf>
    <xf numFmtId="191" fontId="68" fillId="0" borderId="25" xfId="8" applyNumberFormat="1" applyFont="1" applyBorder="1" applyAlignment="1">
      <alignment horizontal="right"/>
    </xf>
    <xf numFmtId="0" fontId="68" fillId="0" borderId="25" xfId="1" applyNumberFormat="1" applyFont="1" applyBorder="1" applyAlignment="1">
      <alignment horizontal="left"/>
    </xf>
    <xf numFmtId="0" fontId="68" fillId="0" borderId="0" xfId="1" applyNumberFormat="1" applyFont="1" applyBorder="1" applyAlignment="1">
      <alignment horizontal="left"/>
    </xf>
    <xf numFmtId="174" fontId="68" fillId="0" borderId="0" xfId="3" applyNumberFormat="1" applyFont="1" applyFill="1"/>
    <xf numFmtId="3" fontId="68" fillId="0" borderId="25" xfId="2" applyNumberFormat="1" applyFont="1" applyBorder="1"/>
    <xf numFmtId="0" fontId="87" fillId="0" borderId="0" xfId="2" quotePrefix="1" applyFont="1" applyAlignment="1">
      <alignment horizontal="left"/>
    </xf>
    <xf numFmtId="0" fontId="87" fillId="0" borderId="0" xfId="2" applyFont="1"/>
    <xf numFmtId="0" fontId="87" fillId="0" borderId="24" xfId="2" quotePrefix="1" applyFont="1" applyBorder="1" applyAlignment="1">
      <alignment horizontal="left"/>
    </xf>
    <xf numFmtId="0" fontId="88" fillId="0" borderId="25" xfId="16756" applyFont="1" applyBorder="1" applyAlignment="1">
      <alignment horizontal="center" vertical="center" wrapText="1"/>
    </xf>
    <xf numFmtId="174" fontId="68" fillId="0" borderId="0" xfId="3" applyNumberFormat="1" applyFont="1" applyFill="1" applyBorder="1"/>
    <xf numFmtId="0" fontId="87" fillId="0" borderId="24" xfId="16747" quotePrefix="1" applyFont="1" applyBorder="1" applyAlignment="1">
      <alignment horizontal="left"/>
    </xf>
    <xf numFmtId="49" fontId="88" fillId="0" borderId="25" xfId="1" quotePrefix="1" applyNumberFormat="1" applyFont="1" applyBorder="1" applyAlignment="1">
      <alignment horizontal="center" vertical="center" wrapText="1"/>
    </xf>
    <xf numFmtId="174" fontId="88" fillId="0" borderId="25" xfId="1" quotePrefix="1" applyNumberFormat="1" applyFont="1" applyBorder="1" applyAlignment="1">
      <alignment horizontal="center" vertical="center" wrapText="1"/>
    </xf>
    <xf numFmtId="0" fontId="87" fillId="0" borderId="0" xfId="16747" quotePrefix="1" applyFont="1" applyAlignment="1">
      <alignment horizontal="left"/>
    </xf>
    <xf numFmtId="3" fontId="69" fillId="0" borderId="0" xfId="0" applyNumberFormat="1" applyFont="1" applyAlignment="1">
      <alignment horizontal="center"/>
    </xf>
    <xf numFmtId="0" fontId="68" fillId="55" borderId="25" xfId="16747" applyFont="1" applyFill="1" applyBorder="1"/>
    <xf numFmtId="0" fontId="82" fillId="55" borderId="25" xfId="16747" applyFont="1" applyFill="1" applyBorder="1" applyAlignment="1">
      <alignment horizontal="center" vertical="center" wrapText="1"/>
    </xf>
    <xf numFmtId="191" fontId="68" fillId="55" borderId="0" xfId="16747" quotePrefix="1" applyNumberFormat="1" applyFont="1" applyFill="1" applyAlignment="1">
      <alignment horizontal="center"/>
    </xf>
    <xf numFmtId="191" fontId="68" fillId="55" borderId="25" xfId="16747" applyNumberFormat="1" applyFont="1" applyFill="1" applyBorder="1" applyAlignment="1">
      <alignment horizontal="center"/>
    </xf>
    <xf numFmtId="0" fontId="68" fillId="55" borderId="0" xfId="16747" applyFont="1" applyFill="1"/>
    <xf numFmtId="170" fontId="68" fillId="55" borderId="0" xfId="16747" applyNumberFormat="1" applyFont="1" applyFill="1"/>
    <xf numFmtId="0" fontId="82" fillId="55" borderId="0" xfId="16747" applyFont="1" applyFill="1" applyAlignment="1">
      <alignment wrapText="1"/>
    </xf>
    <xf numFmtId="167" fontId="68" fillId="55" borderId="0" xfId="16747" applyNumberFormat="1" applyFont="1" applyFill="1"/>
    <xf numFmtId="168" fontId="68" fillId="55" borderId="0" xfId="3" applyNumberFormat="1" applyFont="1" applyFill="1"/>
    <xf numFmtId="168" fontId="68" fillId="55" borderId="0" xfId="3" applyNumberFormat="1" applyFont="1" applyFill="1" applyAlignment="1"/>
    <xf numFmtId="180" fontId="68" fillId="55" borderId="0" xfId="16747" applyNumberFormat="1" applyFont="1" applyFill="1"/>
    <xf numFmtId="179" fontId="68" fillId="55" borderId="0" xfId="16747" applyNumberFormat="1" applyFont="1" applyFill="1" applyAlignment="1">
      <alignment horizontal="center"/>
    </xf>
    <xf numFmtId="178" fontId="68" fillId="55" borderId="0" xfId="16747" applyNumberFormat="1" applyFont="1" applyFill="1"/>
    <xf numFmtId="191" fontId="68" fillId="55" borderId="25" xfId="16747" quotePrefix="1" applyNumberFormat="1" applyFont="1" applyFill="1" applyBorder="1" applyAlignment="1">
      <alignment horizontal="center"/>
    </xf>
    <xf numFmtId="191" fontId="68" fillId="0" borderId="0" xfId="16747" applyNumberFormat="1" applyFont="1"/>
    <xf numFmtId="2" fontId="69" fillId="0" borderId="25" xfId="0" applyNumberFormat="1" applyFont="1" applyBorder="1" applyAlignment="1">
      <alignment horizontal="center"/>
    </xf>
    <xf numFmtId="2" fontId="69" fillId="0" borderId="0" xfId="0" applyNumberFormat="1" applyFont="1" applyAlignment="1">
      <alignment horizontal="center"/>
    </xf>
    <xf numFmtId="3" fontId="68" fillId="0" borderId="0" xfId="16747" quotePrefix="1" applyNumberFormat="1" applyFont="1" applyAlignment="1">
      <alignment horizontal="center"/>
    </xf>
    <xf numFmtId="3" fontId="69" fillId="0" borderId="0" xfId="16747" applyNumberFormat="1" applyFont="1" applyAlignment="1">
      <alignment horizontal="center"/>
    </xf>
    <xf numFmtId="3" fontId="69" fillId="0" borderId="23" xfId="16747" applyNumberFormat="1" applyFont="1" applyBorder="1" applyAlignment="1">
      <alignment horizontal="center"/>
    </xf>
    <xf numFmtId="3" fontId="69" fillId="0" borderId="25" xfId="16747" applyNumberFormat="1" applyFont="1" applyBorder="1" applyAlignment="1">
      <alignment horizontal="center"/>
    </xf>
    <xf numFmtId="3" fontId="68" fillId="0" borderId="25" xfId="16747" applyNumberFormat="1" applyFont="1" applyBorder="1" applyAlignment="1">
      <alignment horizontal="center"/>
    </xf>
    <xf numFmtId="176" fontId="68" fillId="0" borderId="0" xfId="16747" applyNumberFormat="1" applyFont="1"/>
    <xf numFmtId="176" fontId="68" fillId="0" borderId="0" xfId="16747" quotePrefix="1" applyNumberFormat="1" applyFont="1" applyAlignment="1">
      <alignment horizontal="center"/>
    </xf>
    <xf numFmtId="0" fontId="82" fillId="0" borderId="0" xfId="16747" applyFont="1" applyAlignment="1">
      <alignment vertical="center" wrapText="1"/>
    </xf>
    <xf numFmtId="3" fontId="68" fillId="0" borderId="0" xfId="16747" applyNumberFormat="1" applyFont="1"/>
    <xf numFmtId="1" fontId="68" fillId="0" borderId="0" xfId="16747" applyNumberFormat="1" applyFont="1"/>
    <xf numFmtId="176" fontId="68" fillId="0" borderId="0" xfId="16747" applyNumberFormat="1" applyFont="1" applyAlignment="1">
      <alignment horizontal="left"/>
    </xf>
    <xf numFmtId="49" fontId="80" fillId="0" borderId="0" xfId="16747" quotePrefix="1" applyNumberFormat="1" applyFont="1" applyAlignment="1">
      <alignment horizontal="left"/>
    </xf>
    <xf numFmtId="49" fontId="68" fillId="0" borderId="0" xfId="16747" applyNumberFormat="1" applyFont="1"/>
    <xf numFmtId="0" fontId="82" fillId="0" borderId="25" xfId="16756" applyFont="1" applyBorder="1" applyAlignment="1">
      <alignment horizontal="left" vertical="center" wrapText="1"/>
    </xf>
    <xf numFmtId="0" fontId="82" fillId="0" borderId="25" xfId="16756" applyFont="1" applyBorder="1" applyAlignment="1">
      <alignment horizontal="center" vertical="center" wrapText="1"/>
    </xf>
    <xf numFmtId="3" fontId="69" fillId="0" borderId="25" xfId="0" applyNumberFormat="1" applyFont="1" applyBorder="1" applyAlignment="1">
      <alignment horizontal="center"/>
    </xf>
    <xf numFmtId="2" fontId="69" fillId="0" borderId="0" xfId="0" applyNumberFormat="1" applyFont="1" applyAlignment="1">
      <alignment horizontal="center" vertical="center"/>
    </xf>
    <xf numFmtId="41" fontId="68" fillId="0" borderId="0" xfId="6" applyNumberFormat="1" applyFont="1"/>
    <xf numFmtId="0" fontId="68" fillId="0" borderId="0" xfId="6" applyFont="1"/>
    <xf numFmtId="41" fontId="68" fillId="0" borderId="0" xfId="6" applyNumberFormat="1" applyFont="1" applyAlignment="1">
      <alignment horizontal="right"/>
    </xf>
    <xf numFmtId="188" fontId="68" fillId="0" borderId="0" xfId="6" applyNumberFormat="1" applyFont="1" applyAlignment="1">
      <alignment horizontal="right"/>
    </xf>
    <xf numFmtId="0" fontId="68" fillId="0" borderId="0" xfId="8" applyFont="1" applyAlignment="1">
      <alignment horizontal="left"/>
    </xf>
    <xf numFmtId="0" fontId="68" fillId="0" borderId="0" xfId="8" quotePrefix="1" applyFont="1" applyAlignment="1">
      <alignment horizontal="left"/>
    </xf>
    <xf numFmtId="0" fontId="82" fillId="0" borderId="19" xfId="16746" applyFont="1" applyBorder="1"/>
    <xf numFmtId="0" fontId="82" fillId="0" borderId="19" xfId="16746" applyFont="1" applyBorder="1" applyAlignment="1">
      <alignment horizontal="right"/>
    </xf>
    <xf numFmtId="0" fontId="82" fillId="0" borderId="0" xfId="16746" applyFont="1"/>
    <xf numFmtId="167" fontId="82" fillId="0" borderId="25" xfId="16746" applyNumberFormat="1" applyFont="1" applyBorder="1"/>
    <xf numFmtId="0" fontId="82" fillId="0" borderId="20" xfId="16746" applyFont="1" applyBorder="1"/>
    <xf numFmtId="0" fontId="68" fillId="0" borderId="0" xfId="16746" applyFont="1" applyAlignment="1">
      <alignment vertical="center"/>
    </xf>
    <xf numFmtId="0" fontId="70" fillId="0" borderId="0" xfId="16746" applyFont="1" applyAlignment="1">
      <alignment vertical="center"/>
    </xf>
    <xf numFmtId="0" fontId="82" fillId="0" borderId="19" xfId="16746" applyFont="1" applyBorder="1" applyAlignment="1">
      <alignment vertical="center"/>
    </xf>
    <xf numFmtId="0" fontId="82" fillId="0" borderId="20" xfId="16746" applyFont="1" applyBorder="1" applyAlignment="1">
      <alignment vertical="center"/>
    </xf>
    <xf numFmtId="0" fontId="86" fillId="0" borderId="20" xfId="16746" applyFont="1" applyBorder="1" applyAlignment="1">
      <alignment vertical="center"/>
    </xf>
    <xf numFmtId="0" fontId="82" fillId="0" borderId="0" xfId="16746" applyFont="1" applyAlignment="1">
      <alignment vertical="center"/>
    </xf>
    <xf numFmtId="167" fontId="68" fillId="0" borderId="0" xfId="16746" applyNumberFormat="1" applyFont="1" applyAlignment="1">
      <alignment vertical="center"/>
    </xf>
    <xf numFmtId="169" fontId="68" fillId="0" borderId="0" xfId="16746" applyNumberFormat="1" applyFont="1" applyAlignment="1">
      <alignment vertical="center"/>
    </xf>
    <xf numFmtId="170" fontId="68" fillId="0" borderId="0" xfId="16746" applyNumberFormat="1" applyFont="1" applyAlignment="1">
      <alignment vertical="center"/>
    </xf>
    <xf numFmtId="167" fontId="68" fillId="0" borderId="0" xfId="16746" applyNumberFormat="1" applyFont="1" applyAlignment="1">
      <alignment horizontal="right" vertical="center"/>
    </xf>
    <xf numFmtId="2" fontId="68" fillId="0" borderId="0" xfId="16746" applyNumberFormat="1" applyFont="1" applyAlignment="1">
      <alignment vertical="center"/>
    </xf>
    <xf numFmtId="167" fontId="82" fillId="0" borderId="25" xfId="16746" applyNumberFormat="1" applyFont="1" applyBorder="1" applyAlignment="1">
      <alignment vertical="center"/>
    </xf>
    <xf numFmtId="0" fontId="69" fillId="0" borderId="0" xfId="2" quotePrefix="1" applyFont="1" applyAlignment="1">
      <alignment horizontal="left"/>
    </xf>
    <xf numFmtId="0" fontId="69" fillId="0" borderId="0" xfId="2" applyFont="1" applyAlignment="1">
      <alignment horizontal="left"/>
    </xf>
    <xf numFmtId="0" fontId="69" fillId="0" borderId="25" xfId="2" applyFont="1" applyBorder="1" applyAlignment="1">
      <alignment horizontal="left"/>
    </xf>
    <xf numFmtId="191" fontId="68" fillId="0" borderId="21" xfId="2" applyNumberFormat="1" applyFont="1" applyBorder="1" applyAlignment="1">
      <alignment horizontal="center"/>
    </xf>
    <xf numFmtId="191" fontId="68" fillId="0" borderId="0" xfId="16745" applyNumberFormat="1" applyFont="1" applyFill="1" applyBorder="1" applyAlignment="1">
      <alignment horizontal="center"/>
    </xf>
    <xf numFmtId="191" fontId="68" fillId="0" borderId="25" xfId="16745" applyNumberFormat="1" applyFont="1" applyFill="1" applyBorder="1" applyAlignment="1">
      <alignment horizontal="center"/>
    </xf>
    <xf numFmtId="2" fontId="68" fillId="0" borderId="0" xfId="2" quotePrefix="1" applyNumberFormat="1" applyFont="1" applyAlignment="1">
      <alignment horizontal="center"/>
    </xf>
    <xf numFmtId="193" fontId="68" fillId="0" borderId="0" xfId="6" applyNumberFormat="1" applyFont="1" applyAlignment="1">
      <alignment horizontal="right"/>
    </xf>
    <xf numFmtId="3" fontId="69" fillId="0" borderId="0" xfId="16745" applyNumberFormat="1" applyFont="1" applyAlignment="1">
      <alignment horizontal="center"/>
    </xf>
    <xf numFmtId="3" fontId="69" fillId="0" borderId="25" xfId="16745" applyNumberFormat="1" applyFont="1" applyBorder="1" applyAlignment="1">
      <alignment horizontal="center"/>
    </xf>
    <xf numFmtId="2" fontId="68" fillId="0" borderId="25" xfId="2" quotePrefix="1" applyNumberFormat="1" applyFont="1" applyBorder="1" applyAlignment="1">
      <alignment horizontal="center"/>
    </xf>
    <xf numFmtId="2" fontId="69" fillId="0" borderId="0" xfId="0" quotePrefix="1" applyNumberFormat="1" applyFont="1" applyAlignment="1">
      <alignment horizontal="center"/>
    </xf>
    <xf numFmtId="2" fontId="69" fillId="0" borderId="25" xfId="0" quotePrefix="1" applyNumberFormat="1" applyFont="1" applyBorder="1" applyAlignment="1">
      <alignment horizontal="center"/>
    </xf>
    <xf numFmtId="170" fontId="69" fillId="0" borderId="25" xfId="0" applyNumberFormat="1" applyFont="1" applyBorder="1" applyAlignment="1">
      <alignment horizontal="center"/>
    </xf>
    <xf numFmtId="191" fontId="68" fillId="55" borderId="0" xfId="16747" applyNumberFormat="1" applyFont="1" applyFill="1" applyAlignment="1">
      <alignment horizontal="center" wrapText="1"/>
    </xf>
    <xf numFmtId="191" fontId="69" fillId="0" borderId="0" xfId="0" applyNumberFormat="1" applyFont="1" applyAlignment="1">
      <alignment horizontal="center" wrapText="1"/>
    </xf>
    <xf numFmtId="191" fontId="69" fillId="0" borderId="25" xfId="0" applyNumberFormat="1" applyFont="1" applyBorder="1" applyAlignment="1">
      <alignment horizontal="center" wrapText="1"/>
    </xf>
    <xf numFmtId="166" fontId="69" fillId="0" borderId="0" xfId="0" applyNumberFormat="1" applyFont="1" applyAlignment="1">
      <alignment horizontal="center"/>
    </xf>
    <xf numFmtId="166" fontId="69" fillId="0" borderId="25" xfId="0" applyNumberFormat="1" applyFont="1" applyBorder="1" applyAlignment="1">
      <alignment horizontal="center"/>
    </xf>
    <xf numFmtId="0" fontId="82" fillId="0" borderId="20" xfId="8" applyFont="1" applyBorder="1" applyAlignment="1">
      <alignment horizontal="center" vertical="center" wrapText="1"/>
    </xf>
    <xf numFmtId="0" fontId="86" fillId="0" borderId="20" xfId="6" applyFont="1" applyBorder="1" applyAlignment="1">
      <alignment horizontal="center" vertical="center" wrapText="1"/>
    </xf>
    <xf numFmtId="0" fontId="82" fillId="0" borderId="20" xfId="6" applyFont="1" applyBorder="1" applyAlignment="1">
      <alignment horizontal="center" vertical="center" wrapText="1"/>
    </xf>
    <xf numFmtId="0" fontId="82" fillId="0" borderId="0" xfId="8" applyFont="1" applyAlignment="1">
      <alignment vertical="center" wrapText="1"/>
    </xf>
    <xf numFmtId="49" fontId="68" fillId="0" borderId="0" xfId="8" quotePrefix="1" applyNumberFormat="1" applyFont="1"/>
    <xf numFmtId="41" fontId="84" fillId="0" borderId="0" xfId="6" applyNumberFormat="1" applyFont="1"/>
    <xf numFmtId="49" fontId="84" fillId="0" borderId="0" xfId="6" quotePrefix="1" applyNumberFormat="1" applyFont="1"/>
    <xf numFmtId="41" fontId="84" fillId="0" borderId="25" xfId="6" applyNumberFormat="1" applyFont="1" applyBorder="1"/>
    <xf numFmtId="0" fontId="82" fillId="0" borderId="25" xfId="8" applyFont="1" applyBorder="1" applyAlignment="1">
      <alignment horizontal="center" vertical="center" wrapText="1"/>
    </xf>
    <xf numFmtId="0" fontId="86" fillId="0" borderId="25" xfId="6" applyFont="1" applyBorder="1" applyAlignment="1">
      <alignment horizontal="center" vertical="center" wrapText="1"/>
    </xf>
    <xf numFmtId="0" fontId="82" fillId="0" borderId="25" xfId="6" applyFont="1" applyBorder="1" applyAlignment="1">
      <alignment horizontal="center" vertical="center" wrapText="1"/>
    </xf>
    <xf numFmtId="0" fontId="84" fillId="0" borderId="20" xfId="6" applyFont="1" applyBorder="1" applyAlignment="1">
      <alignment horizontal="left" vertical="center" wrapText="1"/>
    </xf>
    <xf numFmtId="0" fontId="84" fillId="0" borderId="25" xfId="6" applyFont="1" applyBorder="1" applyAlignment="1">
      <alignment horizontal="left" vertical="center"/>
    </xf>
    <xf numFmtId="41" fontId="71" fillId="0" borderId="0" xfId="8" quotePrefix="1" applyNumberFormat="1" applyFont="1"/>
    <xf numFmtId="49" fontId="71" fillId="0" borderId="0" xfId="6" quotePrefix="1" applyNumberFormat="1" applyFont="1"/>
    <xf numFmtId="0" fontId="82" fillId="0" borderId="0" xfId="6" applyFont="1" applyAlignment="1">
      <alignment vertical="center"/>
    </xf>
    <xf numFmtId="174" fontId="69" fillId="0" borderId="0" xfId="1" applyNumberFormat="1" applyFont="1" applyFill="1"/>
    <xf numFmtId="174" fontId="71" fillId="0" borderId="0" xfId="1" applyNumberFormat="1" applyFont="1"/>
    <xf numFmtId="41" fontId="72" fillId="0" borderId="0" xfId="6" applyNumberFormat="1" applyFont="1"/>
    <xf numFmtId="170" fontId="71" fillId="0" borderId="0" xfId="6" applyNumberFormat="1" applyFont="1"/>
    <xf numFmtId="170" fontId="69" fillId="0" borderId="0" xfId="6" applyNumberFormat="1" applyFont="1"/>
    <xf numFmtId="0" fontId="69" fillId="0" borderId="0" xfId="6" applyFont="1"/>
    <xf numFmtId="0" fontId="72" fillId="0" borderId="0" xfId="6" applyFont="1"/>
    <xf numFmtId="170" fontId="68" fillId="0" borderId="25" xfId="16746" applyNumberFormat="1" applyFont="1" applyBorder="1" applyAlignment="1">
      <alignment horizontal="right" vertical="center"/>
    </xf>
    <xf numFmtId="0" fontId="68" fillId="0" borderId="0" xfId="16747" quotePrefix="1" applyFont="1" applyAlignment="1">
      <alignment horizontal="left"/>
    </xf>
    <xf numFmtId="3" fontId="68" fillId="0" borderId="25" xfId="16747" quotePrefix="1" applyNumberFormat="1" applyFont="1" applyBorder="1" applyAlignment="1">
      <alignment horizontal="center"/>
    </xf>
    <xf numFmtId="170" fontId="68" fillId="0" borderId="0" xfId="16747" quotePrefix="1" applyNumberFormat="1" applyFont="1" applyAlignment="1">
      <alignment horizontal="center"/>
    </xf>
    <xf numFmtId="170" fontId="68" fillId="0" borderId="25" xfId="16747" quotePrefix="1" applyNumberFormat="1" applyFont="1" applyBorder="1" applyAlignment="1">
      <alignment horizontal="center"/>
    </xf>
    <xf numFmtId="2" fontId="68" fillId="0" borderId="25" xfId="2" applyNumberFormat="1" applyFont="1" applyBorder="1" applyAlignment="1">
      <alignment horizontal="left"/>
    </xf>
    <xf numFmtId="2" fontId="68" fillId="0" borderId="0" xfId="2" quotePrefix="1" applyNumberFormat="1" applyFont="1" applyAlignment="1">
      <alignment horizontal="left"/>
    </xf>
    <xf numFmtId="2" fontId="69" fillId="0" borderId="25" xfId="0" applyNumberFormat="1" applyFont="1" applyBorder="1" applyAlignment="1">
      <alignment horizontal="center" vertical="center"/>
    </xf>
    <xf numFmtId="191" fontId="69" fillId="0" borderId="0" xfId="0" applyNumberFormat="1" applyFont="1" applyAlignment="1">
      <alignment horizontal="right"/>
    </xf>
    <xf numFmtId="191" fontId="68" fillId="0" borderId="0" xfId="0" applyNumberFormat="1" applyFont="1" applyAlignment="1">
      <alignment horizontal="right"/>
    </xf>
    <xf numFmtId="49" fontId="75" fillId="0" borderId="0" xfId="8" applyNumberFormat="1" applyFont="1" applyAlignment="1">
      <alignment horizontal="center"/>
    </xf>
    <xf numFmtId="41" fontId="68" fillId="0" borderId="0" xfId="8" applyNumberFormat="1" applyFont="1" applyAlignment="1">
      <alignment horizontal="right"/>
    </xf>
    <xf numFmtId="191" fontId="68" fillId="0" borderId="0" xfId="8" quotePrefix="1" applyNumberFormat="1" applyFont="1" applyAlignment="1">
      <alignment horizontal="right"/>
    </xf>
    <xf numFmtId="3" fontId="90" fillId="0" borderId="0" xfId="8" applyNumberFormat="1" applyFont="1" applyAlignment="1">
      <alignment horizontal="right"/>
    </xf>
    <xf numFmtId="0" fontId="90" fillId="0" borderId="0" xfId="16747" quotePrefix="1" applyFont="1" applyAlignment="1">
      <alignment horizontal="left"/>
    </xf>
    <xf numFmtId="0" fontId="90" fillId="0" borderId="0" xfId="16747" applyFont="1" applyAlignment="1">
      <alignment horizontal="left"/>
    </xf>
    <xf numFmtId="191" fontId="90" fillId="0" borderId="0" xfId="16747" applyNumberFormat="1" applyFont="1"/>
    <xf numFmtId="191" fontId="90" fillId="0" borderId="0" xfId="2" applyNumberFormat="1" applyFont="1"/>
    <xf numFmtId="192" fontId="68" fillId="0" borderId="0" xfId="2" applyNumberFormat="1" applyFont="1"/>
    <xf numFmtId="3" fontId="68" fillId="0" borderId="0" xfId="1" quotePrefix="1" applyNumberFormat="1" applyFont="1" applyAlignment="1">
      <alignment horizontal="center"/>
    </xf>
    <xf numFmtId="167" fontId="68" fillId="0" borderId="0" xfId="16746" quotePrefix="1" applyNumberFormat="1" applyFont="1" applyAlignment="1">
      <alignment vertical="center"/>
    </xf>
    <xf numFmtId="169" fontId="68" fillId="0" borderId="0" xfId="16746" quotePrefix="1" applyNumberFormat="1" applyFont="1" applyAlignment="1">
      <alignment vertical="center"/>
    </xf>
    <xf numFmtId="170" fontId="68" fillId="0" borderId="0" xfId="16746" quotePrefix="1" applyNumberFormat="1" applyFont="1" applyAlignment="1">
      <alignment vertical="center"/>
    </xf>
    <xf numFmtId="167" fontId="68" fillId="0" borderId="0" xfId="16746" quotePrefix="1" applyNumberFormat="1" applyFont="1"/>
    <xf numFmtId="169" fontId="68" fillId="0" borderId="0" xfId="16746" quotePrefix="1" applyNumberFormat="1" applyFont="1"/>
    <xf numFmtId="167" fontId="68" fillId="55" borderId="0" xfId="16746" quotePrefix="1" applyNumberFormat="1" applyFont="1" applyFill="1"/>
    <xf numFmtId="0" fontId="82" fillId="0" borderId="0" xfId="8" applyFont="1"/>
    <xf numFmtId="0" fontId="82" fillId="0" borderId="25" xfId="8" applyFont="1" applyBorder="1"/>
    <xf numFmtId="191" fontId="91" fillId="0" borderId="0" xfId="8" applyNumberFormat="1" applyFont="1" applyAlignment="1">
      <alignment horizontal="right"/>
    </xf>
    <xf numFmtId="191" fontId="68" fillId="0" borderId="0" xfId="6" applyNumberFormat="1" applyFont="1" applyAlignment="1">
      <alignment horizontal="right"/>
    </xf>
    <xf numFmtId="191" fontId="90" fillId="0" borderId="0" xfId="6" applyNumberFormat="1" applyFont="1" applyAlignment="1">
      <alignment horizontal="right"/>
    </xf>
    <xf numFmtId="191" fontId="91" fillId="0" borderId="0" xfId="8" quotePrefix="1" applyNumberFormat="1" applyFont="1" applyAlignment="1">
      <alignment horizontal="right"/>
    </xf>
    <xf numFmtId="191" fontId="91" fillId="0" borderId="25" xfId="8" applyNumberFormat="1" applyFont="1" applyBorder="1" applyAlignment="1">
      <alignment horizontal="right"/>
    </xf>
    <xf numFmtId="191" fontId="68" fillId="0" borderId="25" xfId="6" applyNumberFormat="1" applyFont="1" applyBorder="1" applyAlignment="1">
      <alignment horizontal="right"/>
    </xf>
    <xf numFmtId="3" fontId="69" fillId="0" borderId="0" xfId="6" applyNumberFormat="1" applyFont="1" applyAlignment="1">
      <alignment horizontal="right"/>
    </xf>
    <xf numFmtId="3" fontId="68" fillId="0" borderId="0" xfId="6" applyNumberFormat="1" applyFont="1" applyAlignment="1">
      <alignment horizontal="right"/>
    </xf>
    <xf numFmtId="3" fontId="91" fillId="0" borderId="0" xfId="8" applyNumberFormat="1" applyFont="1" applyAlignment="1">
      <alignment horizontal="right"/>
    </xf>
    <xf numFmtId="3" fontId="69" fillId="0" borderId="0" xfId="8" applyNumberFormat="1" applyFont="1" applyAlignment="1">
      <alignment horizontal="right"/>
    </xf>
    <xf numFmtId="3" fontId="91" fillId="0" borderId="0" xfId="6" quotePrefix="1" applyNumberFormat="1" applyFont="1" applyAlignment="1">
      <alignment horizontal="right"/>
    </xf>
    <xf numFmtId="3" fontId="69" fillId="0" borderId="0" xfId="2307" applyNumberFormat="1" applyFont="1" applyAlignment="1">
      <alignment horizontal="right"/>
    </xf>
    <xf numFmtId="3" fontId="69" fillId="0" borderId="0" xfId="6" quotePrefix="1" applyNumberFormat="1" applyFont="1" applyAlignment="1">
      <alignment horizontal="right"/>
    </xf>
    <xf numFmtId="3" fontId="68" fillId="0" borderId="0" xfId="6" quotePrefix="1" applyNumberFormat="1" applyFont="1" applyAlignment="1">
      <alignment horizontal="right"/>
    </xf>
    <xf numFmtId="3" fontId="68" fillId="0" borderId="0" xfId="8" quotePrefix="1" applyNumberFormat="1" applyFont="1" applyAlignment="1">
      <alignment horizontal="right"/>
    </xf>
    <xf numFmtId="3" fontId="69" fillId="0" borderId="25" xfId="6" applyNumberFormat="1" applyFont="1" applyBorder="1" applyAlignment="1">
      <alignment horizontal="right"/>
    </xf>
    <xf numFmtId="3" fontId="91" fillId="0" borderId="25" xfId="8" applyNumberFormat="1" applyFont="1" applyBorder="1" applyAlignment="1">
      <alignment horizontal="right"/>
    </xf>
    <xf numFmtId="3" fontId="90" fillId="0" borderId="25" xfId="8" applyNumberFormat="1" applyFont="1" applyBorder="1" applyAlignment="1">
      <alignment horizontal="right"/>
    </xf>
    <xf numFmtId="3" fontId="68" fillId="0" borderId="25" xfId="6" applyNumberFormat="1" applyFont="1" applyBorder="1" applyAlignment="1">
      <alignment horizontal="right"/>
    </xf>
    <xf numFmtId="191" fontId="90" fillId="0" borderId="0" xfId="8" applyNumberFormat="1" applyFont="1" applyAlignment="1">
      <alignment horizontal="right"/>
    </xf>
  </cellXfs>
  <cellStyles count="16769">
    <cellStyle name="20% - Accent1" xfId="27" builtinId="30" customBuiltin="1"/>
    <cellStyle name="20% - Accent1 10" xfId="53" xr:uid="{8C719A30-16F6-471F-9AE7-9F41BC3072F2}"/>
    <cellStyle name="20% - Accent1 11" xfId="54" xr:uid="{B9E7724F-03AD-4D62-8C67-DD596865DE00}"/>
    <cellStyle name="20% - Accent1 12" xfId="55" xr:uid="{9E877975-01EB-47F3-B12B-067EBEA82F7C}"/>
    <cellStyle name="20% - Accent1 13" xfId="56" xr:uid="{FE0640D3-9F49-4DC8-8668-ABAA5BC1C83D}"/>
    <cellStyle name="20% - Accent1 14" xfId="57" xr:uid="{EF2B8AA5-CE21-4631-9FD8-91EE1AA945DB}"/>
    <cellStyle name="20% - Accent1 2 10" xfId="58" xr:uid="{70544164-ED33-476A-A36F-6A1093A46514}"/>
    <cellStyle name="20% - Accent1 2 11" xfId="59" xr:uid="{1219DCD5-D2D5-45AF-85FB-61ABF79B0D91}"/>
    <cellStyle name="20% - Accent1 2 12" xfId="60" xr:uid="{67B0424B-1C3C-47F8-AFDE-80C3AA396DAB}"/>
    <cellStyle name="20% - Accent1 2 13" xfId="61" xr:uid="{C4B552AB-6F3D-4B5B-B639-45420B386820}"/>
    <cellStyle name="20% - Accent1 2 13 10" xfId="62" xr:uid="{A0806402-53C6-409E-AC68-319D702E7081}"/>
    <cellStyle name="20% - Accent1 2 13 11" xfId="63" xr:uid="{66A1D9D1-F041-41B2-848A-E9346EB8B99B}"/>
    <cellStyle name="20% - Accent1 2 13 12" xfId="64" xr:uid="{F8BA9F6D-C6C9-4CB1-B03D-CBA96BA3E8C9}"/>
    <cellStyle name="20% - Accent1 2 13 13" xfId="65" xr:uid="{14EBC451-8DE8-48EA-BC12-98C433BD52AA}"/>
    <cellStyle name="20% - Accent1 2 13 14" xfId="66" xr:uid="{7CE5F4A4-C351-491A-B8E8-186093B49CCC}"/>
    <cellStyle name="20% - Accent1 2 13 15" xfId="67" xr:uid="{1D88BFFC-1873-4A23-87B8-4F3DB778CD84}"/>
    <cellStyle name="20% - Accent1 2 13 16" xfId="68" xr:uid="{46F83925-1A21-4CD1-8E07-1B33ECF3CEDD}"/>
    <cellStyle name="20% - Accent1 2 13 17" xfId="69" xr:uid="{C48DF4C9-CCAE-4D41-99D9-670540D85FF1}"/>
    <cellStyle name="20% - Accent1 2 13 18" xfId="70" xr:uid="{5C3AB42B-F6CC-4383-8A5B-962F1BBAD0F0}"/>
    <cellStyle name="20% - Accent1 2 13 19" xfId="71" xr:uid="{2EF8441E-9EFF-402C-A7E1-857253FFF280}"/>
    <cellStyle name="20% - Accent1 2 13 2" xfId="72" xr:uid="{56B14852-1303-47A0-859E-FBC3582734FF}"/>
    <cellStyle name="20% - Accent1 2 13 20" xfId="73" xr:uid="{6444572A-D4D7-4F4F-8295-2592683F9E0E}"/>
    <cellStyle name="20% - Accent1 2 13 21" xfId="74" xr:uid="{BF2BEFEB-6DD7-4185-A2C6-D5CE53E52E05}"/>
    <cellStyle name="20% - Accent1 2 13 22" xfId="75" xr:uid="{98EC658F-35EB-4F80-9928-55FFA3B26C41}"/>
    <cellStyle name="20% - Accent1 2 13 23" xfId="76" xr:uid="{BF1F81B7-374E-456A-AB4A-784A3014BA16}"/>
    <cellStyle name="20% - Accent1 2 13 24" xfId="77" xr:uid="{18D04021-DE22-4C7B-BF91-7B624AA98BCC}"/>
    <cellStyle name="20% - Accent1 2 13 25" xfId="78" xr:uid="{63454485-05D6-49F1-83EC-ED97F0DB9066}"/>
    <cellStyle name="20% - Accent1 2 13 26" xfId="79" xr:uid="{AADF9135-FE80-44CA-830A-8BD2A8B4A078}"/>
    <cellStyle name="20% - Accent1 2 13 27" xfId="80" xr:uid="{88582D4A-3870-43AA-9A85-F89297D3F908}"/>
    <cellStyle name="20% - Accent1 2 13 28" xfId="81" xr:uid="{5B6FFCEF-6D80-43B3-B150-23CE011FB7F4}"/>
    <cellStyle name="20% - Accent1 2 13 29" xfId="82" xr:uid="{273A6485-F6CB-4854-ACCB-B9E15079629D}"/>
    <cellStyle name="20% - Accent1 2 13 3" xfId="83" xr:uid="{E213CAEC-6A4A-4664-BFDD-C95F84BE421E}"/>
    <cellStyle name="20% - Accent1 2 13 30" xfId="84" xr:uid="{26A85D26-9220-4024-9862-29611E8DA914}"/>
    <cellStyle name="20% - Accent1 2 13 31" xfId="85" xr:uid="{32687B80-6978-4B37-AE27-DDB2AE3CAEE5}"/>
    <cellStyle name="20% - Accent1 2 13 32" xfId="86" xr:uid="{A260A36D-D313-4EED-9684-35C5275870D4}"/>
    <cellStyle name="20% - Accent1 2 13 33" xfId="87" xr:uid="{D3B20937-06A5-495A-8E99-0A90CBEA3A1B}"/>
    <cellStyle name="20% - Accent1 2 13 34" xfId="88" xr:uid="{43A9A60A-6733-4F19-B1CB-6F38B99FCD97}"/>
    <cellStyle name="20% - Accent1 2 13 35" xfId="89" xr:uid="{456A5F01-E9D8-4CCE-8DA4-FDC0119E17B9}"/>
    <cellStyle name="20% - Accent1 2 13 36" xfId="90" xr:uid="{B104CFBC-ADAF-47C2-9060-76DE2F710DB3}"/>
    <cellStyle name="20% - Accent1 2 13 37" xfId="91" xr:uid="{68A5B03A-1071-4944-8423-5A4739E9DCB3}"/>
    <cellStyle name="20% - Accent1 2 13 38" xfId="92" xr:uid="{B6DF3E6B-57F1-4A6A-B747-A72205A87A33}"/>
    <cellStyle name="20% - Accent1 2 13 39" xfId="93" xr:uid="{E22DF502-6322-4911-B5DB-F867FB6E824A}"/>
    <cellStyle name="20% - Accent1 2 13 4" xfId="94" xr:uid="{C360EBF6-BAA4-4341-99E6-FD135ED2EAE2}"/>
    <cellStyle name="20% - Accent1 2 13 40" xfId="95" xr:uid="{DBECD95E-57BB-402F-9735-3DC291A667DA}"/>
    <cellStyle name="20% - Accent1 2 13 41" xfId="96" xr:uid="{835C03CD-FCD7-45D2-AF94-0339840DAF4E}"/>
    <cellStyle name="20% - Accent1 2 13 42" xfId="97" xr:uid="{DA65A7C2-3423-4F0C-A50D-0E5A659D1453}"/>
    <cellStyle name="20% - Accent1 2 13 43" xfId="98" xr:uid="{69B09642-0B28-4284-8F9D-9A3495014314}"/>
    <cellStyle name="20% - Accent1 2 13 44" xfId="99" xr:uid="{659898CA-D226-4E79-96C8-A591392E12EA}"/>
    <cellStyle name="20% - Accent1 2 13 45" xfId="100" xr:uid="{B11C43D0-5C0F-4DCE-9152-45A9D770E2A0}"/>
    <cellStyle name="20% - Accent1 2 13 46" xfId="101" xr:uid="{302A6E15-7C72-4BB7-B2B0-2035E8CC563B}"/>
    <cellStyle name="20% - Accent1 2 13 47" xfId="102" xr:uid="{3FBAE0F4-BD80-48E8-B9AB-CC15489C2F97}"/>
    <cellStyle name="20% - Accent1 2 13 5" xfId="103" xr:uid="{1B0BB4F6-E82D-4301-9FA2-1DF9D9A5FBAE}"/>
    <cellStyle name="20% - Accent1 2 13 6" xfId="104" xr:uid="{F46B32EB-0149-4868-B116-E5BA2B2FD24C}"/>
    <cellStyle name="20% - Accent1 2 13 7" xfId="105" xr:uid="{BDEC0770-8713-4AED-9AC1-C56EBFB0A4CB}"/>
    <cellStyle name="20% - Accent1 2 13 8" xfId="106" xr:uid="{543FD8C8-A896-4AD2-953B-A2D760D58B12}"/>
    <cellStyle name="20% - Accent1 2 13 9" xfId="107" xr:uid="{2B49BF34-F13A-408D-AFA5-57EC8D080F6C}"/>
    <cellStyle name="20% - Accent1 2 2" xfId="108" xr:uid="{7170605C-D274-4785-8DD0-4670F8A2DB4D}"/>
    <cellStyle name="20% - Accent1 2 2 10" xfId="109" xr:uid="{D7BB9120-955F-49ED-8269-40AE0BB09D51}"/>
    <cellStyle name="20% - Accent1 2 2 2" xfId="110" xr:uid="{1082A586-73BF-4112-A858-7C7B644F4300}"/>
    <cellStyle name="20% - Accent1 2 2 2 2" xfId="111" xr:uid="{02380393-28C3-447C-92D8-F4388DA698EB}"/>
    <cellStyle name="20% - Accent1 2 2 3" xfId="112" xr:uid="{D18F94C4-3450-4E66-932B-06BC939C0352}"/>
    <cellStyle name="20% - Accent1 2 2 4" xfId="113" xr:uid="{64704EFA-2A66-4112-9FFC-8F8355258795}"/>
    <cellStyle name="20% - Accent1 2 2 5" xfId="114" xr:uid="{324F6B0C-4D46-4745-B16F-F670DAB3C4D8}"/>
    <cellStyle name="20% - Accent1 2 2 6" xfId="115" xr:uid="{618D7487-50C0-408C-B7F5-E32A99B92F7E}"/>
    <cellStyle name="20% - Accent1 2 2 7" xfId="116" xr:uid="{9C5A7D79-1EDA-4691-851D-E0880E9D0149}"/>
    <cellStyle name="20% - Accent1 2 2 8" xfId="117" xr:uid="{9250DCD3-4451-48D7-AF6B-E4E41867A22C}"/>
    <cellStyle name="20% - Accent1 2 2 9" xfId="118" xr:uid="{21B46DD2-0B34-40E9-8984-B66D2A8FE87D}"/>
    <cellStyle name="20% - Accent1 2 3" xfId="119" xr:uid="{0DC18A1B-85CA-4E34-ABF6-98ABFE342B57}"/>
    <cellStyle name="20% - Accent1 2 3 2" xfId="120" xr:uid="{11E2D4D6-3CAB-4CA8-AFFC-E792E180E74B}"/>
    <cellStyle name="20% - Accent1 2 4" xfId="121" xr:uid="{A24C693D-2191-4DA5-98B3-B4581D785F9C}"/>
    <cellStyle name="20% - Accent1 2 4 2" xfId="122" xr:uid="{09492E38-D20B-4944-A5DF-169C6A1EC9C2}"/>
    <cellStyle name="20% - Accent1 2 5" xfId="123" xr:uid="{10079930-F6C1-4E44-8780-BF312512DF51}"/>
    <cellStyle name="20% - Accent1 2 6" xfId="124" xr:uid="{EFCDF803-2529-4CA4-8ECF-71C07E857A90}"/>
    <cellStyle name="20% - Accent1 2 7" xfId="125" xr:uid="{FE84C402-5645-476A-94CF-FD690E5A329C}"/>
    <cellStyle name="20% - Accent1 2 8" xfId="126" xr:uid="{550D0096-07A5-4F25-A6C1-BF0931648ADA}"/>
    <cellStyle name="20% - Accent1 2 9" xfId="127" xr:uid="{95DE5619-C296-4A01-AF7C-127A24A9614D}"/>
    <cellStyle name="20% - Accent1 3" xfId="128" xr:uid="{D911CB43-A7FF-43E6-A0C1-271034C250C5}"/>
    <cellStyle name="20% - Accent1 3 10" xfId="129" xr:uid="{8BA0C9A0-D4B2-40A1-8B1E-A5DC9A0E8069}"/>
    <cellStyle name="20% - Accent1 3 2" xfId="130" xr:uid="{04791937-B2C1-4A6D-A8A3-314217E4D4C1}"/>
    <cellStyle name="20% - Accent1 3 3" xfId="131" xr:uid="{56E71060-6B49-4659-8028-68FE4ADEA74F}"/>
    <cellStyle name="20% - Accent1 3 4" xfId="132" xr:uid="{6EE350CE-EC3A-414E-B63C-1F89FA03068B}"/>
    <cellStyle name="20% - Accent1 3 5" xfId="133" xr:uid="{7DC11294-E336-45A8-8FC0-75493639DDF6}"/>
    <cellStyle name="20% - Accent1 3 6" xfId="134" xr:uid="{D3FDDC0A-0F99-42D0-9C2D-57DD0055FDF4}"/>
    <cellStyle name="20% - Accent1 3 7" xfId="135" xr:uid="{96480639-3741-4AD5-A9B6-EEC18C80B1C8}"/>
    <cellStyle name="20% - Accent1 3 8" xfId="136" xr:uid="{5C2125C0-12E3-43C2-B15B-D89FFA940AFF}"/>
    <cellStyle name="20% - Accent1 3 9" xfId="137" xr:uid="{39A29DE3-B4A4-4FB6-8F25-8087EDD39B5E}"/>
    <cellStyle name="20% - Accent1 4" xfId="138" xr:uid="{E957A7A4-A187-40B4-83AC-19A154140A75}"/>
    <cellStyle name="20% - Accent1 4 10" xfId="139" xr:uid="{5D867BC8-0BF4-4F42-97E2-ACCFC9704341}"/>
    <cellStyle name="20% - Accent1 4 2" xfId="140" xr:uid="{0DC93EDB-BEA3-4F2B-AF56-E1CB843FDBFD}"/>
    <cellStyle name="20% - Accent1 4 3" xfId="141" xr:uid="{CCC7E1D7-815E-4AB8-90AC-94540157619F}"/>
    <cellStyle name="20% - Accent1 4 4" xfId="142" xr:uid="{43513E04-BC6C-4A8E-AB13-83689F28001A}"/>
    <cellStyle name="20% - Accent1 4 5" xfId="143" xr:uid="{4EFAFF2C-C92B-4BCB-928E-6F9D87BC0A72}"/>
    <cellStyle name="20% - Accent1 4 6" xfId="144" xr:uid="{C999B9DD-4984-4FEC-927D-6CDAE82C0E48}"/>
    <cellStyle name="20% - Accent1 4 7" xfId="145" xr:uid="{47310F9D-FAFF-4D2B-BD06-539B41E9AF01}"/>
    <cellStyle name="20% - Accent1 4 8" xfId="146" xr:uid="{D75FE7B9-C95F-4E7C-BFDB-D555D6F62B3F}"/>
    <cellStyle name="20% - Accent1 4 9" xfId="147" xr:uid="{E4D0946E-0AC4-4734-9699-55E68F63D9F2}"/>
    <cellStyle name="20% - Accent1 5" xfId="148" xr:uid="{9B74E6B5-09D4-4258-A6AA-AD31C4CE0D80}"/>
    <cellStyle name="20% - Accent1 5 10" xfId="149" xr:uid="{4F18AA07-2E5B-4DCB-850E-7DADC2E34A52}"/>
    <cellStyle name="20% - Accent1 5 2" xfId="150" xr:uid="{8A4E4211-9DEF-4082-8A58-A4D935BBC65A}"/>
    <cellStyle name="20% - Accent1 5 3" xfId="151" xr:uid="{E5902CF4-4FAC-4F96-B871-A29D35613C9E}"/>
    <cellStyle name="20% - Accent1 5 4" xfId="152" xr:uid="{81146760-FEFD-4048-B641-1C100261DCF4}"/>
    <cellStyle name="20% - Accent1 5 5" xfId="153" xr:uid="{7A96DA0A-CE0C-40CB-A464-D87388189F3B}"/>
    <cellStyle name="20% - Accent1 5 6" xfId="154" xr:uid="{9E6CA2D1-5FAC-43F0-8EF5-AF1914DADE1F}"/>
    <cellStyle name="20% - Accent1 5 7" xfId="155" xr:uid="{ACE401BC-7571-4416-86FA-8C04F76FBFAC}"/>
    <cellStyle name="20% - Accent1 5 8" xfId="156" xr:uid="{DCFC7331-3138-4FC7-8634-A9E1CBDBADC3}"/>
    <cellStyle name="20% - Accent1 5 9" xfId="157" xr:uid="{6513B31F-85CE-481D-8A30-CDFC7103C6D7}"/>
    <cellStyle name="20% - Accent1 6 2" xfId="158" xr:uid="{EE1D1286-DD03-4F6B-B7B2-19566491CAFC}"/>
    <cellStyle name="20% - Accent1 7 2" xfId="159" xr:uid="{A7CBE13D-A670-44BE-AD30-D11AFBA66F16}"/>
    <cellStyle name="20% - Accent1 8" xfId="160" xr:uid="{551DD84D-D1F8-4485-B630-F9A66CCDBB0C}"/>
    <cellStyle name="20% - Accent1 9" xfId="161" xr:uid="{558E5582-2873-4F53-A7EA-62F3FB5E6ED3}"/>
    <cellStyle name="20% - Accent2" xfId="31" builtinId="34" customBuiltin="1"/>
    <cellStyle name="20% - Accent2 10" xfId="162" xr:uid="{88048090-866E-40BD-9496-B4FA07A118F9}"/>
    <cellStyle name="20% - Accent2 11" xfId="163" xr:uid="{B43948E6-EE38-4ADF-94FC-7D3629EB6227}"/>
    <cellStyle name="20% - Accent2 12" xfId="164" xr:uid="{EF189CF8-2D98-4B86-B4EC-D3C25BCBCBD1}"/>
    <cellStyle name="20% - Accent2 13" xfId="165" xr:uid="{D1A8BC28-479B-478A-BF9A-B75DBBAD59B0}"/>
    <cellStyle name="20% - Accent2 14" xfId="166" xr:uid="{3488E35C-DC65-404A-B808-2E0F02CA154A}"/>
    <cellStyle name="20% - Accent2 2 10" xfId="167" xr:uid="{27AB195B-86F6-4C3B-B3EF-45E475987110}"/>
    <cellStyle name="20% - Accent2 2 11" xfId="168" xr:uid="{3DE98121-B2DC-4766-BD6C-E78A335FCEA7}"/>
    <cellStyle name="20% - Accent2 2 12" xfId="169" xr:uid="{D00708B1-0EAF-4D7A-9C69-D8112BB65B82}"/>
    <cellStyle name="20% - Accent2 2 13" xfId="170" xr:uid="{7D2D60A4-428A-458C-B7A4-B113BBCB9137}"/>
    <cellStyle name="20% - Accent2 2 13 10" xfId="171" xr:uid="{5E276023-10D8-4EAE-9C58-292053276D81}"/>
    <cellStyle name="20% - Accent2 2 13 11" xfId="172" xr:uid="{39ABBC08-7463-485A-920B-AA40FF2E73D8}"/>
    <cellStyle name="20% - Accent2 2 13 12" xfId="173" xr:uid="{41090508-5CA9-44AD-A49A-11F873D895EA}"/>
    <cellStyle name="20% - Accent2 2 13 13" xfId="174" xr:uid="{32F9F956-FDF0-4BD8-B37B-CB3E2FA47ADA}"/>
    <cellStyle name="20% - Accent2 2 13 14" xfId="175" xr:uid="{F4991C10-B192-4D7A-B5A9-176469AC3557}"/>
    <cellStyle name="20% - Accent2 2 13 15" xfId="176" xr:uid="{C365C3CA-16D3-4FEF-8E6A-508AB3D6D7A9}"/>
    <cellStyle name="20% - Accent2 2 13 16" xfId="177" xr:uid="{A454EADA-8C2E-42B2-A5E3-34E6D91F4302}"/>
    <cellStyle name="20% - Accent2 2 13 17" xfId="178" xr:uid="{231F3CB2-C11F-40F6-A5BC-7B2DF9169E13}"/>
    <cellStyle name="20% - Accent2 2 13 18" xfId="179" xr:uid="{9B765699-026C-4894-B92C-3DA6ECC5DC04}"/>
    <cellStyle name="20% - Accent2 2 13 19" xfId="180" xr:uid="{4A74EB30-72A0-4C12-BD1A-032FD6D11A1E}"/>
    <cellStyle name="20% - Accent2 2 13 2" xfId="181" xr:uid="{651B8F72-D6D2-4D76-B857-4CDAB990F514}"/>
    <cellStyle name="20% - Accent2 2 13 20" xfId="182" xr:uid="{38F788F1-243C-450C-9F9A-9FB9C64B40B1}"/>
    <cellStyle name="20% - Accent2 2 13 21" xfId="183" xr:uid="{F60A993C-A9F3-48DB-BB26-2071012D1F3B}"/>
    <cellStyle name="20% - Accent2 2 13 22" xfId="184" xr:uid="{D3D59CAA-05C5-40BD-BB8B-98C5A5103F13}"/>
    <cellStyle name="20% - Accent2 2 13 23" xfId="185" xr:uid="{6FB91517-5A9A-4389-A695-EA0B80079881}"/>
    <cellStyle name="20% - Accent2 2 13 24" xfId="186" xr:uid="{BFFEFE73-4B0D-461F-98AE-3FCEF62DE493}"/>
    <cellStyle name="20% - Accent2 2 13 25" xfId="187" xr:uid="{B3F69737-51C9-4409-9183-26E7281177DA}"/>
    <cellStyle name="20% - Accent2 2 13 26" xfId="188" xr:uid="{1E90FA33-2D8C-49E8-997C-F54D62D88A24}"/>
    <cellStyle name="20% - Accent2 2 13 27" xfId="189" xr:uid="{ABF28B59-FF35-4BC4-BD4D-0ED8DF5928A1}"/>
    <cellStyle name="20% - Accent2 2 13 28" xfId="190" xr:uid="{0239CA0E-7E2C-4B4C-B5D4-04095B0F449B}"/>
    <cellStyle name="20% - Accent2 2 13 29" xfId="191" xr:uid="{0A938AA1-5FA4-4E1A-908A-7F49762B24AF}"/>
    <cellStyle name="20% - Accent2 2 13 3" xfId="192" xr:uid="{8553F23A-B342-40CD-AEDD-1373A0F55A7F}"/>
    <cellStyle name="20% - Accent2 2 13 30" xfId="193" xr:uid="{61C1D2BB-0AEE-4020-9987-E539A4D74D6C}"/>
    <cellStyle name="20% - Accent2 2 13 31" xfId="194" xr:uid="{7D392157-05DF-406C-8C38-2FBB213C846D}"/>
    <cellStyle name="20% - Accent2 2 13 32" xfId="195" xr:uid="{065CF095-23D3-48F0-98AB-D65CA3CD2639}"/>
    <cellStyle name="20% - Accent2 2 13 33" xfId="196" xr:uid="{E914467A-8A15-401D-A414-551D22FF0606}"/>
    <cellStyle name="20% - Accent2 2 13 34" xfId="197" xr:uid="{CEB6724C-EB16-4FD9-B0AE-57DD3B7590BD}"/>
    <cellStyle name="20% - Accent2 2 13 35" xfId="198" xr:uid="{1DFF1417-249D-4EE8-ADE9-E1890B4E4CBB}"/>
    <cellStyle name="20% - Accent2 2 13 36" xfId="199" xr:uid="{2D0CBDEC-258E-4416-BDCB-E4B1A31B662F}"/>
    <cellStyle name="20% - Accent2 2 13 37" xfId="200" xr:uid="{36EC54CF-EAD5-4D20-B51D-6FFB6FCC0A51}"/>
    <cellStyle name="20% - Accent2 2 13 38" xfId="201" xr:uid="{DD47F43D-9079-41C3-B232-227D1B07E5EC}"/>
    <cellStyle name="20% - Accent2 2 13 39" xfId="202" xr:uid="{C93B18E6-461A-438A-BD32-12363B8B9E37}"/>
    <cellStyle name="20% - Accent2 2 13 4" xfId="203" xr:uid="{AA6AEF9E-AE50-4B2C-A0FB-741458ABF24C}"/>
    <cellStyle name="20% - Accent2 2 13 40" xfId="204" xr:uid="{30E8D7B8-F961-451B-8C29-3055103EB309}"/>
    <cellStyle name="20% - Accent2 2 13 41" xfId="205" xr:uid="{AA060E8C-DABF-4AA1-A431-887935DFB763}"/>
    <cellStyle name="20% - Accent2 2 13 42" xfId="206" xr:uid="{6F4EEFEF-E3F6-4EA7-ABF8-7A31567C34DC}"/>
    <cellStyle name="20% - Accent2 2 13 43" xfId="207" xr:uid="{001E1259-EE36-47C8-BE4A-049B4653ED42}"/>
    <cellStyle name="20% - Accent2 2 13 44" xfId="208" xr:uid="{76A74ABE-9DBD-455D-B3E7-21DAE92E6F1C}"/>
    <cellStyle name="20% - Accent2 2 13 45" xfId="209" xr:uid="{496C3C54-5716-4DC4-9B57-AC175E1BED4D}"/>
    <cellStyle name="20% - Accent2 2 13 46" xfId="210" xr:uid="{EE1935C1-D794-41A3-9437-FB69E5DE4F1E}"/>
    <cellStyle name="20% - Accent2 2 13 47" xfId="211" xr:uid="{663DF244-73A4-46AF-A24F-D0AC2EF91682}"/>
    <cellStyle name="20% - Accent2 2 13 5" xfId="212" xr:uid="{C1B25C13-9C24-4D20-A53E-A4401D07A92B}"/>
    <cellStyle name="20% - Accent2 2 13 6" xfId="213" xr:uid="{F7CA270E-76B8-472E-8C3B-F41D6C9DC67E}"/>
    <cellStyle name="20% - Accent2 2 13 7" xfId="214" xr:uid="{0E9861BC-E78B-4B38-AFE9-2DC28AA470B3}"/>
    <cellStyle name="20% - Accent2 2 13 8" xfId="215" xr:uid="{227E4430-BD14-45D9-98B4-00136709DC21}"/>
    <cellStyle name="20% - Accent2 2 13 9" xfId="216" xr:uid="{836AD9BC-6338-4404-BB2B-DD0D2AB29E5B}"/>
    <cellStyle name="20% - Accent2 2 2" xfId="217" xr:uid="{33CB543A-E424-41E4-9B7C-52C7610BA0C1}"/>
    <cellStyle name="20% - Accent2 2 2 10" xfId="218" xr:uid="{EA0C299F-EED5-4F04-A909-2C6315D1AF34}"/>
    <cellStyle name="20% - Accent2 2 2 2" xfId="219" xr:uid="{58EAE626-251A-4570-8470-B6A0E93ECC64}"/>
    <cellStyle name="20% - Accent2 2 2 2 2" xfId="220" xr:uid="{1A4C711D-3A0F-4D00-8E7B-C543A1D7A9CC}"/>
    <cellStyle name="20% - Accent2 2 2 3" xfId="221" xr:uid="{11B7117B-C3A5-480E-9166-F1A5AB75AE6B}"/>
    <cellStyle name="20% - Accent2 2 2 4" xfId="222" xr:uid="{14F91CAC-69BE-410F-88BE-76D4F5F7F3BB}"/>
    <cellStyle name="20% - Accent2 2 2 5" xfId="223" xr:uid="{63EAF92E-8147-4149-810D-63E7FC967CD0}"/>
    <cellStyle name="20% - Accent2 2 2 6" xfId="224" xr:uid="{A4F8FA9D-47B9-4B8B-9E7F-8881792D640E}"/>
    <cellStyle name="20% - Accent2 2 2 7" xfId="225" xr:uid="{A9E3A297-97E6-4184-82D7-14EDCF1F9615}"/>
    <cellStyle name="20% - Accent2 2 2 8" xfId="226" xr:uid="{F1624C6D-484D-447A-BD26-60AB5E962F31}"/>
    <cellStyle name="20% - Accent2 2 2 9" xfId="227" xr:uid="{E0822B61-342C-4FD4-8C1C-C88179A35DDE}"/>
    <cellStyle name="20% - Accent2 2 3" xfId="228" xr:uid="{A6A26AA1-C66D-48BC-A0D1-53F2398A729C}"/>
    <cellStyle name="20% - Accent2 2 3 2" xfId="229" xr:uid="{63C766B8-ACA6-4863-9DA5-DE4D4FF849C3}"/>
    <cellStyle name="20% - Accent2 2 4" xfId="230" xr:uid="{CAD6BC8F-D6CB-4C9E-AD88-F801F7125EDE}"/>
    <cellStyle name="20% - Accent2 2 4 2" xfId="231" xr:uid="{EB43B1AB-9016-4806-A40D-C596AC69271F}"/>
    <cellStyle name="20% - Accent2 2 5" xfId="232" xr:uid="{876D2055-3160-476E-9944-FB1AEB5C7A1E}"/>
    <cellStyle name="20% - Accent2 2 6" xfId="233" xr:uid="{8B3EB8AB-6BD2-458A-BB8A-554A0712AAB8}"/>
    <cellStyle name="20% - Accent2 2 7" xfId="234" xr:uid="{FDF1DF45-ADC9-4DCC-A640-79FEABC3B2BB}"/>
    <cellStyle name="20% - Accent2 2 8" xfId="235" xr:uid="{9E7AA54D-3483-4348-9799-CCF65E529946}"/>
    <cellStyle name="20% - Accent2 2 9" xfId="236" xr:uid="{2B2B546A-8929-422C-83AA-1F8005B5CBBD}"/>
    <cellStyle name="20% - Accent2 3" xfId="237" xr:uid="{C2D0E5B7-963E-42E1-B4B8-993F76CED25D}"/>
    <cellStyle name="20% - Accent2 3 10" xfId="238" xr:uid="{DE8A1BE7-48C6-452A-AA76-EFBD8F1355CB}"/>
    <cellStyle name="20% - Accent2 3 2" xfId="239" xr:uid="{EC66DA82-043D-42D0-927E-373325092075}"/>
    <cellStyle name="20% - Accent2 3 3" xfId="240" xr:uid="{686DEA34-7132-4C32-8432-64BC35A1C147}"/>
    <cellStyle name="20% - Accent2 3 4" xfId="241" xr:uid="{7EE42657-B947-4521-816E-1A1B78181AB9}"/>
    <cellStyle name="20% - Accent2 3 5" xfId="242" xr:uid="{100CFA34-B2A9-4950-9AA1-D6F285E617C4}"/>
    <cellStyle name="20% - Accent2 3 6" xfId="243" xr:uid="{2D3CF80C-DB79-4769-996D-47D435A2E789}"/>
    <cellStyle name="20% - Accent2 3 7" xfId="244" xr:uid="{1E5DA8DF-D18B-4BAE-BBD5-DED806EDDF93}"/>
    <cellStyle name="20% - Accent2 3 8" xfId="245" xr:uid="{023C36B7-4DF8-49CF-AEA3-A437BB4A4CB0}"/>
    <cellStyle name="20% - Accent2 3 9" xfId="246" xr:uid="{7EA0A2EF-94BB-45D7-B678-5860E479E5BE}"/>
    <cellStyle name="20% - Accent2 4" xfId="247" xr:uid="{5D8C4385-5122-4290-B267-E02B81A150F6}"/>
    <cellStyle name="20% - Accent2 4 10" xfId="248" xr:uid="{0633AF75-E1DA-46A0-B09F-1906B4CE0B6F}"/>
    <cellStyle name="20% - Accent2 4 2" xfId="249" xr:uid="{5A9E572D-FE40-4A1C-B2CA-9BB7F8976040}"/>
    <cellStyle name="20% - Accent2 4 3" xfId="250" xr:uid="{25AC1B44-CCBB-41CE-BCDF-BB6021295A76}"/>
    <cellStyle name="20% - Accent2 4 4" xfId="251" xr:uid="{0C995F5F-9D67-407C-81B5-BA15591115F3}"/>
    <cellStyle name="20% - Accent2 4 5" xfId="252" xr:uid="{B5A244C9-5A32-43A7-8EB9-553A956EB4B1}"/>
    <cellStyle name="20% - Accent2 4 6" xfId="253" xr:uid="{02A1A3AD-BB73-4453-A1DD-EC95BD6283EC}"/>
    <cellStyle name="20% - Accent2 4 7" xfId="254" xr:uid="{EEA2731D-029C-464F-82B8-048DB3ED3F03}"/>
    <cellStyle name="20% - Accent2 4 8" xfId="255" xr:uid="{FE7A0D3C-6873-4A48-AFD9-B56D17BC4383}"/>
    <cellStyle name="20% - Accent2 4 9" xfId="256" xr:uid="{F6474410-682B-42AD-B072-B7196AEC4B4B}"/>
    <cellStyle name="20% - Accent2 5" xfId="257" xr:uid="{1B04E9AA-CB4F-4FD8-AD75-8991C26B2556}"/>
    <cellStyle name="20% - Accent2 5 10" xfId="258" xr:uid="{69F77DF1-E6FE-4897-BAF5-C131F7A85EEB}"/>
    <cellStyle name="20% - Accent2 5 2" xfId="259" xr:uid="{86A5EB83-7B29-477B-8397-6E6E347D1CEE}"/>
    <cellStyle name="20% - Accent2 5 3" xfId="260" xr:uid="{B2E465CE-04A6-42AE-88CE-2B1E1B04437D}"/>
    <cellStyle name="20% - Accent2 5 4" xfId="261" xr:uid="{A04FD751-8CE6-4FF5-9607-C71C35957725}"/>
    <cellStyle name="20% - Accent2 5 5" xfId="262" xr:uid="{D82C11D7-69F9-4CDA-98CD-91636EEFB278}"/>
    <cellStyle name="20% - Accent2 5 6" xfId="263" xr:uid="{B0B9BE99-34D5-4039-A676-6E28436E0B77}"/>
    <cellStyle name="20% - Accent2 5 7" xfId="264" xr:uid="{F6478FCD-8DDA-4713-BE97-9D815BC94343}"/>
    <cellStyle name="20% - Accent2 5 8" xfId="265" xr:uid="{37B9F23A-44CA-4634-B32F-3B80C6C4600C}"/>
    <cellStyle name="20% - Accent2 5 9" xfId="266" xr:uid="{175FF3C6-B546-4BF9-A84E-F3544A5C271E}"/>
    <cellStyle name="20% - Accent2 6 2" xfId="267" xr:uid="{EEF5CBB1-10B7-467B-82FF-F6B116875428}"/>
    <cellStyle name="20% - Accent2 7 2" xfId="268" xr:uid="{571B3EF0-C546-48A8-9ECF-54518A8D5950}"/>
    <cellStyle name="20% - Accent2 8" xfId="269" xr:uid="{1150F197-4E6F-4102-9397-8D70921FD26A}"/>
    <cellStyle name="20% - Accent2 9" xfId="270" xr:uid="{8569CB99-8DB6-4CF7-9C6A-87BB226C50B5}"/>
    <cellStyle name="20% - Accent3" xfId="35" builtinId="38" customBuiltin="1"/>
    <cellStyle name="20% - Accent3 10" xfId="271" xr:uid="{F24E97F2-E402-4BD2-8E77-530FB870BB1F}"/>
    <cellStyle name="20% - Accent3 11" xfId="272" xr:uid="{87848B95-D080-4209-831A-D548A7677543}"/>
    <cellStyle name="20% - Accent3 12" xfId="273" xr:uid="{866B80D1-CF78-4F56-96CC-958576D73137}"/>
    <cellStyle name="20% - Accent3 13" xfId="274" xr:uid="{43F19039-CC48-4BD6-9D2D-C2D440C42135}"/>
    <cellStyle name="20% - Accent3 14" xfId="275" xr:uid="{93BD111B-2D49-4647-8FE3-AA74E8DF0D24}"/>
    <cellStyle name="20% - Accent3 2 10" xfId="276" xr:uid="{BBC44168-F610-4BB2-BE15-E7B2F41F1E48}"/>
    <cellStyle name="20% - Accent3 2 11" xfId="277" xr:uid="{B3F9C96A-BE5E-445F-9AAB-737A1B4C47A1}"/>
    <cellStyle name="20% - Accent3 2 12" xfId="278" xr:uid="{AFA7ECC9-809C-4832-B288-B8155293EA3E}"/>
    <cellStyle name="20% - Accent3 2 13" xfId="279" xr:uid="{6ED6EF0F-3D23-4B69-8AC6-FDA999DCAD08}"/>
    <cellStyle name="20% - Accent3 2 13 10" xfId="280" xr:uid="{7529EDB0-E139-4F77-AC61-D0A9CE82AAFF}"/>
    <cellStyle name="20% - Accent3 2 13 11" xfId="281" xr:uid="{D0DF1A43-9BF2-451C-B9EF-E230C29566A8}"/>
    <cellStyle name="20% - Accent3 2 13 12" xfId="282" xr:uid="{94868A1C-17D2-40CC-B029-68C65E63CACF}"/>
    <cellStyle name="20% - Accent3 2 13 13" xfId="283" xr:uid="{747461DC-B230-4A8D-AE96-964439B8E7D2}"/>
    <cellStyle name="20% - Accent3 2 13 14" xfId="284" xr:uid="{631F65C2-B46B-435C-8BFE-3DE9BF9D9897}"/>
    <cellStyle name="20% - Accent3 2 13 15" xfId="285" xr:uid="{22E23AE6-235B-46AF-8416-1ED9FD4657AE}"/>
    <cellStyle name="20% - Accent3 2 13 16" xfId="286" xr:uid="{7A13ACFE-CCEF-432D-AA3E-5F7B4645D083}"/>
    <cellStyle name="20% - Accent3 2 13 17" xfId="287" xr:uid="{BE713EE4-1A8F-40DC-9364-6A73D779D633}"/>
    <cellStyle name="20% - Accent3 2 13 18" xfId="288" xr:uid="{FC2EC049-9B89-4230-B022-DE0DF11F731A}"/>
    <cellStyle name="20% - Accent3 2 13 19" xfId="289" xr:uid="{76D46560-79A8-4C74-9AC3-BACB32211D83}"/>
    <cellStyle name="20% - Accent3 2 13 2" xfId="290" xr:uid="{99355F35-B321-4729-9B24-937C2FB2C41A}"/>
    <cellStyle name="20% - Accent3 2 13 20" xfId="291" xr:uid="{42D93FF5-69A2-4061-9EB5-E9CCC443DC17}"/>
    <cellStyle name="20% - Accent3 2 13 21" xfId="292" xr:uid="{0DE8EE98-F672-4705-AE37-BA685F2FEACE}"/>
    <cellStyle name="20% - Accent3 2 13 22" xfId="293" xr:uid="{AC837CDF-FA42-471C-9189-7D44E51775DA}"/>
    <cellStyle name="20% - Accent3 2 13 23" xfId="294" xr:uid="{716CD8BA-8694-44E8-A852-7C3E62AAA85E}"/>
    <cellStyle name="20% - Accent3 2 13 24" xfId="295" xr:uid="{EBB2D870-46F2-4656-912D-C675CC6E2593}"/>
    <cellStyle name="20% - Accent3 2 13 25" xfId="296" xr:uid="{795445DD-5D47-4A87-B09C-F46BD17DAFCF}"/>
    <cellStyle name="20% - Accent3 2 13 26" xfId="297" xr:uid="{558E61C4-D8C4-4865-B71F-FE34BA205BBB}"/>
    <cellStyle name="20% - Accent3 2 13 27" xfId="298" xr:uid="{0C1B5E10-CE37-474C-A2CF-7B1E41DABCD0}"/>
    <cellStyle name="20% - Accent3 2 13 28" xfId="299" xr:uid="{9890C74A-A4CB-44E8-AD35-D61AC7D8F09C}"/>
    <cellStyle name="20% - Accent3 2 13 29" xfId="300" xr:uid="{61166D0A-F99E-4D9F-BFB7-A85956F116FD}"/>
    <cellStyle name="20% - Accent3 2 13 3" xfId="301" xr:uid="{DFF92E0C-52D7-4ACB-8906-0F57701E8501}"/>
    <cellStyle name="20% - Accent3 2 13 30" xfId="302" xr:uid="{89198A3E-14EA-47C1-BC8C-AE1F6E066C17}"/>
    <cellStyle name="20% - Accent3 2 13 31" xfId="303" xr:uid="{4A5F89CD-0965-4F6E-8D52-A7A8FCF176E3}"/>
    <cellStyle name="20% - Accent3 2 13 32" xfId="304" xr:uid="{1AA70C50-FF4E-4105-8E07-16EEDB44379A}"/>
    <cellStyle name="20% - Accent3 2 13 33" xfId="305" xr:uid="{1B422E35-C6B2-464C-9FE2-50E87FF0013C}"/>
    <cellStyle name="20% - Accent3 2 13 34" xfId="306" xr:uid="{DF1F2E3C-6359-418C-8EF6-0A51CA020FCE}"/>
    <cellStyle name="20% - Accent3 2 13 35" xfId="307" xr:uid="{B9F439A8-508D-4C59-9AB2-03657A8DC6F9}"/>
    <cellStyle name="20% - Accent3 2 13 36" xfId="308" xr:uid="{53FEAF50-B960-4C2D-972D-22F0BA087DC7}"/>
    <cellStyle name="20% - Accent3 2 13 37" xfId="309" xr:uid="{8CD2E376-89A4-4015-AB22-509D4CC812F8}"/>
    <cellStyle name="20% - Accent3 2 13 38" xfId="310" xr:uid="{0916B050-C648-4CF2-ACA8-C8D9E161EAD9}"/>
    <cellStyle name="20% - Accent3 2 13 39" xfId="311" xr:uid="{105AA069-136C-4140-A54E-31BB2A958834}"/>
    <cellStyle name="20% - Accent3 2 13 4" xfId="312" xr:uid="{CDB667B4-FFBC-4CAB-852F-012489625C8D}"/>
    <cellStyle name="20% - Accent3 2 13 40" xfId="313" xr:uid="{7806694A-6526-4755-BE74-656A3CF99328}"/>
    <cellStyle name="20% - Accent3 2 13 41" xfId="314" xr:uid="{3013106B-E8D5-47D6-B4C4-F334C96B975E}"/>
    <cellStyle name="20% - Accent3 2 13 42" xfId="315" xr:uid="{96ED4763-8119-4144-A7AC-A82E2BCFFAA3}"/>
    <cellStyle name="20% - Accent3 2 13 43" xfId="316" xr:uid="{DE565C17-2A16-407F-9511-AE241FA6193D}"/>
    <cellStyle name="20% - Accent3 2 13 44" xfId="317" xr:uid="{C1183636-28EF-45CD-BC9B-E5D0690C8A63}"/>
    <cellStyle name="20% - Accent3 2 13 45" xfId="318" xr:uid="{C53235B2-021E-467F-8F6E-825240A49EB6}"/>
    <cellStyle name="20% - Accent3 2 13 46" xfId="319" xr:uid="{0A467E9B-E3C6-460C-B6BF-FB6EFF5ECB2B}"/>
    <cellStyle name="20% - Accent3 2 13 47" xfId="320" xr:uid="{E04F4609-383C-4881-8079-59B6643C8A49}"/>
    <cellStyle name="20% - Accent3 2 13 5" xfId="321" xr:uid="{3E06F4FE-1DC0-4792-810F-176AE3721B90}"/>
    <cellStyle name="20% - Accent3 2 13 6" xfId="322" xr:uid="{59809494-5CC4-4C91-8895-18F496030B96}"/>
    <cellStyle name="20% - Accent3 2 13 7" xfId="323" xr:uid="{02DCE134-C0E7-45AA-8297-675A4D6B40D5}"/>
    <cellStyle name="20% - Accent3 2 13 8" xfId="324" xr:uid="{E6F10585-38D4-411A-B09A-9E25E544080C}"/>
    <cellStyle name="20% - Accent3 2 13 9" xfId="325" xr:uid="{B549C32F-517A-47DF-8213-447EB889105B}"/>
    <cellStyle name="20% - Accent3 2 2" xfId="326" xr:uid="{D3D5935B-E6C4-43AE-9E30-B5D5B9CB1408}"/>
    <cellStyle name="20% - Accent3 2 2 10" xfId="327" xr:uid="{3B126426-CD94-4A32-A2E6-41595BD64A5F}"/>
    <cellStyle name="20% - Accent3 2 2 2" xfId="328" xr:uid="{6C15A877-FCBA-4B3E-BD3A-E7AB604969F4}"/>
    <cellStyle name="20% - Accent3 2 2 2 2" xfId="329" xr:uid="{A99BBA3E-DB4C-4514-99BA-D335C31D0D29}"/>
    <cellStyle name="20% - Accent3 2 2 3" xfId="330" xr:uid="{BE6F930E-8F56-4B5A-A157-9EC7FC208B14}"/>
    <cellStyle name="20% - Accent3 2 2 4" xfId="331" xr:uid="{E01136A6-E790-4510-9791-96CF88EB74A7}"/>
    <cellStyle name="20% - Accent3 2 2 5" xfId="332" xr:uid="{048E755A-F6C2-4B5F-BBBA-7AA725CFD7A1}"/>
    <cellStyle name="20% - Accent3 2 2 6" xfId="333" xr:uid="{B0FCA93E-5103-4230-B8F7-B97B6C63BF23}"/>
    <cellStyle name="20% - Accent3 2 2 7" xfId="334" xr:uid="{034CD7CA-1720-464D-87E7-AC0778B84059}"/>
    <cellStyle name="20% - Accent3 2 2 8" xfId="335" xr:uid="{2ADFD466-1082-4F82-99F8-3B7F02A01612}"/>
    <cellStyle name="20% - Accent3 2 2 9" xfId="336" xr:uid="{7AED0BF3-8676-47DF-B44C-314C4E5593A0}"/>
    <cellStyle name="20% - Accent3 2 3" xfId="337" xr:uid="{74139687-3B08-4EFC-B360-56032EDB4E62}"/>
    <cellStyle name="20% - Accent3 2 3 2" xfId="338" xr:uid="{F06219E6-0740-4748-AC55-F8D9B575C7A6}"/>
    <cellStyle name="20% - Accent3 2 4" xfId="339" xr:uid="{4839D56A-EAEE-401B-B328-27091C9C6A12}"/>
    <cellStyle name="20% - Accent3 2 4 2" xfId="340" xr:uid="{0AA127B0-E1E8-440F-B861-C52FD3A77EB6}"/>
    <cellStyle name="20% - Accent3 2 5" xfId="341" xr:uid="{720E0BA3-B708-4642-AD86-33A5F89CC067}"/>
    <cellStyle name="20% - Accent3 2 6" xfId="342" xr:uid="{FD21292D-87A0-4FC4-AD31-C18E9F16F2F4}"/>
    <cellStyle name="20% - Accent3 2 7" xfId="343" xr:uid="{EAA69037-6492-40F2-A6EB-3FBD5A40DB72}"/>
    <cellStyle name="20% - Accent3 2 8" xfId="344" xr:uid="{2E39909B-0A04-4046-9682-1618896579BD}"/>
    <cellStyle name="20% - Accent3 2 9" xfId="345" xr:uid="{5F6622D3-0F6B-4F2B-9165-72A4E7DB8AB9}"/>
    <cellStyle name="20% - Accent3 3" xfId="346" xr:uid="{609B15D2-8CDD-4B93-8ADF-92A001229FB9}"/>
    <cellStyle name="20% - Accent3 3 10" xfId="347" xr:uid="{C6B6AECA-2E80-495B-A57E-BC22A3811DD3}"/>
    <cellStyle name="20% - Accent3 3 2" xfId="348" xr:uid="{F4047863-27CA-4E96-9F3D-15C23ABB8D08}"/>
    <cellStyle name="20% - Accent3 3 3" xfId="349" xr:uid="{071741B1-FD90-401D-A5C6-EF5C5E8DA532}"/>
    <cellStyle name="20% - Accent3 3 4" xfId="350" xr:uid="{DA2D25FD-74D9-4923-85BD-F01A60179AC1}"/>
    <cellStyle name="20% - Accent3 3 5" xfId="351" xr:uid="{EE8EC850-BF28-4C09-8188-C977BB816E43}"/>
    <cellStyle name="20% - Accent3 3 6" xfId="352" xr:uid="{6CABB37D-0FBF-4AFC-9AF4-4CB7C26FC23B}"/>
    <cellStyle name="20% - Accent3 3 7" xfId="353" xr:uid="{38A164FD-B7A0-4445-AAA5-6649327CC5AC}"/>
    <cellStyle name="20% - Accent3 3 8" xfId="354" xr:uid="{F27B8CF3-B5DA-4C22-807E-77B845199E01}"/>
    <cellStyle name="20% - Accent3 3 9" xfId="355" xr:uid="{3756B6AB-FDE8-404C-A395-F9DE0B549EBF}"/>
    <cellStyle name="20% - Accent3 4" xfId="356" xr:uid="{F5AA1855-C7DB-44F0-B681-DBEEEEA12655}"/>
    <cellStyle name="20% - Accent3 4 10" xfId="357" xr:uid="{E51F1391-92CC-4EA8-AF78-0FC32B6ED1C8}"/>
    <cellStyle name="20% - Accent3 4 2" xfId="358" xr:uid="{1FF6DC1E-15D1-471C-A89A-2D16EAF56F18}"/>
    <cellStyle name="20% - Accent3 4 3" xfId="359" xr:uid="{7E2F35CB-4F0B-4863-8E7A-38C476FDD169}"/>
    <cellStyle name="20% - Accent3 4 4" xfId="360" xr:uid="{FC677CC5-140F-4079-A20F-ADC004351887}"/>
    <cellStyle name="20% - Accent3 4 5" xfId="361" xr:uid="{2A1438FB-04E5-472F-B675-E8A2C2F61C4F}"/>
    <cellStyle name="20% - Accent3 4 6" xfId="362" xr:uid="{CCC30A91-0F97-42E7-B235-B33A2F3C2050}"/>
    <cellStyle name="20% - Accent3 4 7" xfId="363" xr:uid="{113BAA64-090E-47E8-AB7B-B8E43A99C35C}"/>
    <cellStyle name="20% - Accent3 4 8" xfId="364" xr:uid="{A36F47F6-9804-4BF6-87A8-C959BF79AB58}"/>
    <cellStyle name="20% - Accent3 4 9" xfId="365" xr:uid="{4EAE349D-B498-4166-9BD4-37471FD89B5A}"/>
    <cellStyle name="20% - Accent3 5" xfId="366" xr:uid="{A16DE997-91CD-4BA3-AC23-992ED97CA0A9}"/>
    <cellStyle name="20% - Accent3 5 10" xfId="367" xr:uid="{FC4160E2-946E-4176-AD1F-2A9F3416574C}"/>
    <cellStyle name="20% - Accent3 5 2" xfId="368" xr:uid="{C9425679-9FA7-42EC-BECE-F8FC359268B2}"/>
    <cellStyle name="20% - Accent3 5 3" xfId="369" xr:uid="{A0E89040-E872-476D-9A31-F048F0DAFB23}"/>
    <cellStyle name="20% - Accent3 5 4" xfId="370" xr:uid="{8F026817-0508-453B-A06C-3DB8107AE7F8}"/>
    <cellStyle name="20% - Accent3 5 5" xfId="371" xr:uid="{C881523D-7A40-47DC-8624-60CA62A3D509}"/>
    <cellStyle name="20% - Accent3 5 6" xfId="372" xr:uid="{004AE490-9A0E-489B-8D90-6404DA408354}"/>
    <cellStyle name="20% - Accent3 5 7" xfId="373" xr:uid="{6AFA61E2-6907-4CB2-940B-467485FBF3D9}"/>
    <cellStyle name="20% - Accent3 5 8" xfId="374" xr:uid="{9EC9F517-C19A-44C5-ADC0-A7EC262AE31E}"/>
    <cellStyle name="20% - Accent3 5 9" xfId="375" xr:uid="{A623ECF3-5578-4A0B-B176-36B3A5586D2C}"/>
    <cellStyle name="20% - Accent3 6 2" xfId="376" xr:uid="{3AA3C6A0-16B5-49F9-BAEE-FA998D06958C}"/>
    <cellStyle name="20% - Accent3 7 2" xfId="377" xr:uid="{A9A81A6E-339D-4407-B53E-96B0530FDCEB}"/>
    <cellStyle name="20% - Accent3 8" xfId="378" xr:uid="{7066F81E-CC8A-4BFA-BB6D-4D2D9DD30F1C}"/>
    <cellStyle name="20% - Accent3 9" xfId="379" xr:uid="{C1951CAD-81D8-43D9-A2EE-5A57B9DDDD89}"/>
    <cellStyle name="20% - Accent4" xfId="39" builtinId="42" customBuiltin="1"/>
    <cellStyle name="20% - Accent4 10" xfId="380" xr:uid="{39AC3C2D-4CA6-46C3-BE9A-3EE069A58539}"/>
    <cellStyle name="20% - Accent4 11" xfId="381" xr:uid="{422BF20A-C1B0-43BE-BD07-B031287FB039}"/>
    <cellStyle name="20% - Accent4 12" xfId="382" xr:uid="{1473E258-EAA2-47CA-BA0D-184676D743FE}"/>
    <cellStyle name="20% - Accent4 13" xfId="383" xr:uid="{09B7E871-6AD3-4531-8D17-1C9AF29D27A2}"/>
    <cellStyle name="20% - Accent4 14" xfId="384" xr:uid="{2CD84947-DF9C-4105-AB16-FC0117B7204D}"/>
    <cellStyle name="20% - Accent4 2 10" xfId="385" xr:uid="{308777A7-C4CC-47EA-82D2-792C42AC54A7}"/>
    <cellStyle name="20% - Accent4 2 11" xfId="386" xr:uid="{8780361D-868C-472D-BC3E-31E7ED2FC862}"/>
    <cellStyle name="20% - Accent4 2 12" xfId="387" xr:uid="{FB2A69BB-27C1-4E07-87C3-44E0775CDB3D}"/>
    <cellStyle name="20% - Accent4 2 13" xfId="388" xr:uid="{9A1EF968-CF97-4CF1-B087-AC90502AE6FF}"/>
    <cellStyle name="20% - Accent4 2 13 10" xfId="389" xr:uid="{50EB781A-A3BD-472E-912F-4E5C776D85F0}"/>
    <cellStyle name="20% - Accent4 2 13 11" xfId="390" xr:uid="{BDF07997-BC56-43B7-8556-DCFD53E12115}"/>
    <cellStyle name="20% - Accent4 2 13 12" xfId="391" xr:uid="{5518DC0D-763D-48C7-9EB8-E9C28B76470B}"/>
    <cellStyle name="20% - Accent4 2 13 13" xfId="392" xr:uid="{A936518C-1C1C-4ED9-AC53-CC88AE4E0109}"/>
    <cellStyle name="20% - Accent4 2 13 14" xfId="393" xr:uid="{5E6F9DBC-62D2-4747-B97A-B37DE606836D}"/>
    <cellStyle name="20% - Accent4 2 13 15" xfId="394" xr:uid="{5E13B669-3070-4B32-B9CA-D2BB88938681}"/>
    <cellStyle name="20% - Accent4 2 13 16" xfId="395" xr:uid="{413B3914-0488-40D7-AE6F-6902188781EF}"/>
    <cellStyle name="20% - Accent4 2 13 17" xfId="396" xr:uid="{B6872488-1EF1-46C9-9142-72A82A31FAF2}"/>
    <cellStyle name="20% - Accent4 2 13 18" xfId="397" xr:uid="{4D98518C-657E-4034-9B3D-0A006ED455ED}"/>
    <cellStyle name="20% - Accent4 2 13 19" xfId="398" xr:uid="{07D030DC-C863-48D9-90BE-DB7DA16B743C}"/>
    <cellStyle name="20% - Accent4 2 13 2" xfId="399" xr:uid="{FD6F39D6-E287-4ECE-A5F1-A438B1A93782}"/>
    <cellStyle name="20% - Accent4 2 13 20" xfId="400" xr:uid="{429FF18D-25BF-454D-B868-9B5B82E6E4A6}"/>
    <cellStyle name="20% - Accent4 2 13 21" xfId="401" xr:uid="{8B77D45C-7A5E-42B4-B44B-83E58433167E}"/>
    <cellStyle name="20% - Accent4 2 13 22" xfId="402" xr:uid="{9446055F-487B-4EE8-A216-2095CCB4D8E5}"/>
    <cellStyle name="20% - Accent4 2 13 23" xfId="403" xr:uid="{A9F692E6-D672-4061-9A3E-81AFC4492C57}"/>
    <cellStyle name="20% - Accent4 2 13 24" xfId="404" xr:uid="{A1929120-D9FF-4E78-9928-060D51BF5ADE}"/>
    <cellStyle name="20% - Accent4 2 13 25" xfId="405" xr:uid="{457CF0C9-D010-4DC3-AE47-5380CF77E4AF}"/>
    <cellStyle name="20% - Accent4 2 13 26" xfId="406" xr:uid="{9998A857-4B4D-409D-8D9E-DCE6F9CB4D24}"/>
    <cellStyle name="20% - Accent4 2 13 27" xfId="407" xr:uid="{29ED315B-CF21-4741-AA3F-6C9E3C604639}"/>
    <cellStyle name="20% - Accent4 2 13 28" xfId="408" xr:uid="{1509FC45-3A75-4C36-BE61-CDAC5AE4BBFC}"/>
    <cellStyle name="20% - Accent4 2 13 29" xfId="409" xr:uid="{B44DBB9D-C318-4455-8BA8-2F0699F0D042}"/>
    <cellStyle name="20% - Accent4 2 13 3" xfId="410" xr:uid="{1CF15018-2B25-4DDD-817B-9E0D3B5D9DA9}"/>
    <cellStyle name="20% - Accent4 2 13 30" xfId="411" xr:uid="{9A5475AE-B70A-4568-AF36-20192DF0E212}"/>
    <cellStyle name="20% - Accent4 2 13 31" xfId="412" xr:uid="{952BC49B-5BB2-4F1A-A162-65B6A7A17837}"/>
    <cellStyle name="20% - Accent4 2 13 32" xfId="413" xr:uid="{E9C29BC4-2B19-4306-A6CD-81BEFCE64E70}"/>
    <cellStyle name="20% - Accent4 2 13 33" xfId="414" xr:uid="{C99C12F4-47A5-4E7E-BBA8-95984CAFB8E1}"/>
    <cellStyle name="20% - Accent4 2 13 34" xfId="415" xr:uid="{672933BF-15FC-488C-B1A3-6BE3ECC21860}"/>
    <cellStyle name="20% - Accent4 2 13 35" xfId="416" xr:uid="{6E0678F1-1645-4EC3-AE1B-2B0C735F41E8}"/>
    <cellStyle name="20% - Accent4 2 13 36" xfId="417" xr:uid="{55272251-CFF5-49D6-86AC-FCD414E6795E}"/>
    <cellStyle name="20% - Accent4 2 13 37" xfId="418" xr:uid="{BEFCBBA1-4803-4F2A-9692-EC2C01E85AB0}"/>
    <cellStyle name="20% - Accent4 2 13 38" xfId="419" xr:uid="{F26B97A6-3AAE-43C8-A6FE-159A35125835}"/>
    <cellStyle name="20% - Accent4 2 13 39" xfId="420" xr:uid="{380A9FF3-7CD7-4FF9-9596-26972C46FA1E}"/>
    <cellStyle name="20% - Accent4 2 13 4" xfId="421" xr:uid="{C0A3DD91-1797-4ED5-A785-4A37285CC882}"/>
    <cellStyle name="20% - Accent4 2 13 40" xfId="422" xr:uid="{4E449396-DE2D-4B3A-A3ED-917158BD7620}"/>
    <cellStyle name="20% - Accent4 2 13 41" xfId="423" xr:uid="{F36AE5BA-1C3E-432E-9A14-613DE768BA36}"/>
    <cellStyle name="20% - Accent4 2 13 42" xfId="424" xr:uid="{3E1B2DF4-53A7-49F2-9A32-F3A77480EB9D}"/>
    <cellStyle name="20% - Accent4 2 13 43" xfId="425" xr:uid="{93150320-E471-47C3-A9E6-05AB51C7D131}"/>
    <cellStyle name="20% - Accent4 2 13 44" xfId="426" xr:uid="{A1716602-0193-4A74-8BA7-CE7D37AF3DC9}"/>
    <cellStyle name="20% - Accent4 2 13 45" xfId="427" xr:uid="{08BFE4DE-0587-4B15-B138-40D6211612F8}"/>
    <cellStyle name="20% - Accent4 2 13 46" xfId="428" xr:uid="{078DC88A-9A1F-4A67-B767-0AB08939D503}"/>
    <cellStyle name="20% - Accent4 2 13 47" xfId="429" xr:uid="{9C249063-E361-457A-B611-7D6D8641AF79}"/>
    <cellStyle name="20% - Accent4 2 13 5" xfId="430" xr:uid="{824E76B0-76AC-40E5-85B3-195C8B405177}"/>
    <cellStyle name="20% - Accent4 2 13 6" xfId="431" xr:uid="{B8C2A3EE-8EB9-4A49-84F8-E68C80931B92}"/>
    <cellStyle name="20% - Accent4 2 13 7" xfId="432" xr:uid="{B55C1FDC-0749-4CDF-9F6D-252E869EFB85}"/>
    <cellStyle name="20% - Accent4 2 13 8" xfId="433" xr:uid="{29DFDAE7-4740-4377-B6CC-1D92E4D93C55}"/>
    <cellStyle name="20% - Accent4 2 13 9" xfId="434" xr:uid="{22153107-7925-434D-8681-086D2190B726}"/>
    <cellStyle name="20% - Accent4 2 2" xfId="435" xr:uid="{289821D4-BFDF-4EC8-92E0-DF6AAB5AFA67}"/>
    <cellStyle name="20% - Accent4 2 2 10" xfId="436" xr:uid="{B3D8D776-4C90-481C-9998-C4BD733C90CF}"/>
    <cellStyle name="20% - Accent4 2 2 2" xfId="437" xr:uid="{3B6BD752-946A-4247-B9F6-997FD5B5242A}"/>
    <cellStyle name="20% - Accent4 2 2 2 2" xfId="438" xr:uid="{F51BF7BF-0231-471B-B2E1-06C83F3D1BFD}"/>
    <cellStyle name="20% - Accent4 2 2 3" xfId="439" xr:uid="{0309AAC3-7B0E-45E6-9187-EAF08D6AE81F}"/>
    <cellStyle name="20% - Accent4 2 2 4" xfId="440" xr:uid="{24E730AF-8BAF-4B60-8752-44BE2A8731AD}"/>
    <cellStyle name="20% - Accent4 2 2 5" xfId="441" xr:uid="{E1F3F292-E54F-4F2C-9CE0-D193441AC2D1}"/>
    <cellStyle name="20% - Accent4 2 2 6" xfId="442" xr:uid="{E86E4695-6638-473B-93E5-B4539E38D454}"/>
    <cellStyle name="20% - Accent4 2 2 7" xfId="443" xr:uid="{CC67EBE2-3445-430D-BBEF-60142E61F0A5}"/>
    <cellStyle name="20% - Accent4 2 2 8" xfId="444" xr:uid="{02BF283A-5148-40EF-BC9D-1A4008C9BF9B}"/>
    <cellStyle name="20% - Accent4 2 2 9" xfId="445" xr:uid="{40C4D45B-2EB0-434B-8AFF-0296D890467D}"/>
    <cellStyle name="20% - Accent4 2 3" xfId="446" xr:uid="{203632A4-0AE3-4346-AE57-5E9C69F3974E}"/>
    <cellStyle name="20% - Accent4 2 3 2" xfId="447" xr:uid="{DDB4EB7C-52D2-4D9B-9313-A9658B7EC9A4}"/>
    <cellStyle name="20% - Accent4 2 4" xfId="448" xr:uid="{30ECD88C-AE50-4D4C-A848-838A881EA2A3}"/>
    <cellStyle name="20% - Accent4 2 4 2" xfId="449" xr:uid="{099B0ABC-AA2C-4232-B09E-D8EC96A13A90}"/>
    <cellStyle name="20% - Accent4 2 5" xfId="450" xr:uid="{B9D02224-69CD-4300-A6CC-8F967C892313}"/>
    <cellStyle name="20% - Accent4 2 6" xfId="451" xr:uid="{97368CC6-784A-4B6C-9842-332E969F2CE2}"/>
    <cellStyle name="20% - Accent4 2 7" xfId="452" xr:uid="{521E0E5F-5899-4912-A106-3381FE098936}"/>
    <cellStyle name="20% - Accent4 2 8" xfId="453" xr:uid="{B63CE9A6-BEBD-40FD-86F5-97C2114990A3}"/>
    <cellStyle name="20% - Accent4 2 9" xfId="454" xr:uid="{36919A08-AC57-42B0-B515-F1FB407BFD30}"/>
    <cellStyle name="20% - Accent4 3" xfId="455" xr:uid="{E504B373-149A-4FEC-9CD8-BD6B2FA53583}"/>
    <cellStyle name="20% - Accent4 3 10" xfId="456" xr:uid="{FA67F170-8B09-4411-8FDE-2E3FB51D22CC}"/>
    <cellStyle name="20% - Accent4 3 2" xfId="457" xr:uid="{300E2176-3659-4284-A02C-3E272F995876}"/>
    <cellStyle name="20% - Accent4 3 3" xfId="458" xr:uid="{E990041F-F5B0-46A7-A5C5-22AB6C876D54}"/>
    <cellStyle name="20% - Accent4 3 4" xfId="459" xr:uid="{F8A93D7A-1734-4130-B314-BF3C353191FA}"/>
    <cellStyle name="20% - Accent4 3 5" xfId="460" xr:uid="{4C4D301B-CC49-4C16-BE63-EFBEA7C43244}"/>
    <cellStyle name="20% - Accent4 3 6" xfId="461" xr:uid="{67A500D5-CC27-4884-AC63-1CD9F76C7B7E}"/>
    <cellStyle name="20% - Accent4 3 7" xfId="462" xr:uid="{2CB393AA-1932-4008-97B5-F98565D71E96}"/>
    <cellStyle name="20% - Accent4 3 8" xfId="463" xr:uid="{F9A4AF92-7BB5-4144-B46C-59FAAC8E15C4}"/>
    <cellStyle name="20% - Accent4 3 9" xfId="464" xr:uid="{53EF36F2-DEB4-4AAA-BDDD-265FF7C59734}"/>
    <cellStyle name="20% - Accent4 4" xfId="465" xr:uid="{4782847A-5FEC-444A-AA7F-4EAB1E949948}"/>
    <cellStyle name="20% - Accent4 4 10" xfId="466" xr:uid="{59B9C4C4-82FB-4320-891A-01AB39C51B2F}"/>
    <cellStyle name="20% - Accent4 4 2" xfId="467" xr:uid="{EFA81B7E-0E08-41BA-914F-7B48C017B366}"/>
    <cellStyle name="20% - Accent4 4 3" xfId="468" xr:uid="{FB43AB7B-0677-4710-9E43-8E21E63F1161}"/>
    <cellStyle name="20% - Accent4 4 4" xfId="469" xr:uid="{89363119-66E9-40E4-B931-6F615CC16F63}"/>
    <cellStyle name="20% - Accent4 4 5" xfId="470" xr:uid="{5B5CA143-827B-4DF0-90A3-956256B289EF}"/>
    <cellStyle name="20% - Accent4 4 6" xfId="471" xr:uid="{38E7693E-D38E-4097-9E7D-7505950373E0}"/>
    <cellStyle name="20% - Accent4 4 7" xfId="472" xr:uid="{C2E85B9C-FD64-4273-BD6D-82598E11B73E}"/>
    <cellStyle name="20% - Accent4 4 8" xfId="473" xr:uid="{F3FD8C64-E35C-4185-8BEC-43B7289D4388}"/>
    <cellStyle name="20% - Accent4 4 9" xfId="474" xr:uid="{13E74AD3-1ED8-4122-AEB6-188174B15BB5}"/>
    <cellStyle name="20% - Accent4 5" xfId="475" xr:uid="{9C41F19F-14D0-4806-AFC8-80558F0B0C5A}"/>
    <cellStyle name="20% - Accent4 5 10" xfId="476" xr:uid="{3984C4A6-5B53-4257-937C-89D8AC531059}"/>
    <cellStyle name="20% - Accent4 5 2" xfId="477" xr:uid="{4B56A65F-3D98-412D-981D-996641A82AF7}"/>
    <cellStyle name="20% - Accent4 5 3" xfId="478" xr:uid="{C31086AB-023D-4076-9D92-30A7DF2A81EA}"/>
    <cellStyle name="20% - Accent4 5 4" xfId="479" xr:uid="{5253D1E4-3E23-4E20-A6F7-36C4A8306CA8}"/>
    <cellStyle name="20% - Accent4 5 5" xfId="480" xr:uid="{4E6A8E29-514F-45E0-8AC2-828F04C6C64E}"/>
    <cellStyle name="20% - Accent4 5 6" xfId="481" xr:uid="{40175EC4-F293-4E71-AC29-0ABDBA72BDBE}"/>
    <cellStyle name="20% - Accent4 5 7" xfId="482" xr:uid="{5CF8CD07-44CD-41CB-A79D-A845A4708C21}"/>
    <cellStyle name="20% - Accent4 5 8" xfId="483" xr:uid="{C5C5BAA9-62A7-4F71-BF28-0D6A2CC81E77}"/>
    <cellStyle name="20% - Accent4 5 9" xfId="484" xr:uid="{0EC2E56A-FE81-4A11-858A-D51E49DCD87B}"/>
    <cellStyle name="20% - Accent4 6 2" xfId="485" xr:uid="{1E104209-B200-496F-9E76-9840DB4A82BA}"/>
    <cellStyle name="20% - Accent4 7 2" xfId="486" xr:uid="{DC9C50B4-8222-4AC6-9236-19102D0A29B1}"/>
    <cellStyle name="20% - Accent4 8" xfId="487" xr:uid="{8395AE93-112D-4EEC-B51D-0DA9D4227432}"/>
    <cellStyle name="20% - Accent4 9" xfId="488" xr:uid="{C62AFA5F-56FF-4591-BB0D-3E2C2F41DFB9}"/>
    <cellStyle name="20% - Accent5" xfId="43" builtinId="46" customBuiltin="1"/>
    <cellStyle name="20% - Accent5 10" xfId="489" xr:uid="{79A1F45C-D78E-4D79-ACA7-A94392545A11}"/>
    <cellStyle name="20% - Accent5 11" xfId="490" xr:uid="{74D005A8-CCAF-4A41-9AD6-204232A2B003}"/>
    <cellStyle name="20% - Accent5 12" xfId="491" xr:uid="{3C49C550-FE70-436F-9792-86A4C6D19B6C}"/>
    <cellStyle name="20% - Accent5 13" xfId="492" xr:uid="{C6487ECC-D7F4-4BDC-B81C-223E03E8EF6A}"/>
    <cellStyle name="20% - Accent5 14" xfId="493" xr:uid="{40ED0D49-0C4A-4FAF-9613-E4B3EC3DD125}"/>
    <cellStyle name="20% - Accent5 2 10" xfId="494" xr:uid="{8BDAB307-E303-41A7-8DA0-BE117F6BFF5F}"/>
    <cellStyle name="20% - Accent5 2 11" xfId="495" xr:uid="{BE586DAB-2EAD-42D9-B9E9-AAAAC2DF3E5E}"/>
    <cellStyle name="20% - Accent5 2 12" xfId="496" xr:uid="{E3133F9B-5650-4D76-ACD3-00E1F1157B8A}"/>
    <cellStyle name="20% - Accent5 2 13" xfId="497" xr:uid="{B331D75F-AE0F-4393-83EB-5E731D50D6FC}"/>
    <cellStyle name="20% - Accent5 2 13 10" xfId="498" xr:uid="{9DA83C8A-D1A4-4238-B280-A7E3D2F5307A}"/>
    <cellStyle name="20% - Accent5 2 13 11" xfId="499" xr:uid="{26CC618B-FA26-4708-81D6-B2C23995FD45}"/>
    <cellStyle name="20% - Accent5 2 13 12" xfId="500" xr:uid="{361EF57E-79FD-4AA7-9C21-093A2FEB4562}"/>
    <cellStyle name="20% - Accent5 2 13 13" xfId="501" xr:uid="{66D19887-CD82-46F3-8D1B-F4D769C69C27}"/>
    <cellStyle name="20% - Accent5 2 13 14" xfId="502" xr:uid="{CCF3F00E-B7A4-4B85-802E-C52B2EE2CA2C}"/>
    <cellStyle name="20% - Accent5 2 13 15" xfId="503" xr:uid="{F6B03CF9-4043-4660-84D9-8B0291A7240E}"/>
    <cellStyle name="20% - Accent5 2 13 16" xfId="504" xr:uid="{A07C8832-C3C5-4F0F-8361-8292C918EC10}"/>
    <cellStyle name="20% - Accent5 2 13 17" xfId="505" xr:uid="{AD8B9614-D000-48E3-968A-8C2CD2F131D5}"/>
    <cellStyle name="20% - Accent5 2 13 18" xfId="506" xr:uid="{EF5B792F-7D11-4059-A175-A37A8F084648}"/>
    <cellStyle name="20% - Accent5 2 13 19" xfId="507" xr:uid="{ADFF84D7-52D3-4C7B-B722-3768427E65B1}"/>
    <cellStyle name="20% - Accent5 2 13 2" xfId="508" xr:uid="{FBF73B1A-39BF-4C2A-8836-14DC4E1BF97A}"/>
    <cellStyle name="20% - Accent5 2 13 20" xfId="509" xr:uid="{CBD9CD26-6D1A-449A-AD29-1F67D4026625}"/>
    <cellStyle name="20% - Accent5 2 13 21" xfId="510" xr:uid="{F3437592-AD26-4009-B93A-C40E4A32AB81}"/>
    <cellStyle name="20% - Accent5 2 13 22" xfId="511" xr:uid="{73A1B2F9-3BF6-4194-ACEE-2E33CDAC7A0E}"/>
    <cellStyle name="20% - Accent5 2 13 23" xfId="512" xr:uid="{7229DF71-450F-44D7-9988-DAC5B868457A}"/>
    <cellStyle name="20% - Accent5 2 13 24" xfId="513" xr:uid="{2A60112F-D88D-46D1-9395-A271855B7049}"/>
    <cellStyle name="20% - Accent5 2 13 25" xfId="514" xr:uid="{D71D005B-7F88-420B-9BFC-14865C16BD6C}"/>
    <cellStyle name="20% - Accent5 2 13 26" xfId="515" xr:uid="{8E4FA07A-42AF-41F7-9274-5CEC2A9785C8}"/>
    <cellStyle name="20% - Accent5 2 13 27" xfId="516" xr:uid="{312DBE64-EF2F-43EB-99F8-B43B79222663}"/>
    <cellStyle name="20% - Accent5 2 13 28" xfId="517" xr:uid="{4C443AEF-3694-44D8-ADA2-186A3EB8552F}"/>
    <cellStyle name="20% - Accent5 2 13 29" xfId="518" xr:uid="{32705F97-DE64-4CA0-94CC-D31B9316FDDF}"/>
    <cellStyle name="20% - Accent5 2 13 3" xfId="519" xr:uid="{6CFDA369-9054-438A-A5DB-F57249C7352D}"/>
    <cellStyle name="20% - Accent5 2 13 30" xfId="520" xr:uid="{1D6A1371-741C-4319-A1D5-417AE4432412}"/>
    <cellStyle name="20% - Accent5 2 13 31" xfId="521" xr:uid="{4463B4CC-94B1-432D-A382-FB7B8CC9B6C6}"/>
    <cellStyle name="20% - Accent5 2 13 32" xfId="522" xr:uid="{440533BF-7E4D-45AB-AB4A-CB7E53D632C0}"/>
    <cellStyle name="20% - Accent5 2 13 33" xfId="523" xr:uid="{CF86960C-2EB5-4153-9EC5-E310FFB561F8}"/>
    <cellStyle name="20% - Accent5 2 13 34" xfId="524" xr:uid="{A51C9ABC-5A4F-4BEB-B9BC-0FD942602A7D}"/>
    <cellStyle name="20% - Accent5 2 13 35" xfId="525" xr:uid="{B88584C0-0332-4ED3-AE56-4BAAD93780E5}"/>
    <cellStyle name="20% - Accent5 2 13 36" xfId="526" xr:uid="{06063981-FB80-4339-A839-C829AB378B98}"/>
    <cellStyle name="20% - Accent5 2 13 37" xfId="527" xr:uid="{888540B6-CA12-4DAF-A758-5CA6040841FD}"/>
    <cellStyle name="20% - Accent5 2 13 38" xfId="528" xr:uid="{0A2A223C-8124-4CBB-A0F9-4D39577D8E61}"/>
    <cellStyle name="20% - Accent5 2 13 39" xfId="529" xr:uid="{7DD943D9-5CCE-49F9-88D0-68ED861E5118}"/>
    <cellStyle name="20% - Accent5 2 13 4" xfId="530" xr:uid="{255CC2EF-7C5A-4BC2-9E7A-27147A2C8AC0}"/>
    <cellStyle name="20% - Accent5 2 13 40" xfId="531" xr:uid="{1C22A2B9-52A2-481A-A858-67EB8087ECE8}"/>
    <cellStyle name="20% - Accent5 2 13 41" xfId="532" xr:uid="{32C37BCA-50AA-4EF8-B6D1-4F8EFC340C97}"/>
    <cellStyle name="20% - Accent5 2 13 42" xfId="533" xr:uid="{1C7D2F64-3632-46B8-AB82-A230876D9C7B}"/>
    <cellStyle name="20% - Accent5 2 13 43" xfId="534" xr:uid="{0D2CA474-A157-4E43-8AC5-FC4149D0E2E7}"/>
    <cellStyle name="20% - Accent5 2 13 44" xfId="535" xr:uid="{E3FA572D-A373-40CB-A2BB-384D70FC07AD}"/>
    <cellStyle name="20% - Accent5 2 13 45" xfId="536" xr:uid="{DA4FB861-654D-4141-B5AD-693C9EDDE14E}"/>
    <cellStyle name="20% - Accent5 2 13 46" xfId="537" xr:uid="{5E91967B-6F53-4DD8-B1F3-1B4DBE2698D5}"/>
    <cellStyle name="20% - Accent5 2 13 47" xfId="538" xr:uid="{6B1D554C-CD0F-4A84-825B-1A6C1AD98FAA}"/>
    <cellStyle name="20% - Accent5 2 13 5" xfId="539" xr:uid="{C26FE8D7-6B01-4CAF-95C7-0794B7743588}"/>
    <cellStyle name="20% - Accent5 2 13 6" xfId="540" xr:uid="{AFEBF748-CA16-4062-B88A-04DD13FB0494}"/>
    <cellStyle name="20% - Accent5 2 13 7" xfId="541" xr:uid="{1570ED95-F03A-4A15-80BB-2C4BDDC2B6AE}"/>
    <cellStyle name="20% - Accent5 2 13 8" xfId="542" xr:uid="{29F0A603-ADB5-4E58-8799-F89BBB6E21A6}"/>
    <cellStyle name="20% - Accent5 2 13 9" xfId="543" xr:uid="{60331781-AA1B-43DA-8738-61CAF1F9F2BB}"/>
    <cellStyle name="20% - Accent5 2 2" xfId="544" xr:uid="{FFCC1A75-D41E-4DE0-90A2-0259EB838C36}"/>
    <cellStyle name="20% - Accent5 2 2 10" xfId="545" xr:uid="{52935F12-D456-4E4F-9A82-065CA9661F0C}"/>
    <cellStyle name="20% - Accent5 2 2 2" xfId="546" xr:uid="{AF35DE3D-1218-4C15-A7DB-120FC335BB09}"/>
    <cellStyle name="20% - Accent5 2 2 2 2" xfId="547" xr:uid="{EA6E131F-BB44-4437-90FE-A3EC3AEE9C23}"/>
    <cellStyle name="20% - Accent5 2 2 3" xfId="548" xr:uid="{A69BF516-22A4-4A20-B5F6-89EA1A8D9DB9}"/>
    <cellStyle name="20% - Accent5 2 2 4" xfId="549" xr:uid="{68AE9E9E-8610-4FCF-BB0C-984FBF366687}"/>
    <cellStyle name="20% - Accent5 2 2 5" xfId="550" xr:uid="{BF9B61CF-7931-4BE7-A183-04B9A6A2BC2E}"/>
    <cellStyle name="20% - Accent5 2 2 6" xfId="551" xr:uid="{C1485817-BDD6-4D5D-930D-A4249FC3FFC6}"/>
    <cellStyle name="20% - Accent5 2 2 7" xfId="552" xr:uid="{AAD7E538-5E49-4CAD-9F30-298B2A610B0E}"/>
    <cellStyle name="20% - Accent5 2 2 8" xfId="553" xr:uid="{85B312A7-90DB-4D42-BEF6-27175F735B0E}"/>
    <cellStyle name="20% - Accent5 2 2 9" xfId="554" xr:uid="{CA928F4F-C575-4821-B8DA-F46E25AAA753}"/>
    <cellStyle name="20% - Accent5 2 3" xfId="555" xr:uid="{DFB4CAAD-D456-4D6C-9ACE-FF1EA73AC8CC}"/>
    <cellStyle name="20% - Accent5 2 3 2" xfId="556" xr:uid="{DE1209B6-7435-4B0F-ACF5-EC1A701D8262}"/>
    <cellStyle name="20% - Accent5 2 4" xfId="557" xr:uid="{709BC735-FA5F-499D-8051-726A5669021C}"/>
    <cellStyle name="20% - Accent5 2 4 2" xfId="558" xr:uid="{268DFFCF-2427-49DB-999B-10F8C9E9B69D}"/>
    <cellStyle name="20% - Accent5 2 5" xfId="559" xr:uid="{6A6F7405-AFB5-47DF-B2E2-1F2272845349}"/>
    <cellStyle name="20% - Accent5 2 6" xfId="560" xr:uid="{01FC5207-4252-4C35-802D-087B6620481B}"/>
    <cellStyle name="20% - Accent5 2 7" xfId="561" xr:uid="{C107C3B2-E1DC-40D7-B28C-2F501039858B}"/>
    <cellStyle name="20% - Accent5 2 8" xfId="562" xr:uid="{BC924F83-5522-44C1-B15E-98D832ABC192}"/>
    <cellStyle name="20% - Accent5 2 9" xfId="563" xr:uid="{9B273792-62F2-4DFC-BCEB-F3B25116F2B7}"/>
    <cellStyle name="20% - Accent5 3" xfId="564" xr:uid="{9AB2C69D-1B05-4D1C-8AA9-C992967A443F}"/>
    <cellStyle name="20% - Accent5 3 10" xfId="565" xr:uid="{3E41168D-76DE-4C0C-A8CB-0ABCE82C77FE}"/>
    <cellStyle name="20% - Accent5 3 2" xfId="566" xr:uid="{B0A95DEF-72D4-4FFC-9AAC-F3AF87B79B30}"/>
    <cellStyle name="20% - Accent5 3 3" xfId="567" xr:uid="{B672C033-B187-4017-92FE-3DF8A3EA41F5}"/>
    <cellStyle name="20% - Accent5 3 4" xfId="568" xr:uid="{B05B2B8D-B16A-42B7-9BB2-223B78CF0EBC}"/>
    <cellStyle name="20% - Accent5 3 5" xfId="569" xr:uid="{5C14E162-EB1F-46C6-BEEF-CD61AF0F9F09}"/>
    <cellStyle name="20% - Accent5 3 6" xfId="570" xr:uid="{A1BB2FCD-2E64-4E12-A457-0B1B3E1C87A0}"/>
    <cellStyle name="20% - Accent5 3 7" xfId="571" xr:uid="{0A713362-CC96-4260-A3FF-E5B2EC41C0C2}"/>
    <cellStyle name="20% - Accent5 3 8" xfId="572" xr:uid="{8E9FB51E-1F2C-4642-8F40-E7C19D396473}"/>
    <cellStyle name="20% - Accent5 3 9" xfId="573" xr:uid="{26FB7089-4690-4F25-84A1-4F8B99D89A37}"/>
    <cellStyle name="20% - Accent5 4" xfId="574" xr:uid="{8D675035-17AE-44A2-AB44-A82AEF25BA16}"/>
    <cellStyle name="20% - Accent5 4 10" xfId="575" xr:uid="{92B76A8D-1995-46E7-B6C7-C51A4C3A6673}"/>
    <cellStyle name="20% - Accent5 4 2" xfId="576" xr:uid="{86ABA69A-6098-4FE9-BB23-BDD515E76589}"/>
    <cellStyle name="20% - Accent5 4 3" xfId="577" xr:uid="{318587FF-7E41-47DF-9F93-BCFD1A3B3F64}"/>
    <cellStyle name="20% - Accent5 4 4" xfId="578" xr:uid="{9059BA43-122F-4E06-A991-DC5ED2A547D0}"/>
    <cellStyle name="20% - Accent5 4 5" xfId="579" xr:uid="{AE4973A2-D802-4382-8D87-2EFE112CD4F4}"/>
    <cellStyle name="20% - Accent5 4 6" xfId="580" xr:uid="{39E9E958-FA0F-4D52-A857-6A3D701A0CA2}"/>
    <cellStyle name="20% - Accent5 4 7" xfId="581" xr:uid="{3C3994FB-1006-43C7-8C0A-25F44E20A37E}"/>
    <cellStyle name="20% - Accent5 4 8" xfId="582" xr:uid="{2E2C3DB5-BB62-41FB-AE49-6A7959D28053}"/>
    <cellStyle name="20% - Accent5 4 9" xfId="583" xr:uid="{C7063E9F-0AF5-479A-86AB-E46F55E75BF6}"/>
    <cellStyle name="20% - Accent5 5" xfId="584" xr:uid="{D88D2140-95AF-41AC-BFA0-3E54FC92D540}"/>
    <cellStyle name="20% - Accent5 5 10" xfId="585" xr:uid="{7CD0F747-6C28-443A-8C02-DE96A60732D3}"/>
    <cellStyle name="20% - Accent5 5 2" xfId="586" xr:uid="{A57DB3C2-EFE8-4C3F-A413-742352DBE67F}"/>
    <cellStyle name="20% - Accent5 5 3" xfId="587" xr:uid="{701ABB25-B494-4522-B61F-3722F32C10DD}"/>
    <cellStyle name="20% - Accent5 5 4" xfId="588" xr:uid="{229FD709-5BD7-450D-94FE-2654050873EC}"/>
    <cellStyle name="20% - Accent5 5 5" xfId="589" xr:uid="{B1C8EAED-6C91-42A8-B373-FE8B8E56A9E1}"/>
    <cellStyle name="20% - Accent5 5 6" xfId="590" xr:uid="{E8FFA1A5-1317-4ECD-B277-E0CCDC42C19B}"/>
    <cellStyle name="20% - Accent5 5 7" xfId="591" xr:uid="{D9FF74C3-5E5A-46B4-87CC-13F92ABEF312}"/>
    <cellStyle name="20% - Accent5 5 8" xfId="592" xr:uid="{3E5C2CF8-0CE4-4360-8E75-335BCBBFE237}"/>
    <cellStyle name="20% - Accent5 5 9" xfId="593" xr:uid="{A297BE0D-F226-45BE-B157-9C2BE6269736}"/>
    <cellStyle name="20% - Accent5 6 2" xfId="594" xr:uid="{B9EC134B-43DB-4DB9-8DF6-1257A88AF3AA}"/>
    <cellStyle name="20% - Accent5 7 2" xfId="595" xr:uid="{5DF0EC1C-861D-43A9-81AF-EC8880057472}"/>
    <cellStyle name="20% - Accent5 8" xfId="596" xr:uid="{FA3A4E20-880F-4F6A-8F01-69D7CEFD0A5C}"/>
    <cellStyle name="20% - Accent5 9" xfId="597" xr:uid="{293C10F3-F893-4273-8BA1-B6406ACED6F2}"/>
    <cellStyle name="20% - Accent6" xfId="47" builtinId="50" customBuiltin="1"/>
    <cellStyle name="20% - Accent6 10" xfId="598" xr:uid="{3E13381A-0886-470F-A77A-2AA52D61E24C}"/>
    <cellStyle name="20% - Accent6 11" xfId="599" xr:uid="{B0784392-6B54-4452-AB6F-3B41D4872B18}"/>
    <cellStyle name="20% - Accent6 12" xfId="600" xr:uid="{E395AA2D-89A8-4D64-8F45-30125AB5C09F}"/>
    <cellStyle name="20% - Accent6 13" xfId="601" xr:uid="{099E344E-9C08-47C9-B0EE-8CD79E38D816}"/>
    <cellStyle name="20% - Accent6 14" xfId="602" xr:uid="{FF45B41E-05B5-4493-AE96-BB46B8C252A4}"/>
    <cellStyle name="20% - Accent6 2 10" xfId="603" xr:uid="{300AC4B1-940B-4D32-A5E3-EECA2518E6E2}"/>
    <cellStyle name="20% - Accent6 2 11" xfId="604" xr:uid="{E860E14F-2C66-4648-83FD-4B27C405A63B}"/>
    <cellStyle name="20% - Accent6 2 12" xfId="605" xr:uid="{99D28D96-5E9D-486B-A15B-F54001AF73B6}"/>
    <cellStyle name="20% - Accent6 2 13" xfId="606" xr:uid="{65C9EF50-90A8-49D2-A330-2F9B0E1B4E68}"/>
    <cellStyle name="20% - Accent6 2 13 10" xfId="607" xr:uid="{EF67D170-41C6-445E-90AA-ABB4F54CE689}"/>
    <cellStyle name="20% - Accent6 2 13 11" xfId="608" xr:uid="{D2B9A662-2A06-429E-8659-E2B4A7A0A909}"/>
    <cellStyle name="20% - Accent6 2 13 12" xfId="609" xr:uid="{AAA45B43-698C-4EF0-874C-52BE06C68303}"/>
    <cellStyle name="20% - Accent6 2 13 13" xfId="610" xr:uid="{7730ED76-0DB7-40A2-9749-C2E8746423DB}"/>
    <cellStyle name="20% - Accent6 2 13 14" xfId="611" xr:uid="{DACF9DEE-6D4E-4BBC-BFE7-6E334457B15A}"/>
    <cellStyle name="20% - Accent6 2 13 15" xfId="612" xr:uid="{FBA140CC-8C64-4670-8CA2-3A3F9913BEB9}"/>
    <cellStyle name="20% - Accent6 2 13 16" xfId="613" xr:uid="{50440EA8-01E9-48EB-BF7B-F5FFE46BD1CB}"/>
    <cellStyle name="20% - Accent6 2 13 17" xfId="614" xr:uid="{4DCC6334-4A10-417E-B8C8-523657B53C2E}"/>
    <cellStyle name="20% - Accent6 2 13 18" xfId="615" xr:uid="{DCAB4775-8ABE-4A94-A9E7-7D14FD1F02A0}"/>
    <cellStyle name="20% - Accent6 2 13 19" xfId="616" xr:uid="{8CCA485B-EE88-4C37-A947-BEA076A5A640}"/>
    <cellStyle name="20% - Accent6 2 13 2" xfId="617" xr:uid="{E4C79A6C-8947-4B9C-AB3B-9739DFE9BCCC}"/>
    <cellStyle name="20% - Accent6 2 13 20" xfId="618" xr:uid="{6A2846B1-055E-463D-A582-058DD9E13DB4}"/>
    <cellStyle name="20% - Accent6 2 13 21" xfId="619" xr:uid="{B9CA46AD-87D3-47DE-9B34-63C030058A86}"/>
    <cellStyle name="20% - Accent6 2 13 22" xfId="620" xr:uid="{99C4A384-2DDF-41A8-B7EB-24F5AA1645CF}"/>
    <cellStyle name="20% - Accent6 2 13 23" xfId="621" xr:uid="{31A38DB4-D374-49A4-8A5C-6263554DB462}"/>
    <cellStyle name="20% - Accent6 2 13 24" xfId="622" xr:uid="{738A4A14-5D97-4F7E-A550-966EDE14C62C}"/>
    <cellStyle name="20% - Accent6 2 13 25" xfId="623" xr:uid="{DBD1537B-8110-4F8C-B7F4-4B4AA253797C}"/>
    <cellStyle name="20% - Accent6 2 13 26" xfId="624" xr:uid="{FD52B833-0BDA-42BC-8AC9-87E8A7F34A2A}"/>
    <cellStyle name="20% - Accent6 2 13 27" xfId="625" xr:uid="{5E3E3D51-D7EC-4D54-AAD4-7F52EA988E45}"/>
    <cellStyle name="20% - Accent6 2 13 28" xfId="626" xr:uid="{471F4F07-1104-4660-86E7-25EFD712E6BF}"/>
    <cellStyle name="20% - Accent6 2 13 29" xfId="627" xr:uid="{84510F00-C67E-4021-AED8-C69AB682DB69}"/>
    <cellStyle name="20% - Accent6 2 13 3" xfId="628" xr:uid="{BAC14EA7-CA99-4E7E-93D0-7454D77F14E2}"/>
    <cellStyle name="20% - Accent6 2 13 30" xfId="629" xr:uid="{3290AB88-BADA-428D-BE09-495A43554349}"/>
    <cellStyle name="20% - Accent6 2 13 31" xfId="630" xr:uid="{46D0DB8D-E549-43B8-8BFD-10F84CCFCBA2}"/>
    <cellStyle name="20% - Accent6 2 13 32" xfId="631" xr:uid="{B8A67039-5899-4327-AA76-9E95F460DB49}"/>
    <cellStyle name="20% - Accent6 2 13 33" xfId="632" xr:uid="{F8B1061D-B232-4AB7-AA88-C0A4F3EBC5E3}"/>
    <cellStyle name="20% - Accent6 2 13 34" xfId="633" xr:uid="{38E8B208-4211-46F9-97D8-3E4C4C2CE2CF}"/>
    <cellStyle name="20% - Accent6 2 13 35" xfId="634" xr:uid="{649A9562-095B-4873-B529-2BF3F990091F}"/>
    <cellStyle name="20% - Accent6 2 13 36" xfId="635" xr:uid="{361DD0F2-72F9-49F8-8F67-A000B9D1543D}"/>
    <cellStyle name="20% - Accent6 2 13 37" xfId="636" xr:uid="{4B459D42-8882-4525-99E0-203683293B72}"/>
    <cellStyle name="20% - Accent6 2 13 38" xfId="637" xr:uid="{ED3E7A8B-D411-43C0-A419-B6B08E86070C}"/>
    <cellStyle name="20% - Accent6 2 13 39" xfId="638" xr:uid="{C61E9CE9-E6D5-40DE-BE7E-DB96364701B3}"/>
    <cellStyle name="20% - Accent6 2 13 4" xfId="639" xr:uid="{4F908CB7-FEAE-4A66-9714-F55AE0AEC387}"/>
    <cellStyle name="20% - Accent6 2 13 40" xfId="640" xr:uid="{9B9444C5-71E3-471C-8E77-3E6E9BB853F7}"/>
    <cellStyle name="20% - Accent6 2 13 41" xfId="641" xr:uid="{64CD77C9-E71F-47A0-BDE1-570199518615}"/>
    <cellStyle name="20% - Accent6 2 13 42" xfId="642" xr:uid="{4DBEFBC8-AE55-4F5A-B5A6-158FCC3BC9D8}"/>
    <cellStyle name="20% - Accent6 2 13 43" xfId="643" xr:uid="{7E9A1028-C8F5-4B9A-8AA9-CC98DEEE6142}"/>
    <cellStyle name="20% - Accent6 2 13 44" xfId="644" xr:uid="{BE948A74-F762-40A1-85EF-350636404D5E}"/>
    <cellStyle name="20% - Accent6 2 13 45" xfId="645" xr:uid="{1CF8402B-94B2-4C3D-B12B-0A30B46D902F}"/>
    <cellStyle name="20% - Accent6 2 13 46" xfId="646" xr:uid="{944D6815-233B-4255-8466-DC1A0019AB27}"/>
    <cellStyle name="20% - Accent6 2 13 47" xfId="647" xr:uid="{ACC91E45-D755-464E-A21C-204450781E2A}"/>
    <cellStyle name="20% - Accent6 2 13 5" xfId="648" xr:uid="{5DDE26E6-BC88-4F06-AD73-BA8E2E96CF77}"/>
    <cellStyle name="20% - Accent6 2 13 6" xfId="649" xr:uid="{A7FD5962-6FFB-4C4D-9126-22BB493BB1F6}"/>
    <cellStyle name="20% - Accent6 2 13 7" xfId="650" xr:uid="{7DBF56F9-088B-4969-83F0-0F14ED698A38}"/>
    <cellStyle name="20% - Accent6 2 13 8" xfId="651" xr:uid="{09D06DED-868A-494E-B281-F0195C411823}"/>
    <cellStyle name="20% - Accent6 2 13 9" xfId="652" xr:uid="{B7D4CC1E-377E-4EBF-84B9-6A8EB4EEDB3B}"/>
    <cellStyle name="20% - Accent6 2 2" xfId="653" xr:uid="{02EE17E2-58E0-4E45-B22B-4CCDE4570F00}"/>
    <cellStyle name="20% - Accent6 2 2 10" xfId="654" xr:uid="{F694F751-6C83-4944-95DA-BCBF6906D2C8}"/>
    <cellStyle name="20% - Accent6 2 2 2" xfId="655" xr:uid="{06A3A6AB-A290-42CC-875F-1273B48A912E}"/>
    <cellStyle name="20% - Accent6 2 2 2 2" xfId="656" xr:uid="{99ADF5E1-A082-43DF-BA64-11DD35035D95}"/>
    <cellStyle name="20% - Accent6 2 2 3" xfId="657" xr:uid="{1485ECD1-61DF-40F4-B9C3-D413384DC951}"/>
    <cellStyle name="20% - Accent6 2 2 4" xfId="658" xr:uid="{B70D0543-C77F-4622-90D5-28BD87360008}"/>
    <cellStyle name="20% - Accent6 2 2 5" xfId="659" xr:uid="{321F69C9-9439-4718-8DAB-54AB7BC9EF0C}"/>
    <cellStyle name="20% - Accent6 2 2 6" xfId="660" xr:uid="{70F269EE-6116-4FF2-BB96-2AF932A15E2D}"/>
    <cellStyle name="20% - Accent6 2 2 7" xfId="661" xr:uid="{0F52D09A-3FC5-4671-846C-CEE256C92A98}"/>
    <cellStyle name="20% - Accent6 2 2 8" xfId="662" xr:uid="{3979F091-1FF6-4D60-AEFD-100F88E26480}"/>
    <cellStyle name="20% - Accent6 2 2 9" xfId="663" xr:uid="{DED027C0-3B35-4F5A-BA14-D3F908231ECF}"/>
    <cellStyle name="20% - Accent6 2 3" xfId="664" xr:uid="{F3319C6B-15C7-4EF8-9051-1E01D4BCFF05}"/>
    <cellStyle name="20% - Accent6 2 3 2" xfId="665" xr:uid="{45707AB2-B00F-4CE3-A16E-058A00106243}"/>
    <cellStyle name="20% - Accent6 2 4" xfId="666" xr:uid="{2EC530D7-1406-4A47-AB88-52C9FE49B184}"/>
    <cellStyle name="20% - Accent6 2 4 2" xfId="667" xr:uid="{DB1F5C94-DA73-4AE0-97F3-DA2EA8A64267}"/>
    <cellStyle name="20% - Accent6 2 5" xfId="668" xr:uid="{273FA06F-7318-465E-8EC0-34E2FBCE2536}"/>
    <cellStyle name="20% - Accent6 2 6" xfId="669" xr:uid="{B2432E65-3118-4586-A668-FA1FD6FB64D8}"/>
    <cellStyle name="20% - Accent6 2 7" xfId="670" xr:uid="{FBE53FEC-1CC7-421C-9E08-0021B10D5F5E}"/>
    <cellStyle name="20% - Accent6 2 8" xfId="671" xr:uid="{E1445383-ED43-4D16-92AC-780C3A1A96D3}"/>
    <cellStyle name="20% - Accent6 2 9" xfId="672" xr:uid="{5CFB8FFF-2211-4598-B68A-030D0E310342}"/>
    <cellStyle name="20% - Accent6 3" xfId="673" xr:uid="{D4344FC6-E369-4A57-9199-BB8C77E49DE9}"/>
    <cellStyle name="20% - Accent6 3 10" xfId="674" xr:uid="{1DE73757-4C0C-4968-BAE4-DF3BD4E0A843}"/>
    <cellStyle name="20% - Accent6 3 2" xfId="675" xr:uid="{C581D90C-3CF9-4093-BBB8-74219A276C78}"/>
    <cellStyle name="20% - Accent6 3 3" xfId="676" xr:uid="{B9A6948D-6E30-410B-B1DA-775B34B39F56}"/>
    <cellStyle name="20% - Accent6 3 4" xfId="677" xr:uid="{8CCCD6A4-F7F5-47BD-ABA7-F119F462B0CE}"/>
    <cellStyle name="20% - Accent6 3 5" xfId="678" xr:uid="{B749D6FB-1CC9-42CE-A466-00E51CB033A9}"/>
    <cellStyle name="20% - Accent6 3 6" xfId="679" xr:uid="{190F85C2-11AB-46F8-A8A8-DD4C43ECC9D8}"/>
    <cellStyle name="20% - Accent6 3 7" xfId="680" xr:uid="{A26C57DA-E7B4-49DB-BE33-39019262B08B}"/>
    <cellStyle name="20% - Accent6 3 8" xfId="681" xr:uid="{FDF9A694-248E-4046-B9E8-81CECDBD7118}"/>
    <cellStyle name="20% - Accent6 3 9" xfId="682" xr:uid="{10B88BF4-EE33-4C54-B7D2-E8F9F948096B}"/>
    <cellStyle name="20% - Accent6 4" xfId="683" xr:uid="{7E267824-9461-4D4E-9265-CA82F826CA5B}"/>
    <cellStyle name="20% - Accent6 4 10" xfId="684" xr:uid="{AD207757-EF65-4796-9643-51E7DC62AD51}"/>
    <cellStyle name="20% - Accent6 4 2" xfId="685" xr:uid="{7595E569-840F-4E62-A90F-18B60083F35E}"/>
    <cellStyle name="20% - Accent6 4 3" xfId="686" xr:uid="{42EDEEF1-FC06-4641-B64F-87B8F57F9058}"/>
    <cellStyle name="20% - Accent6 4 4" xfId="687" xr:uid="{98F030D6-746B-481A-92B8-EC7081AA05B3}"/>
    <cellStyle name="20% - Accent6 4 5" xfId="688" xr:uid="{3609F9D2-AA32-4064-905C-E8E39C313CE8}"/>
    <cellStyle name="20% - Accent6 4 6" xfId="689" xr:uid="{AA8C238D-8C6C-4063-B178-F92A525B43D2}"/>
    <cellStyle name="20% - Accent6 4 7" xfId="690" xr:uid="{2E571ECC-8F73-46D3-AAC0-E4DD1D3C8D28}"/>
    <cellStyle name="20% - Accent6 4 8" xfId="691" xr:uid="{E99CC63B-49C1-430D-A169-D3145E1FD2B2}"/>
    <cellStyle name="20% - Accent6 4 9" xfId="692" xr:uid="{A4A23DB8-5247-441D-BEE1-88643B93A9B5}"/>
    <cellStyle name="20% - Accent6 5" xfId="693" xr:uid="{986A84DD-9278-433D-A39F-BF2B8ED64790}"/>
    <cellStyle name="20% - Accent6 5 10" xfId="694" xr:uid="{14588AB5-E560-4AB6-835A-E920FA9A4039}"/>
    <cellStyle name="20% - Accent6 5 2" xfId="695" xr:uid="{BBE8177D-F99B-45F8-8223-2475CA65659C}"/>
    <cellStyle name="20% - Accent6 5 3" xfId="696" xr:uid="{D8C87402-BA92-434F-AC2F-F984D6642AAE}"/>
    <cellStyle name="20% - Accent6 5 4" xfId="697" xr:uid="{372DBC97-36C4-49CE-9FD4-79EA38980920}"/>
    <cellStyle name="20% - Accent6 5 5" xfId="698" xr:uid="{65B50AA2-A046-4D27-9DDD-A149EE78B92A}"/>
    <cellStyle name="20% - Accent6 5 6" xfId="699" xr:uid="{0D8B77BD-1A32-44CF-A4C3-8D5BED7BA53F}"/>
    <cellStyle name="20% - Accent6 5 7" xfId="700" xr:uid="{71B882B6-3299-42BD-9049-AA94C896B2AB}"/>
    <cellStyle name="20% - Accent6 5 8" xfId="701" xr:uid="{71D7C97A-2A8E-44AA-8793-A84F35B28875}"/>
    <cellStyle name="20% - Accent6 5 9" xfId="702" xr:uid="{3DCC19F4-94C0-4DF2-B0DA-64943B54E72F}"/>
    <cellStyle name="20% - Accent6 6 2" xfId="703" xr:uid="{E01A531A-B847-44A0-A301-EA6813AC0397}"/>
    <cellStyle name="20% - Accent6 7 2" xfId="704" xr:uid="{DA29E61A-8BFF-406F-B2E9-4CD9BD209F1C}"/>
    <cellStyle name="20% - Accent6 8" xfId="705" xr:uid="{B3A94D0F-1656-4BBD-88B2-C1B9D1156DC4}"/>
    <cellStyle name="20% - Accent6 9" xfId="706" xr:uid="{E53B5C25-C926-4DF3-AFA5-6559B1C2AC6C}"/>
    <cellStyle name="40% - Accent1" xfId="28" builtinId="31" customBuiltin="1"/>
    <cellStyle name="40% - Accent1 10" xfId="707" xr:uid="{2BC5131D-EB17-4D31-9C2E-3C0A2F3929E0}"/>
    <cellStyle name="40% - Accent1 11" xfId="708" xr:uid="{27FD0350-5E7D-4983-A109-902F887D3B75}"/>
    <cellStyle name="40% - Accent1 12" xfId="709" xr:uid="{51D15500-AF7A-4672-92B1-EFAC339B8EB9}"/>
    <cellStyle name="40% - Accent1 13" xfId="710" xr:uid="{DC533DA2-3371-41C6-ABB2-1EB41FA83A7D}"/>
    <cellStyle name="40% - Accent1 14" xfId="711" xr:uid="{B6481A91-0A4E-4C50-9FA7-9BD815633F12}"/>
    <cellStyle name="40% - Accent1 2 10" xfId="712" xr:uid="{6E954E3F-FC54-4C17-BFA5-A2087C989FD9}"/>
    <cellStyle name="40% - Accent1 2 11" xfId="713" xr:uid="{78B69412-F479-4BA6-B4AA-92E70ADA3186}"/>
    <cellStyle name="40% - Accent1 2 12" xfId="714" xr:uid="{6230321D-4FED-4FD4-8608-359CBD920C28}"/>
    <cellStyle name="40% - Accent1 2 13" xfId="715" xr:uid="{503A0341-3182-4716-B0D9-91CFE5B5CC8A}"/>
    <cellStyle name="40% - Accent1 2 13 10" xfId="716" xr:uid="{BAF05DDB-5B0D-442A-9009-071347DB67A5}"/>
    <cellStyle name="40% - Accent1 2 13 11" xfId="717" xr:uid="{BC3D69DA-5068-49B4-ADF0-47BF1DA913E9}"/>
    <cellStyle name="40% - Accent1 2 13 12" xfId="718" xr:uid="{B88D97C1-699B-4A3E-80D7-B6479D29D8D1}"/>
    <cellStyle name="40% - Accent1 2 13 13" xfId="719" xr:uid="{4B5045EE-A506-408B-8861-63BC1286D55D}"/>
    <cellStyle name="40% - Accent1 2 13 14" xfId="720" xr:uid="{CD6FDF5F-DB86-4873-925A-9ACD2C8D1AE0}"/>
    <cellStyle name="40% - Accent1 2 13 15" xfId="721" xr:uid="{882C9DFE-FC36-4FFE-9591-CEAE84F6835E}"/>
    <cellStyle name="40% - Accent1 2 13 16" xfId="722" xr:uid="{6076EA84-4384-466F-B5CF-3B29BA1D5020}"/>
    <cellStyle name="40% - Accent1 2 13 17" xfId="723" xr:uid="{FAFA4F19-5B2A-4513-BB94-92E83CF453E5}"/>
    <cellStyle name="40% - Accent1 2 13 18" xfId="724" xr:uid="{D6405225-45F2-4977-8A3D-560E72800C66}"/>
    <cellStyle name="40% - Accent1 2 13 19" xfId="725" xr:uid="{7EC8D6DE-44A4-488E-9A61-D1F65F5153B0}"/>
    <cellStyle name="40% - Accent1 2 13 2" xfId="726" xr:uid="{EB3C439C-CCAE-4ED3-AF9C-4C2FD1322CAF}"/>
    <cellStyle name="40% - Accent1 2 13 20" xfId="727" xr:uid="{FA57887F-4407-4D93-BF76-8C760D2709E4}"/>
    <cellStyle name="40% - Accent1 2 13 21" xfId="728" xr:uid="{5B30BE85-1112-43D2-AEB3-AF479CF5F4B2}"/>
    <cellStyle name="40% - Accent1 2 13 22" xfId="729" xr:uid="{9E86F012-0B50-46AA-B196-73B823E29D2F}"/>
    <cellStyle name="40% - Accent1 2 13 23" xfId="730" xr:uid="{4098F517-5B50-4D03-91EC-602044320195}"/>
    <cellStyle name="40% - Accent1 2 13 24" xfId="731" xr:uid="{1B09FB65-30F1-4116-A792-C1348CD66A1A}"/>
    <cellStyle name="40% - Accent1 2 13 25" xfId="732" xr:uid="{85BDE363-AE21-4093-96C5-45AFC47B8317}"/>
    <cellStyle name="40% - Accent1 2 13 26" xfId="733" xr:uid="{CDE37C54-3C61-452C-8416-FAC5475D9B73}"/>
    <cellStyle name="40% - Accent1 2 13 27" xfId="734" xr:uid="{CF42B345-A094-4A1B-9A03-A95914300598}"/>
    <cellStyle name="40% - Accent1 2 13 28" xfId="735" xr:uid="{F8C72754-B6B6-4664-9794-652DEF6A2F95}"/>
    <cellStyle name="40% - Accent1 2 13 29" xfId="736" xr:uid="{0BB15FF7-457B-4E2E-9EF7-4671EC3D3248}"/>
    <cellStyle name="40% - Accent1 2 13 3" xfId="737" xr:uid="{741D245F-AC07-4E15-B298-D853EEF403E4}"/>
    <cellStyle name="40% - Accent1 2 13 30" xfId="738" xr:uid="{49E0C248-2F35-4307-A4B9-A22E48FDB136}"/>
    <cellStyle name="40% - Accent1 2 13 31" xfId="739" xr:uid="{52C949C2-38DC-46D6-8EE6-845D7AA43DA6}"/>
    <cellStyle name="40% - Accent1 2 13 32" xfId="740" xr:uid="{3FD93D78-FA0F-460A-BA7E-BB0DC9955B8A}"/>
    <cellStyle name="40% - Accent1 2 13 33" xfId="741" xr:uid="{8D5BAADA-E21E-42C3-B54C-AECAC5749F08}"/>
    <cellStyle name="40% - Accent1 2 13 34" xfId="742" xr:uid="{CED9954F-F0CB-4945-9589-46243565D58B}"/>
    <cellStyle name="40% - Accent1 2 13 35" xfId="743" xr:uid="{7D8CD5EC-8A89-4465-85D2-373FE7BBCD56}"/>
    <cellStyle name="40% - Accent1 2 13 36" xfId="744" xr:uid="{D144D15F-2265-4056-9936-253537BAE541}"/>
    <cellStyle name="40% - Accent1 2 13 37" xfId="745" xr:uid="{3D6FB57D-1FF7-42BC-9491-7BE03542F962}"/>
    <cellStyle name="40% - Accent1 2 13 38" xfId="746" xr:uid="{12CEA653-256B-4A54-96DD-391384E54E18}"/>
    <cellStyle name="40% - Accent1 2 13 39" xfId="747" xr:uid="{B58DDD5B-CE7E-4A90-8ACC-66CD1D8175E4}"/>
    <cellStyle name="40% - Accent1 2 13 4" xfId="748" xr:uid="{0063DF32-EF63-4C4D-9EA8-8E78C34224DA}"/>
    <cellStyle name="40% - Accent1 2 13 40" xfId="749" xr:uid="{4506372D-FE54-482E-929A-5A0694BF4A77}"/>
    <cellStyle name="40% - Accent1 2 13 41" xfId="750" xr:uid="{D8698D45-3DCD-4613-B6EB-BD7EBA882111}"/>
    <cellStyle name="40% - Accent1 2 13 42" xfId="751" xr:uid="{E2319942-67E4-45A1-97C9-06F1E31D5437}"/>
    <cellStyle name="40% - Accent1 2 13 43" xfId="752" xr:uid="{F29382E5-0CFF-4F93-9A23-3D1249DEBDC3}"/>
    <cellStyle name="40% - Accent1 2 13 44" xfId="753" xr:uid="{9BCDE99F-9C3E-4B19-8D12-96A1C2CE09FE}"/>
    <cellStyle name="40% - Accent1 2 13 45" xfId="754" xr:uid="{82F3AFCB-7205-4C31-86ED-E50547E9C4DC}"/>
    <cellStyle name="40% - Accent1 2 13 46" xfId="755" xr:uid="{14A8AACF-DE9B-4E8E-AD6E-F2161B355717}"/>
    <cellStyle name="40% - Accent1 2 13 47" xfId="756" xr:uid="{B2D7F581-E5F9-4EFE-A548-526867BC7439}"/>
    <cellStyle name="40% - Accent1 2 13 5" xfId="757" xr:uid="{CDF54CAD-BCD2-4316-B9DF-0039ACB3A865}"/>
    <cellStyle name="40% - Accent1 2 13 6" xfId="758" xr:uid="{BFE6EF0A-C003-4C6D-843F-12D00BEB4B1A}"/>
    <cellStyle name="40% - Accent1 2 13 7" xfId="759" xr:uid="{28936684-1400-4716-8844-88E2581BCF40}"/>
    <cellStyle name="40% - Accent1 2 13 8" xfId="760" xr:uid="{4F35B98B-C4DD-4E67-88B0-6C20F2B7F034}"/>
    <cellStyle name="40% - Accent1 2 13 9" xfId="761" xr:uid="{5EB060F3-FE1F-4DCE-ACF3-8210F70ED793}"/>
    <cellStyle name="40% - Accent1 2 2" xfId="762" xr:uid="{8AFCFB07-350C-420C-AD9D-8B89AF3862CE}"/>
    <cellStyle name="40% - Accent1 2 2 10" xfId="763" xr:uid="{DF7323C3-A39E-4819-9EF8-A78D863A1598}"/>
    <cellStyle name="40% - Accent1 2 2 2" xfId="764" xr:uid="{6136C400-854B-48AD-BDF0-04CE7034E070}"/>
    <cellStyle name="40% - Accent1 2 2 2 2" xfId="765" xr:uid="{C0B9AFB8-8EF8-4949-A67B-C07BEF5E5108}"/>
    <cellStyle name="40% - Accent1 2 2 3" xfId="766" xr:uid="{66CEC626-4A16-4021-B6D7-83E50E1996DD}"/>
    <cellStyle name="40% - Accent1 2 2 4" xfId="767" xr:uid="{9B1B9200-7829-45BC-90CC-26F016766EEB}"/>
    <cellStyle name="40% - Accent1 2 2 5" xfId="768" xr:uid="{E3153736-E38E-43FC-A766-5773F582B159}"/>
    <cellStyle name="40% - Accent1 2 2 6" xfId="769" xr:uid="{BA16C480-DA54-4AF4-996B-3BB510DAAF13}"/>
    <cellStyle name="40% - Accent1 2 2 7" xfId="770" xr:uid="{CFBAC9FA-D422-4B9A-BB82-F203CA226BF2}"/>
    <cellStyle name="40% - Accent1 2 2 8" xfId="771" xr:uid="{72C43BA2-9A65-4383-891B-85E4704822EA}"/>
    <cellStyle name="40% - Accent1 2 2 9" xfId="772" xr:uid="{655DA6C0-E7D4-42A3-BF91-04C1BC48A578}"/>
    <cellStyle name="40% - Accent1 2 3" xfId="773" xr:uid="{57119DA5-AA8D-4630-8967-CD8596DBB28E}"/>
    <cellStyle name="40% - Accent1 2 3 2" xfId="774" xr:uid="{BC5CB9DF-C9E6-4DB5-A848-02F575197214}"/>
    <cellStyle name="40% - Accent1 2 4" xfId="775" xr:uid="{D76411CA-BFD4-489A-9DCF-971BE69F8199}"/>
    <cellStyle name="40% - Accent1 2 4 2" xfId="776" xr:uid="{D14B6D4A-4ABF-4391-8D14-B13D9D47A2DD}"/>
    <cellStyle name="40% - Accent1 2 5" xfId="777" xr:uid="{E271B674-2FD3-422C-810C-115AA1C0D824}"/>
    <cellStyle name="40% - Accent1 2 6" xfId="778" xr:uid="{D47FA87B-2FDE-4FFF-A177-0C6A194C4D1F}"/>
    <cellStyle name="40% - Accent1 2 7" xfId="779" xr:uid="{3D93B220-148D-4536-B72D-B88D4BA54EA8}"/>
    <cellStyle name="40% - Accent1 2 8" xfId="780" xr:uid="{821A1094-05EA-42EE-8C88-B6B1D4E2959B}"/>
    <cellStyle name="40% - Accent1 2 9" xfId="781" xr:uid="{6ED0C3BA-7DA0-46FF-84E3-430037E9F6CE}"/>
    <cellStyle name="40% - Accent1 3" xfId="782" xr:uid="{CC3B2C61-1B5C-4FB6-8519-D485B09F7C83}"/>
    <cellStyle name="40% - Accent1 3 10" xfId="783" xr:uid="{3386782E-F5A8-464B-98A8-7B674FCC7F1B}"/>
    <cellStyle name="40% - Accent1 3 2" xfId="784" xr:uid="{9E282D18-F7DE-45EB-ABCB-971DDD7FA7D9}"/>
    <cellStyle name="40% - Accent1 3 3" xfId="785" xr:uid="{867697D8-34DE-41B6-8DD8-119FA061CDCB}"/>
    <cellStyle name="40% - Accent1 3 4" xfId="786" xr:uid="{B16C7CAE-CFDA-4DB4-84C2-25F005D58B1C}"/>
    <cellStyle name="40% - Accent1 3 5" xfId="787" xr:uid="{D85E7CEA-5680-4F24-9A67-4273D6AB199B}"/>
    <cellStyle name="40% - Accent1 3 6" xfId="788" xr:uid="{91139BB9-BB04-47D4-BD5D-AF3C7FC870B1}"/>
    <cellStyle name="40% - Accent1 3 7" xfId="789" xr:uid="{072968DC-AF37-4091-A29D-8F04270AF436}"/>
    <cellStyle name="40% - Accent1 3 8" xfId="790" xr:uid="{1FD06B0D-436F-4314-8C52-204D5F7A1BFF}"/>
    <cellStyle name="40% - Accent1 3 9" xfId="791" xr:uid="{B9BB0FA9-AE6F-44C3-B16D-710ED26DFE9E}"/>
    <cellStyle name="40% - Accent1 4" xfId="792" xr:uid="{82E8151C-B59D-4C8B-8800-3174010B154D}"/>
    <cellStyle name="40% - Accent1 4 10" xfId="793" xr:uid="{2D5A7A82-AC44-4CEC-BE31-E341A92DE31B}"/>
    <cellStyle name="40% - Accent1 4 2" xfId="794" xr:uid="{05001883-692B-4D0E-88E6-6CA2D21DA0F0}"/>
    <cellStyle name="40% - Accent1 4 3" xfId="795" xr:uid="{318ACAF5-9A33-44A2-8915-EB3EF7A841DD}"/>
    <cellStyle name="40% - Accent1 4 4" xfId="796" xr:uid="{196D8C9E-7988-46D8-B003-8517E586CAB9}"/>
    <cellStyle name="40% - Accent1 4 5" xfId="797" xr:uid="{078989E9-39E7-4240-9534-B02B1E8314A5}"/>
    <cellStyle name="40% - Accent1 4 6" xfId="798" xr:uid="{82736835-5E8D-4915-A3C3-9091EB4FAAFE}"/>
    <cellStyle name="40% - Accent1 4 7" xfId="799" xr:uid="{0C217806-8900-494C-B8B0-2977117D7E59}"/>
    <cellStyle name="40% - Accent1 4 8" xfId="800" xr:uid="{88AE111F-A07C-4DF6-BBE9-A4C491FE2949}"/>
    <cellStyle name="40% - Accent1 4 9" xfId="801" xr:uid="{4DF78558-224F-4E99-926E-EE95E7A21B28}"/>
    <cellStyle name="40% - Accent1 5" xfId="802" xr:uid="{E87BB482-0315-4EA9-8289-0094E501ACC5}"/>
    <cellStyle name="40% - Accent1 5 10" xfId="803" xr:uid="{A1D69266-3A1A-4887-919B-DF0265307DF6}"/>
    <cellStyle name="40% - Accent1 5 2" xfId="804" xr:uid="{1414DAE1-BA1B-45C9-B657-3E6358681BD7}"/>
    <cellStyle name="40% - Accent1 5 3" xfId="805" xr:uid="{8E1BE6E9-2F24-4F26-A79F-6BFE383DAE1A}"/>
    <cellStyle name="40% - Accent1 5 4" xfId="806" xr:uid="{0A5F4557-CCA0-45DC-9BBE-E99B75927730}"/>
    <cellStyle name="40% - Accent1 5 5" xfId="807" xr:uid="{E80F7086-37D0-4619-8FFA-7A73BA7E6B32}"/>
    <cellStyle name="40% - Accent1 5 6" xfId="808" xr:uid="{6EB0E556-9EED-4C1D-9E10-AF3FA1C2622D}"/>
    <cellStyle name="40% - Accent1 5 7" xfId="809" xr:uid="{38E569DB-C480-4B14-8F7C-F3529296519B}"/>
    <cellStyle name="40% - Accent1 5 8" xfId="810" xr:uid="{8AD90473-FB11-43FC-96FB-4D191624AB69}"/>
    <cellStyle name="40% - Accent1 5 9" xfId="811" xr:uid="{C4E7A0B1-BF3B-4DCF-A556-BF4052D784FC}"/>
    <cellStyle name="40% - Accent1 6 2" xfId="812" xr:uid="{B77DB39A-C043-4B02-8D6A-6B3D640622B5}"/>
    <cellStyle name="40% - Accent1 7 2" xfId="813" xr:uid="{50A25D6D-C8DC-45BC-98E7-E15C1A7B5987}"/>
    <cellStyle name="40% - Accent1 8" xfId="814" xr:uid="{9CDC5CE6-4B00-4082-8871-C110447F3048}"/>
    <cellStyle name="40% - Accent1 9" xfId="815" xr:uid="{5C95D1CD-3941-4860-B669-61627B393D29}"/>
    <cellStyle name="40% - Accent2" xfId="32" builtinId="35" customBuiltin="1"/>
    <cellStyle name="40% - Accent2 10" xfId="816" xr:uid="{64BE92D1-4F48-4A49-90A0-D3C61CA24FA6}"/>
    <cellStyle name="40% - Accent2 11" xfId="817" xr:uid="{44FFC1A2-AC36-421B-9627-7D169D9E5548}"/>
    <cellStyle name="40% - Accent2 12" xfId="818" xr:uid="{74A4D3AF-2204-4D6E-ADA5-62999BCD18EC}"/>
    <cellStyle name="40% - Accent2 13" xfId="819" xr:uid="{DE63E9BB-A48B-401B-921F-80B8DCA596A2}"/>
    <cellStyle name="40% - Accent2 14" xfId="820" xr:uid="{49E9B50E-879D-4C9C-B0D4-805DAF6462B9}"/>
    <cellStyle name="40% - Accent2 2 10" xfId="821" xr:uid="{48113EBA-E5F6-42E4-9AF8-7002CF17DA4F}"/>
    <cellStyle name="40% - Accent2 2 11" xfId="822" xr:uid="{38BF27FE-4E10-465C-A4F0-C5CB0DC735DC}"/>
    <cellStyle name="40% - Accent2 2 12" xfId="823" xr:uid="{9E16A4A2-7FDD-4F9E-99B1-B79E33C736E8}"/>
    <cellStyle name="40% - Accent2 2 13" xfId="824" xr:uid="{D528C2B7-68C5-4508-A21D-512A311D7243}"/>
    <cellStyle name="40% - Accent2 2 13 10" xfId="825" xr:uid="{F646B4AA-8035-4105-AE75-BF8226E3697F}"/>
    <cellStyle name="40% - Accent2 2 13 11" xfId="826" xr:uid="{A2A185C2-8200-4A02-907E-18E5DBC7B103}"/>
    <cellStyle name="40% - Accent2 2 13 12" xfId="827" xr:uid="{38638B43-1A49-4A0E-99BF-1C83F38F0ACB}"/>
    <cellStyle name="40% - Accent2 2 13 13" xfId="828" xr:uid="{D56E6904-5F80-4D8C-9794-C3CC902063C4}"/>
    <cellStyle name="40% - Accent2 2 13 14" xfId="829" xr:uid="{8971D845-DE62-469F-9D12-9C54DB7602F4}"/>
    <cellStyle name="40% - Accent2 2 13 15" xfId="830" xr:uid="{9DC55FBF-3016-4D92-B1C9-E020CB38F105}"/>
    <cellStyle name="40% - Accent2 2 13 16" xfId="831" xr:uid="{FEF169A4-E904-4C7E-B71B-483EC4733C5F}"/>
    <cellStyle name="40% - Accent2 2 13 17" xfId="832" xr:uid="{9F0BE78B-4928-4F49-A0E8-3A1054166AFA}"/>
    <cellStyle name="40% - Accent2 2 13 18" xfId="833" xr:uid="{8E62CB8A-8B93-4478-A0B1-5577089D521F}"/>
    <cellStyle name="40% - Accent2 2 13 19" xfId="834" xr:uid="{F79CFBA1-CC09-4CB5-A384-DC97F4337DF3}"/>
    <cellStyle name="40% - Accent2 2 13 2" xfId="835" xr:uid="{3EEFDBF0-E0C5-4EDB-A912-6B921EA5D02E}"/>
    <cellStyle name="40% - Accent2 2 13 20" xfId="836" xr:uid="{9F4DF750-3B34-4E6E-82AC-A9557164863D}"/>
    <cellStyle name="40% - Accent2 2 13 21" xfId="837" xr:uid="{55FE2EDF-5D58-4354-8E5C-FD5A3D3D9541}"/>
    <cellStyle name="40% - Accent2 2 13 22" xfId="838" xr:uid="{2E5EF18E-8170-418B-834C-1A263D15D34B}"/>
    <cellStyle name="40% - Accent2 2 13 23" xfId="839" xr:uid="{6B26C485-F6B6-4133-85CD-B5D9B44E83D8}"/>
    <cellStyle name="40% - Accent2 2 13 24" xfId="840" xr:uid="{9B612AE2-863D-43B2-AAD6-0B4972FE8CC5}"/>
    <cellStyle name="40% - Accent2 2 13 25" xfId="841" xr:uid="{C4A6DCDD-0063-42C6-87F9-C0C1479FDE5E}"/>
    <cellStyle name="40% - Accent2 2 13 26" xfId="842" xr:uid="{16C67517-EA0E-411E-BAB4-F7BDFB4457CB}"/>
    <cellStyle name="40% - Accent2 2 13 27" xfId="843" xr:uid="{20163532-8B3A-4F5A-AC83-BC9C7E8FA902}"/>
    <cellStyle name="40% - Accent2 2 13 28" xfId="844" xr:uid="{A4D93200-A98A-4CF8-8979-9DC013C67ED0}"/>
    <cellStyle name="40% - Accent2 2 13 29" xfId="845" xr:uid="{1F66C60B-A2C3-432F-B747-D09E0071963A}"/>
    <cellStyle name="40% - Accent2 2 13 3" xfId="846" xr:uid="{30642A52-8D9A-429A-959B-4C995CB42A0B}"/>
    <cellStyle name="40% - Accent2 2 13 30" xfId="847" xr:uid="{4FD3801C-288D-48FB-A1D2-22CA776F378D}"/>
    <cellStyle name="40% - Accent2 2 13 31" xfId="848" xr:uid="{28FE0A72-D8A5-4846-935D-BAA7106FEBA6}"/>
    <cellStyle name="40% - Accent2 2 13 32" xfId="849" xr:uid="{8866F9FB-E4D0-4A39-988D-EA8D84F7AEE4}"/>
    <cellStyle name="40% - Accent2 2 13 33" xfId="850" xr:uid="{C2478946-DE0C-40F9-88E3-D28840D53442}"/>
    <cellStyle name="40% - Accent2 2 13 34" xfId="851" xr:uid="{41C25FB0-E20E-48D7-B437-A9DE8BFA8E84}"/>
    <cellStyle name="40% - Accent2 2 13 35" xfId="852" xr:uid="{772ECCE7-0CB4-45CB-93AD-01E21A0B9278}"/>
    <cellStyle name="40% - Accent2 2 13 36" xfId="853" xr:uid="{0D3C9E44-7A46-4C24-B57C-C7187F2C6E49}"/>
    <cellStyle name="40% - Accent2 2 13 37" xfId="854" xr:uid="{87FC9562-4621-474F-BA04-0CFEC7373DAC}"/>
    <cellStyle name="40% - Accent2 2 13 38" xfId="855" xr:uid="{39DF4B14-6ABE-41FC-ACF5-D8CA7820D42C}"/>
    <cellStyle name="40% - Accent2 2 13 39" xfId="856" xr:uid="{ECE3EEB8-84C0-411E-A847-45C6CFBBAE01}"/>
    <cellStyle name="40% - Accent2 2 13 4" xfId="857" xr:uid="{2053E2E0-6DA8-4C53-8A9B-1A15E3236557}"/>
    <cellStyle name="40% - Accent2 2 13 40" xfId="858" xr:uid="{B391330D-D3DF-46CD-8D2D-6DCB9D6EAF2C}"/>
    <cellStyle name="40% - Accent2 2 13 41" xfId="859" xr:uid="{3E30EE86-060F-424F-8EDD-57E3799DA76B}"/>
    <cellStyle name="40% - Accent2 2 13 42" xfId="860" xr:uid="{52D27AA6-4828-4E50-9239-53999B5B372A}"/>
    <cellStyle name="40% - Accent2 2 13 43" xfId="861" xr:uid="{02CCC139-60F6-4282-95FE-D89DAA4F66E7}"/>
    <cellStyle name="40% - Accent2 2 13 44" xfId="862" xr:uid="{9AC0B30F-398C-4511-B6D3-1F79D148C071}"/>
    <cellStyle name="40% - Accent2 2 13 45" xfId="863" xr:uid="{F4FD7BBC-F5A6-4A70-8B28-370607E9DC0F}"/>
    <cellStyle name="40% - Accent2 2 13 46" xfId="864" xr:uid="{6FEA464C-A98A-4615-A3DB-F56EECF46201}"/>
    <cellStyle name="40% - Accent2 2 13 47" xfId="865" xr:uid="{0AAB4293-01F2-4FB3-A4AA-82415E1D39B8}"/>
    <cellStyle name="40% - Accent2 2 13 5" xfId="866" xr:uid="{183EF14D-7DA4-4FF7-96EA-9351002A1657}"/>
    <cellStyle name="40% - Accent2 2 13 6" xfId="867" xr:uid="{5C6D928F-7B64-4412-A98F-48844C250E52}"/>
    <cellStyle name="40% - Accent2 2 13 7" xfId="868" xr:uid="{B9A848C5-8412-4EB4-BED1-A7EFCB0C3730}"/>
    <cellStyle name="40% - Accent2 2 13 8" xfId="869" xr:uid="{E9D9FE9D-B1BC-40FF-801B-806F54F11FA9}"/>
    <cellStyle name="40% - Accent2 2 13 9" xfId="870" xr:uid="{53AFF5AD-41EA-4D7E-AA5A-B06136E9602D}"/>
    <cellStyle name="40% - Accent2 2 2" xfId="871" xr:uid="{D60D1993-B7D5-4266-BF10-1FF965D1C0D9}"/>
    <cellStyle name="40% - Accent2 2 2 10" xfId="872" xr:uid="{620D7569-1532-407D-A181-55378DF64E7F}"/>
    <cellStyle name="40% - Accent2 2 2 2" xfId="873" xr:uid="{8153219E-A27B-4B04-B15E-48379A34CB76}"/>
    <cellStyle name="40% - Accent2 2 2 2 2" xfId="874" xr:uid="{305955BD-4F33-4DEE-A801-AB4A0DA02EBB}"/>
    <cellStyle name="40% - Accent2 2 2 3" xfId="875" xr:uid="{9FDD97C1-7973-466A-B03A-1231F4C99F27}"/>
    <cellStyle name="40% - Accent2 2 2 4" xfId="876" xr:uid="{4B7D813E-90C4-4D1A-BAC0-D146F7A93DF6}"/>
    <cellStyle name="40% - Accent2 2 2 5" xfId="877" xr:uid="{0B3D4E3C-E4BA-49DD-BBF8-AB3DE19B13A1}"/>
    <cellStyle name="40% - Accent2 2 2 6" xfId="878" xr:uid="{F957B4D7-4194-4E4A-B8C1-B89E8E0F87C9}"/>
    <cellStyle name="40% - Accent2 2 2 7" xfId="879" xr:uid="{1F0FE96F-E81D-4843-9346-A3F6B4FD6F53}"/>
    <cellStyle name="40% - Accent2 2 2 8" xfId="880" xr:uid="{D1334E26-043B-4256-84EF-77D47131DBDB}"/>
    <cellStyle name="40% - Accent2 2 2 9" xfId="881" xr:uid="{80611264-3A04-47F7-9EB7-E02851E1C269}"/>
    <cellStyle name="40% - Accent2 2 3" xfId="882" xr:uid="{33BAE246-260A-4E02-B8F7-B7E0E15BCEB8}"/>
    <cellStyle name="40% - Accent2 2 3 2" xfId="883" xr:uid="{E9B4B08F-CE32-4F1B-90D2-194907220D66}"/>
    <cellStyle name="40% - Accent2 2 4" xfId="884" xr:uid="{AF14F48A-4B3E-4D9C-8074-095C14208461}"/>
    <cellStyle name="40% - Accent2 2 4 2" xfId="885" xr:uid="{2162A293-3A74-4307-868C-CCF5450CB3D0}"/>
    <cellStyle name="40% - Accent2 2 5" xfId="886" xr:uid="{36EDAC3C-FBBC-4EFB-A8D2-EDE7F21CD903}"/>
    <cellStyle name="40% - Accent2 2 6" xfId="887" xr:uid="{1102E3DC-547A-46C4-B72F-9070841C61E1}"/>
    <cellStyle name="40% - Accent2 2 7" xfId="888" xr:uid="{548263F7-3BA6-4255-A80E-A14E18D04044}"/>
    <cellStyle name="40% - Accent2 2 8" xfId="889" xr:uid="{8E47A1F4-30AA-4AFD-8F48-D5055805F0B8}"/>
    <cellStyle name="40% - Accent2 2 9" xfId="890" xr:uid="{5E660B38-017A-47C5-B1D5-42B3CA1D1B8D}"/>
    <cellStyle name="40% - Accent2 3" xfId="891" xr:uid="{29202C23-E83B-452D-92C0-020C53E98DC5}"/>
    <cellStyle name="40% - Accent2 3 10" xfId="892" xr:uid="{D9892A1C-AE0F-4CE6-A261-01EF5BC8AB2F}"/>
    <cellStyle name="40% - Accent2 3 2" xfId="893" xr:uid="{20FA9BEB-92BB-4133-BE3B-F3653AC47232}"/>
    <cellStyle name="40% - Accent2 3 3" xfId="894" xr:uid="{9AD967DD-24B6-469B-81ED-1E3EAB7253C4}"/>
    <cellStyle name="40% - Accent2 3 4" xfId="895" xr:uid="{9CCE4D4E-E72A-4AB1-9BC7-F491AA3437D3}"/>
    <cellStyle name="40% - Accent2 3 5" xfId="896" xr:uid="{220F5F84-DF16-4941-B682-2A6A8F006D81}"/>
    <cellStyle name="40% - Accent2 3 6" xfId="897" xr:uid="{EE97DED8-9C33-44F7-A003-41EA6C3B2FD0}"/>
    <cellStyle name="40% - Accent2 3 7" xfId="898" xr:uid="{1AF524F7-7A6A-4712-8AA8-8E7A5A7110AE}"/>
    <cellStyle name="40% - Accent2 3 8" xfId="899" xr:uid="{0C9D1996-4AAF-4993-A0B8-50537CE3E179}"/>
    <cellStyle name="40% - Accent2 3 9" xfId="900" xr:uid="{46FFEDA5-0D6D-4758-9DD1-B2838B4A0B9E}"/>
    <cellStyle name="40% - Accent2 4" xfId="901" xr:uid="{A65F599C-6310-4F09-9EA3-1AFF5E76EB17}"/>
    <cellStyle name="40% - Accent2 4 10" xfId="902" xr:uid="{C0621589-2670-4874-8DCF-E82F752B1B80}"/>
    <cellStyle name="40% - Accent2 4 2" xfId="903" xr:uid="{2736B6E0-0CE7-4A3D-9274-B8535EC73B27}"/>
    <cellStyle name="40% - Accent2 4 3" xfId="904" xr:uid="{B85D7FB1-D882-4AD2-ACD7-359196D25A0D}"/>
    <cellStyle name="40% - Accent2 4 4" xfId="905" xr:uid="{C8841AD5-D8E1-494F-B0B2-5C310D3C4C07}"/>
    <cellStyle name="40% - Accent2 4 5" xfId="906" xr:uid="{754E4E3D-21C0-4CE1-9B47-E40DB5A75F3D}"/>
    <cellStyle name="40% - Accent2 4 6" xfId="907" xr:uid="{8074B03E-8FB2-4940-A539-73D976FE4917}"/>
    <cellStyle name="40% - Accent2 4 7" xfId="908" xr:uid="{FE7135B1-E477-4662-838D-19CF7176060C}"/>
    <cellStyle name="40% - Accent2 4 8" xfId="909" xr:uid="{565F518D-4F2B-407D-A556-F6E9C4E728CA}"/>
    <cellStyle name="40% - Accent2 4 9" xfId="910" xr:uid="{29E75F00-F125-4CE7-9C6F-A488CAAD9B6D}"/>
    <cellStyle name="40% - Accent2 5" xfId="911" xr:uid="{DFF30266-49CE-4939-86A1-EB7C762732ED}"/>
    <cellStyle name="40% - Accent2 5 10" xfId="912" xr:uid="{1EF17D3D-6E95-44C1-A254-E6AB9B0F64C1}"/>
    <cellStyle name="40% - Accent2 5 2" xfId="913" xr:uid="{538AF371-0181-444C-A12F-3BE85E23EE35}"/>
    <cellStyle name="40% - Accent2 5 3" xfId="914" xr:uid="{9C0821FD-2872-456E-8BDD-ED9448F58577}"/>
    <cellStyle name="40% - Accent2 5 4" xfId="915" xr:uid="{3C84591E-4AC7-43DE-8956-B589EB1E6D68}"/>
    <cellStyle name="40% - Accent2 5 5" xfId="916" xr:uid="{2A14DEDF-48BB-4747-A6BA-2F42C379C2A1}"/>
    <cellStyle name="40% - Accent2 5 6" xfId="917" xr:uid="{2C01283E-F27F-48A4-B927-603CAADD606D}"/>
    <cellStyle name="40% - Accent2 5 7" xfId="918" xr:uid="{C767C1DF-D8C5-46C8-81F3-1274CDC2811F}"/>
    <cellStyle name="40% - Accent2 5 8" xfId="919" xr:uid="{0C5FC8AD-094F-4397-BABA-779AC851B0D7}"/>
    <cellStyle name="40% - Accent2 5 9" xfId="920" xr:uid="{DC0160F0-3B72-480D-B510-6E578BD062C1}"/>
    <cellStyle name="40% - Accent2 6 2" xfId="921" xr:uid="{58961831-FF4D-4202-A0B0-829BF548622C}"/>
    <cellStyle name="40% - Accent2 7 2" xfId="922" xr:uid="{4605D8B5-E86C-4ADC-B20C-209300AD0D53}"/>
    <cellStyle name="40% - Accent2 8" xfId="923" xr:uid="{729C28FD-EC87-4A61-9D12-1B40E70AA21C}"/>
    <cellStyle name="40% - Accent2 9" xfId="924" xr:uid="{AFAB5DA0-72BF-4F30-BEC9-3DF65E1161D0}"/>
    <cellStyle name="40% - Accent3" xfId="36" builtinId="39" customBuiltin="1"/>
    <cellStyle name="40% - Accent3 10" xfId="925" xr:uid="{9D588A2B-9991-48F4-9C0B-0D087896A1AC}"/>
    <cellStyle name="40% - Accent3 11" xfId="926" xr:uid="{952A4E22-1C25-480C-96E4-6602F17CEB2E}"/>
    <cellStyle name="40% - Accent3 12" xfId="927" xr:uid="{D0D65704-25FC-4399-A6E9-E05540FE40F0}"/>
    <cellStyle name="40% - Accent3 13" xfId="928" xr:uid="{6E0F909C-7933-4789-9851-E96BAF73D390}"/>
    <cellStyle name="40% - Accent3 14" xfId="929" xr:uid="{B6FB1D07-84EE-4B70-B560-CC771F85CEF1}"/>
    <cellStyle name="40% - Accent3 2 10" xfId="930" xr:uid="{6CD610EE-7286-468A-9484-89AA0A349FE8}"/>
    <cellStyle name="40% - Accent3 2 11" xfId="931" xr:uid="{76CAEB24-AE93-4639-86FF-21A7C051C7A2}"/>
    <cellStyle name="40% - Accent3 2 12" xfId="932" xr:uid="{574ADBED-606F-47A2-A906-7F65664816C4}"/>
    <cellStyle name="40% - Accent3 2 13" xfId="933" xr:uid="{C51E0050-0B05-444E-B776-49D33239D2D9}"/>
    <cellStyle name="40% - Accent3 2 13 10" xfId="934" xr:uid="{F3652431-9866-4A61-81C6-FBFC50198B25}"/>
    <cellStyle name="40% - Accent3 2 13 11" xfId="935" xr:uid="{82050A26-15AE-4234-848B-867322F5D036}"/>
    <cellStyle name="40% - Accent3 2 13 12" xfId="936" xr:uid="{879F6CA4-C521-430F-B892-A348FA080E57}"/>
    <cellStyle name="40% - Accent3 2 13 13" xfId="937" xr:uid="{605B7B31-1C36-4B2C-9EFD-070726021B01}"/>
    <cellStyle name="40% - Accent3 2 13 14" xfId="938" xr:uid="{5E9F62A8-2E70-4385-A80A-88908FC6B6C0}"/>
    <cellStyle name="40% - Accent3 2 13 15" xfId="939" xr:uid="{757E1952-711F-451F-9463-43BBD7238E43}"/>
    <cellStyle name="40% - Accent3 2 13 16" xfId="940" xr:uid="{2BE47A12-7CF8-4DD2-B130-B3F2BA464A55}"/>
    <cellStyle name="40% - Accent3 2 13 17" xfId="941" xr:uid="{3CF831C7-19A0-41EE-AB65-50E92FE40B14}"/>
    <cellStyle name="40% - Accent3 2 13 18" xfId="942" xr:uid="{6F1CC3E0-5CE3-4E5D-8BA2-5EFCAB1AC9AF}"/>
    <cellStyle name="40% - Accent3 2 13 19" xfId="943" xr:uid="{887A5148-996F-4A8E-BAA2-5898F2A65EE3}"/>
    <cellStyle name="40% - Accent3 2 13 2" xfId="944" xr:uid="{BD1F16F7-9E35-4B90-B661-6F8F5A05F19A}"/>
    <cellStyle name="40% - Accent3 2 13 20" xfId="945" xr:uid="{A3875368-F255-4463-9C7A-108CB39F4A3A}"/>
    <cellStyle name="40% - Accent3 2 13 21" xfId="946" xr:uid="{03C3CA57-7E21-40F9-9E67-40B766ED7AD6}"/>
    <cellStyle name="40% - Accent3 2 13 22" xfId="947" xr:uid="{61F86646-15A7-4676-BC9B-C0F8764D5662}"/>
    <cellStyle name="40% - Accent3 2 13 23" xfId="948" xr:uid="{42A0A988-E96B-4CC3-80E5-8D4ACFE2D6AA}"/>
    <cellStyle name="40% - Accent3 2 13 24" xfId="949" xr:uid="{4FF832BB-2ED4-4CE5-93FE-5A12FDA91003}"/>
    <cellStyle name="40% - Accent3 2 13 25" xfId="950" xr:uid="{B59D3162-2B0C-4256-A80E-1A00385C099A}"/>
    <cellStyle name="40% - Accent3 2 13 26" xfId="951" xr:uid="{97924CA3-81B1-45A6-95FA-858626897A03}"/>
    <cellStyle name="40% - Accent3 2 13 27" xfId="952" xr:uid="{47251BC3-5B60-452D-898A-7E77DBDFB2D2}"/>
    <cellStyle name="40% - Accent3 2 13 28" xfId="953" xr:uid="{99A65FB8-52C8-40B0-90F9-9C5FF36A7ECF}"/>
    <cellStyle name="40% - Accent3 2 13 29" xfId="954" xr:uid="{365ACE57-12AF-4233-AA38-7EBCA7DF643A}"/>
    <cellStyle name="40% - Accent3 2 13 3" xfId="955" xr:uid="{FF030128-9E53-4DDD-9350-C95F3751E07D}"/>
    <cellStyle name="40% - Accent3 2 13 30" xfId="956" xr:uid="{BA9C0420-14E6-465C-92FD-B83FCBF28B7C}"/>
    <cellStyle name="40% - Accent3 2 13 31" xfId="957" xr:uid="{B61E9CB5-5315-4513-9549-4934E08F9313}"/>
    <cellStyle name="40% - Accent3 2 13 32" xfId="958" xr:uid="{58D079C5-26A1-4941-9845-5C6EEF909417}"/>
    <cellStyle name="40% - Accent3 2 13 33" xfId="959" xr:uid="{374AB76A-8CA2-4143-B604-27D90AFE16BE}"/>
    <cellStyle name="40% - Accent3 2 13 34" xfId="960" xr:uid="{24AD349B-3639-4D8A-8E97-6B52C36EF89E}"/>
    <cellStyle name="40% - Accent3 2 13 35" xfId="961" xr:uid="{67FEB5A8-7483-439E-AE4E-3E7F74F1BE91}"/>
    <cellStyle name="40% - Accent3 2 13 36" xfId="962" xr:uid="{5736C395-41D4-4CA1-87B2-9D9AC0D02688}"/>
    <cellStyle name="40% - Accent3 2 13 37" xfId="963" xr:uid="{3A137C4B-5D53-4D70-88B9-D5B6F171BDCC}"/>
    <cellStyle name="40% - Accent3 2 13 38" xfId="964" xr:uid="{0E881621-131D-4178-B76E-D5B5F6E483C1}"/>
    <cellStyle name="40% - Accent3 2 13 39" xfId="965" xr:uid="{68E6C5B3-1EE4-42FC-B11D-029EDDA94061}"/>
    <cellStyle name="40% - Accent3 2 13 4" xfId="966" xr:uid="{742908B0-8134-4E0D-9E32-D96F22527D40}"/>
    <cellStyle name="40% - Accent3 2 13 40" xfId="967" xr:uid="{67D1C917-771E-4448-AD1E-34BF7FA29BCF}"/>
    <cellStyle name="40% - Accent3 2 13 41" xfId="968" xr:uid="{53E2908E-ADA5-4ED6-B301-768142E598C0}"/>
    <cellStyle name="40% - Accent3 2 13 42" xfId="969" xr:uid="{97C3EDD7-1824-496B-BBDE-48CE4F77EC53}"/>
    <cellStyle name="40% - Accent3 2 13 43" xfId="970" xr:uid="{FDF4596E-9D1C-4F63-9FD1-073D9E51219B}"/>
    <cellStyle name="40% - Accent3 2 13 44" xfId="971" xr:uid="{C784E8AD-EB0C-4C9D-935C-DD8D5B70103D}"/>
    <cellStyle name="40% - Accent3 2 13 45" xfId="972" xr:uid="{19FA1377-7198-4670-9658-B7D6987BE4FE}"/>
    <cellStyle name="40% - Accent3 2 13 46" xfId="973" xr:uid="{433743E0-92C8-4051-85F4-8B0CB6C21C84}"/>
    <cellStyle name="40% - Accent3 2 13 47" xfId="974" xr:uid="{D73BEC75-DC14-4A59-8DAD-200A978AA655}"/>
    <cellStyle name="40% - Accent3 2 13 5" xfId="975" xr:uid="{938BE67A-F18F-426C-82FB-35C24FDA8A0D}"/>
    <cellStyle name="40% - Accent3 2 13 6" xfId="976" xr:uid="{A3D200E0-3C6D-4573-BEAB-86FE3114652A}"/>
    <cellStyle name="40% - Accent3 2 13 7" xfId="977" xr:uid="{1B2BF185-F5C6-4D37-99D9-DC10B4ADEC60}"/>
    <cellStyle name="40% - Accent3 2 13 8" xfId="978" xr:uid="{BEEF637F-A280-456C-A0F4-E581A843F708}"/>
    <cellStyle name="40% - Accent3 2 13 9" xfId="979" xr:uid="{FEFA8E21-47BA-467F-B204-00EB6C888717}"/>
    <cellStyle name="40% - Accent3 2 2" xfId="980" xr:uid="{DBAF72C8-3486-43F7-AE1E-E271F87CFC80}"/>
    <cellStyle name="40% - Accent3 2 2 10" xfId="981" xr:uid="{A67B9FBB-11C3-4364-830B-8DFA3B07329B}"/>
    <cellStyle name="40% - Accent3 2 2 2" xfId="982" xr:uid="{33D14537-D062-40BC-9232-A5E8358E1621}"/>
    <cellStyle name="40% - Accent3 2 2 2 2" xfId="983" xr:uid="{1135EF4C-2115-4A54-B72F-F9521577326C}"/>
    <cellStyle name="40% - Accent3 2 2 3" xfId="984" xr:uid="{95560C03-06BB-45CE-9EB3-BC23BE8D64D9}"/>
    <cellStyle name="40% - Accent3 2 2 4" xfId="985" xr:uid="{F864F222-1D15-47B9-A0B7-607D48E0CDCF}"/>
    <cellStyle name="40% - Accent3 2 2 5" xfId="986" xr:uid="{22B4A26D-CD79-43FB-9804-B8E4D21162CD}"/>
    <cellStyle name="40% - Accent3 2 2 6" xfId="987" xr:uid="{15555009-086A-452B-B942-60CEC1432872}"/>
    <cellStyle name="40% - Accent3 2 2 7" xfId="988" xr:uid="{DB5E905E-22FC-4E60-A23F-2CDA0C4DBF72}"/>
    <cellStyle name="40% - Accent3 2 2 8" xfId="989" xr:uid="{F0CE5A29-C1A4-45DB-981C-D9B2CBBD758A}"/>
    <cellStyle name="40% - Accent3 2 2 9" xfId="990" xr:uid="{797A66D5-64CA-456E-945A-94D6FE851F45}"/>
    <cellStyle name="40% - Accent3 2 3" xfId="991" xr:uid="{14DA7661-C1DF-4867-9DB9-409CDDC50B62}"/>
    <cellStyle name="40% - Accent3 2 3 2" xfId="992" xr:uid="{F5C8C59F-9FD2-491B-8147-0451B6101CF1}"/>
    <cellStyle name="40% - Accent3 2 4" xfId="993" xr:uid="{EE2E1BA5-85AA-4BF8-87F5-F64665F5BBA1}"/>
    <cellStyle name="40% - Accent3 2 4 2" xfId="994" xr:uid="{C84B99F6-E00A-419E-99C1-082C7EABC3D0}"/>
    <cellStyle name="40% - Accent3 2 5" xfId="995" xr:uid="{9584E0C4-FF3B-4380-B7B4-27C704124D72}"/>
    <cellStyle name="40% - Accent3 2 6" xfId="996" xr:uid="{18980ABE-E828-4A13-983E-323292DA33F8}"/>
    <cellStyle name="40% - Accent3 2 7" xfId="997" xr:uid="{A533B235-EC97-4E7D-B077-CA19616396CD}"/>
    <cellStyle name="40% - Accent3 2 8" xfId="998" xr:uid="{7F15B88E-9113-4E55-9E4C-C3147AACE251}"/>
    <cellStyle name="40% - Accent3 2 9" xfId="999" xr:uid="{2F0D157B-17AB-470B-8FB7-5E743BD3F4B0}"/>
    <cellStyle name="40% - Accent3 3" xfId="1000" xr:uid="{49D3CF92-A062-4C88-B58F-9FCE62053C33}"/>
    <cellStyle name="40% - Accent3 3 10" xfId="1001" xr:uid="{5A91AEE0-692D-4D52-AFBA-5E6C881B43AE}"/>
    <cellStyle name="40% - Accent3 3 2" xfId="1002" xr:uid="{E2D47AA5-A131-4A57-B451-234EF4ADBEF9}"/>
    <cellStyle name="40% - Accent3 3 3" xfId="1003" xr:uid="{84030700-7B71-498E-BF1D-2E6C4E527113}"/>
    <cellStyle name="40% - Accent3 3 4" xfId="1004" xr:uid="{AADB8042-F889-4A7D-88E9-3DE515EC8785}"/>
    <cellStyle name="40% - Accent3 3 5" xfId="1005" xr:uid="{64446544-CC1B-4BB5-866D-E976BC43440A}"/>
    <cellStyle name="40% - Accent3 3 6" xfId="1006" xr:uid="{AF2D45A1-44A8-43EE-A177-BC0354E3A0EB}"/>
    <cellStyle name="40% - Accent3 3 7" xfId="1007" xr:uid="{4A430DF5-2FE8-4370-9AB2-05B253D4DA3F}"/>
    <cellStyle name="40% - Accent3 3 8" xfId="1008" xr:uid="{3D78DF15-B65D-4A00-9104-6211E73AD6F0}"/>
    <cellStyle name="40% - Accent3 3 9" xfId="1009" xr:uid="{787FE482-C9C7-41D8-A390-E2AE9CCF0675}"/>
    <cellStyle name="40% - Accent3 4" xfId="1010" xr:uid="{12F0128D-16D7-446B-A4CB-781196B45B6F}"/>
    <cellStyle name="40% - Accent3 4 10" xfId="1011" xr:uid="{EDF3622B-AAC8-46F2-8D90-06DFD72ADA55}"/>
    <cellStyle name="40% - Accent3 4 2" xfId="1012" xr:uid="{38C57DEB-372C-4E74-BADD-B6D0354598DA}"/>
    <cellStyle name="40% - Accent3 4 3" xfId="1013" xr:uid="{F9AF94AC-822B-439E-9D47-7C93BAA8DF33}"/>
    <cellStyle name="40% - Accent3 4 4" xfId="1014" xr:uid="{21C25D5C-2BDC-4D61-90AD-63DF4C496BA6}"/>
    <cellStyle name="40% - Accent3 4 5" xfId="1015" xr:uid="{D8D9B8C1-D73E-4B40-8922-4548EE931346}"/>
    <cellStyle name="40% - Accent3 4 6" xfId="1016" xr:uid="{87754604-1959-42C1-BE3D-772139BB3C73}"/>
    <cellStyle name="40% - Accent3 4 7" xfId="1017" xr:uid="{A27DD327-099D-405C-8665-9A9326429D95}"/>
    <cellStyle name="40% - Accent3 4 8" xfId="1018" xr:uid="{0B8EAE66-1210-47B4-9EEC-B311060986C7}"/>
    <cellStyle name="40% - Accent3 4 9" xfId="1019" xr:uid="{E99BE5B2-8B2A-4505-924F-44342C6EAC40}"/>
    <cellStyle name="40% - Accent3 5" xfId="1020" xr:uid="{664BCF51-E624-4B07-8737-CBB65DCFDE19}"/>
    <cellStyle name="40% - Accent3 5 10" xfId="1021" xr:uid="{6635E5E4-A951-4D63-9A44-17B2C922EA29}"/>
    <cellStyle name="40% - Accent3 5 2" xfId="1022" xr:uid="{FA636980-7E09-4D58-8693-2D1D0EEEE997}"/>
    <cellStyle name="40% - Accent3 5 3" xfId="1023" xr:uid="{F7CDEC68-BCAF-4DE4-AD6E-765B4DF4A77C}"/>
    <cellStyle name="40% - Accent3 5 4" xfId="1024" xr:uid="{5FB04C14-640A-4342-A9DB-62ED2C0A76CF}"/>
    <cellStyle name="40% - Accent3 5 5" xfId="1025" xr:uid="{708A35D6-4229-42D1-AC0D-86DF42FDCF28}"/>
    <cellStyle name="40% - Accent3 5 6" xfId="1026" xr:uid="{A95ED687-3D65-4AB0-9652-195420136C60}"/>
    <cellStyle name="40% - Accent3 5 7" xfId="1027" xr:uid="{E136CC6E-D840-44CF-9742-95C9FCD1F437}"/>
    <cellStyle name="40% - Accent3 5 8" xfId="1028" xr:uid="{6D07291E-8544-450C-AD50-16002989CC97}"/>
    <cellStyle name="40% - Accent3 5 9" xfId="1029" xr:uid="{37C87894-9FD9-4F5F-9DCF-4C4088F5F972}"/>
    <cellStyle name="40% - Accent3 6 2" xfId="1030" xr:uid="{C79D9A73-31C9-491C-B75C-97FA0AF0C565}"/>
    <cellStyle name="40% - Accent3 7 2" xfId="1031" xr:uid="{9102A44E-5315-4213-944D-2BE50CB5ECE4}"/>
    <cellStyle name="40% - Accent3 8" xfId="1032" xr:uid="{C3E43174-03F5-4896-BEB6-F289A0EC49D8}"/>
    <cellStyle name="40% - Accent3 9" xfId="1033" xr:uid="{B0314AF6-D4A7-4A0C-B40C-D5BDDF328DC2}"/>
    <cellStyle name="40% - Accent4" xfId="40" builtinId="43" customBuiltin="1"/>
    <cellStyle name="40% - Accent4 10" xfId="1034" xr:uid="{75BDCF66-0571-4A4C-AE42-0D425E6AF19B}"/>
    <cellStyle name="40% - Accent4 11" xfId="1035" xr:uid="{B41DA20F-32BD-4D57-9F64-7BFED89D524B}"/>
    <cellStyle name="40% - Accent4 12" xfId="1036" xr:uid="{0EA9942D-7A9F-4360-BF54-ABDD0E34C953}"/>
    <cellStyle name="40% - Accent4 13" xfId="1037" xr:uid="{724BD3DE-F6BF-4785-BD75-618FECFC613A}"/>
    <cellStyle name="40% - Accent4 14" xfId="1038" xr:uid="{3E6E40B6-D634-487C-B2D4-FCF8B93AC4C7}"/>
    <cellStyle name="40% - Accent4 2 10" xfId="1039" xr:uid="{BF8EC592-F015-4197-B349-B0191E69495E}"/>
    <cellStyle name="40% - Accent4 2 11" xfId="1040" xr:uid="{EAFEACBF-44FF-40D8-BB07-0E2293B587D3}"/>
    <cellStyle name="40% - Accent4 2 12" xfId="1041" xr:uid="{8C599588-C61A-4F07-A8E8-5AEA385F4D88}"/>
    <cellStyle name="40% - Accent4 2 13" xfId="1042" xr:uid="{CA4D1DE1-7156-40DD-ACE7-0F7618EE2D84}"/>
    <cellStyle name="40% - Accent4 2 13 10" xfId="1043" xr:uid="{A61EBCBC-FC13-4C22-ACDC-BA8F31BD1E3D}"/>
    <cellStyle name="40% - Accent4 2 13 11" xfId="1044" xr:uid="{BD60FD90-7359-4388-9E4E-46EE9F58F378}"/>
    <cellStyle name="40% - Accent4 2 13 12" xfId="1045" xr:uid="{BFBA717A-31CC-45D2-9F9B-5280B3F3392F}"/>
    <cellStyle name="40% - Accent4 2 13 13" xfId="1046" xr:uid="{4EABDBB9-6113-447E-A2D6-61E527060C2C}"/>
    <cellStyle name="40% - Accent4 2 13 14" xfId="1047" xr:uid="{02551499-F802-48D9-9FCF-275B719AE4A8}"/>
    <cellStyle name="40% - Accent4 2 13 15" xfId="1048" xr:uid="{BA8A8412-A96F-41C0-9D5D-4056F194239F}"/>
    <cellStyle name="40% - Accent4 2 13 16" xfId="1049" xr:uid="{83849478-49BB-4904-BCBA-F85D151780C6}"/>
    <cellStyle name="40% - Accent4 2 13 17" xfId="1050" xr:uid="{2FFE3744-7C17-4DE3-9A16-F06C19801B81}"/>
    <cellStyle name="40% - Accent4 2 13 18" xfId="1051" xr:uid="{B826CC85-1C1D-40FC-858F-7E66266E0B47}"/>
    <cellStyle name="40% - Accent4 2 13 19" xfId="1052" xr:uid="{A98195AE-68D5-41B5-8FD2-46D4B07FEEF9}"/>
    <cellStyle name="40% - Accent4 2 13 2" xfId="1053" xr:uid="{2FA72F33-C07D-49C8-8F4C-A33CE4884655}"/>
    <cellStyle name="40% - Accent4 2 13 20" xfId="1054" xr:uid="{C50809C4-3A3C-464A-B5DE-9A367C2F04A8}"/>
    <cellStyle name="40% - Accent4 2 13 21" xfId="1055" xr:uid="{4FCBA378-D00E-4097-96ED-6E0A10479A22}"/>
    <cellStyle name="40% - Accent4 2 13 22" xfId="1056" xr:uid="{642BBD15-0B49-406B-9D97-F0CE30877B54}"/>
    <cellStyle name="40% - Accent4 2 13 23" xfId="1057" xr:uid="{639B03E5-3AD1-4384-A101-C92C7BDC674B}"/>
    <cellStyle name="40% - Accent4 2 13 24" xfId="1058" xr:uid="{915469F9-9FC5-4BAC-A607-D234AF53EA19}"/>
    <cellStyle name="40% - Accent4 2 13 25" xfId="1059" xr:uid="{D1321E7F-10D2-4ACD-99D6-B85CC8A9D1AA}"/>
    <cellStyle name="40% - Accent4 2 13 26" xfId="1060" xr:uid="{BEA6EBEC-5DB3-4FF9-9E35-7DCE7882FF1D}"/>
    <cellStyle name="40% - Accent4 2 13 27" xfId="1061" xr:uid="{5A31F7C7-0FD0-48B6-86E8-DB3EF956B622}"/>
    <cellStyle name="40% - Accent4 2 13 28" xfId="1062" xr:uid="{362D5253-52E5-4474-AF07-ABFE852B1F85}"/>
    <cellStyle name="40% - Accent4 2 13 29" xfId="1063" xr:uid="{2BCDE92D-F041-4412-AF0C-A3B783ACC194}"/>
    <cellStyle name="40% - Accent4 2 13 3" xfId="1064" xr:uid="{616D6C0C-6701-4BF5-B7D6-7B5656C8B33B}"/>
    <cellStyle name="40% - Accent4 2 13 30" xfId="1065" xr:uid="{7E8F9D3A-C742-43BA-845D-C6C5301A1CB7}"/>
    <cellStyle name="40% - Accent4 2 13 31" xfId="1066" xr:uid="{66423B19-614C-48AE-B4D1-3D8BDE7ABCD1}"/>
    <cellStyle name="40% - Accent4 2 13 32" xfId="1067" xr:uid="{89B388AD-05BB-4866-9D99-1168D9F742B1}"/>
    <cellStyle name="40% - Accent4 2 13 33" xfId="1068" xr:uid="{74CCA961-D31F-4476-82DE-926A69A5D000}"/>
    <cellStyle name="40% - Accent4 2 13 34" xfId="1069" xr:uid="{64C2C77B-D695-4BA0-874A-E0A527216FFB}"/>
    <cellStyle name="40% - Accent4 2 13 35" xfId="1070" xr:uid="{494015B5-DC31-46EF-8D90-AE83C4696572}"/>
    <cellStyle name="40% - Accent4 2 13 36" xfId="1071" xr:uid="{9DCC679B-E8D8-41B9-A24B-FAEFE02E31A0}"/>
    <cellStyle name="40% - Accent4 2 13 37" xfId="1072" xr:uid="{7FE06172-9D6D-425F-BC98-499B583F3FD3}"/>
    <cellStyle name="40% - Accent4 2 13 38" xfId="1073" xr:uid="{7F733DF5-31E4-4FA3-B062-BA0BADB7760E}"/>
    <cellStyle name="40% - Accent4 2 13 39" xfId="1074" xr:uid="{35B45D2D-97A9-4190-BC73-7BF1F41BB64A}"/>
    <cellStyle name="40% - Accent4 2 13 4" xfId="1075" xr:uid="{254D4645-C5A9-48FD-B924-58C67EA46748}"/>
    <cellStyle name="40% - Accent4 2 13 40" xfId="1076" xr:uid="{19344376-E89E-4D45-A757-C150B1CEBF2E}"/>
    <cellStyle name="40% - Accent4 2 13 41" xfId="1077" xr:uid="{D21AEFF3-E79B-4328-B43A-F9D2AD8A1351}"/>
    <cellStyle name="40% - Accent4 2 13 42" xfId="1078" xr:uid="{06CE1C52-FC4E-4871-83DB-FFB78F4FAFEF}"/>
    <cellStyle name="40% - Accent4 2 13 43" xfId="1079" xr:uid="{09C7590C-29E5-4812-AF6F-77B9501306D7}"/>
    <cellStyle name="40% - Accent4 2 13 44" xfId="1080" xr:uid="{D3DDEDA1-6E91-40DF-8B82-BF5544FB5B89}"/>
    <cellStyle name="40% - Accent4 2 13 45" xfId="1081" xr:uid="{C90C4879-9DF1-4591-998D-D31569078955}"/>
    <cellStyle name="40% - Accent4 2 13 46" xfId="1082" xr:uid="{995C6A2F-285B-4E0A-B5FB-CF421DAA8B30}"/>
    <cellStyle name="40% - Accent4 2 13 47" xfId="1083" xr:uid="{C012272C-17FF-450C-BB8E-F87450D1BF9E}"/>
    <cellStyle name="40% - Accent4 2 13 5" xfId="1084" xr:uid="{364B7931-08B5-4743-9546-7828A727B9DE}"/>
    <cellStyle name="40% - Accent4 2 13 6" xfId="1085" xr:uid="{F98CDFDE-D41C-430F-AF24-9FE4784286DF}"/>
    <cellStyle name="40% - Accent4 2 13 7" xfId="1086" xr:uid="{8B8D9E7B-B778-4CAC-B1CC-8FD98ABFF305}"/>
    <cellStyle name="40% - Accent4 2 13 8" xfId="1087" xr:uid="{4F9DE494-2531-49E6-8DE3-FBFC0A3C5404}"/>
    <cellStyle name="40% - Accent4 2 13 9" xfId="1088" xr:uid="{E48B39CB-B721-4FDC-BD4D-5FE2DA250F29}"/>
    <cellStyle name="40% - Accent4 2 2" xfId="1089" xr:uid="{6768F7E5-6213-433B-AF10-F0C5CB8DAF5A}"/>
    <cellStyle name="40% - Accent4 2 2 10" xfId="1090" xr:uid="{9AD7CFC4-7D2A-4FB6-9746-9E13998951DB}"/>
    <cellStyle name="40% - Accent4 2 2 2" xfId="1091" xr:uid="{C6539948-8070-4E05-88B7-51E3E4734779}"/>
    <cellStyle name="40% - Accent4 2 2 2 2" xfId="1092" xr:uid="{9C379D90-9FB2-42AC-8337-D28CB6AE77AC}"/>
    <cellStyle name="40% - Accent4 2 2 3" xfId="1093" xr:uid="{24DE01AB-07BA-4FDF-AE3E-888886DB1053}"/>
    <cellStyle name="40% - Accent4 2 2 4" xfId="1094" xr:uid="{F833EAC9-23C5-437B-8F56-502E5043CA3A}"/>
    <cellStyle name="40% - Accent4 2 2 5" xfId="1095" xr:uid="{8A942EC0-6533-441A-99A1-1FD78EEE94A0}"/>
    <cellStyle name="40% - Accent4 2 2 6" xfId="1096" xr:uid="{BC9A4245-81E2-4781-AD97-D9EC7782BB55}"/>
    <cellStyle name="40% - Accent4 2 2 7" xfId="1097" xr:uid="{18F70E2E-5F5A-4362-BD16-65394CA8BEDA}"/>
    <cellStyle name="40% - Accent4 2 2 8" xfId="1098" xr:uid="{FD30C0CC-4833-4FCB-B8DC-78C62079D800}"/>
    <cellStyle name="40% - Accent4 2 2 9" xfId="1099" xr:uid="{D3B48EBB-A992-47DE-A7D7-DB02E40A3C4A}"/>
    <cellStyle name="40% - Accent4 2 3" xfId="1100" xr:uid="{7782CFAD-3843-4CF4-AB6C-8FE05C2849E8}"/>
    <cellStyle name="40% - Accent4 2 3 2" xfId="1101" xr:uid="{A0ADA008-82EC-4F13-B279-753F0239B152}"/>
    <cellStyle name="40% - Accent4 2 4" xfId="1102" xr:uid="{BFB9D6C1-F7B9-49DD-B1B5-697886A3B7AB}"/>
    <cellStyle name="40% - Accent4 2 4 2" xfId="1103" xr:uid="{23D1F278-B1FA-4D0F-9D39-FFB2DC1FE476}"/>
    <cellStyle name="40% - Accent4 2 5" xfId="1104" xr:uid="{80A92A24-539E-443E-AE27-F44E2ADFC828}"/>
    <cellStyle name="40% - Accent4 2 6" xfId="1105" xr:uid="{A31A3185-AAB6-41AF-BE8A-7F1C22EDA9AA}"/>
    <cellStyle name="40% - Accent4 2 7" xfId="1106" xr:uid="{F1CCD333-55A0-420D-8794-F2EF3FA2B3B4}"/>
    <cellStyle name="40% - Accent4 2 8" xfId="1107" xr:uid="{0AE5A09B-229C-41B1-A8A9-F948C2006A07}"/>
    <cellStyle name="40% - Accent4 2 9" xfId="1108" xr:uid="{F1D82778-35C3-40E0-8C69-298EEF0BFFA3}"/>
    <cellStyle name="40% - Accent4 3" xfId="1109" xr:uid="{DFDD3F11-40CF-4079-998C-1B87E62F507D}"/>
    <cellStyle name="40% - Accent4 3 10" xfId="1110" xr:uid="{BEADD6DB-308F-4053-8A89-8E3A59D05011}"/>
    <cellStyle name="40% - Accent4 3 2" xfId="1111" xr:uid="{9197DE7C-1C22-48E1-BD9C-A68B2C1DDE3F}"/>
    <cellStyle name="40% - Accent4 3 3" xfId="1112" xr:uid="{0CEA02C5-070F-4883-9F14-BACB68B2A05C}"/>
    <cellStyle name="40% - Accent4 3 4" xfId="1113" xr:uid="{89493A34-B88D-41AA-8680-D24BF92EFD24}"/>
    <cellStyle name="40% - Accent4 3 5" xfId="1114" xr:uid="{14653B98-F7F5-4287-B395-C500E694503F}"/>
    <cellStyle name="40% - Accent4 3 6" xfId="1115" xr:uid="{0165F639-101E-4A28-8424-1F88169BE9EE}"/>
    <cellStyle name="40% - Accent4 3 7" xfId="1116" xr:uid="{D2BD6986-1F85-40CC-B9EA-1517CF57A876}"/>
    <cellStyle name="40% - Accent4 3 8" xfId="1117" xr:uid="{3DCDC69E-29B2-4AC7-92CC-967ED1B41E2B}"/>
    <cellStyle name="40% - Accent4 3 9" xfId="1118" xr:uid="{6770BDD5-44AF-40ED-89DA-65B4F8F7ADB7}"/>
    <cellStyle name="40% - Accent4 4" xfId="1119" xr:uid="{19144D24-720B-4097-A5F6-23250C0C203A}"/>
    <cellStyle name="40% - Accent4 4 10" xfId="1120" xr:uid="{B463686B-D9C8-4C57-A4D6-673E0B004089}"/>
    <cellStyle name="40% - Accent4 4 2" xfId="1121" xr:uid="{C5E8A511-234A-4A4E-8300-6ED208CC2CD5}"/>
    <cellStyle name="40% - Accent4 4 3" xfId="1122" xr:uid="{04F20982-FF3C-4582-9A39-3724C068935B}"/>
    <cellStyle name="40% - Accent4 4 4" xfId="1123" xr:uid="{C40D553D-A7BA-4090-B284-8988F107166D}"/>
    <cellStyle name="40% - Accent4 4 5" xfId="1124" xr:uid="{C9E259C0-7D23-4AF6-BA95-14CA6F64DF92}"/>
    <cellStyle name="40% - Accent4 4 6" xfId="1125" xr:uid="{D15C3D0E-1A29-421D-8A4C-92F19F03865B}"/>
    <cellStyle name="40% - Accent4 4 7" xfId="1126" xr:uid="{E21DD2F2-6FBB-46A9-A389-235F960A6FC6}"/>
    <cellStyle name="40% - Accent4 4 8" xfId="1127" xr:uid="{614C45E9-C34B-4595-A3F3-CDA7FFAD388D}"/>
    <cellStyle name="40% - Accent4 4 9" xfId="1128" xr:uid="{75CED4F7-9444-4F26-9E99-26639692337C}"/>
    <cellStyle name="40% - Accent4 5" xfId="1129" xr:uid="{D9D0920C-8F5F-475C-A700-24B58FBB6121}"/>
    <cellStyle name="40% - Accent4 5 10" xfId="1130" xr:uid="{CE24C446-06B9-4AC7-A942-73CB49E6963C}"/>
    <cellStyle name="40% - Accent4 5 2" xfId="1131" xr:uid="{5644BFE7-1677-4BF6-8C66-A56C36E73F01}"/>
    <cellStyle name="40% - Accent4 5 3" xfId="1132" xr:uid="{8C026B92-4B7F-4EE1-AA74-07A0FA7E23A1}"/>
    <cellStyle name="40% - Accent4 5 4" xfId="1133" xr:uid="{8EC40E3D-000B-4890-B591-445F1AD523C4}"/>
    <cellStyle name="40% - Accent4 5 5" xfId="1134" xr:uid="{ECBDAD18-4F03-432B-863A-19F193B54FF7}"/>
    <cellStyle name="40% - Accent4 5 6" xfId="1135" xr:uid="{40AA8C5D-A7FB-4E2D-8AEB-E29EF2BA5F33}"/>
    <cellStyle name="40% - Accent4 5 7" xfId="1136" xr:uid="{FC2DDD9F-62DF-4AB6-9B2A-E299903B1FB7}"/>
    <cellStyle name="40% - Accent4 5 8" xfId="1137" xr:uid="{242C0AC7-FC78-4969-8B28-B25F1DCE7390}"/>
    <cellStyle name="40% - Accent4 5 9" xfId="1138" xr:uid="{775EE738-FFF4-4206-A73A-9433CF3BF44B}"/>
    <cellStyle name="40% - Accent4 6 2" xfId="1139" xr:uid="{40B51DFD-10FF-4A43-9924-CEE96D3AF857}"/>
    <cellStyle name="40% - Accent4 7 2" xfId="1140" xr:uid="{211B0C2C-4DF0-406D-A8E4-1F48064612FE}"/>
    <cellStyle name="40% - Accent4 8" xfId="1141" xr:uid="{5A1C23ED-3B0A-4862-B2E9-67DF188AAE7B}"/>
    <cellStyle name="40% - Accent4 9" xfId="1142" xr:uid="{2E83F3B3-FEB0-4A01-BAE8-3898D2DE5A25}"/>
    <cellStyle name="40% - Accent5" xfId="44" builtinId="47" customBuiltin="1"/>
    <cellStyle name="40% - Accent5 10" xfId="1143" xr:uid="{2B9EF838-DFC7-46BF-B572-BF445BF6C751}"/>
    <cellStyle name="40% - Accent5 11" xfId="1144" xr:uid="{77DFD8D9-C80A-417B-AE69-EB8896B52A5E}"/>
    <cellStyle name="40% - Accent5 12" xfId="1145" xr:uid="{0612F1F5-9583-4E45-BB82-EF378CD3271B}"/>
    <cellStyle name="40% - Accent5 13" xfId="1146" xr:uid="{7B0877A4-5DC8-4559-A07B-24AB8558FB0C}"/>
    <cellStyle name="40% - Accent5 14" xfId="1147" xr:uid="{5B834CAD-6FF2-43AE-81E9-C3E0AB735294}"/>
    <cellStyle name="40% - Accent5 2 10" xfId="1148" xr:uid="{C5F0398C-CAB8-4E52-BC79-D7E12258B4B4}"/>
    <cellStyle name="40% - Accent5 2 11" xfId="1149" xr:uid="{F5E6303B-889B-4FAC-AD4D-24ADCE59F307}"/>
    <cellStyle name="40% - Accent5 2 12" xfId="1150" xr:uid="{3AF3D9EB-CA85-43D8-B86A-AE0C3F02AEC4}"/>
    <cellStyle name="40% - Accent5 2 13" xfId="1151" xr:uid="{8EFB4364-3C99-436D-B7DA-2F846A060AAB}"/>
    <cellStyle name="40% - Accent5 2 13 10" xfId="1152" xr:uid="{692ED9B0-5813-4D1A-96FB-A587A121C1B5}"/>
    <cellStyle name="40% - Accent5 2 13 11" xfId="1153" xr:uid="{3CB37425-653B-49B5-B728-1472DC2A772C}"/>
    <cellStyle name="40% - Accent5 2 13 12" xfId="1154" xr:uid="{C812D567-64FC-43DA-B338-D2922A0DEF6D}"/>
    <cellStyle name="40% - Accent5 2 13 13" xfId="1155" xr:uid="{703C98ED-2D92-43A1-A917-A2E1007E9561}"/>
    <cellStyle name="40% - Accent5 2 13 14" xfId="1156" xr:uid="{787B12D8-2338-482F-A5FF-6893359084EF}"/>
    <cellStyle name="40% - Accent5 2 13 15" xfId="1157" xr:uid="{D7D762E6-1A4C-473C-AE95-63B1F441C37A}"/>
    <cellStyle name="40% - Accent5 2 13 16" xfId="1158" xr:uid="{A259CB48-1D0A-4D78-B145-1C49996EC52F}"/>
    <cellStyle name="40% - Accent5 2 13 17" xfId="1159" xr:uid="{6A5D6E25-DBDC-4A5B-9D5E-211CB3DE9DC4}"/>
    <cellStyle name="40% - Accent5 2 13 18" xfId="1160" xr:uid="{C7F003E1-341D-41F6-B11A-353CEBD42050}"/>
    <cellStyle name="40% - Accent5 2 13 19" xfId="1161" xr:uid="{0334E44B-E77B-401E-920E-0A21578FD1CE}"/>
    <cellStyle name="40% - Accent5 2 13 2" xfId="1162" xr:uid="{8E958ECE-6389-4B32-AC46-61249E712594}"/>
    <cellStyle name="40% - Accent5 2 13 20" xfId="1163" xr:uid="{565DB45B-AB45-4227-B920-BD02A2690B3E}"/>
    <cellStyle name="40% - Accent5 2 13 21" xfId="1164" xr:uid="{533E460E-4DD2-44D7-90D6-EA349A492550}"/>
    <cellStyle name="40% - Accent5 2 13 22" xfId="1165" xr:uid="{056ED7B8-D437-49A9-B43C-DCC2DEACAA3A}"/>
    <cellStyle name="40% - Accent5 2 13 23" xfId="1166" xr:uid="{236DB5A0-1813-4300-AA12-C3EF15BC90F2}"/>
    <cellStyle name="40% - Accent5 2 13 24" xfId="1167" xr:uid="{2C4AFB3F-519F-436E-830C-604B6A4BAAA4}"/>
    <cellStyle name="40% - Accent5 2 13 25" xfId="1168" xr:uid="{CA5E4BA9-7A3A-47F5-A85E-ACD377620978}"/>
    <cellStyle name="40% - Accent5 2 13 26" xfId="1169" xr:uid="{0B838131-0727-47DE-8FE9-C4D9E77D9E83}"/>
    <cellStyle name="40% - Accent5 2 13 27" xfId="1170" xr:uid="{E5454E54-38DE-498E-8B1C-D89BF28DD620}"/>
    <cellStyle name="40% - Accent5 2 13 28" xfId="1171" xr:uid="{F4D0428F-3A19-418B-A305-117CC4C5A61B}"/>
    <cellStyle name="40% - Accent5 2 13 29" xfId="1172" xr:uid="{BF4C5AF0-F317-42CD-8D26-CE9C89625820}"/>
    <cellStyle name="40% - Accent5 2 13 3" xfId="1173" xr:uid="{740A9B3B-E74C-411F-8C92-6D27611D8BB1}"/>
    <cellStyle name="40% - Accent5 2 13 30" xfId="1174" xr:uid="{41CC85D3-AF71-4377-AFC4-D4EE3B241D01}"/>
    <cellStyle name="40% - Accent5 2 13 31" xfId="1175" xr:uid="{2071CFB7-AF06-4C00-8529-4CB17C669BCF}"/>
    <cellStyle name="40% - Accent5 2 13 32" xfId="1176" xr:uid="{FAF34DDB-0A2D-4F35-9ED6-B8FC849BA35C}"/>
    <cellStyle name="40% - Accent5 2 13 33" xfId="1177" xr:uid="{AE2D6FD8-7D47-4D34-9EC8-6E50D5BA0FD7}"/>
    <cellStyle name="40% - Accent5 2 13 34" xfId="1178" xr:uid="{23AB5345-23C4-40F9-BCC1-16F06ABC41BD}"/>
    <cellStyle name="40% - Accent5 2 13 35" xfId="1179" xr:uid="{CAF6F7A1-A371-465C-9F63-12F658CC25A6}"/>
    <cellStyle name="40% - Accent5 2 13 36" xfId="1180" xr:uid="{AD2084CF-E574-4DA5-81CB-DC7C60C6B1A0}"/>
    <cellStyle name="40% - Accent5 2 13 37" xfId="1181" xr:uid="{1A426BB6-4C26-47B7-80E7-8F4F05001E71}"/>
    <cellStyle name="40% - Accent5 2 13 38" xfId="1182" xr:uid="{93059BAD-BAC6-4BE4-BCD5-FB6A4A402BCD}"/>
    <cellStyle name="40% - Accent5 2 13 39" xfId="1183" xr:uid="{DC292E95-0450-47F9-BD21-06B3BB1583BA}"/>
    <cellStyle name="40% - Accent5 2 13 4" xfId="1184" xr:uid="{4CE996FD-0FD2-4366-BABD-E7632E4C468A}"/>
    <cellStyle name="40% - Accent5 2 13 40" xfId="1185" xr:uid="{C76497E8-ED64-44F6-8596-F104E46BC8E3}"/>
    <cellStyle name="40% - Accent5 2 13 41" xfId="1186" xr:uid="{6D33950E-3BCE-493E-9F89-C8D6D22856DF}"/>
    <cellStyle name="40% - Accent5 2 13 42" xfId="1187" xr:uid="{7E98D3D1-4E42-4ECC-B18A-8BA836A0D137}"/>
    <cellStyle name="40% - Accent5 2 13 43" xfId="1188" xr:uid="{A9C1A634-4D9A-4D47-89CA-20CF49FFF5F3}"/>
    <cellStyle name="40% - Accent5 2 13 44" xfId="1189" xr:uid="{66C0002E-FDB3-4644-BBB3-2CAC7F3C7497}"/>
    <cellStyle name="40% - Accent5 2 13 45" xfId="1190" xr:uid="{E8C061BD-73EA-4E3A-BA66-309DEC341911}"/>
    <cellStyle name="40% - Accent5 2 13 46" xfId="1191" xr:uid="{82EDF3DB-292A-4CE8-8F65-B57351EA22D5}"/>
    <cellStyle name="40% - Accent5 2 13 47" xfId="1192" xr:uid="{EE6D32C0-8B79-49F2-B1F8-B51CC015E859}"/>
    <cellStyle name="40% - Accent5 2 13 5" xfId="1193" xr:uid="{EEC28C0C-BE38-4541-806C-657527E3217F}"/>
    <cellStyle name="40% - Accent5 2 13 6" xfId="1194" xr:uid="{4BA05B74-71AB-4CDC-A9BF-0AF243F47AA1}"/>
    <cellStyle name="40% - Accent5 2 13 7" xfId="1195" xr:uid="{3B7371F1-A4B1-4ACA-B6DD-D89D8C01053D}"/>
    <cellStyle name="40% - Accent5 2 13 8" xfId="1196" xr:uid="{6426B129-5A24-4E9B-A6B0-09D01AB2400C}"/>
    <cellStyle name="40% - Accent5 2 13 9" xfId="1197" xr:uid="{80293A93-0D48-4EB9-995F-3F9542D573ED}"/>
    <cellStyle name="40% - Accent5 2 2" xfId="1198" xr:uid="{03B651D7-75B7-4E67-8AC4-65F5E790EBE4}"/>
    <cellStyle name="40% - Accent5 2 2 10" xfId="1199" xr:uid="{477AD245-F375-49B1-BCA1-DA41B0164B5D}"/>
    <cellStyle name="40% - Accent5 2 2 2" xfId="1200" xr:uid="{5D9F9781-220A-4675-8C54-DD3B1D82FD8C}"/>
    <cellStyle name="40% - Accent5 2 2 2 2" xfId="1201" xr:uid="{C7B8A103-E7C4-4E63-973B-EA94C60296A9}"/>
    <cellStyle name="40% - Accent5 2 2 3" xfId="1202" xr:uid="{719D0E84-234C-4409-9CC7-77E2EDAC0D90}"/>
    <cellStyle name="40% - Accent5 2 2 4" xfId="1203" xr:uid="{1D833406-B95D-4F43-9629-F8466BE55D39}"/>
    <cellStyle name="40% - Accent5 2 2 5" xfId="1204" xr:uid="{66A6C069-8D4B-430D-AFD0-5CA7777D3F38}"/>
    <cellStyle name="40% - Accent5 2 2 6" xfId="1205" xr:uid="{EDCCF006-C312-4AB1-BA3A-B19B5958A57D}"/>
    <cellStyle name="40% - Accent5 2 2 7" xfId="1206" xr:uid="{6F60D6FF-CCE9-4552-823D-85583E7542A5}"/>
    <cellStyle name="40% - Accent5 2 2 8" xfId="1207" xr:uid="{A5C04E92-A572-400E-BF7E-4E44FCEEE14D}"/>
    <cellStyle name="40% - Accent5 2 2 9" xfId="1208" xr:uid="{B65AFAAF-99A8-4CC4-98B1-55D434E3E8EE}"/>
    <cellStyle name="40% - Accent5 2 3" xfId="1209" xr:uid="{B699A63F-E10F-42C6-88F8-92CEBC79BF7A}"/>
    <cellStyle name="40% - Accent5 2 3 2" xfId="1210" xr:uid="{39FFBCB7-438D-40F1-A93C-4843BFA8F5CE}"/>
    <cellStyle name="40% - Accent5 2 4" xfId="1211" xr:uid="{C48FF1C6-7F1A-42FC-B2ED-442D1AF16063}"/>
    <cellStyle name="40% - Accent5 2 4 2" xfId="1212" xr:uid="{B991D1EB-BB4D-4DF3-9363-F3749D3B6073}"/>
    <cellStyle name="40% - Accent5 2 5" xfId="1213" xr:uid="{0F53E3AD-3501-4FE7-9508-EAF2C9E825E1}"/>
    <cellStyle name="40% - Accent5 2 6" xfId="1214" xr:uid="{78BB7242-DEFD-4F71-ACC4-ADB651458337}"/>
    <cellStyle name="40% - Accent5 2 7" xfId="1215" xr:uid="{F95F2D1F-987E-4E26-A26F-E192746E7BED}"/>
    <cellStyle name="40% - Accent5 2 8" xfId="1216" xr:uid="{A167A5C6-467F-4EC2-A40C-3E259F4C5DBC}"/>
    <cellStyle name="40% - Accent5 2 9" xfId="1217" xr:uid="{B3BD827C-0FBE-4B42-AAC4-8B6536044C65}"/>
    <cellStyle name="40% - Accent5 3" xfId="1218" xr:uid="{768264DE-3F33-4525-B538-04E0E74EE93B}"/>
    <cellStyle name="40% - Accent5 3 10" xfId="1219" xr:uid="{B1B196A5-B0A3-4853-B7ED-7BE45005507C}"/>
    <cellStyle name="40% - Accent5 3 2" xfId="1220" xr:uid="{049B3576-CE96-40BE-A7AF-F746EA7E6F32}"/>
    <cellStyle name="40% - Accent5 3 3" xfId="1221" xr:uid="{D6A3CBCB-BC42-4775-A574-E41666894AA1}"/>
    <cellStyle name="40% - Accent5 3 4" xfId="1222" xr:uid="{B68C96EC-E3A4-4159-A664-9C3E01F31AAF}"/>
    <cellStyle name="40% - Accent5 3 5" xfId="1223" xr:uid="{A8130631-9CFA-4BD0-9F35-594B496C6F34}"/>
    <cellStyle name="40% - Accent5 3 6" xfId="1224" xr:uid="{50E5DDC1-DCC0-4B86-B2D2-0EE559AE8CFD}"/>
    <cellStyle name="40% - Accent5 3 7" xfId="1225" xr:uid="{BA0F6797-EA69-4A5A-979D-07859B5B3C38}"/>
    <cellStyle name="40% - Accent5 3 8" xfId="1226" xr:uid="{D81D042E-C4D5-41FB-91C4-532A4612C0E2}"/>
    <cellStyle name="40% - Accent5 3 9" xfId="1227" xr:uid="{34EA0DF5-2455-48AD-A555-5CBDD1F3660D}"/>
    <cellStyle name="40% - Accent5 4" xfId="1228" xr:uid="{C4B801ED-F66C-4A4B-8402-3E10C3B239E1}"/>
    <cellStyle name="40% - Accent5 4 10" xfId="1229" xr:uid="{01BFF77F-D1E3-44EE-A8BF-8A17AF245D8F}"/>
    <cellStyle name="40% - Accent5 4 2" xfId="1230" xr:uid="{C61E9441-6B34-43C5-8E53-32B5ADF9D0FA}"/>
    <cellStyle name="40% - Accent5 4 3" xfId="1231" xr:uid="{2901C584-0CB5-42CE-946B-0A213B693E8D}"/>
    <cellStyle name="40% - Accent5 4 4" xfId="1232" xr:uid="{3B6DA34B-9AA7-49B0-B14D-40EDA108476F}"/>
    <cellStyle name="40% - Accent5 4 5" xfId="1233" xr:uid="{7F048FA6-FCBF-4A3C-BD15-BEAF99C679BF}"/>
    <cellStyle name="40% - Accent5 4 6" xfId="1234" xr:uid="{80BE9686-5A99-4889-A224-8283994EF5B2}"/>
    <cellStyle name="40% - Accent5 4 7" xfId="1235" xr:uid="{3E212C2B-24D1-4CDF-BF5C-CE539069B606}"/>
    <cellStyle name="40% - Accent5 4 8" xfId="1236" xr:uid="{5D3AAD27-1E3A-4E4E-B33D-2A38454C49FD}"/>
    <cellStyle name="40% - Accent5 4 9" xfId="1237" xr:uid="{3280E934-6025-4A3C-9E1F-4B190C3415B0}"/>
    <cellStyle name="40% - Accent5 5" xfId="1238" xr:uid="{2C379A4B-39AB-4C41-9E6C-80E9AEBA1430}"/>
    <cellStyle name="40% - Accent5 5 10" xfId="1239" xr:uid="{079802F7-188C-46A3-AB18-8A8FDE237FDA}"/>
    <cellStyle name="40% - Accent5 5 2" xfId="1240" xr:uid="{81797532-0B40-4E9E-90F3-7618A83C4DBC}"/>
    <cellStyle name="40% - Accent5 5 3" xfId="1241" xr:uid="{C27E3D3F-DBF5-415F-961F-1543F3C39517}"/>
    <cellStyle name="40% - Accent5 5 4" xfId="1242" xr:uid="{76A2ECB0-65FE-4AF4-ADBB-B7478D4AC5D8}"/>
    <cellStyle name="40% - Accent5 5 5" xfId="1243" xr:uid="{0FC0A4CE-39E2-44D7-80BE-C8E717D4BD58}"/>
    <cellStyle name="40% - Accent5 5 6" xfId="1244" xr:uid="{C7374CEB-B1E3-4624-AB2A-B8AE5BB5E213}"/>
    <cellStyle name="40% - Accent5 5 7" xfId="1245" xr:uid="{F2E2F403-ACEA-4925-951F-B7B9923A071D}"/>
    <cellStyle name="40% - Accent5 5 8" xfId="1246" xr:uid="{097CD7A8-FA1B-47D7-82B1-BC7129167684}"/>
    <cellStyle name="40% - Accent5 5 9" xfId="1247" xr:uid="{B33BAA3A-BDC1-4EAD-8E5F-A59B7F05DDB9}"/>
    <cellStyle name="40% - Accent5 6 2" xfId="1248" xr:uid="{94185DED-3EA4-44EA-9D62-640FCA1887E3}"/>
    <cellStyle name="40% - Accent5 7 2" xfId="1249" xr:uid="{F1E9E78B-8989-4A06-95C9-1FFDB880B565}"/>
    <cellStyle name="40% - Accent5 8" xfId="1250" xr:uid="{B5E53C28-0B33-4F03-9963-8352465F057D}"/>
    <cellStyle name="40% - Accent5 9" xfId="1251" xr:uid="{39361221-68AF-41A5-AE4E-FA8411F2F55D}"/>
    <cellStyle name="40% - Accent6" xfId="48" builtinId="51" customBuiltin="1"/>
    <cellStyle name="40% - Accent6 10" xfId="1252" xr:uid="{9137FFE2-7882-455D-8C8F-D34D5612AA0D}"/>
    <cellStyle name="40% - Accent6 11" xfId="1253" xr:uid="{C5D869FD-7A55-4D7A-ADA3-3A57A076398E}"/>
    <cellStyle name="40% - Accent6 12" xfId="1254" xr:uid="{D151A976-5E0C-436B-87D5-C262A59D28FE}"/>
    <cellStyle name="40% - Accent6 13" xfId="1255" xr:uid="{77DA77A2-6F72-4FE6-8FB2-16997DDF6B6A}"/>
    <cellStyle name="40% - Accent6 14" xfId="1256" xr:uid="{B020B45D-6EAC-46F8-A45D-9ACB3D6DCCCE}"/>
    <cellStyle name="40% - Accent6 2 10" xfId="1257" xr:uid="{5B6B0029-7937-4264-BE5A-00C1CDB647AE}"/>
    <cellStyle name="40% - Accent6 2 11" xfId="1258" xr:uid="{22A195D2-FA40-4DD2-B602-B79589820A3F}"/>
    <cellStyle name="40% - Accent6 2 12" xfId="1259" xr:uid="{827EE0FA-EB00-496D-AD18-36C28DD12A23}"/>
    <cellStyle name="40% - Accent6 2 13" xfId="1260" xr:uid="{427B6D80-F352-4C8F-A8E9-538E90CC6F84}"/>
    <cellStyle name="40% - Accent6 2 13 10" xfId="1261" xr:uid="{47A55751-F6B2-49D3-9F63-83945A1435F7}"/>
    <cellStyle name="40% - Accent6 2 13 11" xfId="1262" xr:uid="{041FB5D3-E44F-4FB1-A22C-92C708FF550E}"/>
    <cellStyle name="40% - Accent6 2 13 12" xfId="1263" xr:uid="{3D294E86-97D4-4CE5-A69A-8E04AF32F5F8}"/>
    <cellStyle name="40% - Accent6 2 13 13" xfId="1264" xr:uid="{BFD35E25-10DE-4A48-B881-97E16AE12428}"/>
    <cellStyle name="40% - Accent6 2 13 14" xfId="1265" xr:uid="{3A1F204E-F6D5-4070-91CC-E1C8F75E3306}"/>
    <cellStyle name="40% - Accent6 2 13 15" xfId="1266" xr:uid="{4185F620-3821-4247-B2A2-D425B4D675FA}"/>
    <cellStyle name="40% - Accent6 2 13 16" xfId="1267" xr:uid="{75110F0F-B5F2-4C0B-9E7D-C4FC7F8811DF}"/>
    <cellStyle name="40% - Accent6 2 13 17" xfId="1268" xr:uid="{FE96B770-CC12-4205-9352-74065B2968E5}"/>
    <cellStyle name="40% - Accent6 2 13 18" xfId="1269" xr:uid="{C0AEE4BA-F125-42FF-A955-B59721E9F412}"/>
    <cellStyle name="40% - Accent6 2 13 19" xfId="1270" xr:uid="{E2D0926E-EAD7-4998-AABB-3EA8E17B7D3E}"/>
    <cellStyle name="40% - Accent6 2 13 2" xfId="1271" xr:uid="{366A1842-BDAC-43EF-95DC-52A76F8362AB}"/>
    <cellStyle name="40% - Accent6 2 13 20" xfId="1272" xr:uid="{08E65AE7-830B-4EF8-BCC8-B09B304B25C4}"/>
    <cellStyle name="40% - Accent6 2 13 21" xfId="1273" xr:uid="{DED767F6-33FB-4B76-8D0D-47135F83A49B}"/>
    <cellStyle name="40% - Accent6 2 13 22" xfId="1274" xr:uid="{FFB4E4FF-290E-4821-AFEE-AA80A3C272E5}"/>
    <cellStyle name="40% - Accent6 2 13 23" xfId="1275" xr:uid="{5189975C-8AC7-42D9-9C6E-12538D1F5D78}"/>
    <cellStyle name="40% - Accent6 2 13 24" xfId="1276" xr:uid="{7F411EE2-715F-469E-8928-8829A2E98784}"/>
    <cellStyle name="40% - Accent6 2 13 25" xfId="1277" xr:uid="{44F70F87-4A1B-463D-898B-642A1FF42FAF}"/>
    <cellStyle name="40% - Accent6 2 13 26" xfId="1278" xr:uid="{10D3E621-9617-40A9-9DAB-7D07F5F0C393}"/>
    <cellStyle name="40% - Accent6 2 13 27" xfId="1279" xr:uid="{54742C0F-876B-46DA-AE7C-0AB78A491954}"/>
    <cellStyle name="40% - Accent6 2 13 28" xfId="1280" xr:uid="{EE78B62F-54BD-44CE-8793-410821472B3B}"/>
    <cellStyle name="40% - Accent6 2 13 29" xfId="1281" xr:uid="{3C58E57D-BF6D-4688-B029-D8741C8E81C2}"/>
    <cellStyle name="40% - Accent6 2 13 3" xfId="1282" xr:uid="{CFD98EF0-9CA6-4F11-A6D5-1102A06D94F8}"/>
    <cellStyle name="40% - Accent6 2 13 30" xfId="1283" xr:uid="{443D7EC9-BC8A-4F14-9F31-82B414F76626}"/>
    <cellStyle name="40% - Accent6 2 13 31" xfId="1284" xr:uid="{472AE4B7-9A67-45DF-8C96-CD8E180CC2F5}"/>
    <cellStyle name="40% - Accent6 2 13 32" xfId="1285" xr:uid="{19DF1E52-6077-4D16-8D01-EF1057661802}"/>
    <cellStyle name="40% - Accent6 2 13 33" xfId="1286" xr:uid="{2A02D198-8CF6-402C-BD1C-E0840E2932D8}"/>
    <cellStyle name="40% - Accent6 2 13 34" xfId="1287" xr:uid="{C1CB351A-3A4D-4868-AB13-E2A446340B04}"/>
    <cellStyle name="40% - Accent6 2 13 35" xfId="1288" xr:uid="{08A97FCB-3AEB-4760-AD6D-3DF486193CA1}"/>
    <cellStyle name="40% - Accent6 2 13 36" xfId="1289" xr:uid="{C354D694-7F6F-4E3A-8256-2AF8BBC83636}"/>
    <cellStyle name="40% - Accent6 2 13 37" xfId="1290" xr:uid="{D1D53BE3-3D58-4EE0-A4D6-C5EB2E5219F1}"/>
    <cellStyle name="40% - Accent6 2 13 38" xfId="1291" xr:uid="{E0B01DFC-2F72-42A0-9786-D8B4C49DD1AF}"/>
    <cellStyle name="40% - Accent6 2 13 39" xfId="1292" xr:uid="{D9A68406-E6CF-4FEA-AE35-F766CAE89F79}"/>
    <cellStyle name="40% - Accent6 2 13 4" xfId="1293" xr:uid="{D0203B59-827B-4FB9-8C65-A3B4A1AF9AA1}"/>
    <cellStyle name="40% - Accent6 2 13 40" xfId="1294" xr:uid="{00B3C082-38C6-4119-A487-68577402CD68}"/>
    <cellStyle name="40% - Accent6 2 13 41" xfId="1295" xr:uid="{0E9529F3-9BE3-430B-AD59-D3875E14B6CF}"/>
    <cellStyle name="40% - Accent6 2 13 42" xfId="1296" xr:uid="{F1FA5E22-9265-4B83-A014-6BFCBD5AF2F6}"/>
    <cellStyle name="40% - Accent6 2 13 43" xfId="1297" xr:uid="{37534A04-269D-4418-9025-9F72C25B1B5F}"/>
    <cellStyle name="40% - Accent6 2 13 44" xfId="1298" xr:uid="{4534AD50-7961-4DD4-A762-8F4DD8D612C6}"/>
    <cellStyle name="40% - Accent6 2 13 45" xfId="1299" xr:uid="{290F43C6-C7FF-44B9-89EE-BB04BB005765}"/>
    <cellStyle name="40% - Accent6 2 13 46" xfId="1300" xr:uid="{1D4A0A5A-388F-439F-AF56-2526657C1F1F}"/>
    <cellStyle name="40% - Accent6 2 13 47" xfId="1301" xr:uid="{69B2DA84-D748-44F9-8DBE-7C23B5026709}"/>
    <cellStyle name="40% - Accent6 2 13 5" xfId="1302" xr:uid="{308EECFB-5790-4AD6-ABEC-24F7C3C3C320}"/>
    <cellStyle name="40% - Accent6 2 13 6" xfId="1303" xr:uid="{13650DD6-DA71-417A-9621-472883D4C34E}"/>
    <cellStyle name="40% - Accent6 2 13 7" xfId="1304" xr:uid="{27434951-4D1C-4A80-AB18-1513EAF11AF8}"/>
    <cellStyle name="40% - Accent6 2 13 8" xfId="1305" xr:uid="{169AD4D3-34FB-4995-B765-6B917B318E8C}"/>
    <cellStyle name="40% - Accent6 2 13 9" xfId="1306" xr:uid="{1DB6157B-50D5-4A1B-A6D9-F26996A236D5}"/>
    <cellStyle name="40% - Accent6 2 2" xfId="1307" xr:uid="{F5790BEB-E85E-4FD4-BD34-DE4B3AF0B7A7}"/>
    <cellStyle name="40% - Accent6 2 2 10" xfId="1308" xr:uid="{832DCB83-6E9D-4F65-B5D3-EE6F391E38AD}"/>
    <cellStyle name="40% - Accent6 2 2 2" xfId="1309" xr:uid="{C47E96D9-7BA6-4976-AA11-F0EE63CA8737}"/>
    <cellStyle name="40% - Accent6 2 2 2 2" xfId="1310" xr:uid="{169C099A-2B5A-4657-9492-EE3911D9F086}"/>
    <cellStyle name="40% - Accent6 2 2 3" xfId="1311" xr:uid="{39452A2B-70A0-4805-A812-527D7A158C00}"/>
    <cellStyle name="40% - Accent6 2 2 4" xfId="1312" xr:uid="{82E4B9B6-E14E-46B9-BB1B-B55810EB8D9F}"/>
    <cellStyle name="40% - Accent6 2 2 5" xfId="1313" xr:uid="{83C46523-7EB4-4D52-AD31-95867FC02C98}"/>
    <cellStyle name="40% - Accent6 2 2 6" xfId="1314" xr:uid="{77B0BBB6-9AEB-4E0D-9C67-A9E8394CF140}"/>
    <cellStyle name="40% - Accent6 2 2 7" xfId="1315" xr:uid="{A191399F-FEE5-4034-BC1B-66CC0A17F904}"/>
    <cellStyle name="40% - Accent6 2 2 8" xfId="1316" xr:uid="{15DA1388-006F-4398-8D4C-981DA2822D7B}"/>
    <cellStyle name="40% - Accent6 2 2 9" xfId="1317" xr:uid="{0D63F310-2FD3-45DD-AEDB-37E38680D9BD}"/>
    <cellStyle name="40% - Accent6 2 3" xfId="1318" xr:uid="{A72C5F94-F50A-49C8-A55E-E33384889BF9}"/>
    <cellStyle name="40% - Accent6 2 3 2" xfId="1319" xr:uid="{3AE37981-E285-444D-83EF-7A3DAF9DFAD5}"/>
    <cellStyle name="40% - Accent6 2 4" xfId="1320" xr:uid="{B42521EA-8194-4847-B441-69B740BD6254}"/>
    <cellStyle name="40% - Accent6 2 4 2" xfId="1321" xr:uid="{B378B879-45A6-46F7-872B-D3FC6C08BCD3}"/>
    <cellStyle name="40% - Accent6 2 5" xfId="1322" xr:uid="{D8053055-AC53-46BE-ADE0-9B3F44722FE0}"/>
    <cellStyle name="40% - Accent6 2 6" xfId="1323" xr:uid="{5C217DEB-948A-49F9-846E-835B38B36F50}"/>
    <cellStyle name="40% - Accent6 2 7" xfId="1324" xr:uid="{90A39BEC-43EC-4604-88B6-9637820C0E72}"/>
    <cellStyle name="40% - Accent6 2 8" xfId="1325" xr:uid="{E9ED1A01-8B30-4644-BF20-BDD6236EAA00}"/>
    <cellStyle name="40% - Accent6 2 9" xfId="1326" xr:uid="{6E9BB9C2-BFAD-4F22-A9EB-82E85B662D0A}"/>
    <cellStyle name="40% - Accent6 3" xfId="1327" xr:uid="{CA2B6F50-F8A6-4598-9B35-250C769AD5A3}"/>
    <cellStyle name="40% - Accent6 3 10" xfId="1328" xr:uid="{6292F9BE-EF4B-4B49-B9AC-4DF0F87BF45D}"/>
    <cellStyle name="40% - Accent6 3 2" xfId="1329" xr:uid="{366D6663-6A96-485C-8015-6F6087ACB476}"/>
    <cellStyle name="40% - Accent6 3 3" xfId="1330" xr:uid="{EE14E056-9DFB-4175-A781-F29F653C6F75}"/>
    <cellStyle name="40% - Accent6 3 4" xfId="1331" xr:uid="{8A0710BC-BE96-4F2F-A987-4D5AF7C846DC}"/>
    <cellStyle name="40% - Accent6 3 5" xfId="1332" xr:uid="{FD7C9B07-0DB2-4B1E-8261-8C75BD5DCD97}"/>
    <cellStyle name="40% - Accent6 3 6" xfId="1333" xr:uid="{01A596F2-57F7-46EE-BA0C-D119370DE4EF}"/>
    <cellStyle name="40% - Accent6 3 7" xfId="1334" xr:uid="{12B1E637-66A5-45CF-AC22-BC15D2AC1BF4}"/>
    <cellStyle name="40% - Accent6 3 8" xfId="1335" xr:uid="{D9E009E3-764E-4679-BB9C-1C273432AD6A}"/>
    <cellStyle name="40% - Accent6 3 9" xfId="1336" xr:uid="{9BE60217-B003-4468-8BAC-0164EA5D9699}"/>
    <cellStyle name="40% - Accent6 4" xfId="1337" xr:uid="{A3842F6A-25E8-4578-937A-CB2CBD7CE812}"/>
    <cellStyle name="40% - Accent6 4 10" xfId="1338" xr:uid="{941399BF-A005-470B-874F-6272A1F2915B}"/>
    <cellStyle name="40% - Accent6 4 2" xfId="1339" xr:uid="{F1A02D8B-15BF-4CF1-BBC4-47E31A7E1A24}"/>
    <cellStyle name="40% - Accent6 4 3" xfId="1340" xr:uid="{B6EEC6F1-F0DB-4C21-9A34-B73F316682BD}"/>
    <cellStyle name="40% - Accent6 4 4" xfId="1341" xr:uid="{C2015A34-8538-4907-8236-2D73D595D2BE}"/>
    <cellStyle name="40% - Accent6 4 5" xfId="1342" xr:uid="{0ECDA75D-5014-46D9-8E21-14C8F68970E2}"/>
    <cellStyle name="40% - Accent6 4 6" xfId="1343" xr:uid="{F62E3CA5-7575-4DAF-B00C-1078F96D13CB}"/>
    <cellStyle name="40% - Accent6 4 7" xfId="1344" xr:uid="{44C3E7EF-2999-459A-8CC7-17C7D349963B}"/>
    <cellStyle name="40% - Accent6 4 8" xfId="1345" xr:uid="{41E62616-5601-4864-B3DD-E05ECE8924D5}"/>
    <cellStyle name="40% - Accent6 4 9" xfId="1346" xr:uid="{534294B6-71B5-4C62-8F44-8E64E4DDEDA1}"/>
    <cellStyle name="40% - Accent6 5" xfId="1347" xr:uid="{86FF19F4-05A5-4634-A8D6-17AB69C0B814}"/>
    <cellStyle name="40% - Accent6 5 10" xfId="1348" xr:uid="{6EBE8651-9FB8-469D-95C4-B25AEC289152}"/>
    <cellStyle name="40% - Accent6 5 2" xfId="1349" xr:uid="{70EE130B-E60A-4638-9728-8B16F329DE48}"/>
    <cellStyle name="40% - Accent6 5 3" xfId="1350" xr:uid="{59CE0A71-2788-4D39-A49E-53401C3F4B02}"/>
    <cellStyle name="40% - Accent6 5 4" xfId="1351" xr:uid="{45099608-4B7D-4915-BA7F-821A53197B87}"/>
    <cellStyle name="40% - Accent6 5 5" xfId="1352" xr:uid="{49987025-3C06-4BB0-A494-F313A079E157}"/>
    <cellStyle name="40% - Accent6 5 6" xfId="1353" xr:uid="{2B44AEB0-F8D3-4F24-8207-D18C3993A3D0}"/>
    <cellStyle name="40% - Accent6 5 7" xfId="1354" xr:uid="{BAA87F2E-2F93-4293-B0E2-760E95E63E6B}"/>
    <cellStyle name="40% - Accent6 5 8" xfId="1355" xr:uid="{B45DF881-B270-4C5A-A86C-BBB71800CA1F}"/>
    <cellStyle name="40% - Accent6 5 9" xfId="1356" xr:uid="{315E3AF0-6985-472E-AFDE-E82F96FB0FB1}"/>
    <cellStyle name="40% - Accent6 6 2" xfId="1357" xr:uid="{2839D909-CEB6-4139-8030-99A71B36B050}"/>
    <cellStyle name="40% - Accent6 7 2" xfId="1358" xr:uid="{C06823DD-252A-49A2-8FE5-0CB20AFB68DC}"/>
    <cellStyle name="40% - Accent6 8" xfId="1359" xr:uid="{7DDA64F2-C15B-4309-AE0F-0F80731CF708}"/>
    <cellStyle name="40% - Accent6 9" xfId="1360" xr:uid="{A1FFBBEF-4B0F-474A-B228-66F0B772CE99}"/>
    <cellStyle name="60% - Accent1" xfId="29" builtinId="32" customBuiltin="1"/>
    <cellStyle name="60% - Accent1 10" xfId="1361" xr:uid="{B200B46C-9ED6-4D5D-9D9B-1A96114B1AFD}"/>
    <cellStyle name="60% - Accent1 11" xfId="1362" xr:uid="{721ED359-B1D7-40C6-8067-CE8D50419887}"/>
    <cellStyle name="60% - Accent1 12" xfId="1363" xr:uid="{903631F2-06FC-4F32-9019-319C21C108EE}"/>
    <cellStyle name="60% - Accent1 13" xfId="1364" xr:uid="{FCD11CEA-F1B8-4D9E-8785-9FE22946AEE1}"/>
    <cellStyle name="60% - Accent1 14" xfId="1365" xr:uid="{14317B60-C56D-466C-866F-CE34832ADF76}"/>
    <cellStyle name="60% - Accent1 2" xfId="16739" xr:uid="{B55B4415-FD1E-44F2-8E73-F90E06235967}"/>
    <cellStyle name="60% - Accent1 2 10" xfId="1366" xr:uid="{7BACB45E-BDD3-4603-8DB0-C866745BA2F0}"/>
    <cellStyle name="60% - Accent1 2 11" xfId="1367" xr:uid="{33D54EC8-1F38-4655-B629-D66E33790F53}"/>
    <cellStyle name="60% - Accent1 2 12" xfId="1368" xr:uid="{C684D92D-E4EC-4063-A479-76D676753604}"/>
    <cellStyle name="60% - Accent1 2 13" xfId="1369" xr:uid="{8BEAD6D3-EF26-4CD1-805C-815E9112B419}"/>
    <cellStyle name="60% - Accent1 2 2" xfId="1370" xr:uid="{A123C2AE-CB57-4507-906D-9AA80774E4D0}"/>
    <cellStyle name="60% - Accent1 2 2 10" xfId="1371" xr:uid="{A209EC70-3B77-4EBA-8E47-1B976B1C5AC1}"/>
    <cellStyle name="60% - Accent1 2 2 2" xfId="1372" xr:uid="{87B8A61F-9EBE-42BE-85C1-52928707285F}"/>
    <cellStyle name="60% - Accent1 2 2 2 2" xfId="1373" xr:uid="{A02B5B5A-11E1-4C06-8C6C-3BEC363D029A}"/>
    <cellStyle name="60% - Accent1 2 2 3" xfId="1374" xr:uid="{014EE74A-A459-4356-88CD-3308AAD6269F}"/>
    <cellStyle name="60% - Accent1 2 2 4" xfId="1375" xr:uid="{E4E5CDCD-3572-47CB-A6BA-7BB24A61210F}"/>
    <cellStyle name="60% - Accent1 2 2 5" xfId="1376" xr:uid="{ACDA5890-3624-48F9-9BB2-1D9001257C87}"/>
    <cellStyle name="60% - Accent1 2 2 6" xfId="1377" xr:uid="{9D0102F1-05D6-4C6A-AB43-D46673DCF3EB}"/>
    <cellStyle name="60% - Accent1 2 2 7" xfId="1378" xr:uid="{13E0E35E-9AA2-4049-B0D9-80E10F6C49AF}"/>
    <cellStyle name="60% - Accent1 2 2 8" xfId="1379" xr:uid="{F2BFF601-B0CF-4B37-9162-387A4314FC9F}"/>
    <cellStyle name="60% - Accent1 2 2 9" xfId="1380" xr:uid="{436949A1-9DAC-48F1-B888-8A4C52B736D0}"/>
    <cellStyle name="60% - Accent1 2 3" xfId="1381" xr:uid="{ABB4E946-1C23-4B96-B580-2F53A8012CF1}"/>
    <cellStyle name="60% - Accent1 2 3 2" xfId="1382" xr:uid="{F37E2A4D-E8B4-434D-AF98-430A48CB06A1}"/>
    <cellStyle name="60% - Accent1 2 4" xfId="1383" xr:uid="{F361BEDE-85C5-44A7-BFA4-E8C29B36950E}"/>
    <cellStyle name="60% - Accent1 2 4 2" xfId="1384" xr:uid="{1A717487-E8E6-44F0-9BCA-A41F75A4CECA}"/>
    <cellStyle name="60% - Accent1 2 5" xfId="1385" xr:uid="{0532389A-4A5E-4AB8-998B-A547C7219459}"/>
    <cellStyle name="60% - Accent1 2 6" xfId="1386" xr:uid="{AB528153-C740-4CDB-A33A-B52421055449}"/>
    <cellStyle name="60% - Accent1 2 7" xfId="1387" xr:uid="{E43E60AD-FCB4-4EDC-B0EE-A948154E42DD}"/>
    <cellStyle name="60% - Accent1 2 8" xfId="1388" xr:uid="{AF1371E6-8958-4B0E-B945-6FA7AC85C3E4}"/>
    <cellStyle name="60% - Accent1 2 9" xfId="1389" xr:uid="{31D42400-1F30-460F-9A92-4A9505CB1830}"/>
    <cellStyle name="60% - Accent1 3" xfId="1390" xr:uid="{D5906209-E5CA-467D-B394-CC0876A91ACA}"/>
    <cellStyle name="60% - Accent1 3 10" xfId="1391" xr:uid="{E6B99741-339B-4DAF-86FB-42B3C78D7F44}"/>
    <cellStyle name="60% - Accent1 3 2" xfId="1392" xr:uid="{072A9F9F-4BD0-4C2D-BBD6-AC5385D453C8}"/>
    <cellStyle name="60% - Accent1 3 3" xfId="1393" xr:uid="{BE117C84-D812-45EC-B58C-6A286DACAADB}"/>
    <cellStyle name="60% - Accent1 3 4" xfId="1394" xr:uid="{C456DDB1-42F6-4EAD-B26A-8253A76A54AA}"/>
    <cellStyle name="60% - Accent1 3 5" xfId="1395" xr:uid="{90E81C71-6469-433A-8350-8932F8D04502}"/>
    <cellStyle name="60% - Accent1 3 6" xfId="1396" xr:uid="{841806FD-09CF-4B40-8DF0-A71E82C918A3}"/>
    <cellStyle name="60% - Accent1 3 7" xfId="1397" xr:uid="{2CD5BCAA-501B-42AC-8ACC-63BEBB1749CB}"/>
    <cellStyle name="60% - Accent1 3 8" xfId="1398" xr:uid="{98A30F1A-99DA-409A-B66E-63EA7ED42498}"/>
    <cellStyle name="60% - Accent1 3 9" xfId="1399" xr:uid="{51E037D5-E26C-4C53-A0F1-EC424791DEA4}"/>
    <cellStyle name="60% - Accent1 4" xfId="1400" xr:uid="{3DE0F515-8706-431E-AF67-243F3E6EF78D}"/>
    <cellStyle name="60% - Accent1 4 10" xfId="1401" xr:uid="{C662B1FC-237B-44C9-A848-B199BB19EA4A}"/>
    <cellStyle name="60% - Accent1 4 2" xfId="1402" xr:uid="{41F8B790-55AF-4A44-8598-F2F2D65DE2F4}"/>
    <cellStyle name="60% - Accent1 4 3" xfId="1403" xr:uid="{EA3E5588-9262-4231-8C6E-838FE80CFF24}"/>
    <cellStyle name="60% - Accent1 4 4" xfId="1404" xr:uid="{4BE66625-7F2E-447B-B707-0E62EC302D94}"/>
    <cellStyle name="60% - Accent1 4 5" xfId="1405" xr:uid="{39A1EC2F-C845-4A34-A154-B3253FE30D3E}"/>
    <cellStyle name="60% - Accent1 4 6" xfId="1406" xr:uid="{F1F0149F-E1FD-4A15-945F-EDED325394C1}"/>
    <cellStyle name="60% - Accent1 4 7" xfId="1407" xr:uid="{948912FC-B729-4813-8EAE-413209F785D5}"/>
    <cellStyle name="60% - Accent1 4 8" xfId="1408" xr:uid="{FF86F921-80C7-4D64-9DEE-712FA2058207}"/>
    <cellStyle name="60% - Accent1 4 9" xfId="1409" xr:uid="{48626796-2E29-4F91-843B-6A76964E9617}"/>
    <cellStyle name="60% - Accent1 5" xfId="1410" xr:uid="{B2B5D18E-69B7-43CC-B0FF-F04DD83BCFDF}"/>
    <cellStyle name="60% - Accent1 5 10" xfId="1411" xr:uid="{A2E995BC-9C5F-4242-B92D-C7A5432AC8B8}"/>
    <cellStyle name="60% - Accent1 5 2" xfId="1412" xr:uid="{7923D8A8-86CE-4AB9-920D-A198541C8063}"/>
    <cellStyle name="60% - Accent1 5 3" xfId="1413" xr:uid="{C6DF1635-A28B-4D02-A83E-D2C845899528}"/>
    <cellStyle name="60% - Accent1 5 4" xfId="1414" xr:uid="{72B0F472-7135-4648-9E11-F1A890883842}"/>
    <cellStyle name="60% - Accent1 5 5" xfId="1415" xr:uid="{79638C81-FBF3-4A6F-A00C-292632C8579C}"/>
    <cellStyle name="60% - Accent1 5 6" xfId="1416" xr:uid="{2F662F21-3DD2-47CA-941E-DAEDC9FB1933}"/>
    <cellStyle name="60% - Accent1 5 7" xfId="1417" xr:uid="{C07C2F1A-A9E0-4D84-A628-FA1C995CA1F7}"/>
    <cellStyle name="60% - Accent1 5 8" xfId="1418" xr:uid="{3BF54A77-47E3-4839-8E93-E3FA79AD9137}"/>
    <cellStyle name="60% - Accent1 5 9" xfId="1419" xr:uid="{80034B2C-2A4F-481C-A943-57ED25BFBC9A}"/>
    <cellStyle name="60% - Accent1 6 2" xfId="1420" xr:uid="{431FDACD-D45E-43BA-982A-35172ECAD57D}"/>
    <cellStyle name="60% - Accent1 7 2" xfId="1421" xr:uid="{EB76AA88-389E-4545-9E03-4B30565A3144}"/>
    <cellStyle name="60% - Accent1 8" xfId="1422" xr:uid="{F5BD30BA-4FBD-4CE4-9022-ADA438DAF9EC}"/>
    <cellStyle name="60% - Accent1 9" xfId="1423" xr:uid="{D32DF420-EB6F-4183-9827-9E9E0D97F762}"/>
    <cellStyle name="60% - Accent2" xfId="33" builtinId="36" customBuiltin="1"/>
    <cellStyle name="60% - Accent2 10" xfId="1424" xr:uid="{B5FC81BA-7E92-443F-8C48-64A71265B488}"/>
    <cellStyle name="60% - Accent2 11" xfId="1425" xr:uid="{FE258C57-98C0-438A-979D-911119C78D15}"/>
    <cellStyle name="60% - Accent2 12" xfId="1426" xr:uid="{9E4D47A6-D9E3-4D6A-88E9-89DE4EF614BD}"/>
    <cellStyle name="60% - Accent2 13" xfId="1427" xr:uid="{4F3BA3F2-D9B4-4E63-9375-EDF9026713C7}"/>
    <cellStyle name="60% - Accent2 14" xfId="1428" xr:uid="{6A5DFCB0-E518-4180-9799-4EB558BE734E}"/>
    <cellStyle name="60% - Accent2 2" xfId="16740" xr:uid="{552E9BE0-6830-484D-B878-FD26FBBB4371}"/>
    <cellStyle name="60% - Accent2 2 10" xfId="1429" xr:uid="{1DA7DC27-C263-4E5E-B19B-5E4A8B761B4C}"/>
    <cellStyle name="60% - Accent2 2 11" xfId="1430" xr:uid="{9D77EB70-2435-4BB2-8471-4D8B7D168313}"/>
    <cellStyle name="60% - Accent2 2 12" xfId="1431" xr:uid="{A181BDA7-FF68-4DBA-8C76-E381A8A55AD4}"/>
    <cellStyle name="60% - Accent2 2 13" xfId="1432" xr:uid="{63C42943-C49C-48A7-BEEA-C15DA9D5FB0B}"/>
    <cellStyle name="60% - Accent2 2 2" xfId="1433" xr:uid="{BACC0CBB-8DE6-4604-A19D-1F367A293A16}"/>
    <cellStyle name="60% - Accent2 2 2 10" xfId="1434" xr:uid="{4A35A48A-A021-451C-83C9-0B171214F99B}"/>
    <cellStyle name="60% - Accent2 2 2 2" xfId="1435" xr:uid="{F2FCFB58-D245-4F61-9A2D-37600916C8D8}"/>
    <cellStyle name="60% - Accent2 2 2 2 2" xfId="1436" xr:uid="{CD2580C4-A979-4E44-B124-75661872D20B}"/>
    <cellStyle name="60% - Accent2 2 2 3" xfId="1437" xr:uid="{7C18D4AE-2358-4618-9F3A-EE6BFDE2F384}"/>
    <cellStyle name="60% - Accent2 2 2 4" xfId="1438" xr:uid="{6271FBD4-D446-4FFF-8694-71CE4F695B9F}"/>
    <cellStyle name="60% - Accent2 2 2 5" xfId="1439" xr:uid="{A1C0DEB5-7FB3-4EE0-A150-D3B55D7B3854}"/>
    <cellStyle name="60% - Accent2 2 2 6" xfId="1440" xr:uid="{9E0FD65A-2693-4BE8-A150-0E28043D0D6D}"/>
    <cellStyle name="60% - Accent2 2 2 7" xfId="1441" xr:uid="{82773535-99C9-4AC1-BEC9-63D7C66DD366}"/>
    <cellStyle name="60% - Accent2 2 2 8" xfId="1442" xr:uid="{8909471D-BA38-4CA9-ADBA-CA3206B62274}"/>
    <cellStyle name="60% - Accent2 2 2 9" xfId="1443" xr:uid="{0D048FFC-7460-4A93-B7BD-9D2CAB8BD656}"/>
    <cellStyle name="60% - Accent2 2 3" xfId="1444" xr:uid="{D5D72249-41BA-497C-815B-683BDD51F050}"/>
    <cellStyle name="60% - Accent2 2 3 2" xfId="1445" xr:uid="{9F93034F-E272-43C4-8CB9-B0622EFBC2AF}"/>
    <cellStyle name="60% - Accent2 2 4" xfId="1446" xr:uid="{C6ACB0B3-7CCE-4A13-874C-06A22EACA992}"/>
    <cellStyle name="60% - Accent2 2 4 2" xfId="1447" xr:uid="{3C6DA8EA-73AB-40B3-A16F-AADA29B5C909}"/>
    <cellStyle name="60% - Accent2 2 5" xfId="1448" xr:uid="{3B1C51AB-A7F5-487D-A3B0-5559AB197E49}"/>
    <cellStyle name="60% - Accent2 2 6" xfId="1449" xr:uid="{0A28B121-997D-48B3-914C-5B9FB3E719A9}"/>
    <cellStyle name="60% - Accent2 2 7" xfId="1450" xr:uid="{EC4215FC-4015-4917-A7C3-97E3969DA484}"/>
    <cellStyle name="60% - Accent2 2 8" xfId="1451" xr:uid="{FD16E5D0-845F-4ADE-8A82-C2EC57A98E4A}"/>
    <cellStyle name="60% - Accent2 2 9" xfId="1452" xr:uid="{C7FDF9C4-4BD0-443B-9B2A-797FF68F970D}"/>
    <cellStyle name="60% - Accent2 3" xfId="1453" xr:uid="{2ECFA57E-5A55-48E8-BABF-B688746AC31E}"/>
    <cellStyle name="60% - Accent2 3 10" xfId="1454" xr:uid="{EFF376B6-8F71-4035-942E-82EB4E186A65}"/>
    <cellStyle name="60% - Accent2 3 2" xfId="1455" xr:uid="{E93EA9F2-335A-4D1E-83A2-BA622A4930F6}"/>
    <cellStyle name="60% - Accent2 3 3" xfId="1456" xr:uid="{71920068-D581-447C-8A19-33B213340F5E}"/>
    <cellStyle name="60% - Accent2 3 4" xfId="1457" xr:uid="{455C2971-D30B-43DB-9CE9-1B3E595DBBA5}"/>
    <cellStyle name="60% - Accent2 3 5" xfId="1458" xr:uid="{5A47B3C5-898F-4CB2-BFAA-B0590E5B0F96}"/>
    <cellStyle name="60% - Accent2 3 6" xfId="1459" xr:uid="{7BBCEE3C-E10F-48B7-B74F-9536E0888461}"/>
    <cellStyle name="60% - Accent2 3 7" xfId="1460" xr:uid="{7142C1F2-4EB4-405F-9C0F-A2FC7401839E}"/>
    <cellStyle name="60% - Accent2 3 8" xfId="1461" xr:uid="{6EB82A63-B970-46ED-95F4-792BCA776072}"/>
    <cellStyle name="60% - Accent2 3 9" xfId="1462" xr:uid="{1E1151A8-CF23-4E40-9976-7E4A03CB2952}"/>
    <cellStyle name="60% - Accent2 4" xfId="1463" xr:uid="{3D64C907-68C4-45A2-850E-F9BFEEF9BE89}"/>
    <cellStyle name="60% - Accent2 4 10" xfId="1464" xr:uid="{A63F9737-9A58-455C-B43B-0C332506BAAA}"/>
    <cellStyle name="60% - Accent2 4 2" xfId="1465" xr:uid="{FFE3C165-D79E-47DC-984E-D605F0FF2C0D}"/>
    <cellStyle name="60% - Accent2 4 3" xfId="1466" xr:uid="{68FC2061-6417-4AD2-8D15-78FE4F72E550}"/>
    <cellStyle name="60% - Accent2 4 4" xfId="1467" xr:uid="{348885E0-775F-4F20-A8B7-D8966FF1C8F3}"/>
    <cellStyle name="60% - Accent2 4 5" xfId="1468" xr:uid="{93862D57-6E68-4DFD-A6D9-68E7DF7DB304}"/>
    <cellStyle name="60% - Accent2 4 6" xfId="1469" xr:uid="{4BD55ECA-4C87-4C91-B840-C2F3A5081C27}"/>
    <cellStyle name="60% - Accent2 4 7" xfId="1470" xr:uid="{D19006B9-7645-46BA-8872-10824F5057B5}"/>
    <cellStyle name="60% - Accent2 4 8" xfId="1471" xr:uid="{C79229DC-C981-4196-9771-DB8D2F2C9A94}"/>
    <cellStyle name="60% - Accent2 4 9" xfId="1472" xr:uid="{54F8D1BD-4131-4D65-8912-9BBDF01A3594}"/>
    <cellStyle name="60% - Accent2 5" xfId="1473" xr:uid="{3D6CB365-785F-4EC3-8F4C-6A106B4C6EC2}"/>
    <cellStyle name="60% - Accent2 5 10" xfId="1474" xr:uid="{828B8190-28DA-4955-AF47-670A5C05A360}"/>
    <cellStyle name="60% - Accent2 5 2" xfId="1475" xr:uid="{B62C7083-7D3C-4AF5-9785-7E0D71257961}"/>
    <cellStyle name="60% - Accent2 5 3" xfId="1476" xr:uid="{84F210FB-A453-4945-9A1A-CE1D129B721D}"/>
    <cellStyle name="60% - Accent2 5 4" xfId="1477" xr:uid="{5E41E782-B3CC-4286-9D5F-BB120E3D0F3C}"/>
    <cellStyle name="60% - Accent2 5 5" xfId="1478" xr:uid="{58A2E2C5-5010-4732-8C77-30C74CB49D7B}"/>
    <cellStyle name="60% - Accent2 5 6" xfId="1479" xr:uid="{7EF8782A-2993-4F15-96ED-ED1C4DC8129B}"/>
    <cellStyle name="60% - Accent2 5 7" xfId="1480" xr:uid="{6C12EF88-A036-4719-888E-06984D3F2F57}"/>
    <cellStyle name="60% - Accent2 5 8" xfId="1481" xr:uid="{B526C994-F8C2-419D-8D53-28F27B64DCE5}"/>
    <cellStyle name="60% - Accent2 5 9" xfId="1482" xr:uid="{C1D41C96-A7DF-4978-97C6-9A39D626EF6C}"/>
    <cellStyle name="60% - Accent2 6 2" xfId="1483" xr:uid="{C3525F19-868F-4479-86E4-C6DC7174505E}"/>
    <cellStyle name="60% - Accent2 7 2" xfId="1484" xr:uid="{1AFA91B4-AE0E-47CF-BE14-B25A5BD5C51D}"/>
    <cellStyle name="60% - Accent2 8" xfId="1485" xr:uid="{B0B1D1E1-779A-4700-9EE7-3EED8F5DAC26}"/>
    <cellStyle name="60% - Accent2 9" xfId="1486" xr:uid="{40BC3101-336F-4880-9896-AD363BC7B1BD}"/>
    <cellStyle name="60% - Accent3" xfId="37" builtinId="40" customBuiltin="1"/>
    <cellStyle name="60% - Accent3 10" xfId="1487" xr:uid="{A46F838B-7158-4CCA-BB0B-78FEAC82BBEF}"/>
    <cellStyle name="60% - Accent3 11" xfId="1488" xr:uid="{F5637A9C-6477-4019-A281-59F5FA726E14}"/>
    <cellStyle name="60% - Accent3 12" xfId="1489" xr:uid="{E89AFF33-ACB1-4548-960D-BF51D046468E}"/>
    <cellStyle name="60% - Accent3 13" xfId="1490" xr:uid="{A16AD54E-1723-4EA2-885B-5E3BC331D2B5}"/>
    <cellStyle name="60% - Accent3 14" xfId="1491" xr:uid="{F0CA4980-8455-4084-A19A-8885016D897D}"/>
    <cellStyle name="60% - Accent3 2" xfId="16741" xr:uid="{43FD7B34-8EF5-4AE1-ACF9-A16989E8DA78}"/>
    <cellStyle name="60% - Accent3 2 10" xfId="1492" xr:uid="{D759D9DF-2C6C-470B-8644-FCEE206C4CF9}"/>
    <cellStyle name="60% - Accent3 2 11" xfId="1493" xr:uid="{A92BD771-A562-445D-974C-0C5DC6DEA21B}"/>
    <cellStyle name="60% - Accent3 2 12" xfId="1494" xr:uid="{C56CF375-55D9-4330-A2D1-8AF2A7614D0E}"/>
    <cellStyle name="60% - Accent3 2 13" xfId="1495" xr:uid="{D3F1D7B1-5E3C-44F4-B2FD-405F83FCB3CE}"/>
    <cellStyle name="60% - Accent3 2 2" xfId="1496" xr:uid="{5373C2D8-723F-42E3-BED4-3A3F7898F25C}"/>
    <cellStyle name="60% - Accent3 2 2 10" xfId="1497" xr:uid="{B5FB6545-F92E-48A1-801D-DAFCC0957AD8}"/>
    <cellStyle name="60% - Accent3 2 2 2" xfId="1498" xr:uid="{EA4DEA6A-3EE5-4990-B633-11FF0AAC92E7}"/>
    <cellStyle name="60% - Accent3 2 2 2 2" xfId="1499" xr:uid="{D3547328-5E9B-48BA-A289-488F4D35D5FE}"/>
    <cellStyle name="60% - Accent3 2 2 3" xfId="1500" xr:uid="{52E31F99-03B3-4349-89A1-0097A439F32E}"/>
    <cellStyle name="60% - Accent3 2 2 4" xfId="1501" xr:uid="{117D3019-DBE5-400E-A4E2-9B1C0DD91B42}"/>
    <cellStyle name="60% - Accent3 2 2 5" xfId="1502" xr:uid="{328076F9-AAFF-4CC3-82C9-978E7AD8C23E}"/>
    <cellStyle name="60% - Accent3 2 2 6" xfId="1503" xr:uid="{77AB1DEF-2343-4B1F-A1B7-CFF31125054A}"/>
    <cellStyle name="60% - Accent3 2 2 7" xfId="1504" xr:uid="{93C2F6BA-3857-41CB-B40A-2AFBDC9049CD}"/>
    <cellStyle name="60% - Accent3 2 2 8" xfId="1505" xr:uid="{DD2FBDED-137A-4220-9F80-63F5B86CC7A6}"/>
    <cellStyle name="60% - Accent3 2 2 9" xfId="1506" xr:uid="{23E25129-F701-47AF-9AE0-A21828F97ECD}"/>
    <cellStyle name="60% - Accent3 2 3" xfId="1507" xr:uid="{BA02EA02-BABE-4042-8427-ADABECC35C8E}"/>
    <cellStyle name="60% - Accent3 2 3 2" xfId="1508" xr:uid="{27C1D1CD-DA8F-4D90-A37C-34F8E4C45C2E}"/>
    <cellStyle name="60% - Accent3 2 4" xfId="1509" xr:uid="{86BF359C-A742-41F3-BF4C-1EE7DC4E3140}"/>
    <cellStyle name="60% - Accent3 2 4 2" xfId="1510" xr:uid="{D1D4CA82-238B-4A78-96DC-36F9F4BC8E20}"/>
    <cellStyle name="60% - Accent3 2 5" xfId="1511" xr:uid="{DD6E81CA-3814-4D94-88B8-E9BB11628699}"/>
    <cellStyle name="60% - Accent3 2 6" xfId="1512" xr:uid="{10FE5F9A-1F65-43B7-A7BB-D7A082B239AF}"/>
    <cellStyle name="60% - Accent3 2 7" xfId="1513" xr:uid="{1D3938AD-26AC-4386-BD50-10D52C0D1A74}"/>
    <cellStyle name="60% - Accent3 2 8" xfId="1514" xr:uid="{8F5C8DFD-68CF-441C-BB76-5E3B8E3AC8B7}"/>
    <cellStyle name="60% - Accent3 2 9" xfId="1515" xr:uid="{AC541801-362B-4EDF-AB9B-DEE3D7ACF4F1}"/>
    <cellStyle name="60% - Accent3 3" xfId="1516" xr:uid="{FB9CA828-32FE-43C5-882F-D6C142050606}"/>
    <cellStyle name="60% - Accent3 3 10" xfId="1517" xr:uid="{4B71D5A6-F4AA-412A-BEB5-C5EA86656A31}"/>
    <cellStyle name="60% - Accent3 3 2" xfId="1518" xr:uid="{4F68CC3B-FD52-4BCA-B4C8-59E4F5DD5979}"/>
    <cellStyle name="60% - Accent3 3 3" xfId="1519" xr:uid="{042B76DC-7059-4A60-A007-149DD14B4735}"/>
    <cellStyle name="60% - Accent3 3 4" xfId="1520" xr:uid="{68071F88-A03B-4AEB-927C-DB6DDF2A0CDA}"/>
    <cellStyle name="60% - Accent3 3 5" xfId="1521" xr:uid="{8E0680C1-E7E7-40A5-8AF2-347A3C4A60C2}"/>
    <cellStyle name="60% - Accent3 3 6" xfId="1522" xr:uid="{D1BB0770-3BC2-4AA8-BA79-2482C2EF24D3}"/>
    <cellStyle name="60% - Accent3 3 7" xfId="1523" xr:uid="{D03E5601-620C-44AA-9C41-65518276D3D4}"/>
    <cellStyle name="60% - Accent3 3 8" xfId="1524" xr:uid="{A5D49691-4D77-452A-9B21-76C95D835E44}"/>
    <cellStyle name="60% - Accent3 3 9" xfId="1525" xr:uid="{15DCAE7E-C536-47EA-8AC1-60DC1FC43B3A}"/>
    <cellStyle name="60% - Accent3 4" xfId="1526" xr:uid="{5AB1B1DF-6914-4ED0-9026-9CF1418484B6}"/>
    <cellStyle name="60% - Accent3 4 10" xfId="1527" xr:uid="{BA559E9D-9E79-48BE-8125-93D1C705966E}"/>
    <cellStyle name="60% - Accent3 4 2" xfId="1528" xr:uid="{27B93E23-F4DE-4B1E-A510-0446A600E3CA}"/>
    <cellStyle name="60% - Accent3 4 3" xfId="1529" xr:uid="{E54C799E-703B-4B33-99A1-5F3BC57812C5}"/>
    <cellStyle name="60% - Accent3 4 4" xfId="1530" xr:uid="{BA06F7B9-4CC3-4AC8-AAC0-400C22AF872E}"/>
    <cellStyle name="60% - Accent3 4 5" xfId="1531" xr:uid="{30821285-5485-494C-8920-DE8EEA07BB02}"/>
    <cellStyle name="60% - Accent3 4 6" xfId="1532" xr:uid="{C2F8ADB4-2E61-4D7D-A31B-33ACDF859CD5}"/>
    <cellStyle name="60% - Accent3 4 7" xfId="1533" xr:uid="{1B297282-E1BC-49BA-A8B2-EFE8CC96F10D}"/>
    <cellStyle name="60% - Accent3 4 8" xfId="1534" xr:uid="{2E22594A-64EB-4F2B-AD6F-D0D68852292A}"/>
    <cellStyle name="60% - Accent3 4 9" xfId="1535" xr:uid="{D5C5C198-2B38-4315-BA4A-0857051ACE7B}"/>
    <cellStyle name="60% - Accent3 5" xfId="1536" xr:uid="{8C6417D4-E422-4B5C-8462-6B5A007EB8FC}"/>
    <cellStyle name="60% - Accent3 5 10" xfId="1537" xr:uid="{7556FF03-30BC-4465-985A-491584A5FEAB}"/>
    <cellStyle name="60% - Accent3 5 2" xfId="1538" xr:uid="{5797AEC5-B17F-45BD-BD52-0D195342C262}"/>
    <cellStyle name="60% - Accent3 5 3" xfId="1539" xr:uid="{50466EC1-2BBC-4536-8E8B-A240ABB1909D}"/>
    <cellStyle name="60% - Accent3 5 4" xfId="1540" xr:uid="{CC6098C3-084E-4B7B-92AA-AF09C05D03CD}"/>
    <cellStyle name="60% - Accent3 5 5" xfId="1541" xr:uid="{D0B0BDAB-6D65-4756-8FD4-B8A3F248E40A}"/>
    <cellStyle name="60% - Accent3 5 6" xfId="1542" xr:uid="{F8D52A27-29AE-4A7A-A0D2-C55083D0AC8F}"/>
    <cellStyle name="60% - Accent3 5 7" xfId="1543" xr:uid="{2FFC6D3F-7EB1-4A3E-91E2-75D716ACA59D}"/>
    <cellStyle name="60% - Accent3 5 8" xfId="1544" xr:uid="{B3232CD5-74CC-40EC-81C1-C997CBCA24D7}"/>
    <cellStyle name="60% - Accent3 5 9" xfId="1545" xr:uid="{5CFE3884-D301-4707-8877-CD9851186B2B}"/>
    <cellStyle name="60% - Accent3 6 2" xfId="1546" xr:uid="{3277A732-0E68-48A8-80AA-6E886C4DC0A9}"/>
    <cellStyle name="60% - Accent3 7 2" xfId="1547" xr:uid="{07CB7DD9-BAB4-4E07-897D-86653271BA7D}"/>
    <cellStyle name="60% - Accent3 8" xfId="1548" xr:uid="{12E7AB51-2250-4376-8AF8-7EF08529F9F7}"/>
    <cellStyle name="60% - Accent3 9" xfId="1549" xr:uid="{1E68EAD7-8DAE-434C-967E-1A48F44ADFCB}"/>
    <cellStyle name="60% - Accent4" xfId="41" builtinId="44" customBuiltin="1"/>
    <cellStyle name="60% - Accent4 10" xfId="1550" xr:uid="{E3889FA6-28D6-4AF6-AB72-FE8051A76C39}"/>
    <cellStyle name="60% - Accent4 11" xfId="1551" xr:uid="{65D183B0-E378-4DF7-A48F-C163CF5D5591}"/>
    <cellStyle name="60% - Accent4 12" xfId="1552" xr:uid="{4B766582-3128-4555-B989-28E3B4163DC6}"/>
    <cellStyle name="60% - Accent4 13" xfId="1553" xr:uid="{43782E0C-F31B-42F2-BDD9-26FC3E12254F}"/>
    <cellStyle name="60% - Accent4 14" xfId="1554" xr:uid="{DEA83E40-90F9-4D80-BD8F-A4EA5C038B3D}"/>
    <cellStyle name="60% - Accent4 2" xfId="16742" xr:uid="{C16F8906-5426-481D-B8F9-3E2093E75CBB}"/>
    <cellStyle name="60% - Accent4 2 10" xfId="1555" xr:uid="{1ACEE5A9-BA29-4A1E-A881-25B04CAEA53C}"/>
    <cellStyle name="60% - Accent4 2 11" xfId="1556" xr:uid="{77598326-0763-4716-BF57-58A58A328AC5}"/>
    <cellStyle name="60% - Accent4 2 12" xfId="1557" xr:uid="{08F7F436-4BA4-43E1-8957-28DE66A0EAE2}"/>
    <cellStyle name="60% - Accent4 2 13" xfId="1558" xr:uid="{8936F030-C5B5-48F9-90C4-B29F7E9162C5}"/>
    <cellStyle name="60% - Accent4 2 2" xfId="1559" xr:uid="{61A8E923-9A2C-46EE-88F6-72F616D6A832}"/>
    <cellStyle name="60% - Accent4 2 2 10" xfId="1560" xr:uid="{0D6F16DF-D926-4CD0-9407-EFE213936EE3}"/>
    <cellStyle name="60% - Accent4 2 2 2" xfId="1561" xr:uid="{95077C67-5533-4AA1-BBC3-0A50994B846E}"/>
    <cellStyle name="60% - Accent4 2 2 2 2" xfId="1562" xr:uid="{37B60734-916F-4F6A-A3B0-379E9A369503}"/>
    <cellStyle name="60% - Accent4 2 2 3" xfId="1563" xr:uid="{0B13A11E-3A4D-4CF3-A23B-E9AF53D0624C}"/>
    <cellStyle name="60% - Accent4 2 2 4" xfId="1564" xr:uid="{7EE717F3-7880-4459-9CD1-06616B712A09}"/>
    <cellStyle name="60% - Accent4 2 2 5" xfId="1565" xr:uid="{6A506266-6C46-41F6-9AC6-A67A088FB739}"/>
    <cellStyle name="60% - Accent4 2 2 6" xfId="1566" xr:uid="{65CFB49D-A79B-4FE0-BC15-4375515B9034}"/>
    <cellStyle name="60% - Accent4 2 2 7" xfId="1567" xr:uid="{600BB745-86F8-418A-8A4A-722A0091AD30}"/>
    <cellStyle name="60% - Accent4 2 2 8" xfId="1568" xr:uid="{D218AFF5-9228-4087-82A5-9EE6DFA3DADF}"/>
    <cellStyle name="60% - Accent4 2 2 9" xfId="1569" xr:uid="{FA737D9E-C4C8-40F9-B0CE-2C31D835CF72}"/>
    <cellStyle name="60% - Accent4 2 3" xfId="1570" xr:uid="{F532B060-E826-4BB1-B42F-55ABE11D34CD}"/>
    <cellStyle name="60% - Accent4 2 3 2" xfId="1571" xr:uid="{F834B67C-A65D-4A1B-A0AF-AE23A4ECE512}"/>
    <cellStyle name="60% - Accent4 2 4" xfId="1572" xr:uid="{817C6184-B818-4EDE-B481-D1ACBA844D74}"/>
    <cellStyle name="60% - Accent4 2 4 2" xfId="1573" xr:uid="{75F777E7-1135-47AC-A4F8-BDA31F9AA603}"/>
    <cellStyle name="60% - Accent4 2 5" xfId="1574" xr:uid="{ED215C80-9410-43AB-9BA7-2914292C7D55}"/>
    <cellStyle name="60% - Accent4 2 6" xfId="1575" xr:uid="{FAEA7FEF-5B16-4C91-847C-CA245FA86381}"/>
    <cellStyle name="60% - Accent4 2 7" xfId="1576" xr:uid="{8967708F-2E56-469E-B934-9A0AB0E00FC4}"/>
    <cellStyle name="60% - Accent4 2 8" xfId="1577" xr:uid="{31563EC3-5F9C-4B0E-AC2E-2389856BB934}"/>
    <cellStyle name="60% - Accent4 2 9" xfId="1578" xr:uid="{7D67E9FC-046F-422C-9937-8A8FFE194D9B}"/>
    <cellStyle name="60% - Accent4 3" xfId="1579" xr:uid="{E2625CB1-85EE-4CF1-A6D7-2BC2653B24E9}"/>
    <cellStyle name="60% - Accent4 3 10" xfId="1580" xr:uid="{950A7FBA-18FF-48D1-8761-93AB7CDAE678}"/>
    <cellStyle name="60% - Accent4 3 2" xfId="1581" xr:uid="{B9FB5EFE-E32C-47BC-81FF-1A4AB0D6E05B}"/>
    <cellStyle name="60% - Accent4 3 3" xfId="1582" xr:uid="{9D39E3CC-DC5D-4A33-B6A2-D684E3319AB1}"/>
    <cellStyle name="60% - Accent4 3 4" xfId="1583" xr:uid="{768B6C9D-9780-448D-A990-AF8F4F8BC910}"/>
    <cellStyle name="60% - Accent4 3 5" xfId="1584" xr:uid="{44DAF6F5-C0CE-4EC2-9DEC-6CDA19EBA25D}"/>
    <cellStyle name="60% - Accent4 3 6" xfId="1585" xr:uid="{8A0C7FCC-2E94-46F7-8AA2-BDCFA882055C}"/>
    <cellStyle name="60% - Accent4 3 7" xfId="1586" xr:uid="{6169200B-70FA-47F3-8D85-3CCBCDDB942A}"/>
    <cellStyle name="60% - Accent4 3 8" xfId="1587" xr:uid="{28A15689-E230-4A0A-9759-384E27BD06B0}"/>
    <cellStyle name="60% - Accent4 3 9" xfId="1588" xr:uid="{0AA7A892-221F-44A1-A38A-87D00463D568}"/>
    <cellStyle name="60% - Accent4 4" xfId="1589" xr:uid="{CD9089C9-DD47-4B23-93D7-67C914357875}"/>
    <cellStyle name="60% - Accent4 4 10" xfId="1590" xr:uid="{BA414BAC-D6ED-4B9E-A9E6-D59828C24C27}"/>
    <cellStyle name="60% - Accent4 4 2" xfId="1591" xr:uid="{969A605A-2B1D-48B1-9D8B-A58ECB1D115E}"/>
    <cellStyle name="60% - Accent4 4 3" xfId="1592" xr:uid="{4439935C-2CD9-4B89-8AFA-5B27D81A82B1}"/>
    <cellStyle name="60% - Accent4 4 4" xfId="1593" xr:uid="{6C32AE0C-62EB-4D5B-9CB8-AA976AE8AA47}"/>
    <cellStyle name="60% - Accent4 4 5" xfId="1594" xr:uid="{54FE50F3-7285-4FDE-AE17-A3A4282C1CA0}"/>
    <cellStyle name="60% - Accent4 4 6" xfId="1595" xr:uid="{E8C08374-C55D-4377-9E8E-BE4ED77224F4}"/>
    <cellStyle name="60% - Accent4 4 7" xfId="1596" xr:uid="{D1D2614B-1EEB-4B23-A35E-87B9A813C02A}"/>
    <cellStyle name="60% - Accent4 4 8" xfId="1597" xr:uid="{37046860-E749-466F-98FA-5A51E76AD23E}"/>
    <cellStyle name="60% - Accent4 4 9" xfId="1598" xr:uid="{BC188C2D-87C3-4FF4-BE97-FD8264D4ECD4}"/>
    <cellStyle name="60% - Accent4 5" xfId="1599" xr:uid="{19D6D12C-0998-47E0-924D-EEE1C430558A}"/>
    <cellStyle name="60% - Accent4 5 10" xfId="1600" xr:uid="{E1FF33BC-B84F-499C-9F96-2F819A16FA30}"/>
    <cellStyle name="60% - Accent4 5 2" xfId="1601" xr:uid="{8D9F3724-3BE7-4ABA-964E-66D731F36C21}"/>
    <cellStyle name="60% - Accent4 5 3" xfId="1602" xr:uid="{E044D5A0-7D74-4519-BA2C-8A9911E5B937}"/>
    <cellStyle name="60% - Accent4 5 4" xfId="1603" xr:uid="{CE0DE9AE-208B-489C-8867-D28DBBBB2691}"/>
    <cellStyle name="60% - Accent4 5 5" xfId="1604" xr:uid="{B96587D5-169B-4802-8B85-E2C77C2B309A}"/>
    <cellStyle name="60% - Accent4 5 6" xfId="1605" xr:uid="{3D60D45B-BC43-45C8-A048-B9800E71B3E7}"/>
    <cellStyle name="60% - Accent4 5 7" xfId="1606" xr:uid="{67687E96-E46F-4287-B186-4A3EAB2A62BF}"/>
    <cellStyle name="60% - Accent4 5 8" xfId="1607" xr:uid="{B3C3253C-2D9C-472B-AF1B-9128EF586D92}"/>
    <cellStyle name="60% - Accent4 5 9" xfId="1608" xr:uid="{09EA1C86-1288-40FE-948E-4A93F54F5065}"/>
    <cellStyle name="60% - Accent4 6 2" xfId="1609" xr:uid="{19DB2E9F-F830-4EA1-89C2-96F6EC758C1B}"/>
    <cellStyle name="60% - Accent4 7 2" xfId="1610" xr:uid="{13A9EA4F-905D-473F-B565-0C090D4D1FAD}"/>
    <cellStyle name="60% - Accent4 8" xfId="1611" xr:uid="{0C02D407-95B1-4FAD-9A1E-7572D6942211}"/>
    <cellStyle name="60% - Accent4 9" xfId="1612" xr:uid="{54EC1BE7-5B31-4A4C-9912-91310BBFDFD5}"/>
    <cellStyle name="60% - Accent5" xfId="45" builtinId="48" customBuiltin="1"/>
    <cellStyle name="60% - Accent5 10" xfId="1613" xr:uid="{801BDDF0-E448-4052-8157-9FCE980DDA21}"/>
    <cellStyle name="60% - Accent5 11" xfId="1614" xr:uid="{8A0B60B4-4BAF-4429-9855-2F05E07375BA}"/>
    <cellStyle name="60% - Accent5 12" xfId="1615" xr:uid="{8BF0E45B-1924-4A8C-84CF-E74EF6C22559}"/>
    <cellStyle name="60% - Accent5 13" xfId="1616" xr:uid="{6AAF33CD-1E33-4A7D-86ED-14868AD8D931}"/>
    <cellStyle name="60% - Accent5 14" xfId="1617" xr:uid="{963298FC-75DB-4498-A9E7-A58581659A16}"/>
    <cellStyle name="60% - Accent5 2" xfId="16743" xr:uid="{27123838-B7D6-4C0D-87E8-3B4FA812C5D0}"/>
    <cellStyle name="60% - Accent5 2 10" xfId="1618" xr:uid="{BA3B949B-7221-4A06-8C41-DCC15D9959C7}"/>
    <cellStyle name="60% - Accent5 2 11" xfId="1619" xr:uid="{689E42AB-9159-4012-8EDB-F169C91C8ABA}"/>
    <cellStyle name="60% - Accent5 2 12" xfId="1620" xr:uid="{0708E2B3-C30A-4163-B0CD-BE8B32517680}"/>
    <cellStyle name="60% - Accent5 2 13" xfId="1621" xr:uid="{3272E96D-D4A6-4734-BADD-05E72EDA9E3C}"/>
    <cellStyle name="60% - Accent5 2 2" xfId="1622" xr:uid="{1396F8D1-5BEE-411B-8D68-8E651ECB8779}"/>
    <cellStyle name="60% - Accent5 2 2 10" xfId="1623" xr:uid="{A9C2494C-3ACF-410D-803E-52E4ED82BE21}"/>
    <cellStyle name="60% - Accent5 2 2 2" xfId="1624" xr:uid="{119BECEF-0250-4DF3-A86F-5A8D95A57553}"/>
    <cellStyle name="60% - Accent5 2 2 2 2" xfId="1625" xr:uid="{D5FEC2DD-480A-4BF7-AB7A-40F649D827FB}"/>
    <cellStyle name="60% - Accent5 2 2 3" xfId="1626" xr:uid="{CBA3BC0A-BFBF-4876-91FC-9B38B2D4B3A9}"/>
    <cellStyle name="60% - Accent5 2 2 4" xfId="1627" xr:uid="{8C12E64E-465C-4306-B25D-AC9F770A8AC0}"/>
    <cellStyle name="60% - Accent5 2 2 5" xfId="1628" xr:uid="{005D6B23-C165-49C4-AB85-5AC589DFBFA6}"/>
    <cellStyle name="60% - Accent5 2 2 6" xfId="1629" xr:uid="{64E956EC-4A29-449A-B223-B82A22A88BC5}"/>
    <cellStyle name="60% - Accent5 2 2 7" xfId="1630" xr:uid="{D0DC05C2-1903-4FBA-A0FD-B67502B666ED}"/>
    <cellStyle name="60% - Accent5 2 2 8" xfId="1631" xr:uid="{269CCC61-EA48-4814-844D-2D36C208BA64}"/>
    <cellStyle name="60% - Accent5 2 2 9" xfId="1632" xr:uid="{387E1196-F04D-4CDE-9079-D6BFFB7BE0D3}"/>
    <cellStyle name="60% - Accent5 2 3" xfId="1633" xr:uid="{843AB206-749C-415F-B834-A5490923642D}"/>
    <cellStyle name="60% - Accent5 2 3 2" xfId="1634" xr:uid="{9E6F07CD-893F-46F2-BEBD-D6B17712D29B}"/>
    <cellStyle name="60% - Accent5 2 4" xfId="1635" xr:uid="{81FCC681-13B0-47F0-9698-08735DA230D9}"/>
    <cellStyle name="60% - Accent5 2 4 2" xfId="1636" xr:uid="{6234FB7B-482D-44C6-9C03-9C9945353607}"/>
    <cellStyle name="60% - Accent5 2 5" xfId="1637" xr:uid="{0A9A1C15-5C38-4BA9-9387-7187CE0F98CD}"/>
    <cellStyle name="60% - Accent5 2 6" xfId="1638" xr:uid="{65628D18-A258-43C7-ABEA-E39BDC277D8A}"/>
    <cellStyle name="60% - Accent5 2 7" xfId="1639" xr:uid="{633FC21D-0108-4FC0-817D-9EF7BD4898AC}"/>
    <cellStyle name="60% - Accent5 2 8" xfId="1640" xr:uid="{7A2EDE8B-A599-4472-8226-022F151DD205}"/>
    <cellStyle name="60% - Accent5 2 9" xfId="1641" xr:uid="{F1C2CC9D-150E-4F8C-B3C3-83FE40A6AC0E}"/>
    <cellStyle name="60% - Accent5 3" xfId="1642" xr:uid="{CA157370-ECEF-4B2B-B72A-6D6A740C7A6A}"/>
    <cellStyle name="60% - Accent5 3 10" xfId="1643" xr:uid="{34EEFFA6-72FA-46AE-A6CE-E4FA84A294EA}"/>
    <cellStyle name="60% - Accent5 3 2" xfId="1644" xr:uid="{DB502B76-3AF4-4AD0-854A-587A0838DF8E}"/>
    <cellStyle name="60% - Accent5 3 3" xfId="1645" xr:uid="{27729FBD-1899-42A2-A46C-5D6E6C035C73}"/>
    <cellStyle name="60% - Accent5 3 4" xfId="1646" xr:uid="{798BF63C-6739-45A8-A933-303B63D8AC1D}"/>
    <cellStyle name="60% - Accent5 3 5" xfId="1647" xr:uid="{B928DF79-CCB0-4DE7-8EAB-C75C31557BF5}"/>
    <cellStyle name="60% - Accent5 3 6" xfId="1648" xr:uid="{DC037707-B0E3-4E63-B141-6B0DFF3419BE}"/>
    <cellStyle name="60% - Accent5 3 7" xfId="1649" xr:uid="{40683113-8197-4339-B0FF-8EE581D20A3E}"/>
    <cellStyle name="60% - Accent5 3 8" xfId="1650" xr:uid="{BBE09CFF-35D4-4CFB-98FB-B6BCBFB6A6A9}"/>
    <cellStyle name="60% - Accent5 3 9" xfId="1651" xr:uid="{397BAB08-38B8-4F12-9D42-A653C53FAC70}"/>
    <cellStyle name="60% - Accent5 4" xfId="1652" xr:uid="{6082E559-7BFD-4211-A1CE-405F35BC308B}"/>
    <cellStyle name="60% - Accent5 4 10" xfId="1653" xr:uid="{BE74488E-BE56-4F14-8ECB-5A1D48BA851D}"/>
    <cellStyle name="60% - Accent5 4 2" xfId="1654" xr:uid="{9605BA24-0902-491D-914E-A17A40D84776}"/>
    <cellStyle name="60% - Accent5 4 3" xfId="1655" xr:uid="{B7648F54-AC0E-4B9F-950B-101F5785D4F1}"/>
    <cellStyle name="60% - Accent5 4 4" xfId="1656" xr:uid="{3D8B9B49-9E95-45F5-8D9B-505DB3B13637}"/>
    <cellStyle name="60% - Accent5 4 5" xfId="1657" xr:uid="{C72136D3-EF94-4B54-9845-42C5EDDAD0BB}"/>
    <cellStyle name="60% - Accent5 4 6" xfId="1658" xr:uid="{BA3ED561-483B-4411-8D12-6C1DA3FA6027}"/>
    <cellStyle name="60% - Accent5 4 7" xfId="1659" xr:uid="{F3EAA93E-7366-4128-9FC2-14EEBBB9FD1D}"/>
    <cellStyle name="60% - Accent5 4 8" xfId="1660" xr:uid="{5A2EB937-0643-41D9-BB52-C902EAA147B9}"/>
    <cellStyle name="60% - Accent5 4 9" xfId="1661" xr:uid="{4E312A6C-FE1D-435E-8E82-854440AB356D}"/>
    <cellStyle name="60% - Accent5 5" xfId="1662" xr:uid="{720B8F8A-5869-416E-B883-CB2B1380B0D6}"/>
    <cellStyle name="60% - Accent5 5 10" xfId="1663" xr:uid="{7C4C9975-A141-4351-A6D9-A7A1066B8FBB}"/>
    <cellStyle name="60% - Accent5 5 2" xfId="1664" xr:uid="{FB7AEC9A-5C45-4B2D-84CA-234F114FBEFB}"/>
    <cellStyle name="60% - Accent5 5 3" xfId="1665" xr:uid="{5310F8FC-9A7D-4EEE-8455-8CEFABCA6C14}"/>
    <cellStyle name="60% - Accent5 5 4" xfId="1666" xr:uid="{FD4F9F65-71D7-414D-9267-C533E43D7659}"/>
    <cellStyle name="60% - Accent5 5 5" xfId="1667" xr:uid="{73998ED2-FFAF-4EC9-B834-E8D59AE2CA45}"/>
    <cellStyle name="60% - Accent5 5 6" xfId="1668" xr:uid="{E090269F-C120-4D23-8FFB-A900D5A430B1}"/>
    <cellStyle name="60% - Accent5 5 7" xfId="1669" xr:uid="{D153F9F0-56CC-4F37-B3A7-477B494B48FF}"/>
    <cellStyle name="60% - Accent5 5 8" xfId="1670" xr:uid="{E9FAA767-A356-45A9-9A2C-FBCF68849E8A}"/>
    <cellStyle name="60% - Accent5 5 9" xfId="1671" xr:uid="{62AAAC45-AD42-40D3-B985-0F015E614837}"/>
    <cellStyle name="60% - Accent5 6 2" xfId="1672" xr:uid="{7F25FA4A-1DC3-403E-ABCD-C6B95F98F9CB}"/>
    <cellStyle name="60% - Accent5 7 2" xfId="1673" xr:uid="{163BE619-83D5-4F1D-A122-B4BD07DA10F2}"/>
    <cellStyle name="60% - Accent5 8" xfId="1674" xr:uid="{445D5AC0-C7AF-4215-B48D-EBF22F9757F7}"/>
    <cellStyle name="60% - Accent5 9" xfId="1675" xr:uid="{6E67AF12-6720-4E4D-9453-790988C3309D}"/>
    <cellStyle name="60% - Accent6" xfId="49" builtinId="52" customBuiltin="1"/>
    <cellStyle name="60% - Accent6 10" xfId="1676" xr:uid="{55B91733-CB69-43C0-BA5B-9666F2EDFBD9}"/>
    <cellStyle name="60% - Accent6 11" xfId="1677" xr:uid="{4CE31C94-E81F-499D-8C8C-FCE48A7C9558}"/>
    <cellStyle name="60% - Accent6 12" xfId="1678" xr:uid="{49860C7D-6A6D-4E1E-B37E-027DCB37CA7F}"/>
    <cellStyle name="60% - Accent6 13" xfId="1679" xr:uid="{969646E3-ACB5-4210-9165-6DB3011E66BD}"/>
    <cellStyle name="60% - Accent6 14" xfId="1680" xr:uid="{A6C267C7-AD76-4DA0-9A64-F7A22432224F}"/>
    <cellStyle name="60% - Accent6 2" xfId="16744" xr:uid="{B9504B22-123E-4587-89EA-35E4E569030D}"/>
    <cellStyle name="60% - Accent6 2 10" xfId="1681" xr:uid="{5371B4EB-7851-47D4-AF00-7470721A1497}"/>
    <cellStyle name="60% - Accent6 2 11" xfId="1682" xr:uid="{563D29B4-71D7-4D3F-BCE3-0C37104DDC33}"/>
    <cellStyle name="60% - Accent6 2 12" xfId="1683" xr:uid="{B720986E-43BE-4068-BE09-6D7EB916FAD3}"/>
    <cellStyle name="60% - Accent6 2 13" xfId="1684" xr:uid="{86BD202D-580B-42BA-8C20-58AFBC78AC1D}"/>
    <cellStyle name="60% - Accent6 2 2" xfId="1685" xr:uid="{F09EEC7B-81CD-484A-989C-0A61A99BB2CA}"/>
    <cellStyle name="60% - Accent6 2 2 10" xfId="1686" xr:uid="{CF572D77-2C4B-428E-AD70-10D67C1886CB}"/>
    <cellStyle name="60% - Accent6 2 2 2" xfId="1687" xr:uid="{232DE38A-5E6D-410B-9B39-5F7E13B2D5EC}"/>
    <cellStyle name="60% - Accent6 2 2 2 2" xfId="1688" xr:uid="{92A6A8C8-4F98-48C7-8CC3-A53D10FDDBD7}"/>
    <cellStyle name="60% - Accent6 2 2 3" xfId="1689" xr:uid="{02D1F3C4-328A-4F55-A6A8-480E503B675C}"/>
    <cellStyle name="60% - Accent6 2 2 4" xfId="1690" xr:uid="{949646D3-14F7-470D-A935-A0EBBF758A5C}"/>
    <cellStyle name="60% - Accent6 2 2 5" xfId="1691" xr:uid="{5704E9DE-5E2E-41C7-BAC4-4C0F4F96E533}"/>
    <cellStyle name="60% - Accent6 2 2 6" xfId="1692" xr:uid="{901268FC-38D3-412F-8C97-6E76B635664F}"/>
    <cellStyle name="60% - Accent6 2 2 7" xfId="1693" xr:uid="{19E5B3E3-17E2-4CA4-B72C-96A1695BD2B0}"/>
    <cellStyle name="60% - Accent6 2 2 8" xfId="1694" xr:uid="{13A88EFB-4FED-4362-9218-07B52A83FFFB}"/>
    <cellStyle name="60% - Accent6 2 2 9" xfId="1695" xr:uid="{DB9D9FBF-4C18-48DD-8F95-D2AB6CC82DF6}"/>
    <cellStyle name="60% - Accent6 2 3" xfId="1696" xr:uid="{CB04DDF5-C181-4E3F-B001-A6F278B34AA4}"/>
    <cellStyle name="60% - Accent6 2 3 2" xfId="1697" xr:uid="{8156F4E8-33CA-4D60-8330-D8A3B0996FAC}"/>
    <cellStyle name="60% - Accent6 2 4" xfId="1698" xr:uid="{02CB6353-52A5-46C4-9738-479045E8A39C}"/>
    <cellStyle name="60% - Accent6 2 4 2" xfId="1699" xr:uid="{44090B20-A34D-4AD1-8A62-772045C6CF02}"/>
    <cellStyle name="60% - Accent6 2 5" xfId="1700" xr:uid="{CDBD8F51-1E08-48FA-AC0F-390B9CC763F0}"/>
    <cellStyle name="60% - Accent6 2 6" xfId="1701" xr:uid="{75F965F5-6634-49A7-A133-9A56B74BE2E7}"/>
    <cellStyle name="60% - Accent6 2 7" xfId="1702" xr:uid="{C57CCCDD-CC32-4448-B036-92A5C664910E}"/>
    <cellStyle name="60% - Accent6 2 8" xfId="1703" xr:uid="{42EB7C76-8ADC-4135-AEA2-A4D998C8503A}"/>
    <cellStyle name="60% - Accent6 2 9" xfId="1704" xr:uid="{B6D5B88C-9072-42D0-B1C4-FE39D9D720FD}"/>
    <cellStyle name="60% - Accent6 3" xfId="1705" xr:uid="{829B87B4-E046-4F91-8041-3663A9B28CD4}"/>
    <cellStyle name="60% - Accent6 3 10" xfId="1706" xr:uid="{ABDBDA96-39B0-4D9D-8F70-1129D697D9CA}"/>
    <cellStyle name="60% - Accent6 3 2" xfId="1707" xr:uid="{58254EF8-7DF9-4EE8-84F3-ADF99E686BBF}"/>
    <cellStyle name="60% - Accent6 3 3" xfId="1708" xr:uid="{474BD653-9C96-4AFB-86C4-987606A3599D}"/>
    <cellStyle name="60% - Accent6 3 4" xfId="1709" xr:uid="{FA04B84A-5A1A-4710-95A7-E31F2405A7F4}"/>
    <cellStyle name="60% - Accent6 3 5" xfId="1710" xr:uid="{C867D2EE-D47D-4441-86B3-19145531AFC4}"/>
    <cellStyle name="60% - Accent6 3 6" xfId="1711" xr:uid="{1C26AD2A-6BE4-4BAF-83E8-6E6ECEBC3636}"/>
    <cellStyle name="60% - Accent6 3 7" xfId="1712" xr:uid="{97C6A6E1-1DF6-41E0-B7AE-24305DB8C9C1}"/>
    <cellStyle name="60% - Accent6 3 8" xfId="1713" xr:uid="{2CF01CBC-D540-4F9D-A908-68BCFD995416}"/>
    <cellStyle name="60% - Accent6 3 9" xfId="1714" xr:uid="{462223A4-B02B-4BDD-B2F3-8FB2226D08BB}"/>
    <cellStyle name="60% - Accent6 4" xfId="1715" xr:uid="{2ECCA18A-DA97-4755-9536-160F002AD3CE}"/>
    <cellStyle name="60% - Accent6 4 10" xfId="1716" xr:uid="{30C6CF80-F059-49DB-B6A9-CA6979CF0170}"/>
    <cellStyle name="60% - Accent6 4 2" xfId="1717" xr:uid="{BC429A77-AF3B-47D9-A835-7DD1D0EAC5FB}"/>
    <cellStyle name="60% - Accent6 4 3" xfId="1718" xr:uid="{6F81BCFE-4FD1-4E83-B640-708D615BD277}"/>
    <cellStyle name="60% - Accent6 4 4" xfId="1719" xr:uid="{3FA98745-F0AA-43B2-9DF0-C63209B33660}"/>
    <cellStyle name="60% - Accent6 4 5" xfId="1720" xr:uid="{4BD09EED-B598-42CC-A82A-79519079CCF4}"/>
    <cellStyle name="60% - Accent6 4 6" xfId="1721" xr:uid="{ED6C4542-F87E-4318-A2B5-309FB075FA5C}"/>
    <cellStyle name="60% - Accent6 4 7" xfId="1722" xr:uid="{FAE72D21-701D-4D5F-9D66-6882F2D23E89}"/>
    <cellStyle name="60% - Accent6 4 8" xfId="1723" xr:uid="{640AA6DE-CEB2-4097-86A2-8B0DF25BF34E}"/>
    <cellStyle name="60% - Accent6 4 9" xfId="1724" xr:uid="{E513C334-3049-413C-BEB1-FB8E5BEA653E}"/>
    <cellStyle name="60% - Accent6 5" xfId="1725" xr:uid="{02D6E639-6ED0-41D2-AFD2-0E0C56F4DA20}"/>
    <cellStyle name="60% - Accent6 5 10" xfId="1726" xr:uid="{7DE2B7FC-D53D-4CFC-96E3-60EDA9A31190}"/>
    <cellStyle name="60% - Accent6 5 2" xfId="1727" xr:uid="{0E110B47-4A7B-414F-B4F7-1A97C89B6575}"/>
    <cellStyle name="60% - Accent6 5 3" xfId="1728" xr:uid="{29DF591C-FA23-48CD-8F56-48EFD2676B2C}"/>
    <cellStyle name="60% - Accent6 5 4" xfId="1729" xr:uid="{D2C59409-6F8C-4A50-B970-8EED08BB34FF}"/>
    <cellStyle name="60% - Accent6 5 5" xfId="1730" xr:uid="{2F9264AB-9467-4029-9C03-FBF66C4AA69C}"/>
    <cellStyle name="60% - Accent6 5 6" xfId="1731" xr:uid="{72A00DBD-E3E5-4D71-BDD3-177BFE66565E}"/>
    <cellStyle name="60% - Accent6 5 7" xfId="1732" xr:uid="{3B7B5F88-39BD-431C-9171-03E54E2F1E01}"/>
    <cellStyle name="60% - Accent6 5 8" xfId="1733" xr:uid="{667068A3-9773-4AA5-AD5F-E937D61FF00A}"/>
    <cellStyle name="60% - Accent6 5 9" xfId="1734" xr:uid="{37DFDA61-F47E-4C0D-A4FA-3DA849D3EA73}"/>
    <cellStyle name="60% - Accent6 6 2" xfId="1735" xr:uid="{74406863-2421-4425-8F5E-B15F3DB5445D}"/>
    <cellStyle name="60% - Accent6 7 2" xfId="1736" xr:uid="{4B0CEDFE-6165-4A21-9B40-4AA3D24CF062}"/>
    <cellStyle name="60% - Accent6 8" xfId="1737" xr:uid="{C9738F4B-7C78-49F4-BF76-0BB7D88DC3CE}"/>
    <cellStyle name="60% - Accent6 9" xfId="1738" xr:uid="{1DE15FDC-E40C-4F34-A805-D5F497E0B9E7}"/>
    <cellStyle name="Accent1" xfId="26" builtinId="29" customBuiltin="1"/>
    <cellStyle name="Accent1 10" xfId="1739" xr:uid="{984069EB-F2EE-4389-98FB-320E0B0F0316}"/>
    <cellStyle name="Accent1 11" xfId="1740" xr:uid="{E5A3958F-87DE-4A1C-B87F-CF0DC7F3C779}"/>
    <cellStyle name="Accent1 12" xfId="1741" xr:uid="{05C74843-5BC0-4DBB-AD60-BAB91441D284}"/>
    <cellStyle name="Accent1 13" xfId="1742" xr:uid="{B44D5B04-2913-4195-8B96-7227B9378A2B}"/>
    <cellStyle name="Accent1 14" xfId="1743" xr:uid="{DB00134F-7E89-4777-8E11-70B3B95F23F9}"/>
    <cellStyle name="Accent1 2 10" xfId="1744" xr:uid="{C7E321A1-A8B5-48B0-A42B-FAC99950B36E}"/>
    <cellStyle name="Accent1 2 11" xfId="1745" xr:uid="{B87331C6-F2F9-4AFA-A83B-E45EAB057151}"/>
    <cellStyle name="Accent1 2 12" xfId="1746" xr:uid="{CFE61783-62EE-4012-A786-9B2789B473C7}"/>
    <cellStyle name="Accent1 2 13" xfId="1747" xr:uid="{0251BCB2-5460-4046-B208-A720C8B4B13B}"/>
    <cellStyle name="Accent1 2 2" xfId="1748" xr:uid="{EA07194C-DD7A-4153-8AFD-53A6E8854C25}"/>
    <cellStyle name="Accent1 2 2 10" xfId="1749" xr:uid="{FC2D4724-5BDA-4EC2-82E2-531F656CCEE6}"/>
    <cellStyle name="Accent1 2 2 2" xfId="1750" xr:uid="{3F034151-2A37-487B-89A2-5D6ABE0509A0}"/>
    <cellStyle name="Accent1 2 2 2 2" xfId="1751" xr:uid="{32633863-453B-485F-AD6D-869026A35C45}"/>
    <cellStyle name="Accent1 2 2 3" xfId="1752" xr:uid="{6A701975-6323-413B-B3A1-E57A76EFBDD3}"/>
    <cellStyle name="Accent1 2 2 4" xfId="1753" xr:uid="{1BE6B704-F61B-4C14-93BF-8767B9E16932}"/>
    <cellStyle name="Accent1 2 2 5" xfId="1754" xr:uid="{134D2E06-D3FC-4DC3-9C5D-75290609D6E1}"/>
    <cellStyle name="Accent1 2 2 6" xfId="1755" xr:uid="{F01F70EE-F36F-40F9-B395-3E4FFC7635D7}"/>
    <cellStyle name="Accent1 2 2 7" xfId="1756" xr:uid="{049BBEEB-058B-4001-93C1-E6B011B16396}"/>
    <cellStyle name="Accent1 2 2 8" xfId="1757" xr:uid="{41D45A71-B4E8-4ED1-B452-078EA4785747}"/>
    <cellStyle name="Accent1 2 2 9" xfId="1758" xr:uid="{A4AE2416-7444-4239-845B-2DFA030A56ED}"/>
    <cellStyle name="Accent1 2 3" xfId="1759" xr:uid="{5E861FE5-4FCE-4B28-99C5-6E05919717E9}"/>
    <cellStyle name="Accent1 2 3 2" xfId="1760" xr:uid="{E3D7755E-AB3C-4400-8712-FDF9C148E136}"/>
    <cellStyle name="Accent1 2 4" xfId="1761" xr:uid="{AA89B5D0-E565-4DC8-A7FF-EA47A210B343}"/>
    <cellStyle name="Accent1 2 4 2" xfId="1762" xr:uid="{A27C5D9E-AFD0-4663-B7E4-45FF4765C9C6}"/>
    <cellStyle name="Accent1 2 5" xfId="1763" xr:uid="{49EE267B-E983-4877-B9DA-78F25ACDBA5D}"/>
    <cellStyle name="Accent1 2 6" xfId="1764" xr:uid="{753AE729-FA92-44A4-8B7C-84F76BFF5EF2}"/>
    <cellStyle name="Accent1 2 7" xfId="1765" xr:uid="{9274AC33-3E0D-4B06-BBBB-DB5F7AD89FCD}"/>
    <cellStyle name="Accent1 2 8" xfId="1766" xr:uid="{CEEE3EF8-7481-4314-B6E9-422AAC858DCD}"/>
    <cellStyle name="Accent1 2 9" xfId="1767" xr:uid="{D34327BC-0328-44AA-B73F-915E97193695}"/>
    <cellStyle name="Accent1 3" xfId="1768" xr:uid="{AFFAD53C-D431-4BE8-9966-B8E84AE977BE}"/>
    <cellStyle name="Accent1 3 10" xfId="1769" xr:uid="{A9C2CC00-1A92-48F8-A967-A2991B8259D7}"/>
    <cellStyle name="Accent1 3 2" xfId="1770" xr:uid="{9ECDA14D-E1ED-4646-90BF-BE139DD435AB}"/>
    <cellStyle name="Accent1 3 3" xfId="1771" xr:uid="{FEF16315-A0F3-4302-A84C-0339B38133E6}"/>
    <cellStyle name="Accent1 3 4" xfId="1772" xr:uid="{D72A5BAA-920C-4C69-B810-38CE992F548A}"/>
    <cellStyle name="Accent1 3 5" xfId="1773" xr:uid="{B2187645-3BF1-4AFB-B7FA-540A6AA99856}"/>
    <cellStyle name="Accent1 3 6" xfId="1774" xr:uid="{9AF3BD10-B32F-442E-86C1-C55B8CAE632B}"/>
    <cellStyle name="Accent1 3 7" xfId="1775" xr:uid="{919C0F21-7095-488E-AB5D-511DF50E3D6A}"/>
    <cellStyle name="Accent1 3 8" xfId="1776" xr:uid="{A15FF153-E0D0-4611-A847-39C75078B5D3}"/>
    <cellStyle name="Accent1 3 9" xfId="1777" xr:uid="{5BE36B1B-D307-4020-B41C-F35E0A621D72}"/>
    <cellStyle name="Accent1 4" xfId="1778" xr:uid="{0AC51044-A55D-414A-9157-7C906B42613A}"/>
    <cellStyle name="Accent1 4 10" xfId="1779" xr:uid="{C9B191E2-CCB0-4A83-BE72-6A3847B1B9BD}"/>
    <cellStyle name="Accent1 4 2" xfId="1780" xr:uid="{DCBC04ED-5350-4881-858E-CF0A98E17EED}"/>
    <cellStyle name="Accent1 4 3" xfId="1781" xr:uid="{F4AD8EC9-1274-49A9-A6D0-20B840B27243}"/>
    <cellStyle name="Accent1 4 4" xfId="1782" xr:uid="{1BDA7271-72AC-448A-AB77-951318BD9F5C}"/>
    <cellStyle name="Accent1 4 5" xfId="1783" xr:uid="{F6B03070-9C83-4490-9A3D-C5C4F6B235B2}"/>
    <cellStyle name="Accent1 4 6" xfId="1784" xr:uid="{0B7A6B32-7DF4-4015-8B32-809F54A7D918}"/>
    <cellStyle name="Accent1 4 7" xfId="1785" xr:uid="{3AAE9ABB-40B5-42BC-B344-14F5C38B560F}"/>
    <cellStyle name="Accent1 4 8" xfId="1786" xr:uid="{76DBE222-4C96-49DF-8568-D605CF842869}"/>
    <cellStyle name="Accent1 4 9" xfId="1787" xr:uid="{98CBC28C-ADC7-4696-A49B-11E26D656399}"/>
    <cellStyle name="Accent1 5" xfId="1788" xr:uid="{6EB5836F-5A54-4FCA-8158-A1EAC5894474}"/>
    <cellStyle name="Accent1 5 10" xfId="1789" xr:uid="{4AB40C05-6865-428E-B6A1-09D527C141E9}"/>
    <cellStyle name="Accent1 5 2" xfId="1790" xr:uid="{28E04D8D-6934-4883-83C3-078002D69E99}"/>
    <cellStyle name="Accent1 5 3" xfId="1791" xr:uid="{56DEC629-6482-4CB4-8867-91608C2819A0}"/>
    <cellStyle name="Accent1 5 4" xfId="1792" xr:uid="{B2F42E54-B715-469E-9F9F-942B047A5C86}"/>
    <cellStyle name="Accent1 5 5" xfId="1793" xr:uid="{757AE3AF-1A1B-40DB-88DC-ACB97510D2EB}"/>
    <cellStyle name="Accent1 5 6" xfId="1794" xr:uid="{955AE07F-93B9-40B9-A6AD-5F6889A74D52}"/>
    <cellStyle name="Accent1 5 7" xfId="1795" xr:uid="{3445F9BC-E7E8-4A6A-AA96-607D5E6B62C2}"/>
    <cellStyle name="Accent1 5 8" xfId="1796" xr:uid="{7FD358E4-CDE8-40B3-A971-4960A9A10C1A}"/>
    <cellStyle name="Accent1 5 9" xfId="1797" xr:uid="{3648F266-9A3C-49BE-95D7-82C6A61788A8}"/>
    <cellStyle name="Accent1 6 2" xfId="1798" xr:uid="{05AEF9BA-27E9-4580-BF80-AEAC3159250A}"/>
    <cellStyle name="Accent1 7 2" xfId="1799" xr:uid="{0BDC367F-B757-4DB0-9F5D-0467C2088AF4}"/>
    <cellStyle name="Accent1 8" xfId="1800" xr:uid="{4D6128FC-3D4A-4865-AF5B-E27E5A614928}"/>
    <cellStyle name="Accent1 9" xfId="1801" xr:uid="{A4AF9DC3-4687-4ED8-8999-E12AAEDF67A0}"/>
    <cellStyle name="Accent2" xfId="30" builtinId="33" customBuiltin="1"/>
    <cellStyle name="Accent2 10" xfId="1802" xr:uid="{8239CECF-7387-4037-A3CA-3B87E3BA32F7}"/>
    <cellStyle name="Accent2 11" xfId="1803" xr:uid="{5F27F1E7-228E-48FE-BE96-2B01F95FF259}"/>
    <cellStyle name="Accent2 12" xfId="1804" xr:uid="{45F2A719-5AE1-4399-8E0C-5834180BBC73}"/>
    <cellStyle name="Accent2 13" xfId="1805" xr:uid="{26705672-1B17-4DC9-BEF1-9BE842919D98}"/>
    <cellStyle name="Accent2 14" xfId="1806" xr:uid="{3DDD96F5-C94A-412E-A940-1E296CEFE02D}"/>
    <cellStyle name="Accent2 2 10" xfId="1807" xr:uid="{7208F8E5-7215-4DFE-A377-B64C40983DB8}"/>
    <cellStyle name="Accent2 2 11" xfId="1808" xr:uid="{0ED920E5-C77E-42C5-9737-528DFFD105E2}"/>
    <cellStyle name="Accent2 2 12" xfId="1809" xr:uid="{613A4236-1C95-4ED6-822F-D80600529199}"/>
    <cellStyle name="Accent2 2 13" xfId="1810" xr:uid="{6088413C-441B-42F7-8A50-6193F70C8B03}"/>
    <cellStyle name="Accent2 2 2" xfId="1811" xr:uid="{9302AA02-A660-4F24-B015-47A2B52DC13A}"/>
    <cellStyle name="Accent2 2 2 10" xfId="1812" xr:uid="{11036113-C519-40E7-9654-D4B0E73F131D}"/>
    <cellStyle name="Accent2 2 2 2" xfId="1813" xr:uid="{39F6991E-86CC-4F45-8FE8-F957A7872618}"/>
    <cellStyle name="Accent2 2 2 2 2" xfId="1814" xr:uid="{9C4246AD-0044-4E91-8FE3-E10FA4ED5389}"/>
    <cellStyle name="Accent2 2 2 3" xfId="1815" xr:uid="{3C0810EC-5503-4BBB-A462-EB38BEFE2C2B}"/>
    <cellStyle name="Accent2 2 2 4" xfId="1816" xr:uid="{E77F0F77-2530-4D56-AF61-D61818354CFA}"/>
    <cellStyle name="Accent2 2 2 5" xfId="1817" xr:uid="{5E8ABE25-0D18-447C-BDAC-C10AECB70E24}"/>
    <cellStyle name="Accent2 2 2 6" xfId="1818" xr:uid="{FA603DCE-83A1-486F-86DE-DFF8566A425D}"/>
    <cellStyle name="Accent2 2 2 7" xfId="1819" xr:uid="{F7A3CBBE-3CCC-4115-9558-3FAF960CA9E2}"/>
    <cellStyle name="Accent2 2 2 8" xfId="1820" xr:uid="{590CC4F0-DCE4-4CBD-ADE8-F553BF0A0478}"/>
    <cellStyle name="Accent2 2 2 9" xfId="1821" xr:uid="{BFADAE77-4129-4A81-994F-B21236A22BB3}"/>
    <cellStyle name="Accent2 2 3" xfId="1822" xr:uid="{491426A4-2D5A-433D-8BA9-44F5C76151E6}"/>
    <cellStyle name="Accent2 2 3 2" xfId="1823" xr:uid="{41B5731A-A34D-48DD-89ED-EDDA29C33B60}"/>
    <cellStyle name="Accent2 2 4" xfId="1824" xr:uid="{53666CB0-00A9-4566-BF8E-29817BC73AF2}"/>
    <cellStyle name="Accent2 2 4 2" xfId="1825" xr:uid="{9133927F-FA51-4679-A4BF-2DA1C87C2801}"/>
    <cellStyle name="Accent2 2 5" xfId="1826" xr:uid="{039C33A6-E201-4AB5-9F8C-F8EDB5E6B6A6}"/>
    <cellStyle name="Accent2 2 6" xfId="1827" xr:uid="{F588FEE5-EA12-4068-BA03-9FE48DBA85D5}"/>
    <cellStyle name="Accent2 2 7" xfId="1828" xr:uid="{AFEFCB4B-AEE1-4D32-821A-7E0E16027EBB}"/>
    <cellStyle name="Accent2 2 8" xfId="1829" xr:uid="{55E79D05-7373-42F2-BC3E-FC8EBA3E55A1}"/>
    <cellStyle name="Accent2 2 9" xfId="1830" xr:uid="{DECF7B33-49B7-4327-BA9A-06883B0B0506}"/>
    <cellStyle name="Accent2 3" xfId="1831" xr:uid="{30547267-35A1-4CFC-BBA0-C76051DC798E}"/>
    <cellStyle name="Accent2 3 10" xfId="1832" xr:uid="{8F938B24-A336-4125-8993-D5D3D3B2DA95}"/>
    <cellStyle name="Accent2 3 2" xfId="1833" xr:uid="{6A54A6A5-0E44-49D0-9B19-C78988104CF3}"/>
    <cellStyle name="Accent2 3 3" xfId="1834" xr:uid="{41A51F74-AE6B-406D-A1C8-A8DA8BFC40D3}"/>
    <cellStyle name="Accent2 3 4" xfId="1835" xr:uid="{FE605B9A-FA72-4DE7-BC7A-CE5B7480178B}"/>
    <cellStyle name="Accent2 3 5" xfId="1836" xr:uid="{EA32596D-D847-48BC-AB3C-D18C800A9DB3}"/>
    <cellStyle name="Accent2 3 6" xfId="1837" xr:uid="{C2F9D5FD-2CCC-4782-B354-DBCF8E0020D0}"/>
    <cellStyle name="Accent2 3 7" xfId="1838" xr:uid="{F2147754-EE34-449A-B2B2-954F26D22982}"/>
    <cellStyle name="Accent2 3 8" xfId="1839" xr:uid="{F8799138-CCCD-457B-BC3F-B8B27875FD2B}"/>
    <cellStyle name="Accent2 3 9" xfId="1840" xr:uid="{3CA01D8E-CB1D-4F4A-B219-EC82B6A635E0}"/>
    <cellStyle name="Accent2 4" xfId="1841" xr:uid="{A700DA97-6DB7-4108-95FC-FA3D43F565A1}"/>
    <cellStyle name="Accent2 4 10" xfId="1842" xr:uid="{A69D4455-E625-4500-B68B-24C16F643F25}"/>
    <cellStyle name="Accent2 4 2" xfId="1843" xr:uid="{4BF86F4D-4AE7-4513-9219-E702A12D1311}"/>
    <cellStyle name="Accent2 4 3" xfId="1844" xr:uid="{CF7C9AFE-FA1F-47F9-9D5F-3251F137E1B9}"/>
    <cellStyle name="Accent2 4 4" xfId="1845" xr:uid="{C6F83F41-118C-4572-BA72-FE0778ADFB93}"/>
    <cellStyle name="Accent2 4 5" xfId="1846" xr:uid="{E9F659F9-C533-4893-B859-3443A0CE9D0E}"/>
    <cellStyle name="Accent2 4 6" xfId="1847" xr:uid="{A9FFAB02-67C5-4E2E-969C-EF90FDBB1335}"/>
    <cellStyle name="Accent2 4 7" xfId="1848" xr:uid="{592784EA-A87C-4163-B11F-10FD423BF5CA}"/>
    <cellStyle name="Accent2 4 8" xfId="1849" xr:uid="{2B202071-C955-4885-81FE-B8495F9DA010}"/>
    <cellStyle name="Accent2 4 9" xfId="1850" xr:uid="{799B65F2-6468-4DB1-9F6D-31990CA7E244}"/>
    <cellStyle name="Accent2 5" xfId="1851" xr:uid="{2383DF3A-9CE9-41DA-8F0D-C780722BDD32}"/>
    <cellStyle name="Accent2 5 10" xfId="1852" xr:uid="{BF65AD3D-0029-43C3-B557-97C477E3B501}"/>
    <cellStyle name="Accent2 5 2" xfId="1853" xr:uid="{CE6E8554-F163-4427-B533-D0632A1923A6}"/>
    <cellStyle name="Accent2 5 3" xfId="1854" xr:uid="{B40B9334-6FEC-41A0-AEC9-D017A39B2FF4}"/>
    <cellStyle name="Accent2 5 4" xfId="1855" xr:uid="{C2D7523C-809C-459E-BD95-34F93693D7D5}"/>
    <cellStyle name="Accent2 5 5" xfId="1856" xr:uid="{B71C1134-75AE-46DF-954B-058E59F7C8B1}"/>
    <cellStyle name="Accent2 5 6" xfId="1857" xr:uid="{B7063DED-D305-48B1-BA8D-AFA2CD312359}"/>
    <cellStyle name="Accent2 5 7" xfId="1858" xr:uid="{4FC23B17-9DE0-4EC4-8DB4-C620EC43A4D6}"/>
    <cellStyle name="Accent2 5 8" xfId="1859" xr:uid="{24A8D5E2-5FD0-4CF3-BBFF-66E1379CA471}"/>
    <cellStyle name="Accent2 5 9" xfId="1860" xr:uid="{F95C7775-7E52-45B3-A29B-5DD8D3A90DF7}"/>
    <cellStyle name="Accent2 6 2" xfId="1861" xr:uid="{B509359B-5CC5-41FB-99FD-BFDD92E27251}"/>
    <cellStyle name="Accent2 7 2" xfId="1862" xr:uid="{B2E193E5-8646-40B5-8F05-E7259BA95264}"/>
    <cellStyle name="Accent2 8" xfId="1863" xr:uid="{7DB24035-EA04-4F58-8EDF-D713A06FE258}"/>
    <cellStyle name="Accent2 9" xfId="1864" xr:uid="{AFFE129B-FC61-45B5-9F20-668504992A55}"/>
    <cellStyle name="Accent3" xfId="34" builtinId="37" customBuiltin="1"/>
    <cellStyle name="Accent3 10" xfId="1865" xr:uid="{0A3DF669-A241-4B54-B9B3-790B2B3C1957}"/>
    <cellStyle name="Accent3 11" xfId="1866" xr:uid="{D46AC08D-E9AD-4B87-A356-618006BBCD4F}"/>
    <cellStyle name="Accent3 12" xfId="1867" xr:uid="{DDD9E4E2-60ED-40E7-97B2-1ED81BCC4DE3}"/>
    <cellStyle name="Accent3 13" xfId="1868" xr:uid="{EB35DBB5-6019-48A3-9A5E-1B8E5BD1DAA1}"/>
    <cellStyle name="Accent3 14" xfId="1869" xr:uid="{3586CA41-35BE-49CF-B41D-012E67D950D8}"/>
    <cellStyle name="Accent3 2 10" xfId="1870" xr:uid="{6B61EB3D-7400-4EEB-8FDB-EF325C89A8DC}"/>
    <cellStyle name="Accent3 2 11" xfId="1871" xr:uid="{40775D1C-6D52-4630-9B8C-9DD8112B6E7C}"/>
    <cellStyle name="Accent3 2 12" xfId="1872" xr:uid="{28AD88B9-8C02-49C1-BD84-4B7204D8070F}"/>
    <cellStyle name="Accent3 2 13" xfId="1873" xr:uid="{8AD8241D-D80D-4D18-9EA4-47EFA3A30F14}"/>
    <cellStyle name="Accent3 2 2" xfId="1874" xr:uid="{67173ABA-24F6-4A77-882C-B6B366348968}"/>
    <cellStyle name="Accent3 2 2 10" xfId="1875" xr:uid="{A4E0423C-69AD-4E88-AB3E-3DFA683CC2F8}"/>
    <cellStyle name="Accent3 2 2 2" xfId="1876" xr:uid="{C56598C9-61D8-4A8E-83B6-8C5F65620DA5}"/>
    <cellStyle name="Accent3 2 2 2 2" xfId="1877" xr:uid="{4423F69E-A503-4062-BF4E-722DEF16268D}"/>
    <cellStyle name="Accent3 2 2 3" xfId="1878" xr:uid="{6785E445-AB91-4D34-B935-22A645FA5F86}"/>
    <cellStyle name="Accent3 2 2 4" xfId="1879" xr:uid="{BCCC5EA4-A1B2-4E25-8A88-8CF8CF60EE44}"/>
    <cellStyle name="Accent3 2 2 5" xfId="1880" xr:uid="{B5147372-423B-4AFA-B7F4-7ED4B081ECC8}"/>
    <cellStyle name="Accent3 2 2 6" xfId="1881" xr:uid="{B5C68A60-D5B7-4ABA-B69E-A41BF64453DD}"/>
    <cellStyle name="Accent3 2 2 7" xfId="1882" xr:uid="{E4E2C2CD-922F-4370-A950-7018F747F231}"/>
    <cellStyle name="Accent3 2 2 8" xfId="1883" xr:uid="{7CCB6F38-B67F-48EB-A7E5-1C93F18BBF37}"/>
    <cellStyle name="Accent3 2 2 9" xfId="1884" xr:uid="{3A0BC949-1682-46AF-9BF9-AF743226C519}"/>
    <cellStyle name="Accent3 2 3" xfId="1885" xr:uid="{8652F02C-2551-4220-961C-D1A28844C460}"/>
    <cellStyle name="Accent3 2 3 2" xfId="1886" xr:uid="{E6265A8A-4395-4D18-A76B-B3A1EBEF3A47}"/>
    <cellStyle name="Accent3 2 4" xfId="1887" xr:uid="{F2F93AFC-3471-4BEF-A609-9412042830EC}"/>
    <cellStyle name="Accent3 2 4 2" xfId="1888" xr:uid="{1EA50FD9-4C17-468A-8743-E35507F53783}"/>
    <cellStyle name="Accent3 2 5" xfId="1889" xr:uid="{9EB59F1D-62F7-4BA0-99E7-4E40A8594091}"/>
    <cellStyle name="Accent3 2 6" xfId="1890" xr:uid="{E7972D1A-0FAF-48DA-9613-20A5F96FB1E9}"/>
    <cellStyle name="Accent3 2 7" xfId="1891" xr:uid="{3A9DB0EB-AF59-4C53-8C37-15CD913E133D}"/>
    <cellStyle name="Accent3 2 8" xfId="1892" xr:uid="{DC93DF46-C5AD-4E57-B0D0-55B1806A697F}"/>
    <cellStyle name="Accent3 2 9" xfId="1893" xr:uid="{E8CC76B8-88AA-4E7E-8555-AFD78AA08C2D}"/>
    <cellStyle name="Accent3 3" xfId="1894" xr:uid="{AAB8D2F0-72BC-4AA0-882E-1AB0EA8DB92F}"/>
    <cellStyle name="Accent3 3 10" xfId="1895" xr:uid="{0F85ADE3-959E-4B85-94C4-7C1E6C6300AB}"/>
    <cellStyle name="Accent3 3 2" xfId="1896" xr:uid="{C3BB1FD9-71EA-4758-837E-61F109840349}"/>
    <cellStyle name="Accent3 3 3" xfId="1897" xr:uid="{DB9DDD94-69FC-4E4C-A8FE-44CC8599997E}"/>
    <cellStyle name="Accent3 3 4" xfId="1898" xr:uid="{BA1403E3-69FA-4FFF-9245-6D2C990AFB8B}"/>
    <cellStyle name="Accent3 3 5" xfId="1899" xr:uid="{726A627E-C521-4B11-A1AF-F6606A121643}"/>
    <cellStyle name="Accent3 3 6" xfId="1900" xr:uid="{A8268B60-7F31-4590-8B04-A0EBABA856D2}"/>
    <cellStyle name="Accent3 3 7" xfId="1901" xr:uid="{8E56A038-A6AD-48CC-BFA7-C6C5EA891765}"/>
    <cellStyle name="Accent3 3 8" xfId="1902" xr:uid="{658A5F9F-B147-4A92-93BB-B5EB6F752C3E}"/>
    <cellStyle name="Accent3 3 9" xfId="1903" xr:uid="{97C92CCF-75EE-4F34-82A6-58BAA2880454}"/>
    <cellStyle name="Accent3 4" xfId="1904" xr:uid="{FCF54930-9F01-4241-BBDE-65FB634589F2}"/>
    <cellStyle name="Accent3 4 10" xfId="1905" xr:uid="{88213810-6287-413D-8C8A-8ED0E925E614}"/>
    <cellStyle name="Accent3 4 2" xfId="1906" xr:uid="{EE32AF2C-ED87-4328-B342-925C00CE8B75}"/>
    <cellStyle name="Accent3 4 3" xfId="1907" xr:uid="{67634767-F037-45F0-9368-B4BD549B001D}"/>
    <cellStyle name="Accent3 4 4" xfId="1908" xr:uid="{562B06E0-5A12-4440-8B4B-BB7299625022}"/>
    <cellStyle name="Accent3 4 5" xfId="1909" xr:uid="{7BE4198E-7AA9-41A1-BA2C-E59B7EC30790}"/>
    <cellStyle name="Accent3 4 6" xfId="1910" xr:uid="{EB0F20B5-8B4E-4C29-8176-7A4CF546AFD4}"/>
    <cellStyle name="Accent3 4 7" xfId="1911" xr:uid="{09D617EF-2364-4439-A167-1094CB3003A3}"/>
    <cellStyle name="Accent3 4 8" xfId="1912" xr:uid="{F13A9A99-D549-4E8F-AAF9-52553D1868E5}"/>
    <cellStyle name="Accent3 4 9" xfId="1913" xr:uid="{2C97B0BD-75A2-4D22-B214-F62FDE82A041}"/>
    <cellStyle name="Accent3 5" xfId="1914" xr:uid="{661C8D94-77EF-456B-9ADF-35008501CBF1}"/>
    <cellStyle name="Accent3 5 10" xfId="1915" xr:uid="{21A892CD-B1E7-48A6-914F-DA574ADABF53}"/>
    <cellStyle name="Accent3 5 2" xfId="1916" xr:uid="{58F92B02-435D-4A11-BD6D-F032A95B5C09}"/>
    <cellStyle name="Accent3 5 3" xfId="1917" xr:uid="{C8631EED-5C91-4C04-8E47-176DA4D80671}"/>
    <cellStyle name="Accent3 5 4" xfId="1918" xr:uid="{E1D7592D-992A-4B61-BFED-A2C3C98C62EE}"/>
    <cellStyle name="Accent3 5 5" xfId="1919" xr:uid="{A579543B-B7D2-430F-80D3-1D4026B24E26}"/>
    <cellStyle name="Accent3 5 6" xfId="1920" xr:uid="{2179E7A4-A6F9-4B47-AA3D-DF89654F3A9E}"/>
    <cellStyle name="Accent3 5 7" xfId="1921" xr:uid="{79DC18AA-1626-4765-861B-4F10BC1EC155}"/>
    <cellStyle name="Accent3 5 8" xfId="1922" xr:uid="{F582707A-2880-46AF-B132-FC5C4DCA9A01}"/>
    <cellStyle name="Accent3 5 9" xfId="1923" xr:uid="{F7CE4189-2680-455F-882A-F95AB950A40D}"/>
    <cellStyle name="Accent3 6 2" xfId="1924" xr:uid="{8947CAB7-1B24-42D4-B41C-BAADA0D9842C}"/>
    <cellStyle name="Accent3 7 2" xfId="1925" xr:uid="{752F482C-6D1E-48B3-8DAE-16656623AD87}"/>
    <cellStyle name="Accent3 8" xfId="1926" xr:uid="{DE3658FC-1A8D-4067-B81A-2461CB94376E}"/>
    <cellStyle name="Accent3 9" xfId="1927" xr:uid="{0A2878A7-54C2-4EFE-95EF-8A22EE674B1E}"/>
    <cellStyle name="Accent4" xfId="38" builtinId="41" customBuiltin="1"/>
    <cellStyle name="Accent4 10" xfId="1928" xr:uid="{7C4C1F9B-4A55-4180-B7CE-54BAFE2FC92B}"/>
    <cellStyle name="Accent4 11" xfId="1929" xr:uid="{27E8B32E-2E63-489F-8E3B-63104A6D6FFF}"/>
    <cellStyle name="Accent4 12" xfId="1930" xr:uid="{0B156DF3-396D-44C5-967E-50A63E180A9A}"/>
    <cellStyle name="Accent4 13" xfId="1931" xr:uid="{97C089D0-7369-4027-A3F4-B8A9818DB780}"/>
    <cellStyle name="Accent4 14" xfId="1932" xr:uid="{D4E98514-7669-468B-87C4-121E57ECB267}"/>
    <cellStyle name="Accent4 2 10" xfId="1933" xr:uid="{1CCB44DE-39A8-4E03-8E34-214ADDB9D001}"/>
    <cellStyle name="Accent4 2 11" xfId="1934" xr:uid="{09357333-CD0D-4BD6-AB75-E0E7E45191B5}"/>
    <cellStyle name="Accent4 2 12" xfId="1935" xr:uid="{EC07618C-1364-4D91-9C20-F98813218AF0}"/>
    <cellStyle name="Accent4 2 13" xfId="1936" xr:uid="{D002DAF3-21B2-4360-9487-C1C73F0ADB92}"/>
    <cellStyle name="Accent4 2 2" xfId="1937" xr:uid="{A525E9BB-68DE-48E5-86C2-EF1675972A5F}"/>
    <cellStyle name="Accent4 2 2 10" xfId="1938" xr:uid="{D147C59A-D0F5-43F6-9287-851BC5BBB3F1}"/>
    <cellStyle name="Accent4 2 2 2" xfId="1939" xr:uid="{5417F49F-F4C9-4B00-A951-8F1CFEBFEB32}"/>
    <cellStyle name="Accent4 2 2 2 2" xfId="1940" xr:uid="{C5327BA0-D00E-4FA6-9868-E321338D80E8}"/>
    <cellStyle name="Accent4 2 2 3" xfId="1941" xr:uid="{714AB105-BB5B-4B52-AF23-E8503B085A75}"/>
    <cellStyle name="Accent4 2 2 4" xfId="1942" xr:uid="{53EFAD8A-6BEB-4558-BF82-7CF2E05AE04E}"/>
    <cellStyle name="Accent4 2 2 5" xfId="1943" xr:uid="{E1C70A37-8648-4768-BE9D-99DAF1768C31}"/>
    <cellStyle name="Accent4 2 2 6" xfId="1944" xr:uid="{71E2A2B7-AE4A-463A-8634-4057EF721583}"/>
    <cellStyle name="Accent4 2 2 7" xfId="1945" xr:uid="{9A5F5383-C1A4-42A8-8449-B25AE4387771}"/>
    <cellStyle name="Accent4 2 2 8" xfId="1946" xr:uid="{B1CD8306-8C7A-4515-BB67-C7DEC514C307}"/>
    <cellStyle name="Accent4 2 2 9" xfId="1947" xr:uid="{77E5394D-5F6E-4E0A-8169-9BFEBC4A1F8C}"/>
    <cellStyle name="Accent4 2 3" xfId="1948" xr:uid="{514A0F6B-093D-4460-8807-3302032AB1A2}"/>
    <cellStyle name="Accent4 2 3 2" xfId="1949" xr:uid="{C49217BD-0DF0-47DE-BD0F-987979331CEC}"/>
    <cellStyle name="Accent4 2 4" xfId="1950" xr:uid="{08064E8F-5BE5-42A1-8282-9FA3AA1525A4}"/>
    <cellStyle name="Accent4 2 4 2" xfId="1951" xr:uid="{8C8C6C94-DC02-42EF-A9A4-5C75774B8575}"/>
    <cellStyle name="Accent4 2 5" xfId="1952" xr:uid="{62C414E7-E33D-4C52-966E-A369A9331EE6}"/>
    <cellStyle name="Accent4 2 6" xfId="1953" xr:uid="{54F6D3A5-046B-471C-8425-B0A1D62D1FB3}"/>
    <cellStyle name="Accent4 2 7" xfId="1954" xr:uid="{BD6BDB44-E546-4B8D-A8C8-A8D20B59496D}"/>
    <cellStyle name="Accent4 2 8" xfId="1955" xr:uid="{9FFD84DF-308B-4AF0-A2CC-84EC9DB1AB97}"/>
    <cellStyle name="Accent4 2 9" xfId="1956" xr:uid="{9456375C-9D48-4D6F-B87F-431BBA3DF7B7}"/>
    <cellStyle name="Accent4 3" xfId="1957" xr:uid="{29E25F3A-E4B8-4FEF-B829-F5E934077753}"/>
    <cellStyle name="Accent4 3 10" xfId="1958" xr:uid="{30032BB7-AFC0-4157-93C9-521806B0067F}"/>
    <cellStyle name="Accent4 3 2" xfId="1959" xr:uid="{A836D71A-5C2E-4030-AB7F-20B6821F1E78}"/>
    <cellStyle name="Accent4 3 3" xfId="1960" xr:uid="{5304F770-1EC0-4A03-9FE0-71C60176311F}"/>
    <cellStyle name="Accent4 3 4" xfId="1961" xr:uid="{47DD1F6A-18E4-4AF6-869A-4298EFCF4C42}"/>
    <cellStyle name="Accent4 3 5" xfId="1962" xr:uid="{5EDCBDA0-DC16-4551-96B9-A64F49C60651}"/>
    <cellStyle name="Accent4 3 6" xfId="1963" xr:uid="{FE836031-3B27-40ED-89FC-49C764A5929E}"/>
    <cellStyle name="Accent4 3 7" xfId="1964" xr:uid="{124D62CD-D806-423A-B994-17DA77C606EE}"/>
    <cellStyle name="Accent4 3 8" xfId="1965" xr:uid="{F4477556-8393-4954-86B3-68075789DAAD}"/>
    <cellStyle name="Accent4 3 9" xfId="1966" xr:uid="{1A92E323-6B09-4E84-A7C6-74EB317DF8A9}"/>
    <cellStyle name="Accent4 4" xfId="1967" xr:uid="{C3A5F396-381C-4C19-A084-4520CB5C0663}"/>
    <cellStyle name="Accent4 4 10" xfId="1968" xr:uid="{2AFE790B-D76F-48EB-96A0-798E0E6E7E99}"/>
    <cellStyle name="Accent4 4 2" xfId="1969" xr:uid="{276A5208-B3B6-40DA-8A9B-39613C8AA355}"/>
    <cellStyle name="Accent4 4 3" xfId="1970" xr:uid="{FE2BD63A-F4CE-4D44-8207-24F39EDFDF17}"/>
    <cellStyle name="Accent4 4 4" xfId="1971" xr:uid="{35744A1A-E533-4F0E-98D9-0D7CE930FD8C}"/>
    <cellStyle name="Accent4 4 5" xfId="1972" xr:uid="{CC88AC03-47B7-4F44-8DED-D7A2B9EA4058}"/>
    <cellStyle name="Accent4 4 6" xfId="1973" xr:uid="{167C94DA-3D3B-4BAE-AE0F-7D97B3DD53F7}"/>
    <cellStyle name="Accent4 4 7" xfId="1974" xr:uid="{A705D8F9-A1EE-4DF0-9E94-0103D2843988}"/>
    <cellStyle name="Accent4 4 8" xfId="1975" xr:uid="{79A7AB57-4F3E-49F8-87DD-E20A7BCF25A6}"/>
    <cellStyle name="Accent4 4 9" xfId="1976" xr:uid="{44DDB578-CC1B-4B40-B768-3B5F8DB61B73}"/>
    <cellStyle name="Accent4 5" xfId="1977" xr:uid="{AB03ECC7-063C-46C9-87AF-7E74B7889384}"/>
    <cellStyle name="Accent4 5 10" xfId="1978" xr:uid="{1B45C3C9-BF6E-456A-BED6-B8342B8298A1}"/>
    <cellStyle name="Accent4 5 2" xfId="1979" xr:uid="{113E6FAE-852E-4A76-A1AB-D61B16352538}"/>
    <cellStyle name="Accent4 5 3" xfId="1980" xr:uid="{0BE784AD-8AA3-488D-8D30-DBFB042D84C5}"/>
    <cellStyle name="Accent4 5 4" xfId="1981" xr:uid="{9062F9D4-BAB6-456C-BCBA-46ADD4FD685C}"/>
    <cellStyle name="Accent4 5 5" xfId="1982" xr:uid="{3AD467DF-01B1-4821-AEAA-12B1F512440E}"/>
    <cellStyle name="Accent4 5 6" xfId="1983" xr:uid="{E5ADBA5C-3907-4C81-A8B2-802D3E642223}"/>
    <cellStyle name="Accent4 5 7" xfId="1984" xr:uid="{1D2995FD-237D-4DA9-BCF7-4835D392E509}"/>
    <cellStyle name="Accent4 5 8" xfId="1985" xr:uid="{7F6EEC30-D350-49A9-85D1-11CAB984D60F}"/>
    <cellStyle name="Accent4 5 9" xfId="1986" xr:uid="{A1AF8D1F-2834-4907-B8D2-EE7C0FECB33B}"/>
    <cellStyle name="Accent4 6 2" xfId="1987" xr:uid="{6DD7B51A-1861-4925-ACDA-997F2C6FE57A}"/>
    <cellStyle name="Accent4 7 2" xfId="1988" xr:uid="{42A9D744-3FAC-4041-9195-543702F7F4E1}"/>
    <cellStyle name="Accent4 8" xfId="1989" xr:uid="{ABF46B8F-DACF-4815-B721-CEAD67AA07B1}"/>
    <cellStyle name="Accent4 9" xfId="1990" xr:uid="{A78ED235-9182-4E39-A932-3CD92CDF870C}"/>
    <cellStyle name="Accent5" xfId="42" builtinId="45" customBuiltin="1"/>
    <cellStyle name="Accent5 10" xfId="1991" xr:uid="{7F9FAF84-779A-4F8D-880C-E72E0AFD279C}"/>
    <cellStyle name="Accent5 11" xfId="1992" xr:uid="{A3284BAA-99F2-40C7-89A7-13A33F3C3DA3}"/>
    <cellStyle name="Accent5 12" xfId="1993" xr:uid="{4D11722C-3E01-46C5-A540-B064CB67808F}"/>
    <cellStyle name="Accent5 13" xfId="1994" xr:uid="{E4097B0E-9C09-4091-9673-4B812C39FC2F}"/>
    <cellStyle name="Accent5 14" xfId="1995" xr:uid="{92890F4A-7C4B-4CDC-A43E-82776D5C951E}"/>
    <cellStyle name="Accent5 2 10" xfId="1996" xr:uid="{ADAB7060-8D77-4D27-BA12-A4DC6D4962B2}"/>
    <cellStyle name="Accent5 2 11" xfId="1997" xr:uid="{EFFCF607-A50B-4892-82B3-9B2222625445}"/>
    <cellStyle name="Accent5 2 12" xfId="1998" xr:uid="{D75E0CF3-9172-48BF-99B6-1CC48C35584B}"/>
    <cellStyle name="Accent5 2 13" xfId="1999" xr:uid="{100946CF-336D-45D5-981B-AE2128FDC200}"/>
    <cellStyle name="Accent5 2 2" xfId="2000" xr:uid="{1D9A9F6E-0BEF-49F1-92FE-27BE701691DB}"/>
    <cellStyle name="Accent5 2 2 10" xfId="2001" xr:uid="{8656BBB9-94B7-48E7-B1E3-525B4F68B056}"/>
    <cellStyle name="Accent5 2 2 2" xfId="2002" xr:uid="{E8B4F944-3A62-4B38-9F02-8F52F9E40783}"/>
    <cellStyle name="Accent5 2 2 2 2" xfId="2003" xr:uid="{E9D0E0FB-7FC0-4CA7-B242-36766FBCE5B1}"/>
    <cellStyle name="Accent5 2 2 3" xfId="2004" xr:uid="{A412DB92-F9BF-41BF-9D31-7C0E13372256}"/>
    <cellStyle name="Accent5 2 2 4" xfId="2005" xr:uid="{AB8247A7-DBAD-47CC-82C2-4EBCFAF21E4F}"/>
    <cellStyle name="Accent5 2 2 5" xfId="2006" xr:uid="{B16AB688-FB1D-4CBF-9E27-AB4118CA3743}"/>
    <cellStyle name="Accent5 2 2 6" xfId="2007" xr:uid="{9B573727-2EA3-4920-9806-D016AFF85B1E}"/>
    <cellStyle name="Accent5 2 2 7" xfId="2008" xr:uid="{3029109A-6F5B-466A-A2ED-37169F60A3C4}"/>
    <cellStyle name="Accent5 2 2 8" xfId="2009" xr:uid="{DCD2524A-D968-4263-81A0-CE57496BA33F}"/>
    <cellStyle name="Accent5 2 2 9" xfId="2010" xr:uid="{1B095B2B-2068-4487-B54A-B4E01EAC681F}"/>
    <cellStyle name="Accent5 2 3" xfId="2011" xr:uid="{FCC0BF77-76E1-4E24-990C-F42A24D2FABE}"/>
    <cellStyle name="Accent5 2 3 2" xfId="2012" xr:uid="{E7C16303-5047-4D03-B91E-0FCE292D3A19}"/>
    <cellStyle name="Accent5 2 4" xfId="2013" xr:uid="{2A8710B9-E350-4828-8334-2EF0212EEF59}"/>
    <cellStyle name="Accent5 2 4 2" xfId="2014" xr:uid="{93BFDA10-20D8-4024-B78A-700EF849F09E}"/>
    <cellStyle name="Accent5 2 5" xfId="2015" xr:uid="{F0E7252F-A53B-4E1F-B619-FEEEBC624015}"/>
    <cellStyle name="Accent5 2 6" xfId="2016" xr:uid="{D426BB0A-29EA-4D20-B036-42121FEE13F5}"/>
    <cellStyle name="Accent5 2 7" xfId="2017" xr:uid="{F2709F5B-47BB-4137-934C-B5D8C806BC46}"/>
    <cellStyle name="Accent5 2 8" xfId="2018" xr:uid="{7A01A760-D6DD-48A9-A0CA-7638430A9051}"/>
    <cellStyle name="Accent5 2 9" xfId="2019" xr:uid="{5A4B1F0F-58C7-4411-9C01-D165CB614EBF}"/>
    <cellStyle name="Accent5 3" xfId="2020" xr:uid="{99C1D204-BE5D-421A-ABE5-2F9A998866E4}"/>
    <cellStyle name="Accent5 3 10" xfId="2021" xr:uid="{0927DDD7-9E9C-4E9D-A032-8B8FCA35BC65}"/>
    <cellStyle name="Accent5 3 2" xfId="2022" xr:uid="{6BF0E866-77A8-4FC4-BF1E-48C55C303B0A}"/>
    <cellStyle name="Accent5 3 3" xfId="2023" xr:uid="{18F090BE-0CF8-4AC2-88E9-5E9196B06BE2}"/>
    <cellStyle name="Accent5 3 4" xfId="2024" xr:uid="{32925E1F-0C0E-450C-AC7C-FE697F051484}"/>
    <cellStyle name="Accent5 3 5" xfId="2025" xr:uid="{830F79A1-AC9F-43D2-BFFB-E5D94C4FE502}"/>
    <cellStyle name="Accent5 3 6" xfId="2026" xr:uid="{D0D3E9D3-7FE7-49DA-A5D3-514696DA98E0}"/>
    <cellStyle name="Accent5 3 7" xfId="2027" xr:uid="{0000F197-E9EF-4DBE-A7DC-BF63DC9E5E36}"/>
    <cellStyle name="Accent5 3 8" xfId="2028" xr:uid="{5DB0D23A-D374-4B00-BF69-7A66A4E57138}"/>
    <cellStyle name="Accent5 3 9" xfId="2029" xr:uid="{E4E3530A-A62E-442B-A3BE-32F5280A340A}"/>
    <cellStyle name="Accent5 4" xfId="2030" xr:uid="{66C4A853-F849-4A68-931B-8836F2325BAD}"/>
    <cellStyle name="Accent5 4 10" xfId="2031" xr:uid="{B95D1FE1-8407-47A6-9746-BEA91B58F252}"/>
    <cellStyle name="Accent5 4 2" xfId="2032" xr:uid="{A3DB0E94-A564-45FA-A18A-DE40D0039CFC}"/>
    <cellStyle name="Accent5 4 3" xfId="2033" xr:uid="{D71F8866-6DCE-498C-8807-B6CC3876528A}"/>
    <cellStyle name="Accent5 4 4" xfId="2034" xr:uid="{9D79AFC4-0545-4B8A-A5BC-0A4BFA305287}"/>
    <cellStyle name="Accent5 4 5" xfId="2035" xr:uid="{F9D457E0-C62F-4BF4-BE53-F82AA0EF6420}"/>
    <cellStyle name="Accent5 4 6" xfId="2036" xr:uid="{31A4331E-1974-40F6-81C3-F81EFFCE6347}"/>
    <cellStyle name="Accent5 4 7" xfId="2037" xr:uid="{0CB4B760-3C72-4849-A27D-A05461DCBFB7}"/>
    <cellStyle name="Accent5 4 8" xfId="2038" xr:uid="{2A9D96FA-7302-414B-B7D4-160C79759D94}"/>
    <cellStyle name="Accent5 4 9" xfId="2039" xr:uid="{B6826EFF-C95E-44EF-B70C-8F034D80C202}"/>
    <cellStyle name="Accent5 5" xfId="2040" xr:uid="{EFF856FF-C553-46EC-BB14-89F3F3B0FF5B}"/>
    <cellStyle name="Accent5 5 10" xfId="2041" xr:uid="{CC5D86C9-9BC6-4161-A97F-37A767726B14}"/>
    <cellStyle name="Accent5 5 2" xfId="2042" xr:uid="{09547A84-B2C2-4CF6-9682-51A0CB3C31A7}"/>
    <cellStyle name="Accent5 5 3" xfId="2043" xr:uid="{0BCA103B-15AE-4158-9EA5-C2F97ED3FCC7}"/>
    <cellStyle name="Accent5 5 4" xfId="2044" xr:uid="{049F4D47-DF01-4E7F-9619-57358BF5B705}"/>
    <cellStyle name="Accent5 5 5" xfId="2045" xr:uid="{1EAD6EDE-22AB-49CD-9CDA-F5421E0CD7C9}"/>
    <cellStyle name="Accent5 5 6" xfId="2046" xr:uid="{D19C0228-AC29-4E75-B8BE-16020D6E6E5E}"/>
    <cellStyle name="Accent5 5 7" xfId="2047" xr:uid="{59AFC1A1-8CB7-4CD9-90E0-5522334BAEDF}"/>
    <cellStyle name="Accent5 5 8" xfId="2048" xr:uid="{27FE4373-593E-489D-BE89-677B73A5103D}"/>
    <cellStyle name="Accent5 5 9" xfId="2049" xr:uid="{C3BB96EE-693C-41E6-8B85-62781BC5E6F2}"/>
    <cellStyle name="Accent5 6 2" xfId="2050" xr:uid="{C2414BEF-6125-4F4F-88BF-234766F4F49D}"/>
    <cellStyle name="Accent5 7 2" xfId="2051" xr:uid="{2BC75AB9-979B-403A-9C66-2EA87320AD48}"/>
    <cellStyle name="Accent5 8" xfId="2052" xr:uid="{E6CC0CF8-2B42-427E-B403-72EAB9612655}"/>
    <cellStyle name="Accent5 9" xfId="2053" xr:uid="{6A172B0E-7E1C-44A3-877B-6D0E98D64F7A}"/>
    <cellStyle name="Accent6" xfId="46" builtinId="49" customBuiltin="1"/>
    <cellStyle name="Accent6 10" xfId="2054" xr:uid="{51802AC2-2BA5-40B2-B262-13C7A1C418E0}"/>
    <cellStyle name="Accent6 11" xfId="2055" xr:uid="{6B53A040-F069-4594-B002-B81B2480F7CB}"/>
    <cellStyle name="Accent6 12" xfId="2056" xr:uid="{2CA4FE04-9948-49C6-8549-6049EA33CD9C}"/>
    <cellStyle name="Accent6 13" xfId="2057" xr:uid="{477B9143-FD36-43DD-AD52-A101C592CF2A}"/>
    <cellStyle name="Accent6 14" xfId="2058" xr:uid="{77191127-6761-472C-8E14-FC426A62A39F}"/>
    <cellStyle name="Accent6 2 10" xfId="2059" xr:uid="{7BA09672-CEAD-4691-A49F-A4135A9EBC76}"/>
    <cellStyle name="Accent6 2 11" xfId="2060" xr:uid="{182BCE89-1E25-440D-B308-1B0D40B1BFD2}"/>
    <cellStyle name="Accent6 2 12" xfId="2061" xr:uid="{D49F2451-F140-48F2-9F3C-6D4A8074BF3B}"/>
    <cellStyle name="Accent6 2 13" xfId="2062" xr:uid="{AAC9CE07-DC9C-449E-B6AC-3A5A26C9B5E5}"/>
    <cellStyle name="Accent6 2 2" xfId="2063" xr:uid="{EEFF7F94-4DC2-49F4-8506-4F32FEB18C0F}"/>
    <cellStyle name="Accent6 2 2 10" xfId="2064" xr:uid="{8F57528A-3142-450E-8B5B-9D32D5C6BCCC}"/>
    <cellStyle name="Accent6 2 2 2" xfId="2065" xr:uid="{D2042966-C43E-4602-85BE-D04BDC2A1595}"/>
    <cellStyle name="Accent6 2 2 2 2" xfId="2066" xr:uid="{891664D4-41B1-4456-B695-9B3A6A072185}"/>
    <cellStyle name="Accent6 2 2 3" xfId="2067" xr:uid="{4439BC09-B575-4873-9988-D1F8F471B355}"/>
    <cellStyle name="Accent6 2 2 4" xfId="2068" xr:uid="{F1C9FBD7-9A74-4A56-B901-5B8CB5B7F27C}"/>
    <cellStyle name="Accent6 2 2 5" xfId="2069" xr:uid="{E807BED9-1BE8-4B25-95AE-23F0BC92D2DC}"/>
    <cellStyle name="Accent6 2 2 6" xfId="2070" xr:uid="{511421EC-1686-4648-A031-2C444EC5DF08}"/>
    <cellStyle name="Accent6 2 2 7" xfId="2071" xr:uid="{6892DA18-4CC8-44CF-BAED-A2BB94CCE0D5}"/>
    <cellStyle name="Accent6 2 2 8" xfId="2072" xr:uid="{B7A16892-E134-4A37-B25D-923090EC8DB1}"/>
    <cellStyle name="Accent6 2 2 9" xfId="2073" xr:uid="{A5306BE7-E966-4DEC-8CBA-AD1C33947C8A}"/>
    <cellStyle name="Accent6 2 3" xfId="2074" xr:uid="{A9EF0F8D-DC6B-4BAE-9850-A54C36AC9685}"/>
    <cellStyle name="Accent6 2 3 2" xfId="2075" xr:uid="{915A1D76-E9FA-4CF5-8602-FDC6FB48253E}"/>
    <cellStyle name="Accent6 2 4" xfId="2076" xr:uid="{02E60FF5-1614-4DFC-9ED0-764F0FE1F393}"/>
    <cellStyle name="Accent6 2 4 2" xfId="2077" xr:uid="{370A0FBB-BA54-4A8C-8FE7-72D778A23236}"/>
    <cellStyle name="Accent6 2 5" xfId="2078" xr:uid="{359D2FF5-5751-48B8-9924-9B4C15A6D048}"/>
    <cellStyle name="Accent6 2 6" xfId="2079" xr:uid="{2492008E-9D5F-4F70-81CE-E6315A9B07D3}"/>
    <cellStyle name="Accent6 2 7" xfId="2080" xr:uid="{26ABE3F2-5663-4647-A53E-63E81F7EFC78}"/>
    <cellStyle name="Accent6 2 8" xfId="2081" xr:uid="{05D96DEF-D187-42C4-953A-9C4F9E3AEF41}"/>
    <cellStyle name="Accent6 2 9" xfId="2082" xr:uid="{AE651D03-B3A9-4621-A9D9-01B1512026AE}"/>
    <cellStyle name="Accent6 3" xfId="2083" xr:uid="{62105AEE-90A6-4741-9F2C-A10348374130}"/>
    <cellStyle name="Accent6 3 10" xfId="2084" xr:uid="{3FBABF56-1B5C-42DC-8E2A-5E01F7B2AF65}"/>
    <cellStyle name="Accent6 3 2" xfId="2085" xr:uid="{E191A435-701A-483C-9C72-24D12E4251E1}"/>
    <cellStyle name="Accent6 3 3" xfId="2086" xr:uid="{944658E9-B0C5-49FF-9295-C18A9BC3C199}"/>
    <cellStyle name="Accent6 3 4" xfId="2087" xr:uid="{0239D2B9-FA6D-4E35-B57C-7A771F485F0E}"/>
    <cellStyle name="Accent6 3 5" xfId="2088" xr:uid="{4FAB1BEC-880C-4F14-B48A-6A304B0039FE}"/>
    <cellStyle name="Accent6 3 6" xfId="2089" xr:uid="{73B23E09-23E3-442F-BA6F-650DA9CF264E}"/>
    <cellStyle name="Accent6 3 7" xfId="2090" xr:uid="{1BA34762-0DF0-4328-80BE-9AE9593ABE4E}"/>
    <cellStyle name="Accent6 3 8" xfId="2091" xr:uid="{6C7AF1E2-2327-4ACC-A52C-69212A58A765}"/>
    <cellStyle name="Accent6 3 9" xfId="2092" xr:uid="{6834C53A-582B-4E52-BC84-CDED8C6D9F93}"/>
    <cellStyle name="Accent6 4" xfId="2093" xr:uid="{53F5F7B8-1BE4-4C54-8838-7F6B0BE507F3}"/>
    <cellStyle name="Accent6 4 10" xfId="2094" xr:uid="{F5DB1E48-5399-41AF-8665-307BAD65D65E}"/>
    <cellStyle name="Accent6 4 2" xfId="2095" xr:uid="{3DC7A597-1FEB-4F91-B81E-4365BCD2FA4D}"/>
    <cellStyle name="Accent6 4 3" xfId="2096" xr:uid="{570391BA-46BC-49B7-B0DC-E26FF3B84518}"/>
    <cellStyle name="Accent6 4 4" xfId="2097" xr:uid="{F8A712B7-06AD-4B12-83D9-41E04DAED884}"/>
    <cellStyle name="Accent6 4 5" xfId="2098" xr:uid="{DE38E19D-E4DC-41CB-AFA7-5E16197DB070}"/>
    <cellStyle name="Accent6 4 6" xfId="2099" xr:uid="{B39C8ECB-B3FE-4925-9794-5BA5B36412FB}"/>
    <cellStyle name="Accent6 4 7" xfId="2100" xr:uid="{31A07C87-8112-4D23-A9A2-47BBB5E66044}"/>
    <cellStyle name="Accent6 4 8" xfId="2101" xr:uid="{55583705-5206-43FE-94BB-D0FEB44D7A25}"/>
    <cellStyle name="Accent6 4 9" xfId="2102" xr:uid="{8457B8FE-085C-4FBA-9C0A-218F1BADFE4E}"/>
    <cellStyle name="Accent6 5" xfId="2103" xr:uid="{9058A5A5-E4B7-4BD5-95DA-C9F3CA2D6BD3}"/>
    <cellStyle name="Accent6 5 10" xfId="2104" xr:uid="{E0B7D6BA-F04D-438A-A2DF-5CA77B71B41C}"/>
    <cellStyle name="Accent6 5 2" xfId="2105" xr:uid="{E86EAA3A-AE20-4118-8307-FAD1E023F683}"/>
    <cellStyle name="Accent6 5 3" xfId="2106" xr:uid="{7ACF3AE1-D8AD-4BE9-BA8B-EFC0CC3BC20D}"/>
    <cellStyle name="Accent6 5 4" xfId="2107" xr:uid="{82DB7A3D-EEF6-4604-8D46-05167310EF3E}"/>
    <cellStyle name="Accent6 5 5" xfId="2108" xr:uid="{01F467AC-B2A5-4F3A-889A-DEB823215BFD}"/>
    <cellStyle name="Accent6 5 6" xfId="2109" xr:uid="{0BAC8EA0-7ADE-488C-90A4-BA7A6C8CDD31}"/>
    <cellStyle name="Accent6 5 7" xfId="2110" xr:uid="{C70B4975-E8A8-4DD6-B461-56A8951A5135}"/>
    <cellStyle name="Accent6 5 8" xfId="2111" xr:uid="{F1BF0F31-9EF3-4646-9E59-C919A8761C68}"/>
    <cellStyle name="Accent6 5 9" xfId="2112" xr:uid="{5A35CEE1-6D6B-4E82-BD04-7A281BCCB1F7}"/>
    <cellStyle name="Accent6 6 2" xfId="2113" xr:uid="{6901FDC2-984C-4BD1-92DB-DB53CB2E8A84}"/>
    <cellStyle name="Accent6 7 2" xfId="2114" xr:uid="{F52D8A4D-E382-4629-A065-54CB016773AE}"/>
    <cellStyle name="Accent6 8" xfId="2115" xr:uid="{D6D3B592-339F-449F-8D76-3D03D63B7046}"/>
    <cellStyle name="Accent6 9" xfId="2116" xr:uid="{02882D43-0D5D-4F81-81E8-C9CE3F6A39FB}"/>
    <cellStyle name="Bad" xfId="15" builtinId="27" customBuiltin="1"/>
    <cellStyle name="Bad 10" xfId="2117" xr:uid="{57FCE201-3BE9-48F1-A4A8-88B83289D904}"/>
    <cellStyle name="Bad 11" xfId="2118" xr:uid="{C35B0EA8-0AFB-4EF6-88B2-C6F77EE8CE28}"/>
    <cellStyle name="Bad 12" xfId="2119" xr:uid="{A98E0DCB-F2E0-45E7-80D1-DDB9E82AA730}"/>
    <cellStyle name="Bad 13" xfId="2120" xr:uid="{A12C4813-9B68-4988-9D73-3CAB7565FEB7}"/>
    <cellStyle name="Bad 14" xfId="2121" xr:uid="{7FC332CD-1A6A-416C-9CB5-C734AFC51617}"/>
    <cellStyle name="Bad 2 10" xfId="2122" xr:uid="{95860623-93E4-4FEB-ADB3-C8B248EC6FC6}"/>
    <cellStyle name="Bad 2 11" xfId="2123" xr:uid="{D822B9F9-EF28-410C-BA8C-71ACB9E42965}"/>
    <cellStyle name="Bad 2 12" xfId="2124" xr:uid="{D475ABA4-A469-49A9-9D1C-9F9DF7A5AC7A}"/>
    <cellStyle name="Bad 2 13" xfId="2125" xr:uid="{A9A062FF-BE38-4746-B674-4D439E4F8102}"/>
    <cellStyle name="Bad 2 2" xfId="2126" xr:uid="{E6C12574-4BE0-41F1-9792-3604E316A799}"/>
    <cellStyle name="Bad 2 2 10" xfId="2127" xr:uid="{2C32780A-A554-42E8-9337-A9F2F9449D23}"/>
    <cellStyle name="Bad 2 2 2" xfId="2128" xr:uid="{B9314DD4-0C53-4DE7-8D02-D52E200CBFE3}"/>
    <cellStyle name="Bad 2 2 2 2" xfId="2129" xr:uid="{0EB6C9C9-0013-4571-9F3D-398ADD992921}"/>
    <cellStyle name="Bad 2 2 3" xfId="2130" xr:uid="{E8DD3108-4971-4C88-B85B-A928F9D673DF}"/>
    <cellStyle name="Bad 2 2 4" xfId="2131" xr:uid="{34E199F8-60E0-4E9E-BE4E-5F6CE6BB071C}"/>
    <cellStyle name="Bad 2 2 5" xfId="2132" xr:uid="{08DA2AC0-04BE-4310-849B-08F6798FBE5E}"/>
    <cellStyle name="Bad 2 2 6" xfId="2133" xr:uid="{444539AE-BB1F-41B7-A8D7-B7DE3D335324}"/>
    <cellStyle name="Bad 2 2 7" xfId="2134" xr:uid="{74636568-D825-4410-B89F-C7C857E01C97}"/>
    <cellStyle name="Bad 2 2 8" xfId="2135" xr:uid="{63068C0F-1BCF-4A2E-B916-0E9C95D1B477}"/>
    <cellStyle name="Bad 2 2 9" xfId="2136" xr:uid="{10DA0336-B357-43B5-9B3C-41DC41D084E2}"/>
    <cellStyle name="Bad 2 3" xfId="2137" xr:uid="{B804005F-E5B8-4766-A7D0-DE19255629B1}"/>
    <cellStyle name="Bad 2 3 2" xfId="2138" xr:uid="{3FE2FCCC-2AD8-4265-856F-CDA17F1F7705}"/>
    <cellStyle name="Bad 2 4" xfId="2139" xr:uid="{B8999ABE-9115-4A81-A3FF-60F1BE62B62C}"/>
    <cellStyle name="Bad 2 4 2" xfId="2140" xr:uid="{078D8912-CDED-4CD5-B7DC-FF6830BEA6F5}"/>
    <cellStyle name="Bad 2 5" xfId="2141" xr:uid="{E9160276-AABE-41A7-B571-618E41BA4999}"/>
    <cellStyle name="Bad 2 6" xfId="2142" xr:uid="{5C21C4E6-9CF3-4B85-BEAB-DA81195B82B5}"/>
    <cellStyle name="Bad 2 7" xfId="2143" xr:uid="{2E6222FB-9B34-4D66-B808-B41F2BDC8AF2}"/>
    <cellStyle name="Bad 2 8" xfId="2144" xr:uid="{4CFEE15F-FA58-4735-A1BD-6DA75D3F471B}"/>
    <cellStyle name="Bad 2 9" xfId="2145" xr:uid="{27D55024-5C2A-423F-8004-4BE2A03E7297}"/>
    <cellStyle name="Bad 3" xfId="2146" xr:uid="{9E4DBF63-22CB-4AFE-B025-013D66B16066}"/>
    <cellStyle name="Bad 3 10" xfId="2147" xr:uid="{22D4AEF5-390A-48E2-AB88-69EDC3513BC9}"/>
    <cellStyle name="Bad 3 2" xfId="2148" xr:uid="{EB6F6078-59D7-43AE-BA2E-F9443F4114E6}"/>
    <cellStyle name="Bad 3 3" xfId="2149" xr:uid="{C5345A06-3A30-4763-AF20-1759903D2C4B}"/>
    <cellStyle name="Bad 3 4" xfId="2150" xr:uid="{FB901FC6-B387-456E-B6F0-188E60CCF850}"/>
    <cellStyle name="Bad 3 5" xfId="2151" xr:uid="{F9A8E232-F8AF-48D2-BBE3-2BA531A29525}"/>
    <cellStyle name="Bad 3 6" xfId="2152" xr:uid="{52E00800-4389-4151-83E8-AE985EE2DD02}"/>
    <cellStyle name="Bad 3 7" xfId="2153" xr:uid="{927B2785-D960-4F34-B28D-ADDD74AEDB3F}"/>
    <cellStyle name="Bad 3 8" xfId="2154" xr:uid="{F0FD7F64-9DB3-47EE-B0E9-21C1C82CE2A2}"/>
    <cellStyle name="Bad 3 9" xfId="2155" xr:uid="{EC0FA2A9-AE18-4F0F-B132-BF60738D56EF}"/>
    <cellStyle name="Bad 4" xfId="2156" xr:uid="{35E8DFB0-FB53-407A-979D-CA42CD4A7640}"/>
    <cellStyle name="Bad 4 10" xfId="2157" xr:uid="{EAEBC871-6681-4E81-BA30-F59A93C0EB59}"/>
    <cellStyle name="Bad 4 2" xfId="2158" xr:uid="{F866D60C-A8B3-4CD2-A449-C3CEE3E247BF}"/>
    <cellStyle name="Bad 4 3" xfId="2159" xr:uid="{BC90B28F-152E-40BD-98AA-A62F57536809}"/>
    <cellStyle name="Bad 4 4" xfId="2160" xr:uid="{3723CAC4-765C-4F19-859C-2B85D2D4F808}"/>
    <cellStyle name="Bad 4 5" xfId="2161" xr:uid="{1723BCA5-F7B8-4F7C-90DD-70DB816AAEE6}"/>
    <cellStyle name="Bad 4 6" xfId="2162" xr:uid="{4D385F30-C280-4DE4-BCCD-F439FF46E58F}"/>
    <cellStyle name="Bad 4 7" xfId="2163" xr:uid="{AF35A6A5-2887-43AB-82F0-DAD89897C7AA}"/>
    <cellStyle name="Bad 4 8" xfId="2164" xr:uid="{2E83533A-AEC5-49CD-A96A-E50267E80A78}"/>
    <cellStyle name="Bad 4 9" xfId="2165" xr:uid="{9F7BB821-84DA-494C-A65D-58FD8F72E317}"/>
    <cellStyle name="Bad 5" xfId="2166" xr:uid="{5881627D-8E53-4C44-A6BB-FA78480DF8E4}"/>
    <cellStyle name="Bad 5 10" xfId="2167" xr:uid="{626271E2-29C3-4B4D-9003-DC5089315266}"/>
    <cellStyle name="Bad 5 2" xfId="2168" xr:uid="{6ABB1DBD-4A6C-4F18-954A-7E38FB4070FB}"/>
    <cellStyle name="Bad 5 3" xfId="2169" xr:uid="{F96A12DB-169E-4DCC-A0CA-E54F0AABAAAE}"/>
    <cellStyle name="Bad 5 4" xfId="2170" xr:uid="{674DB398-0F70-4622-9F86-0016D2A61331}"/>
    <cellStyle name="Bad 5 5" xfId="2171" xr:uid="{7E12938F-5048-4DB7-BA25-3912D0D8A486}"/>
    <cellStyle name="Bad 5 6" xfId="2172" xr:uid="{F0385661-2826-4D88-9389-949DB153C5E1}"/>
    <cellStyle name="Bad 5 7" xfId="2173" xr:uid="{43DC7AF1-D137-4477-9FF6-7985FFCBF4B1}"/>
    <cellStyle name="Bad 5 8" xfId="2174" xr:uid="{5A1DCED0-846A-4027-9E7C-E979254B1048}"/>
    <cellStyle name="Bad 5 9" xfId="2175" xr:uid="{0B2F4B72-3C42-4918-AA37-0359BC32C3E5}"/>
    <cellStyle name="Bad 6 2" xfId="2176" xr:uid="{0E845B04-C648-4856-8138-111B419E4C31}"/>
    <cellStyle name="Bad 7 2" xfId="2177" xr:uid="{6B686194-9A1F-4F88-9E13-3EC64844D4AB}"/>
    <cellStyle name="Bad 8" xfId="2178" xr:uid="{26D7DC9F-BA1A-4CA8-B2CA-27AB43688F0E}"/>
    <cellStyle name="Bad 9" xfId="2179" xr:uid="{11EA33BB-30F9-4646-B0DF-EC3E2308C557}"/>
    <cellStyle name="Calculation" xfId="19" builtinId="22" customBuiltin="1"/>
    <cellStyle name="Calculation 10" xfId="2180" xr:uid="{C42B7E45-B40D-494C-A4C6-9452CB174C1F}"/>
    <cellStyle name="Calculation 11" xfId="2181" xr:uid="{CDCD01E9-B9CF-49AF-9396-39DD866A8FA6}"/>
    <cellStyle name="Calculation 12" xfId="2182" xr:uid="{F679C720-5F21-4BB1-831D-66E9FFBCBEA2}"/>
    <cellStyle name="Calculation 13" xfId="2183" xr:uid="{91EA9512-7171-452B-908A-6CA3F0965D48}"/>
    <cellStyle name="Calculation 14" xfId="2184" xr:uid="{11B9FD1D-504F-4F65-AC2D-939AF0646D4F}"/>
    <cellStyle name="Calculation 2 10" xfId="2185" xr:uid="{4A10C381-A353-475A-AA17-F543A9D8351F}"/>
    <cellStyle name="Calculation 2 11" xfId="2186" xr:uid="{8B320489-9C08-4865-969B-19EF2786D28D}"/>
    <cellStyle name="Calculation 2 12" xfId="2187" xr:uid="{0461D1B5-D0B7-44C6-8317-B532BF30200B}"/>
    <cellStyle name="Calculation 2 13" xfId="2188" xr:uid="{D2C7B3CB-219B-4F2D-ABF1-87870751B5BD}"/>
    <cellStyle name="Calculation 2 2" xfId="2189" xr:uid="{56D750CE-6B8A-4057-AC54-2A1B59949164}"/>
    <cellStyle name="Calculation 2 2 10" xfId="2190" xr:uid="{E8635713-22E2-4B61-A1D8-DBA95BEBE087}"/>
    <cellStyle name="Calculation 2 2 2" xfId="2191" xr:uid="{67BB18FF-D140-4233-B9D6-8EB4037BA510}"/>
    <cellStyle name="Calculation 2 2 2 2" xfId="2192" xr:uid="{97D7D093-E083-4778-AAB0-1C68DD0F63BE}"/>
    <cellStyle name="Calculation 2 2 3" xfId="2193" xr:uid="{FAE59BEC-1BF5-4E77-B421-D566F028D785}"/>
    <cellStyle name="Calculation 2 2 4" xfId="2194" xr:uid="{AAFF51BF-9C47-4F69-8225-269069F7200B}"/>
    <cellStyle name="Calculation 2 2 5" xfId="2195" xr:uid="{6EB053BE-C33F-4DF6-A7FC-09624B227291}"/>
    <cellStyle name="Calculation 2 2 6" xfId="2196" xr:uid="{52148914-36A5-464A-A952-F08F02EA1100}"/>
    <cellStyle name="Calculation 2 2 7" xfId="2197" xr:uid="{6404B5BF-04A9-446E-99E7-639E85FB0EE3}"/>
    <cellStyle name="Calculation 2 2 8" xfId="2198" xr:uid="{2788948D-B8B8-456F-8D75-82A28264F051}"/>
    <cellStyle name="Calculation 2 2 9" xfId="2199" xr:uid="{785F9500-52C6-4CF9-BF25-679C867BDAB0}"/>
    <cellStyle name="Calculation 2 3" xfId="2200" xr:uid="{A716499A-D5E1-453C-AF11-2DE6C07AADE0}"/>
    <cellStyle name="Calculation 2 3 2" xfId="2201" xr:uid="{84DB9F31-FAE2-4EC0-A66C-A5005C988E4C}"/>
    <cellStyle name="Calculation 2 4" xfId="2202" xr:uid="{E3719A24-7621-420A-85DB-0B0A056E3C38}"/>
    <cellStyle name="Calculation 2 4 2" xfId="2203" xr:uid="{50A8985F-23A6-4120-A749-B1A6813443E4}"/>
    <cellStyle name="Calculation 2 5" xfId="2204" xr:uid="{7CC19E47-BE2B-4AFD-870C-49A09B983820}"/>
    <cellStyle name="Calculation 2 6" xfId="2205" xr:uid="{9C660B37-EB96-4B82-A107-D51D29AE05C1}"/>
    <cellStyle name="Calculation 2 7" xfId="2206" xr:uid="{A38749BA-BE2B-45A6-9BCE-0D1BEF577AB7}"/>
    <cellStyle name="Calculation 2 8" xfId="2207" xr:uid="{E8FFD8FC-EF25-44A8-9A66-8434DAB80FBE}"/>
    <cellStyle name="Calculation 2 9" xfId="2208" xr:uid="{4A81399A-165F-4683-9B39-2B6AF4E873B1}"/>
    <cellStyle name="Calculation 3" xfId="2209" xr:uid="{761A8657-9FBE-404F-8DC9-6999AA98FD02}"/>
    <cellStyle name="Calculation 3 10" xfId="2210" xr:uid="{07C2E830-4FA2-4A94-90FA-42EE094BB7E1}"/>
    <cellStyle name="Calculation 3 2" xfId="2211" xr:uid="{3F7B074C-3300-4343-B834-845ABA64D328}"/>
    <cellStyle name="Calculation 3 3" xfId="2212" xr:uid="{83376ED0-6B9B-426B-B3EB-E85F1809946E}"/>
    <cellStyle name="Calculation 3 4" xfId="2213" xr:uid="{B843FE7C-DDD3-4783-A9EE-71FD1D3190DF}"/>
    <cellStyle name="Calculation 3 5" xfId="2214" xr:uid="{0F3AB6DC-4798-4162-9286-C7989AF191EC}"/>
    <cellStyle name="Calculation 3 6" xfId="2215" xr:uid="{DEC76CC4-08F0-4332-9657-AC31564A8C8D}"/>
    <cellStyle name="Calculation 3 7" xfId="2216" xr:uid="{983257BB-53CC-48F4-B4F0-CE49F779989B}"/>
    <cellStyle name="Calculation 3 8" xfId="2217" xr:uid="{33EB619F-A38B-431B-AF73-49BFA1AF17E0}"/>
    <cellStyle name="Calculation 3 9" xfId="2218" xr:uid="{3FCCF12F-7E6B-448A-8D0B-7D86D72253D0}"/>
    <cellStyle name="Calculation 4" xfId="2219" xr:uid="{93605C37-26B0-4AF3-8491-6D0611FD3A53}"/>
    <cellStyle name="Calculation 4 10" xfId="2220" xr:uid="{96633DE0-ADF4-46F5-A888-8BF96A2A5255}"/>
    <cellStyle name="Calculation 4 2" xfId="2221" xr:uid="{87FC2786-BD90-4B2F-8345-D695AA8985BD}"/>
    <cellStyle name="Calculation 4 3" xfId="2222" xr:uid="{8E798030-36CB-4591-94E1-D10254F6B794}"/>
    <cellStyle name="Calculation 4 4" xfId="2223" xr:uid="{78ACEE90-ED2A-4BEF-9F09-966DFF22C7E5}"/>
    <cellStyle name="Calculation 4 5" xfId="2224" xr:uid="{3EFF3064-6C6F-4534-95B9-F82D74990B8F}"/>
    <cellStyle name="Calculation 4 6" xfId="2225" xr:uid="{0042842B-B892-4CB9-8BB5-81E000462363}"/>
    <cellStyle name="Calculation 4 7" xfId="2226" xr:uid="{0A1240E1-1113-4A1B-8D3C-07D02CC81B48}"/>
    <cellStyle name="Calculation 4 8" xfId="2227" xr:uid="{6106A83F-8921-4A56-9836-63D9BD6C3F49}"/>
    <cellStyle name="Calculation 4 9" xfId="2228" xr:uid="{05A813FB-6C36-4BCF-BC97-97A464C4D0C1}"/>
    <cellStyle name="Calculation 5" xfId="2229" xr:uid="{B366172F-DB6B-4A7E-A619-B6D17140C211}"/>
    <cellStyle name="Calculation 5 10" xfId="2230" xr:uid="{3B241745-0183-48DE-A509-14E1E8E8C7E1}"/>
    <cellStyle name="Calculation 5 2" xfId="2231" xr:uid="{032892A6-547D-4299-9B07-C5CC255AA1EA}"/>
    <cellStyle name="Calculation 5 3" xfId="2232" xr:uid="{E92F8A85-C8DA-40D3-9F6D-E18B93E26A4D}"/>
    <cellStyle name="Calculation 5 4" xfId="2233" xr:uid="{4E25E1E4-47AB-47C6-A8B0-57919C45BDEA}"/>
    <cellStyle name="Calculation 5 5" xfId="2234" xr:uid="{CA63AFE6-ED21-434A-92AF-0A25015F310D}"/>
    <cellStyle name="Calculation 5 6" xfId="2235" xr:uid="{25143DA6-0819-493F-8831-8B48142A829B}"/>
    <cellStyle name="Calculation 5 7" xfId="2236" xr:uid="{23B4B784-2F6E-45CC-8958-DEB2B302F9CA}"/>
    <cellStyle name="Calculation 5 8" xfId="2237" xr:uid="{E64FF530-806B-4CB1-8609-A8BE5E24BDFE}"/>
    <cellStyle name="Calculation 5 9" xfId="2238" xr:uid="{C781C541-3E83-4800-A1F6-076598AA1116}"/>
    <cellStyle name="Calculation 6 2" xfId="2239" xr:uid="{6670DD56-864E-4842-8432-204AD8A39486}"/>
    <cellStyle name="Calculation 7 2" xfId="2240" xr:uid="{B6EFECEC-24E1-48FD-BAF7-F63ABFB7518B}"/>
    <cellStyle name="Calculation 8" xfId="2241" xr:uid="{0495C22F-7870-480B-B083-416CD562F3A0}"/>
    <cellStyle name="Calculation 9" xfId="2242" xr:uid="{FF3C209D-805E-4FD8-88BD-5027D44270AE}"/>
    <cellStyle name="Check Cell" xfId="21" builtinId="23" customBuiltin="1"/>
    <cellStyle name="Check Cell 10" xfId="2243" xr:uid="{4B883069-0D48-409E-84DC-69B8DCEE6D18}"/>
    <cellStyle name="Check Cell 11" xfId="2244" xr:uid="{6F140CB7-513E-4B03-94DC-2776FC541856}"/>
    <cellStyle name="Check Cell 12" xfId="2245" xr:uid="{07A71E39-98A3-4D68-9AD6-B91CF7AC6186}"/>
    <cellStyle name="Check Cell 13" xfId="2246" xr:uid="{2F43460D-4C5A-40DF-8531-ECA4A658C2EA}"/>
    <cellStyle name="Check Cell 14" xfId="2247" xr:uid="{C8ED9D1E-7711-40AF-AF4E-B585BE213FD1}"/>
    <cellStyle name="Check Cell 2 10" xfId="2248" xr:uid="{9039983D-C195-4DFE-BF47-425532F3B9B6}"/>
    <cellStyle name="Check Cell 2 11" xfId="2249" xr:uid="{9D7D83B0-3015-45F1-BFAA-9C799220E11B}"/>
    <cellStyle name="Check Cell 2 12" xfId="2250" xr:uid="{6DDAFA81-D9A7-4B10-95CF-4E3B21668096}"/>
    <cellStyle name="Check Cell 2 13" xfId="2251" xr:uid="{91326E22-A7C9-43E4-B583-3E5FAD342274}"/>
    <cellStyle name="Check Cell 2 2" xfId="2252" xr:uid="{DCBED4E0-8565-40D1-86E9-65281AB9EFCE}"/>
    <cellStyle name="Check Cell 2 2 10" xfId="2253" xr:uid="{E3B87A43-5DB2-4B63-917F-D8EBD6942DAA}"/>
    <cellStyle name="Check Cell 2 2 2" xfId="2254" xr:uid="{11B37BBA-A232-49F7-91DB-378CBE28E524}"/>
    <cellStyle name="Check Cell 2 2 2 2" xfId="2255" xr:uid="{8B627ED1-10AC-460A-B28A-E14E20636961}"/>
    <cellStyle name="Check Cell 2 2 3" xfId="2256" xr:uid="{F7489DF9-7145-4B5F-ACCC-AFAF51E7CADC}"/>
    <cellStyle name="Check Cell 2 2 4" xfId="2257" xr:uid="{B39DB667-2AA6-417B-8D12-AD3FE8E2B2DB}"/>
    <cellStyle name="Check Cell 2 2 5" xfId="2258" xr:uid="{8C4EF278-DEAE-4A1C-93B9-65F555EC5152}"/>
    <cellStyle name="Check Cell 2 2 6" xfId="2259" xr:uid="{73E94A58-C898-43EC-A9E7-3CE3F2D151A3}"/>
    <cellStyle name="Check Cell 2 2 7" xfId="2260" xr:uid="{74B97DBD-D611-4EC5-BF94-65373DB9B459}"/>
    <cellStyle name="Check Cell 2 2 8" xfId="2261" xr:uid="{5C5177AD-AAF6-4418-BDA1-3AC100BC0899}"/>
    <cellStyle name="Check Cell 2 2 9" xfId="2262" xr:uid="{11915FC7-2909-4E85-BF83-BA1E4585DD97}"/>
    <cellStyle name="Check Cell 2 3" xfId="2263" xr:uid="{61981189-57AD-46A1-AFEE-86E5CB70AE5C}"/>
    <cellStyle name="Check Cell 2 3 2" xfId="2264" xr:uid="{75020D2D-DABA-47FF-9C0B-829A4A50FD88}"/>
    <cellStyle name="Check Cell 2 4" xfId="2265" xr:uid="{11F44252-0AD1-4BCE-9AB3-50591422C26A}"/>
    <cellStyle name="Check Cell 2 4 2" xfId="2266" xr:uid="{665298D5-072A-41A6-990E-D480B3716EEB}"/>
    <cellStyle name="Check Cell 2 5" xfId="2267" xr:uid="{F3FC8353-99A5-4D85-A3C9-B96343B44586}"/>
    <cellStyle name="Check Cell 2 6" xfId="2268" xr:uid="{43320092-CE0B-47A2-8EEB-D90AF7D22957}"/>
    <cellStyle name="Check Cell 2 7" xfId="2269" xr:uid="{B4DB5194-9BBB-4662-A34F-47BE74DA9459}"/>
    <cellStyle name="Check Cell 2 8" xfId="2270" xr:uid="{B44CB075-DF59-4891-BE37-C97070ADC273}"/>
    <cellStyle name="Check Cell 2 9" xfId="2271" xr:uid="{09CAA2E1-2D25-4920-94D8-42F9339B3382}"/>
    <cellStyle name="Check Cell 3" xfId="2272" xr:uid="{615A3880-8A9A-4442-A524-3E3E25C86AFA}"/>
    <cellStyle name="Check Cell 3 10" xfId="2273" xr:uid="{F1690AB0-D9F3-4867-A932-A21E44903B4A}"/>
    <cellStyle name="Check Cell 3 2" xfId="2274" xr:uid="{0A699F9C-136D-47EF-AB74-46A24413077A}"/>
    <cellStyle name="Check Cell 3 3" xfId="2275" xr:uid="{7822EFCE-2026-4BE9-AEDC-C7118D3D21B2}"/>
    <cellStyle name="Check Cell 3 4" xfId="2276" xr:uid="{B3327B63-9EEF-4A00-9B9C-951021106EF5}"/>
    <cellStyle name="Check Cell 3 5" xfId="2277" xr:uid="{AB5D663C-7818-4AB0-89A9-54A170747C41}"/>
    <cellStyle name="Check Cell 3 6" xfId="2278" xr:uid="{45FC4CE0-D749-42F2-8E42-A9EBAF8C5D16}"/>
    <cellStyle name="Check Cell 3 7" xfId="2279" xr:uid="{40EA2331-B8CE-4658-9B5E-C74E08F07BDD}"/>
    <cellStyle name="Check Cell 3 8" xfId="2280" xr:uid="{218C9DAA-5A1C-4400-AC86-D196D4A51D99}"/>
    <cellStyle name="Check Cell 3 9" xfId="2281" xr:uid="{A36E9F72-DEB6-419E-B89D-58362F2B3EA9}"/>
    <cellStyle name="Check Cell 4" xfId="2282" xr:uid="{630E4288-D0E4-4004-8482-AC7848639616}"/>
    <cellStyle name="Check Cell 4 10" xfId="2283" xr:uid="{9E691D02-348B-4DBF-A285-9CE539BBA4E4}"/>
    <cellStyle name="Check Cell 4 2" xfId="2284" xr:uid="{B3408841-652B-48ED-AEB5-7BB15FFE93ED}"/>
    <cellStyle name="Check Cell 4 3" xfId="2285" xr:uid="{65872061-2D68-4CBB-BDAD-7A8293218250}"/>
    <cellStyle name="Check Cell 4 4" xfId="2286" xr:uid="{05C1D7FC-1BCF-4680-A36F-3F2A6137A344}"/>
    <cellStyle name="Check Cell 4 5" xfId="2287" xr:uid="{E760D4F5-7591-4799-AF41-1EA0F4ACDBB5}"/>
    <cellStyle name="Check Cell 4 6" xfId="2288" xr:uid="{2608C121-9978-45A1-AAF7-8A0444CD1BF6}"/>
    <cellStyle name="Check Cell 4 7" xfId="2289" xr:uid="{CF9F7333-C0D2-4C11-A346-58A13496F12C}"/>
    <cellStyle name="Check Cell 4 8" xfId="2290" xr:uid="{99851AAA-894C-40D1-BD53-DB9B00915C96}"/>
    <cellStyle name="Check Cell 4 9" xfId="2291" xr:uid="{C8876DAC-B874-4C23-8C78-2B982A15DF5C}"/>
    <cellStyle name="Check Cell 5" xfId="2292" xr:uid="{5A2C5118-80A0-4415-8D6A-BDBA3FB076AD}"/>
    <cellStyle name="Check Cell 5 10" xfId="2293" xr:uid="{7862A1B2-6FFD-43A9-8431-88B940004F91}"/>
    <cellStyle name="Check Cell 5 2" xfId="2294" xr:uid="{C421DA88-31F8-435D-A7D6-9D8256C42D2D}"/>
    <cellStyle name="Check Cell 5 3" xfId="2295" xr:uid="{C8C6C338-4CBB-4BA6-B7C5-B1B72FE5BB4D}"/>
    <cellStyle name="Check Cell 5 4" xfId="2296" xr:uid="{E2956D11-6955-4990-85FA-90F32532F166}"/>
    <cellStyle name="Check Cell 5 5" xfId="2297" xr:uid="{AF46CB39-3F71-4964-BBB7-69DC772AA4FC}"/>
    <cellStyle name="Check Cell 5 6" xfId="2298" xr:uid="{CE737785-0FEA-417F-B035-8DB5C195A4C4}"/>
    <cellStyle name="Check Cell 5 7" xfId="2299" xr:uid="{273B8E23-4A73-4C64-8A17-59AA56BC6CF1}"/>
    <cellStyle name="Check Cell 5 8" xfId="2300" xr:uid="{816D3677-25AA-4D0C-B159-94BD41B9B266}"/>
    <cellStyle name="Check Cell 5 9" xfId="2301" xr:uid="{BA9F63D5-7A81-4AEF-926F-A38BEA817B55}"/>
    <cellStyle name="Check Cell 6 2" xfId="2302" xr:uid="{51E28B26-3C36-4654-9AF5-C4B530B7EF58}"/>
    <cellStyle name="Check Cell 7 2" xfId="2303" xr:uid="{C27BD22C-4AFA-4DB9-AD9B-D1F653FABF5A}"/>
    <cellStyle name="Check Cell 8" xfId="2304" xr:uid="{BFDC24D3-D807-4E4C-BDCC-0E06502CF031}"/>
    <cellStyle name="Check Cell 9" xfId="2305" xr:uid="{EA94B8BE-C22C-44ED-835A-E1C06447BC1C}"/>
    <cellStyle name="Comma" xfId="16745" builtinId="3"/>
    <cellStyle name="Comma 2" xfId="1" xr:uid="{00000000-0005-0000-0000-000001000000}"/>
    <cellStyle name="Comma 2 2" xfId="2306" xr:uid="{24DC77B9-FCB9-475E-81E7-DB66B8C9EFD2}"/>
    <cellStyle name="Comma 3" xfId="3" xr:uid="{00000000-0005-0000-0000-000002000000}"/>
    <cellStyle name="Comma 3 2" xfId="2307" xr:uid="{69AA883D-387E-445D-B8FC-B2B1C4917354}"/>
    <cellStyle name="Comma 4" xfId="2308" xr:uid="{6B6DC6B0-CF0A-4E6D-8465-4A088CBAEFDF}"/>
    <cellStyle name="Comma 4 2" xfId="16751" xr:uid="{88128678-5C6A-4567-977E-FBA196695ACB}"/>
    <cellStyle name="Comma 5" xfId="16735" xr:uid="{A60BA17E-E77A-41C0-9666-B169AB8F1AF6}"/>
    <cellStyle name="Comma 6" xfId="16749" xr:uid="{418D6007-99A5-4EA3-95DF-2F356F058614}"/>
    <cellStyle name="Comma 6 2" xfId="16752" xr:uid="{613FECF2-8C55-4A7E-ACB3-427D79A7ED3E}"/>
    <cellStyle name="Comma 7" xfId="2309" xr:uid="{DF0DA475-BB58-4094-B162-03150E348BA0}"/>
    <cellStyle name="Comma 8" xfId="16754" xr:uid="{94510020-66F5-4AB6-B1D6-D04A6D46C443}"/>
    <cellStyle name="Comma 9" xfId="16766" xr:uid="{8A9236CC-C1DE-4A22-AB24-6B81457AB353}"/>
    <cellStyle name="Explanatory Text" xfId="24" builtinId="53" customBuiltin="1"/>
    <cellStyle name="Explanatory Text 10" xfId="2310" xr:uid="{BA07EFDC-28A6-4DC6-8EC4-A2E7766D3457}"/>
    <cellStyle name="Explanatory Text 11" xfId="2311" xr:uid="{EAEE989B-0651-423F-BF05-B8A068B3CA58}"/>
    <cellStyle name="Explanatory Text 12" xfId="2312" xr:uid="{F6ABEC21-5E4F-493F-B060-E84316A21D14}"/>
    <cellStyle name="Explanatory Text 13" xfId="2313" xr:uid="{5A2C2959-E436-4300-A254-F112E9851C26}"/>
    <cellStyle name="Explanatory Text 14" xfId="2314" xr:uid="{B8279CA1-FC40-421C-A155-A2345E7CDC07}"/>
    <cellStyle name="Explanatory Text 2 10" xfId="2315" xr:uid="{802C29D7-D7E6-430F-99CC-821C6B36B5B0}"/>
    <cellStyle name="Explanatory Text 2 11" xfId="2316" xr:uid="{943E0309-F4AB-44F9-8E42-297A933245F1}"/>
    <cellStyle name="Explanatory Text 2 12" xfId="2317" xr:uid="{0E3B95CA-BB42-4C16-92F5-39D169F8A4EA}"/>
    <cellStyle name="Explanatory Text 2 13" xfId="2318" xr:uid="{06878BBC-A60F-4EA1-9382-82FC8BC3FA9D}"/>
    <cellStyle name="Explanatory Text 2 2" xfId="2319" xr:uid="{245277E7-93ED-4673-9D41-35CE5FFA0B40}"/>
    <cellStyle name="Explanatory Text 2 2 10" xfId="2320" xr:uid="{4889FFE2-0BAD-408E-942F-49FC32FE0544}"/>
    <cellStyle name="Explanatory Text 2 2 2" xfId="2321" xr:uid="{A6EA344A-3F2B-4031-87C5-E79DEED57DF1}"/>
    <cellStyle name="Explanatory Text 2 2 2 2" xfId="2322" xr:uid="{657EBFE6-C8F5-429A-9170-B0C2762929FE}"/>
    <cellStyle name="Explanatory Text 2 2 3" xfId="2323" xr:uid="{286389AE-16DA-438C-8CB6-DA286E21743E}"/>
    <cellStyle name="Explanatory Text 2 2 4" xfId="2324" xr:uid="{FE6F3549-B3E8-40B9-A16B-857B88A8D9DC}"/>
    <cellStyle name="Explanatory Text 2 2 5" xfId="2325" xr:uid="{86A15818-3CA8-43CF-8318-0A38DAE5CDC8}"/>
    <cellStyle name="Explanatory Text 2 2 6" xfId="2326" xr:uid="{DFCBE8EA-03E4-43E8-91A4-AB0C933443F0}"/>
    <cellStyle name="Explanatory Text 2 2 7" xfId="2327" xr:uid="{D7E53B56-9F86-4ADE-A46F-26F3A5A991A3}"/>
    <cellStyle name="Explanatory Text 2 2 8" xfId="2328" xr:uid="{F01DE74D-29CE-4B32-A34E-4AF3E64FB808}"/>
    <cellStyle name="Explanatory Text 2 2 9" xfId="2329" xr:uid="{92346995-B523-4796-A35A-EB09512787D9}"/>
    <cellStyle name="Explanatory Text 2 3" xfId="2330" xr:uid="{17053D68-B875-4DAD-B45A-8A85D9B35FFF}"/>
    <cellStyle name="Explanatory Text 2 3 2" xfId="2331" xr:uid="{34068C69-A54F-4634-A340-1EB7B1C88713}"/>
    <cellStyle name="Explanatory Text 2 4" xfId="2332" xr:uid="{5AD0EF9E-1A77-4EB1-B282-6447F399865A}"/>
    <cellStyle name="Explanatory Text 2 4 2" xfId="2333" xr:uid="{CBAC1025-A01D-4477-BF31-AF252139292A}"/>
    <cellStyle name="Explanatory Text 2 5" xfId="2334" xr:uid="{6F9E7690-5307-487E-BB1F-B37AEB84ED17}"/>
    <cellStyle name="Explanatory Text 2 6" xfId="2335" xr:uid="{3822C12C-BEB5-4376-AEB9-ED83AA59B289}"/>
    <cellStyle name="Explanatory Text 2 7" xfId="2336" xr:uid="{CF7995EE-4195-4472-BCD3-F5A5AB4CE55D}"/>
    <cellStyle name="Explanatory Text 2 8" xfId="2337" xr:uid="{1C8C12DF-650B-4742-917F-13922D69C2C5}"/>
    <cellStyle name="Explanatory Text 2 9" xfId="2338" xr:uid="{91B08766-D1EB-4EB1-BC66-95213C46419B}"/>
    <cellStyle name="Explanatory Text 3" xfId="2339" xr:uid="{10D4D282-63BB-4102-B25C-BBFC9EC63066}"/>
    <cellStyle name="Explanatory Text 3 10" xfId="2340" xr:uid="{0EBF6188-5DF1-4526-BD29-2C64C5FC0494}"/>
    <cellStyle name="Explanatory Text 3 2" xfId="2341" xr:uid="{98CFACD2-BDA8-451A-B661-5C8012141360}"/>
    <cellStyle name="Explanatory Text 3 3" xfId="2342" xr:uid="{91A96C31-E022-49FC-BD37-ABD6945AC626}"/>
    <cellStyle name="Explanatory Text 3 4" xfId="2343" xr:uid="{348558B0-F35B-4560-823E-E70B0ECC0525}"/>
    <cellStyle name="Explanatory Text 3 5" xfId="2344" xr:uid="{D612746C-6FBF-47B4-92BD-6856319757D5}"/>
    <cellStyle name="Explanatory Text 3 6" xfId="2345" xr:uid="{B81384B8-5A91-4656-854C-CB419A8D5256}"/>
    <cellStyle name="Explanatory Text 3 7" xfId="2346" xr:uid="{8DACE294-B81F-49D4-9A2A-737863F33FC3}"/>
    <cellStyle name="Explanatory Text 3 8" xfId="2347" xr:uid="{2B62A034-2D71-4E69-96F7-DA3D2644A65F}"/>
    <cellStyle name="Explanatory Text 3 9" xfId="2348" xr:uid="{E678C746-2A4E-4C6E-86FD-5447A5280B53}"/>
    <cellStyle name="Explanatory Text 4" xfId="2349" xr:uid="{00618A50-4E36-410D-8982-F17CA95F4D6A}"/>
    <cellStyle name="Explanatory Text 4 10" xfId="2350" xr:uid="{35F7D541-4B21-4571-B043-3DB84B1ADBD5}"/>
    <cellStyle name="Explanatory Text 4 2" xfId="2351" xr:uid="{FF9052C1-CD86-41CB-8076-E8401E02AA03}"/>
    <cellStyle name="Explanatory Text 4 3" xfId="2352" xr:uid="{F4305665-E2BE-4C0D-8E97-1D8EB069CD8B}"/>
    <cellStyle name="Explanatory Text 4 4" xfId="2353" xr:uid="{4B7F5D15-918C-4025-AD32-0649EBB5C5BB}"/>
    <cellStyle name="Explanatory Text 4 5" xfId="2354" xr:uid="{5260FF45-C264-4545-B9B2-05E3F4F9EA5B}"/>
    <cellStyle name="Explanatory Text 4 6" xfId="2355" xr:uid="{D7568118-AAD8-47B9-94DF-88746A4D9294}"/>
    <cellStyle name="Explanatory Text 4 7" xfId="2356" xr:uid="{4756573B-62B9-4824-8EA1-806CA6AA7A1D}"/>
    <cellStyle name="Explanatory Text 4 8" xfId="2357" xr:uid="{884B6EB4-47B5-4238-B5BA-C4154B0D67DF}"/>
    <cellStyle name="Explanatory Text 4 9" xfId="2358" xr:uid="{7BBBB83F-4D7B-47B2-AA02-C60CA8D0BAF2}"/>
    <cellStyle name="Explanatory Text 5" xfId="2359" xr:uid="{9F963046-49EC-437E-AD42-9112D7904FE8}"/>
    <cellStyle name="Explanatory Text 5 10" xfId="2360" xr:uid="{8D99D4E6-5D9A-44DE-8B34-028B6A8104FE}"/>
    <cellStyle name="Explanatory Text 5 2" xfId="2361" xr:uid="{0F1EC0B6-273F-499F-88CE-94148A205D90}"/>
    <cellStyle name="Explanatory Text 5 3" xfId="2362" xr:uid="{8FFE797B-EEFD-44F7-83D7-8F1FD4BB4DBF}"/>
    <cellStyle name="Explanatory Text 5 4" xfId="2363" xr:uid="{B83CA079-D667-4B31-9168-BF0300782EC5}"/>
    <cellStyle name="Explanatory Text 5 5" xfId="2364" xr:uid="{78138CA9-7587-4D04-BF53-0887942D9B53}"/>
    <cellStyle name="Explanatory Text 5 6" xfId="2365" xr:uid="{4EF43896-BF32-4142-8C7B-2F3CD860D6F3}"/>
    <cellStyle name="Explanatory Text 5 7" xfId="2366" xr:uid="{A7A79923-43AB-4317-9889-EB84C2AC2EBA}"/>
    <cellStyle name="Explanatory Text 5 8" xfId="2367" xr:uid="{A63244AA-8DFA-4C08-A384-A05FB159B308}"/>
    <cellStyle name="Explanatory Text 5 9" xfId="2368" xr:uid="{D348050F-3B34-4BB5-A03F-4E6919C7F62B}"/>
    <cellStyle name="Explanatory Text 6 2" xfId="2369" xr:uid="{AD286C7B-F77F-4F57-9118-6B49F96BAE12}"/>
    <cellStyle name="Explanatory Text 7 2" xfId="2370" xr:uid="{F0C16C0C-4ECB-4FE2-AAEA-A9170EADB80F}"/>
    <cellStyle name="Explanatory Text 8" xfId="2371" xr:uid="{F7153103-1CFB-4485-90F6-17C22713E7AE}"/>
    <cellStyle name="Explanatory Text 9" xfId="2372" xr:uid="{C2D71F6D-D3E9-4012-A7C3-83889E557C09}"/>
    <cellStyle name="Good" xfId="14" builtinId="26" customBuiltin="1"/>
    <cellStyle name="Good 10" xfId="2373" xr:uid="{18B5E14C-25D1-441F-8432-DDC7682DC46D}"/>
    <cellStyle name="Good 11" xfId="2374" xr:uid="{A71442A8-2947-4945-840F-56EA78E577A3}"/>
    <cellStyle name="Good 12" xfId="2375" xr:uid="{803CE49C-3D98-4BF9-9182-EFB766E50576}"/>
    <cellStyle name="Good 13" xfId="2376" xr:uid="{674CDE4B-724D-45C8-BDC9-F110FC18C29B}"/>
    <cellStyle name="Good 14" xfId="2377" xr:uid="{446506C1-22E7-45C6-A272-9C48E5E26C27}"/>
    <cellStyle name="Good 2 10" xfId="2378" xr:uid="{D35691CC-D47F-4D81-91A4-A480895A102F}"/>
    <cellStyle name="Good 2 11" xfId="2379" xr:uid="{6827740B-5F46-4A6D-AEF6-9E09DC883365}"/>
    <cellStyle name="Good 2 12" xfId="2380" xr:uid="{92485857-12EF-47EA-8455-EE6E0F1FBC68}"/>
    <cellStyle name="Good 2 13" xfId="2381" xr:uid="{49B4D153-E746-45E7-9E59-5342B655133E}"/>
    <cellStyle name="Good 2 2" xfId="2382" xr:uid="{78820897-A284-4E00-8C3B-E35AE7E87565}"/>
    <cellStyle name="Good 2 2 10" xfId="2383" xr:uid="{385CF2CE-49E9-453C-818C-EC1E7542B320}"/>
    <cellStyle name="Good 2 2 2" xfId="2384" xr:uid="{0A0A255A-1CB1-4742-A591-CBC2FBC50A49}"/>
    <cellStyle name="Good 2 2 2 2" xfId="2385" xr:uid="{94F52E39-92E0-47EE-A35B-82332EFBCFAE}"/>
    <cellStyle name="Good 2 2 3" xfId="2386" xr:uid="{662F80C6-1522-444B-8E85-4C1A9182A62A}"/>
    <cellStyle name="Good 2 2 4" xfId="2387" xr:uid="{1E27E5BB-C9F7-458B-926C-4A5AA5F4F576}"/>
    <cellStyle name="Good 2 2 5" xfId="2388" xr:uid="{4BA9C1A5-26C6-44FF-8453-707FEECE1399}"/>
    <cellStyle name="Good 2 2 6" xfId="2389" xr:uid="{409AFBC7-0986-4E71-91C2-411F7B474FF2}"/>
    <cellStyle name="Good 2 2 7" xfId="2390" xr:uid="{DEC533A6-7BBB-4264-9F4A-F0B881ED7980}"/>
    <cellStyle name="Good 2 2 8" xfId="2391" xr:uid="{E1DEE451-39F9-4109-8326-E51B0A54078B}"/>
    <cellStyle name="Good 2 2 9" xfId="2392" xr:uid="{CD87C8D5-5F28-49DE-9C4F-49CAC7D94089}"/>
    <cellStyle name="Good 2 3" xfId="2393" xr:uid="{99DD5027-1A62-481A-A390-1D64364C4A73}"/>
    <cellStyle name="Good 2 3 2" xfId="2394" xr:uid="{61F316FA-88FC-4A25-824D-5ACD80EC6D8E}"/>
    <cellStyle name="Good 2 4" xfId="2395" xr:uid="{BC07B889-3C01-4D52-B8CF-71C2A35A1A19}"/>
    <cellStyle name="Good 2 4 2" xfId="2396" xr:uid="{B1FAAA3A-F3D9-4A79-A89C-E88D6A525669}"/>
    <cellStyle name="Good 2 5" xfId="2397" xr:uid="{5F925360-CEDA-4E43-8717-06699D91E2FD}"/>
    <cellStyle name="Good 2 6" xfId="2398" xr:uid="{8C1E6EB8-799F-4C4D-8630-FD3F2C6FA384}"/>
    <cellStyle name="Good 2 7" xfId="2399" xr:uid="{756477BC-CDD2-4936-A3F4-AABA1931EA99}"/>
    <cellStyle name="Good 2 8" xfId="2400" xr:uid="{32C155A2-A018-4B6D-874B-A401CE648FAE}"/>
    <cellStyle name="Good 2 9" xfId="2401" xr:uid="{CB4B0585-F082-42AF-8AB6-64BEE30C7214}"/>
    <cellStyle name="Good 3" xfId="2402" xr:uid="{C353A51F-E2C9-4230-A7D2-B0788E32AA34}"/>
    <cellStyle name="Good 3 10" xfId="2403" xr:uid="{41F29A64-C768-4E48-8921-28821279DD56}"/>
    <cellStyle name="Good 3 2" xfId="2404" xr:uid="{D48E13C8-C548-4E2C-A2EB-D0BDEF680202}"/>
    <cellStyle name="Good 3 3" xfId="2405" xr:uid="{AF3AF4ED-9840-4399-B091-65280E227BA1}"/>
    <cellStyle name="Good 3 4" xfId="2406" xr:uid="{4579CDD2-D155-4B3D-B282-248FA9204034}"/>
    <cellStyle name="Good 3 5" xfId="2407" xr:uid="{9BB725E7-9939-4F35-8064-8A5F98B3B92B}"/>
    <cellStyle name="Good 3 6" xfId="2408" xr:uid="{F91B2553-E8C5-42A8-8F73-90FDA9A01408}"/>
    <cellStyle name="Good 3 7" xfId="2409" xr:uid="{9DF46A58-6CA4-48C3-A72B-F39CC502B791}"/>
    <cellStyle name="Good 3 8" xfId="2410" xr:uid="{70F39961-304F-4A20-A639-1A1F9BE8241C}"/>
    <cellStyle name="Good 3 9" xfId="2411" xr:uid="{B02D04A2-7B2D-4804-BF7C-F4B4BFEFC3CC}"/>
    <cellStyle name="Good 4" xfId="2412" xr:uid="{3E18F12F-45DD-44DA-8FDA-B9718C0078B2}"/>
    <cellStyle name="Good 4 10" xfId="2413" xr:uid="{89D866FA-C6C1-43DC-9285-605C6B474C67}"/>
    <cellStyle name="Good 4 2" xfId="2414" xr:uid="{99AB4049-822B-49D9-9BD2-1EC4EC0959F6}"/>
    <cellStyle name="Good 4 3" xfId="2415" xr:uid="{8792E84A-D4F1-444A-ABF0-D99AC5EAB6D5}"/>
    <cellStyle name="Good 4 4" xfId="2416" xr:uid="{BD7AD97A-6FE8-4552-A9ED-99D142B3598C}"/>
    <cellStyle name="Good 4 5" xfId="2417" xr:uid="{68956B6F-1D5D-4515-A54A-EBFDBBC97CFD}"/>
    <cellStyle name="Good 4 6" xfId="2418" xr:uid="{F0543FE0-7618-4730-9437-5AFCD8983D26}"/>
    <cellStyle name="Good 4 7" xfId="2419" xr:uid="{AE849E15-5C73-412F-919A-539263805409}"/>
    <cellStyle name="Good 4 8" xfId="2420" xr:uid="{44BB343E-284B-46C6-B8DA-6BD549CE76D0}"/>
    <cellStyle name="Good 4 9" xfId="2421" xr:uid="{4A04DF78-41D9-4BBE-81F2-C804DC619806}"/>
    <cellStyle name="Good 5" xfId="2422" xr:uid="{61D63473-906A-49E3-AF86-E0F30A3BE2A3}"/>
    <cellStyle name="Good 5 10" xfId="2423" xr:uid="{1AC152AF-5542-416A-B721-196C6C72E6AB}"/>
    <cellStyle name="Good 5 2" xfId="2424" xr:uid="{3E3BF8E2-0FB8-4659-BE35-E7E2FF654F32}"/>
    <cellStyle name="Good 5 3" xfId="2425" xr:uid="{35680B24-EDBA-4945-AB62-AB5AC0FBD560}"/>
    <cellStyle name="Good 5 4" xfId="2426" xr:uid="{57ABB501-7417-4647-A207-DF8FE24EF7A3}"/>
    <cellStyle name="Good 5 5" xfId="2427" xr:uid="{389F60FD-2100-4ACF-8543-3F8E263D048D}"/>
    <cellStyle name="Good 5 6" xfId="2428" xr:uid="{1890D009-E5A8-4B37-AA3F-8DCB88B7A60D}"/>
    <cellStyle name="Good 5 7" xfId="2429" xr:uid="{A5806BC4-E5EE-40C8-8F5D-30EEC773E4DB}"/>
    <cellStyle name="Good 5 8" xfId="2430" xr:uid="{94A9668F-7134-45F9-9430-80ABAA83006C}"/>
    <cellStyle name="Good 5 9" xfId="2431" xr:uid="{E2411BAC-0C53-4FCB-AF8A-37F5C310E2AB}"/>
    <cellStyle name="Good 6 2" xfId="2432" xr:uid="{DEE280A6-1B88-4847-B703-1DE7C0871B0B}"/>
    <cellStyle name="Good 7 2" xfId="2433" xr:uid="{33277921-FC9C-4BD8-B151-C754C5ABEB83}"/>
    <cellStyle name="Good 8" xfId="2434" xr:uid="{6F46A142-BD55-4DFA-B599-343D4EED9557}"/>
    <cellStyle name="Good 9" xfId="2435" xr:uid="{A97957E3-10DD-4360-8FA5-07FBF98F8262}"/>
    <cellStyle name="Heading 1" xfId="10" builtinId="16" customBuiltin="1"/>
    <cellStyle name="Heading 1 10" xfId="2436" xr:uid="{B040B500-3FE6-4B7B-82B2-11EE5920752C}"/>
    <cellStyle name="Heading 1 11" xfId="2437" xr:uid="{8E4176AD-D449-4AA9-9E79-D05A97EB8C0A}"/>
    <cellStyle name="Heading 1 12" xfId="2438" xr:uid="{76391C5B-620C-4204-9087-7C1AC142C8FC}"/>
    <cellStyle name="Heading 1 13" xfId="2439" xr:uid="{1753748D-7439-42D8-A06B-141323EF7551}"/>
    <cellStyle name="Heading 1 14" xfId="2440" xr:uid="{9A965348-E320-4099-99B9-6B432E8CC3AB}"/>
    <cellStyle name="Heading 1 2 10" xfId="2441" xr:uid="{11B6C340-BD74-4FB1-A61C-CB8538AB82B1}"/>
    <cellStyle name="Heading 1 2 11" xfId="2442" xr:uid="{53AB201E-F44F-4BC3-8494-DCDA510B95A6}"/>
    <cellStyle name="Heading 1 2 12" xfId="2443" xr:uid="{99585542-EC51-4247-B2F4-F4B3B5425C3D}"/>
    <cellStyle name="Heading 1 2 13" xfId="2444" xr:uid="{11334891-A4AF-472A-BAE9-62272F64B565}"/>
    <cellStyle name="Heading 1 2 2" xfId="2445" xr:uid="{5716C5C9-DB1A-47A6-B115-0540672D06CD}"/>
    <cellStyle name="Heading 1 2 2 10" xfId="2446" xr:uid="{CBF03F0F-B1F9-479C-A44E-08532947912E}"/>
    <cellStyle name="Heading 1 2 2 2" xfId="2447" xr:uid="{DA8BECA4-2843-4A67-91AF-6361DEF989EB}"/>
    <cellStyle name="Heading 1 2 2 2 2" xfId="2448" xr:uid="{9279646B-3558-4A84-9248-F8EEF12DFBB9}"/>
    <cellStyle name="Heading 1 2 2 3" xfId="2449" xr:uid="{5E464987-5486-48A6-91A7-10B7A219678B}"/>
    <cellStyle name="Heading 1 2 2 4" xfId="2450" xr:uid="{8D7BB040-C8E3-457E-BEB5-065D9F9D8334}"/>
    <cellStyle name="Heading 1 2 2 5" xfId="2451" xr:uid="{3AFDBC91-F213-406A-B913-628A191BAC21}"/>
    <cellStyle name="Heading 1 2 2 6" xfId="2452" xr:uid="{0A5807D2-5F71-452C-B116-8013C0B02CE6}"/>
    <cellStyle name="Heading 1 2 2 7" xfId="2453" xr:uid="{67076BDC-502D-42F5-975E-1AB933164711}"/>
    <cellStyle name="Heading 1 2 2 8" xfId="2454" xr:uid="{5521A3F0-D6B2-41A8-A34A-DDA5B53515BB}"/>
    <cellStyle name="Heading 1 2 2 9" xfId="2455" xr:uid="{3A15261B-D414-46B4-9D83-54F487A77370}"/>
    <cellStyle name="Heading 1 2 3" xfId="2456" xr:uid="{DB4A734A-2916-49EE-A6A9-56F1F0A68853}"/>
    <cellStyle name="Heading 1 2 3 2" xfId="2457" xr:uid="{20485CA1-7A12-4598-9F40-981EB47E95C5}"/>
    <cellStyle name="Heading 1 2 4" xfId="2458" xr:uid="{A03B443A-4C01-458A-AE55-35B8753EE4F7}"/>
    <cellStyle name="Heading 1 2 4 2" xfId="2459" xr:uid="{3F6BC67C-C340-4846-9FC9-24B5A33A1C32}"/>
    <cellStyle name="Heading 1 2 5" xfId="2460" xr:uid="{B8AC292C-12AE-4938-8CED-79C37819AE36}"/>
    <cellStyle name="Heading 1 2 6" xfId="2461" xr:uid="{7CBE1167-7106-465B-AEB6-131FF9206B24}"/>
    <cellStyle name="Heading 1 2 7" xfId="2462" xr:uid="{B2D9A262-A7ED-40A2-9F35-607C9D81F8EB}"/>
    <cellStyle name="Heading 1 2 8" xfId="2463" xr:uid="{01F5EA1C-0376-40B5-B802-39F65BDCC12F}"/>
    <cellStyle name="Heading 1 2 9" xfId="2464" xr:uid="{80F35865-F1A0-44D4-A35A-4D25C719DFD8}"/>
    <cellStyle name="Heading 1 3" xfId="2465" xr:uid="{79A744CF-122A-42C1-8778-41AB66501E8A}"/>
    <cellStyle name="Heading 1 3 10" xfId="2466" xr:uid="{A0795720-7A12-47B8-B184-ECABD2139B43}"/>
    <cellStyle name="Heading 1 3 2" xfId="2467" xr:uid="{A835CE90-7BA1-4A86-9774-B906B56888B4}"/>
    <cellStyle name="Heading 1 3 3" xfId="2468" xr:uid="{5A89B8C2-BA5B-4946-914C-7D0BA98063F0}"/>
    <cellStyle name="Heading 1 3 4" xfId="2469" xr:uid="{E0666C41-4A9A-4DF7-8C0B-3AE7945F6056}"/>
    <cellStyle name="Heading 1 3 5" xfId="2470" xr:uid="{02E860F0-5E80-46D5-A229-208F19A44015}"/>
    <cellStyle name="Heading 1 3 6" xfId="2471" xr:uid="{30F730EE-7976-4342-8DDF-ED2BC70E63BB}"/>
    <cellStyle name="Heading 1 3 7" xfId="2472" xr:uid="{DB015FA9-A3F5-4EE2-8394-BAD8EE63C2C3}"/>
    <cellStyle name="Heading 1 3 8" xfId="2473" xr:uid="{AD0F29B4-F09D-42F8-B7D1-F52A7BB8FA7E}"/>
    <cellStyle name="Heading 1 3 9" xfId="2474" xr:uid="{E3361272-C978-4378-BC38-590A8A468BE1}"/>
    <cellStyle name="Heading 1 4" xfId="2475" xr:uid="{652266B4-9940-4BC2-B921-D5C5D69E0E64}"/>
    <cellStyle name="Heading 1 4 10" xfId="2476" xr:uid="{9576519B-33ED-473A-A141-3B79F0965033}"/>
    <cellStyle name="Heading 1 4 2" xfId="2477" xr:uid="{94116BB0-ECE1-455E-A1FE-392022AAFF32}"/>
    <cellStyle name="Heading 1 4 3" xfId="2478" xr:uid="{77C3ECBA-0E8F-430F-AA9F-103FF255D8E6}"/>
    <cellStyle name="Heading 1 4 4" xfId="2479" xr:uid="{ED7871C3-5086-4159-9A94-95502A7BF7EB}"/>
    <cellStyle name="Heading 1 4 5" xfId="2480" xr:uid="{2D64716B-09D1-4738-8CB2-049FDC044D42}"/>
    <cellStyle name="Heading 1 4 6" xfId="2481" xr:uid="{F228B67A-4991-4373-9F4F-B937625F0CE9}"/>
    <cellStyle name="Heading 1 4 7" xfId="2482" xr:uid="{A4D01F7D-DC64-49A1-921A-09C6776FC9A2}"/>
    <cellStyle name="Heading 1 4 8" xfId="2483" xr:uid="{EA2C8E67-DB22-4B34-89E8-6990C6042C28}"/>
    <cellStyle name="Heading 1 4 9" xfId="2484" xr:uid="{D1353A68-8FD6-4F23-A321-28D4F360E7E9}"/>
    <cellStyle name="Heading 1 5" xfId="2485" xr:uid="{1BB63CAA-2F91-4568-8612-5171ADC6422E}"/>
    <cellStyle name="Heading 1 5 10" xfId="2486" xr:uid="{9FE92388-6829-4496-A8C9-E8AAFA36EA96}"/>
    <cellStyle name="Heading 1 5 2" xfId="2487" xr:uid="{F91DB1E6-FCD4-4FA3-B7B9-C5F184558F00}"/>
    <cellStyle name="Heading 1 5 3" xfId="2488" xr:uid="{5C19A397-F724-4333-A840-4B5E9EAB605C}"/>
    <cellStyle name="Heading 1 5 4" xfId="2489" xr:uid="{0D2C152C-F791-45AA-BD03-0585D0BDEA52}"/>
    <cellStyle name="Heading 1 5 5" xfId="2490" xr:uid="{57993D5C-26DB-4484-B77D-082F0DD85344}"/>
    <cellStyle name="Heading 1 5 6" xfId="2491" xr:uid="{35AFBD94-4908-4F7C-8196-507F662AAB24}"/>
    <cellStyle name="Heading 1 5 7" xfId="2492" xr:uid="{9664A7ED-7B11-47A5-9F79-3DA36ED9D6DD}"/>
    <cellStyle name="Heading 1 5 8" xfId="2493" xr:uid="{605A0614-8255-47FD-AD7D-455A68DFDB9D}"/>
    <cellStyle name="Heading 1 5 9" xfId="2494" xr:uid="{1C8DF83D-7280-4664-9222-BA9570EE8149}"/>
    <cellStyle name="Heading 1 6 2" xfId="2495" xr:uid="{4B935871-A9AF-42D9-8009-E1455DA127F4}"/>
    <cellStyle name="Heading 1 7 2" xfId="2496" xr:uid="{8CD3CD8B-A5D5-4491-95E8-A00AABF975AA}"/>
    <cellStyle name="Heading 1 8" xfId="2497" xr:uid="{3BD34FEE-E320-4A3F-A398-D35FAFEFF3EB}"/>
    <cellStyle name="Heading 1 9" xfId="2498" xr:uid="{09D35649-B6D1-4F1C-BBAD-DC807DE6C85C}"/>
    <cellStyle name="Heading 2" xfId="11" builtinId="17" customBuiltin="1"/>
    <cellStyle name="Heading 2 10" xfId="2499" xr:uid="{74FE24B1-5F83-444B-8E01-F209FBF07F1E}"/>
    <cellStyle name="Heading 2 11" xfId="2500" xr:uid="{B05F8BBD-BCB7-417A-904B-AF2E78137813}"/>
    <cellStyle name="Heading 2 12" xfId="2501" xr:uid="{31302BF5-B2A4-43D7-9978-5D855D390F69}"/>
    <cellStyle name="Heading 2 13" xfId="2502" xr:uid="{BD5ECBA0-4A87-46B7-8356-D77F83B28D9F}"/>
    <cellStyle name="Heading 2 14" xfId="2503" xr:uid="{EEF9F3B2-DDF0-425F-857A-ACDC2273ECC3}"/>
    <cellStyle name="Heading 2 2 10" xfId="2504" xr:uid="{180373F7-3A94-40ED-9D1F-4CF20DF26EE4}"/>
    <cellStyle name="Heading 2 2 11" xfId="2505" xr:uid="{07439452-3360-4759-8494-80B106659A28}"/>
    <cellStyle name="Heading 2 2 12" xfId="2506" xr:uid="{39D2A270-F0F5-47B5-898D-EB871DFA65CB}"/>
    <cellStyle name="Heading 2 2 13" xfId="2507" xr:uid="{30CE5AC9-B869-40AD-B1F8-1EF85649FAEB}"/>
    <cellStyle name="Heading 2 2 2" xfId="2508" xr:uid="{4926A7D4-F85C-4B9A-BB16-C1A041A34880}"/>
    <cellStyle name="Heading 2 2 2 10" xfId="2509" xr:uid="{8AA9097A-EF86-44EC-B5B9-40A82852C11E}"/>
    <cellStyle name="Heading 2 2 2 2" xfId="2510" xr:uid="{9570F3E2-A00E-4DFE-A3D8-33DF0100113A}"/>
    <cellStyle name="Heading 2 2 2 2 2" xfId="2511" xr:uid="{9E45AC36-BC9D-477D-B822-E16D2E19B310}"/>
    <cellStyle name="Heading 2 2 2 3" xfId="2512" xr:uid="{E907E182-4D0A-48E1-9457-4FE91A7AF10B}"/>
    <cellStyle name="Heading 2 2 2 4" xfId="2513" xr:uid="{CB69040D-F0CA-45EC-B7BF-423FA5BEDC14}"/>
    <cellStyle name="Heading 2 2 2 5" xfId="2514" xr:uid="{7AC97C8D-B92F-49EB-9E04-6AB9BB541D62}"/>
    <cellStyle name="Heading 2 2 2 6" xfId="2515" xr:uid="{AF9EC389-1F43-4975-A3D3-B604D2735B8E}"/>
    <cellStyle name="Heading 2 2 2 7" xfId="2516" xr:uid="{6F7F9A5F-B8F9-43A0-B46B-20ED29014FDE}"/>
    <cellStyle name="Heading 2 2 2 8" xfId="2517" xr:uid="{DDD90259-F318-48AF-BE57-C1FDDD66EA34}"/>
    <cellStyle name="Heading 2 2 2 9" xfId="2518" xr:uid="{69CDA1E6-2517-40CB-809D-9E2DDA72A653}"/>
    <cellStyle name="Heading 2 2 3" xfId="2519" xr:uid="{3090B80C-C1A3-4A93-A328-85C5980CF1B7}"/>
    <cellStyle name="Heading 2 2 3 2" xfId="2520" xr:uid="{BB760CFE-4D70-4425-8C79-8B1ECC2C21C8}"/>
    <cellStyle name="Heading 2 2 4" xfId="2521" xr:uid="{A36013F7-5BA9-4164-821A-EE3E1D245F56}"/>
    <cellStyle name="Heading 2 2 4 2" xfId="2522" xr:uid="{EC6FF650-39A6-4CBF-824E-7783E57E2385}"/>
    <cellStyle name="Heading 2 2 5" xfId="2523" xr:uid="{6A4B0838-1184-4475-893B-FA74CE589A7F}"/>
    <cellStyle name="Heading 2 2 6" xfId="2524" xr:uid="{752F3652-FEE9-45A3-A84B-E4AE0E262EB3}"/>
    <cellStyle name="Heading 2 2 7" xfId="2525" xr:uid="{37005884-DB64-491F-AAD7-76A0FFAC228E}"/>
    <cellStyle name="Heading 2 2 8" xfId="2526" xr:uid="{33BEB7BB-4A34-4C9C-A2F0-58508B076B2E}"/>
    <cellStyle name="Heading 2 2 9" xfId="2527" xr:uid="{0AC3A576-0E0E-4DF9-B2BE-6B15F8E08016}"/>
    <cellStyle name="Heading 2 3" xfId="2528" xr:uid="{FAFF0990-F248-4F56-A1B4-83252982B0ED}"/>
    <cellStyle name="Heading 2 3 10" xfId="2529" xr:uid="{C2C634A7-6A4F-4776-B35A-F55060ECA1CF}"/>
    <cellStyle name="Heading 2 3 2" xfId="2530" xr:uid="{5D7B4CE9-4A7A-4E00-BAD5-207243927998}"/>
    <cellStyle name="Heading 2 3 3" xfId="2531" xr:uid="{784359B5-A667-4BF2-A1DE-6F73E5722F95}"/>
    <cellStyle name="Heading 2 3 4" xfId="2532" xr:uid="{11A6940E-E885-4AFC-AFE0-320C5E8598B0}"/>
    <cellStyle name="Heading 2 3 5" xfId="2533" xr:uid="{19061667-D9DD-4C61-A597-E7F1C74E2162}"/>
    <cellStyle name="Heading 2 3 6" xfId="2534" xr:uid="{EE2DE80E-9080-40E4-BCCF-0618422096C1}"/>
    <cellStyle name="Heading 2 3 7" xfId="2535" xr:uid="{7FFE9D76-715C-4614-8D7E-2E0F043C2DE5}"/>
    <cellStyle name="Heading 2 3 8" xfId="2536" xr:uid="{818B266B-AB55-4EDC-89B4-4FF0799693ED}"/>
    <cellStyle name="Heading 2 3 9" xfId="2537" xr:uid="{4CA12BAB-D4F8-47AD-9314-741589321E49}"/>
    <cellStyle name="Heading 2 4" xfId="2538" xr:uid="{D0CCB93E-2C1C-49B3-B9B3-20039B8408D8}"/>
    <cellStyle name="Heading 2 4 10" xfId="2539" xr:uid="{CD52F28C-A0E2-4620-9970-2FA803AF8916}"/>
    <cellStyle name="Heading 2 4 2" xfId="2540" xr:uid="{B22EBB20-7AFE-430F-AF8E-FE0D1B2328CA}"/>
    <cellStyle name="Heading 2 4 3" xfId="2541" xr:uid="{8AF626F8-3548-4015-A08A-4402870426E3}"/>
    <cellStyle name="Heading 2 4 4" xfId="2542" xr:uid="{0C0AC8DA-9866-475B-A1C7-0DF996D836E1}"/>
    <cellStyle name="Heading 2 4 5" xfId="2543" xr:uid="{9B68C897-BCFA-4A5C-AE9E-B71C4D21C7FB}"/>
    <cellStyle name="Heading 2 4 6" xfId="2544" xr:uid="{2E0C1A36-0D51-47A1-8007-52C5094DE00E}"/>
    <cellStyle name="Heading 2 4 7" xfId="2545" xr:uid="{BF58337D-9CB3-42B6-B2D0-6A001D124841}"/>
    <cellStyle name="Heading 2 4 8" xfId="2546" xr:uid="{8A2C23E8-F10E-4BA1-93A6-E46792B32D4C}"/>
    <cellStyle name="Heading 2 4 9" xfId="2547" xr:uid="{72E8B3BE-8DD6-4949-8A4E-A694C91D7068}"/>
    <cellStyle name="Heading 2 5" xfId="2548" xr:uid="{52261D69-A370-4FC2-8EDB-73C5B3132A8A}"/>
    <cellStyle name="Heading 2 5 10" xfId="2549" xr:uid="{72D80124-81B7-486D-8DDE-78E3CF9251F6}"/>
    <cellStyle name="Heading 2 5 2" xfId="2550" xr:uid="{4F322EE4-6D13-4D31-B74A-1AD418E79260}"/>
    <cellStyle name="Heading 2 5 3" xfId="2551" xr:uid="{AF25814D-9C7D-4D86-B9EE-6F40D1DB4023}"/>
    <cellStyle name="Heading 2 5 4" xfId="2552" xr:uid="{820A4D07-D415-4649-AD48-CC1AB0CBE97D}"/>
    <cellStyle name="Heading 2 5 5" xfId="2553" xr:uid="{EA40F7CC-F4A5-4B73-8677-3F8E15798676}"/>
    <cellStyle name="Heading 2 5 6" xfId="2554" xr:uid="{6563F919-5426-45D7-82C0-C990C2B2FD5B}"/>
    <cellStyle name="Heading 2 5 7" xfId="2555" xr:uid="{012AE0E6-297F-4B35-94E5-07824D341373}"/>
    <cellStyle name="Heading 2 5 8" xfId="2556" xr:uid="{FD6523E2-19ED-45D2-B374-1A90CA5784E3}"/>
    <cellStyle name="Heading 2 5 9" xfId="2557" xr:uid="{F74918D8-E99C-4FDC-8645-6F6DDB1ADB12}"/>
    <cellStyle name="Heading 2 6 2" xfId="2558" xr:uid="{039A8076-3511-4687-9468-FED3D58D175B}"/>
    <cellStyle name="Heading 2 7 2" xfId="2559" xr:uid="{65A0C3F0-1B6B-4497-9B7D-75C3C26E86CD}"/>
    <cellStyle name="Heading 2 8" xfId="2560" xr:uid="{137A79E8-1ADF-4F81-86CF-FCE740690584}"/>
    <cellStyle name="Heading 2 9" xfId="2561" xr:uid="{C2E99023-28E5-46C9-A436-9A1CAF278BDB}"/>
    <cellStyle name="Heading 3" xfId="12" builtinId="18" customBuiltin="1"/>
    <cellStyle name="Heading 3 10" xfId="2562" xr:uid="{729DEFD8-E52C-4ABC-B8F3-A25CEF7EAD39}"/>
    <cellStyle name="Heading 3 11" xfId="2563" xr:uid="{767AE46F-A593-47F1-8F68-310C0E041054}"/>
    <cellStyle name="Heading 3 12" xfId="2564" xr:uid="{E946FD49-1785-4E02-A1D9-1E921312603B}"/>
    <cellStyle name="Heading 3 13" xfId="2565" xr:uid="{723A5725-42DD-4AE1-B1BA-FBC8D82097B4}"/>
    <cellStyle name="Heading 3 14" xfId="2566" xr:uid="{174407D3-3AF3-4C25-945B-DA7283741032}"/>
    <cellStyle name="Heading 3 2 10" xfId="2567" xr:uid="{4526FA62-CA2C-498A-B07B-49B40F3DCBB7}"/>
    <cellStyle name="Heading 3 2 11" xfId="2568" xr:uid="{BF08CCEE-7383-4C56-B6D2-1262D946272F}"/>
    <cellStyle name="Heading 3 2 12" xfId="2569" xr:uid="{4E8D8541-C90E-409D-AAF9-63D867B13926}"/>
    <cellStyle name="Heading 3 2 13" xfId="2570" xr:uid="{D4AF663B-E5E1-44A5-AE9A-B68D4E0F7B62}"/>
    <cellStyle name="Heading 3 2 2" xfId="2571" xr:uid="{96AF0B5A-5B61-4424-9204-C974DE7220FE}"/>
    <cellStyle name="Heading 3 2 2 10" xfId="2572" xr:uid="{78AF63B7-FCA1-4568-BD66-4F5C5B56EB61}"/>
    <cellStyle name="Heading 3 2 2 2" xfId="2573" xr:uid="{38B43520-E13E-4304-8966-460DC5F51DC8}"/>
    <cellStyle name="Heading 3 2 2 2 2" xfId="2574" xr:uid="{55761B4D-ABBE-44C2-BA77-EDF5A9B8CB06}"/>
    <cellStyle name="Heading 3 2 2 3" xfId="2575" xr:uid="{96092FF8-7590-44E0-A90C-095A39B3C7C2}"/>
    <cellStyle name="Heading 3 2 2 4" xfId="2576" xr:uid="{2B4787AC-D469-458E-BC24-9CB38B9DC77F}"/>
    <cellStyle name="Heading 3 2 2 5" xfId="2577" xr:uid="{DA31FB37-E89D-48B7-AD16-B4B7E44B97C8}"/>
    <cellStyle name="Heading 3 2 2 6" xfId="2578" xr:uid="{C63F99D7-C077-48A1-9241-0FC0D4453C47}"/>
    <cellStyle name="Heading 3 2 2 7" xfId="2579" xr:uid="{BE28B598-4F9D-4540-A933-A78EC2397DC6}"/>
    <cellStyle name="Heading 3 2 2 8" xfId="2580" xr:uid="{8BDA2BCA-0315-4143-AF2B-073025D45715}"/>
    <cellStyle name="Heading 3 2 2 9" xfId="2581" xr:uid="{19BECE68-B4E5-46F3-B8F5-62F852BD4491}"/>
    <cellStyle name="Heading 3 2 3" xfId="2582" xr:uid="{6CF818A9-C24C-4A4B-B65C-CE4856E49FE5}"/>
    <cellStyle name="Heading 3 2 3 2" xfId="2583" xr:uid="{A1BF8D02-81B0-4599-9074-F6C411EFFE3B}"/>
    <cellStyle name="Heading 3 2 4" xfId="2584" xr:uid="{939A61D0-8C98-488E-B7DE-643641243176}"/>
    <cellStyle name="Heading 3 2 4 2" xfId="2585" xr:uid="{EC5FE066-B204-4C6B-8A38-824BAED80DC2}"/>
    <cellStyle name="Heading 3 2 5" xfId="2586" xr:uid="{BA9A03D7-E4B6-49BA-90A1-69FF42788978}"/>
    <cellStyle name="Heading 3 2 6" xfId="2587" xr:uid="{7C290DE8-185F-450F-AFB0-FE1464611040}"/>
    <cellStyle name="Heading 3 2 7" xfId="2588" xr:uid="{2F6077C9-979C-4C8F-9AE2-8DC828A2CCBE}"/>
    <cellStyle name="Heading 3 2 8" xfId="2589" xr:uid="{F9CFC0C8-4A63-483F-8DCB-17D042B073BD}"/>
    <cellStyle name="Heading 3 2 9" xfId="2590" xr:uid="{554891A5-FCBF-4032-A160-C393191D8125}"/>
    <cellStyle name="Heading 3 3" xfId="2591" xr:uid="{193695E3-92ED-4DF3-87F4-DB103258639C}"/>
    <cellStyle name="Heading 3 3 10" xfId="2592" xr:uid="{D5AD6832-8D90-49EC-B7C5-1616A583AAB8}"/>
    <cellStyle name="Heading 3 3 2" xfId="2593" xr:uid="{41575A8E-90A9-4E99-A67B-608A9FF6E438}"/>
    <cellStyle name="Heading 3 3 3" xfId="2594" xr:uid="{DF717015-EA5D-47EC-864E-DFEE358BE501}"/>
    <cellStyle name="Heading 3 3 4" xfId="2595" xr:uid="{CCF7B9D8-B99C-4232-A723-060B0B88DF0B}"/>
    <cellStyle name="Heading 3 3 5" xfId="2596" xr:uid="{CB40679D-551F-4A05-80EE-E5E70254C68F}"/>
    <cellStyle name="Heading 3 3 6" xfId="2597" xr:uid="{636E7AF6-A50F-475E-BD09-3EFF0EF2CEF7}"/>
    <cellStyle name="Heading 3 3 7" xfId="2598" xr:uid="{DA489542-522F-4DEA-B211-9E6610D63D7E}"/>
    <cellStyle name="Heading 3 3 8" xfId="2599" xr:uid="{8E798DEA-69AD-4690-8A13-C8387D2859AB}"/>
    <cellStyle name="Heading 3 3 9" xfId="2600" xr:uid="{81713C79-52E6-4EB8-8FBC-F4989A83DF15}"/>
    <cellStyle name="Heading 3 4" xfId="2601" xr:uid="{2D3EE60D-0D97-4D51-A49E-D801A327E984}"/>
    <cellStyle name="Heading 3 4 10" xfId="2602" xr:uid="{5170E6F2-15DA-4C10-B8D6-32AF2CE7D631}"/>
    <cellStyle name="Heading 3 4 2" xfId="2603" xr:uid="{3CA4E190-8246-4F9B-97C0-EFAE10819083}"/>
    <cellStyle name="Heading 3 4 3" xfId="2604" xr:uid="{CD0A2C8E-B9DD-40EE-990A-577DDD22493D}"/>
    <cellStyle name="Heading 3 4 4" xfId="2605" xr:uid="{35AE6757-3696-496D-BBEA-79F9AFED7744}"/>
    <cellStyle name="Heading 3 4 5" xfId="2606" xr:uid="{ACB629A6-5190-4501-B368-1ED45B59205B}"/>
    <cellStyle name="Heading 3 4 6" xfId="2607" xr:uid="{1913FD00-5E96-4171-A9A3-360CBC878B7F}"/>
    <cellStyle name="Heading 3 4 7" xfId="2608" xr:uid="{6708885E-2201-4E3D-AA93-3A477555384A}"/>
    <cellStyle name="Heading 3 4 8" xfId="2609" xr:uid="{D43D762F-D31B-40A3-9DD9-D290503595F9}"/>
    <cellStyle name="Heading 3 4 9" xfId="2610" xr:uid="{D0A4571F-A398-479A-AEF7-DD71A3190C8A}"/>
    <cellStyle name="Heading 3 5" xfId="2611" xr:uid="{2B4A2F95-B86B-4CA8-8935-349CDC42E8D0}"/>
    <cellStyle name="Heading 3 5 10" xfId="2612" xr:uid="{7B0411AB-EC89-4393-ADFD-890EA31A4824}"/>
    <cellStyle name="Heading 3 5 2" xfId="2613" xr:uid="{D22FD6E3-61EB-4D8F-8AB1-026E723F07D8}"/>
    <cellStyle name="Heading 3 5 3" xfId="2614" xr:uid="{0D51B366-35A8-4F1B-9495-36B8C5C8C516}"/>
    <cellStyle name="Heading 3 5 4" xfId="2615" xr:uid="{6D84C6E0-308A-42EB-AA71-556562EB9A51}"/>
    <cellStyle name="Heading 3 5 5" xfId="2616" xr:uid="{54B8AB48-4707-4A83-B8A7-E28F41B4B43E}"/>
    <cellStyle name="Heading 3 5 6" xfId="2617" xr:uid="{1B2C873F-3D3E-4945-A355-CAB6AEC63269}"/>
    <cellStyle name="Heading 3 5 7" xfId="2618" xr:uid="{B81865D6-5047-49B9-AE4E-74B0109AFEC7}"/>
    <cellStyle name="Heading 3 5 8" xfId="2619" xr:uid="{960A49E5-DEE2-476C-852B-36DAFA559F65}"/>
    <cellStyle name="Heading 3 5 9" xfId="2620" xr:uid="{65F84D6A-2D5C-4CD8-9363-930DB45A42EA}"/>
    <cellStyle name="Heading 3 6 2" xfId="2621" xr:uid="{78D848B8-BA32-484A-B53B-1782547EB646}"/>
    <cellStyle name="Heading 3 7 2" xfId="2622" xr:uid="{7C7562FC-4E26-4CF8-9B5D-3C49BAF887BE}"/>
    <cellStyle name="Heading 3 8" xfId="2623" xr:uid="{41A9FFA2-AD68-4FCD-9DCC-AAC0DAB7601B}"/>
    <cellStyle name="Heading 3 9" xfId="2624" xr:uid="{C06A4A1D-0ED7-40A0-99D7-9EE1A3D8BCA7}"/>
    <cellStyle name="Heading 4" xfId="13" builtinId="19" customBuiltin="1"/>
    <cellStyle name="Heading 4 10" xfId="2625" xr:uid="{174A764F-7B1A-4512-886A-BF312CB8A261}"/>
    <cellStyle name="Heading 4 11" xfId="2626" xr:uid="{08B38AE4-DB69-4127-AC9C-EB3B2D80C1D9}"/>
    <cellStyle name="Heading 4 12" xfId="2627" xr:uid="{01ECD2CD-8301-4ADE-ABB2-3E1D8A122364}"/>
    <cellStyle name="Heading 4 13" xfId="2628" xr:uid="{11A7EA53-4FC1-4EC7-BF17-A9BA17B283B1}"/>
    <cellStyle name="Heading 4 14" xfId="2629" xr:uid="{4ABB1BAE-F05D-4882-BFE3-9176A3E2E124}"/>
    <cellStyle name="Heading 4 2 10" xfId="2630" xr:uid="{D58BAC18-D557-44E3-A010-A8A5AB3DF671}"/>
    <cellStyle name="Heading 4 2 11" xfId="2631" xr:uid="{1AEFB5A0-C39D-42BB-AAE8-356D0F3A4F62}"/>
    <cellStyle name="Heading 4 2 12" xfId="2632" xr:uid="{64F29DB1-9796-4A84-9555-F93FAB0651B5}"/>
    <cellStyle name="Heading 4 2 13" xfId="2633" xr:uid="{9C64B9E2-0EAB-4D0F-B211-7B12F823E1C7}"/>
    <cellStyle name="Heading 4 2 2" xfId="2634" xr:uid="{F8036132-3650-45E9-8D4E-523AA8395612}"/>
    <cellStyle name="Heading 4 2 2 10" xfId="2635" xr:uid="{1A33DE2D-2D21-4F4F-A853-7E0975C963BF}"/>
    <cellStyle name="Heading 4 2 2 2" xfId="2636" xr:uid="{54FC55D3-14F4-4132-82E4-E33D53E844AA}"/>
    <cellStyle name="Heading 4 2 2 2 2" xfId="2637" xr:uid="{781EDDD8-2EB4-482C-B5E8-1D49BA75E9C9}"/>
    <cellStyle name="Heading 4 2 2 3" xfId="2638" xr:uid="{A11F586D-6F22-4840-9FD4-63D77CBD7592}"/>
    <cellStyle name="Heading 4 2 2 4" xfId="2639" xr:uid="{2CFBB99D-C6D0-4D1C-9D1B-FFA67B163333}"/>
    <cellStyle name="Heading 4 2 2 5" xfId="2640" xr:uid="{FC259A3C-A915-4C52-B700-B8150C3A8901}"/>
    <cellStyle name="Heading 4 2 2 6" xfId="2641" xr:uid="{9D18E3D3-9834-4CD9-9ADF-DFFC0FBBEFC1}"/>
    <cellStyle name="Heading 4 2 2 7" xfId="2642" xr:uid="{75C0CC54-968E-462B-B5CB-E46806E642F3}"/>
    <cellStyle name="Heading 4 2 2 8" xfId="2643" xr:uid="{8E75E460-2DC3-4F7E-AB2D-AE9B7AE8F61F}"/>
    <cellStyle name="Heading 4 2 2 9" xfId="2644" xr:uid="{7ED901EA-93FF-43C8-AE83-8BDD7A9B298F}"/>
    <cellStyle name="Heading 4 2 3" xfId="2645" xr:uid="{78122678-0839-4744-A7E3-811BEE71FE1D}"/>
    <cellStyle name="Heading 4 2 3 2" xfId="2646" xr:uid="{0586CFAA-7127-4D63-870D-37B35B9A50F3}"/>
    <cellStyle name="Heading 4 2 4" xfId="2647" xr:uid="{B05E1D75-B88C-4BA8-910C-8CE33AC08E23}"/>
    <cellStyle name="Heading 4 2 4 2" xfId="2648" xr:uid="{F359403F-C8E6-4096-95D9-710E313F80FC}"/>
    <cellStyle name="Heading 4 2 5" xfId="2649" xr:uid="{928FB89F-AA64-488E-B385-283136678D24}"/>
    <cellStyle name="Heading 4 2 6" xfId="2650" xr:uid="{98209145-20A8-40A8-941D-E90F66FD9460}"/>
    <cellStyle name="Heading 4 2 7" xfId="2651" xr:uid="{C0F398D1-9575-4B2D-BF47-2C43FF2F20FB}"/>
    <cellStyle name="Heading 4 2 8" xfId="2652" xr:uid="{75BEF88F-2DE8-4AB5-A725-636DF498ED6A}"/>
    <cellStyle name="Heading 4 2 9" xfId="2653" xr:uid="{7C890C56-0492-4341-B09D-D802058DEA9E}"/>
    <cellStyle name="Heading 4 3" xfId="2654" xr:uid="{EF769BC7-EB7D-4D5E-88D4-0D052C8BD8FF}"/>
    <cellStyle name="Heading 4 3 10" xfId="2655" xr:uid="{FF1BCC4D-CB8A-46E9-9713-458DDD2ACD3F}"/>
    <cellStyle name="Heading 4 3 2" xfId="2656" xr:uid="{BAB8B4C1-150B-4254-B376-BA6237976D83}"/>
    <cellStyle name="Heading 4 3 3" xfId="2657" xr:uid="{8C9EDE44-0C3E-4040-A92F-2CA9E069C674}"/>
    <cellStyle name="Heading 4 3 4" xfId="2658" xr:uid="{922DEF51-34A0-4D5C-8A4D-92E3F9FF08A0}"/>
    <cellStyle name="Heading 4 3 5" xfId="2659" xr:uid="{E2CFA421-CB3D-4A1C-97BB-D6673A9BC918}"/>
    <cellStyle name="Heading 4 3 6" xfId="2660" xr:uid="{4528C6A3-354D-4B2F-A57F-A51CCF9A168D}"/>
    <cellStyle name="Heading 4 3 7" xfId="2661" xr:uid="{584097F3-5220-4835-9B29-7A275DBE0E76}"/>
    <cellStyle name="Heading 4 3 8" xfId="2662" xr:uid="{67555CE1-615C-47CD-81F0-6424434C7EF6}"/>
    <cellStyle name="Heading 4 3 9" xfId="2663" xr:uid="{D21352DE-A337-4BC5-8DAA-A0FFAC38DA73}"/>
    <cellStyle name="Heading 4 4" xfId="2664" xr:uid="{FFBE3955-F5DC-4DE9-B991-9366E3D5B290}"/>
    <cellStyle name="Heading 4 4 10" xfId="2665" xr:uid="{F8E62F9D-ADF8-4E58-B1A9-CF6E3983014A}"/>
    <cellStyle name="Heading 4 4 2" xfId="2666" xr:uid="{699C0973-AC56-45E7-91F5-195BEE50270E}"/>
    <cellStyle name="Heading 4 4 3" xfId="2667" xr:uid="{E8C3405A-5FBA-407A-8DCD-24EC66D9F25B}"/>
    <cellStyle name="Heading 4 4 4" xfId="2668" xr:uid="{146EA5C1-C4F7-4458-936D-E3F0E206FA74}"/>
    <cellStyle name="Heading 4 4 5" xfId="2669" xr:uid="{BC86D1DE-72BD-4EF4-9141-135F93BB26DA}"/>
    <cellStyle name="Heading 4 4 6" xfId="2670" xr:uid="{4B01120C-5B1B-4F3D-B6EE-BBE428C86D4D}"/>
    <cellStyle name="Heading 4 4 7" xfId="2671" xr:uid="{237EC519-AC54-430A-B910-5914E18642BC}"/>
    <cellStyle name="Heading 4 4 8" xfId="2672" xr:uid="{559DDB63-0BAC-4538-9BF7-7FDF192A96FC}"/>
    <cellStyle name="Heading 4 4 9" xfId="2673" xr:uid="{A230B044-0475-4D8A-A00A-F8CBDFDE93E8}"/>
    <cellStyle name="Heading 4 5" xfId="2674" xr:uid="{7B32EADB-344A-4F2B-868D-87D236DD3E31}"/>
    <cellStyle name="Heading 4 5 10" xfId="2675" xr:uid="{99C75225-9A6D-4E8C-A836-3CF0D96AAEDF}"/>
    <cellStyle name="Heading 4 5 2" xfId="2676" xr:uid="{ACF22C0F-A6E2-4FAD-8C33-64BBE552FBEC}"/>
    <cellStyle name="Heading 4 5 3" xfId="2677" xr:uid="{0032EDB7-4899-4ED8-B9BF-705E92AC6F78}"/>
    <cellStyle name="Heading 4 5 4" xfId="2678" xr:uid="{9D0C43D4-988E-43A8-9D2C-7268C3FA002D}"/>
    <cellStyle name="Heading 4 5 5" xfId="2679" xr:uid="{3D3FDD07-1966-4FAE-A448-32A057AA6DAB}"/>
    <cellStyle name="Heading 4 5 6" xfId="2680" xr:uid="{65D8215F-B06E-4753-AA8C-96E4BFB314DD}"/>
    <cellStyle name="Heading 4 5 7" xfId="2681" xr:uid="{86D17057-BBAF-4B0A-BAC7-24948F6ED799}"/>
    <cellStyle name="Heading 4 5 8" xfId="2682" xr:uid="{38C4E603-F8F2-40C3-96DA-B03B8037E4E0}"/>
    <cellStyle name="Heading 4 5 9" xfId="2683" xr:uid="{BF714AA1-5271-4475-9E21-4C4964A46638}"/>
    <cellStyle name="Heading 4 6 2" xfId="2684" xr:uid="{DB6F056D-B543-49F2-8602-B8DD5912F17C}"/>
    <cellStyle name="Heading 4 7 2" xfId="2685" xr:uid="{E888F35E-DC3F-4471-B34D-0AE5E9F97256}"/>
    <cellStyle name="Heading 4 8" xfId="2686" xr:uid="{B1E43CCE-902E-4100-9D1B-6A64E30889D9}"/>
    <cellStyle name="Heading 4 9" xfId="2687" xr:uid="{E3B3229D-31D0-4A70-AA07-443AE6E4F9BD}"/>
    <cellStyle name="Hyperlink" xfId="16748" builtinId="8"/>
    <cellStyle name="Hyperlink 2" xfId="16736" xr:uid="{6DB8EA73-E2B5-457B-B1EF-EFDD9954B937}"/>
    <cellStyle name="Hyperlink 2 2" xfId="2688" xr:uid="{6D5872A8-A282-41BD-823C-0ACEAA24BB55}"/>
    <cellStyle name="Hyperlink 2 3" xfId="2689" xr:uid="{AC32E2A8-99C1-4622-BF90-E0C4FA240DC5}"/>
    <cellStyle name="Hyperlink 2 4" xfId="2690" xr:uid="{0F8B7278-4A89-428B-A240-CFF27F569F4C}"/>
    <cellStyle name="Hyperlink 3" xfId="2691" xr:uid="{917E7C3F-CA0C-4670-BC01-A6CBEA5A9A07}"/>
    <cellStyle name="Hyperlink 4" xfId="16767" xr:uid="{677DB5EE-9BA0-4890-AAFA-DE53A64A3F5B}"/>
    <cellStyle name="Input" xfId="17" builtinId="20" customBuiltin="1"/>
    <cellStyle name="Input 10" xfId="2692" xr:uid="{8073293A-3424-4B99-B074-0E924E7A6E14}"/>
    <cellStyle name="Input 11" xfId="2693" xr:uid="{4779249C-AAEE-467F-BCE3-98921E65DE59}"/>
    <cellStyle name="Input 12" xfId="2694" xr:uid="{0D84549A-DCE2-4A13-AFBE-B50BA99DAD55}"/>
    <cellStyle name="Input 13" xfId="2695" xr:uid="{26E7EF68-32D7-459A-9A4F-38FF25815179}"/>
    <cellStyle name="Input 14" xfId="2696" xr:uid="{FB93C094-2CC0-47A7-BB00-233616284A2B}"/>
    <cellStyle name="Input 2 10" xfId="2697" xr:uid="{7A1EAEE7-4D5E-44E3-AE7E-E43F92B508F1}"/>
    <cellStyle name="Input 2 11" xfId="2698" xr:uid="{E1C1A17F-46EE-4144-A228-407FABAD9911}"/>
    <cellStyle name="Input 2 12" xfId="2699" xr:uid="{F0F9C5D1-6BA9-40C7-B11B-C4AD7202168B}"/>
    <cellStyle name="Input 2 13" xfId="2700" xr:uid="{5356D9F7-9351-4C5B-9E9F-A25BC41353D3}"/>
    <cellStyle name="Input 2 2" xfId="2701" xr:uid="{32DD8C0E-14D8-440D-A569-6FDA475AB557}"/>
    <cellStyle name="Input 2 2 10" xfId="2702" xr:uid="{48ED5504-0E82-497A-B4AA-22D3D1C9AEC0}"/>
    <cellStyle name="Input 2 2 2" xfId="2703" xr:uid="{AFB95681-890A-476E-8E80-FA76383171E7}"/>
    <cellStyle name="Input 2 2 2 2" xfId="2704" xr:uid="{7963FBA8-8DE1-43FB-ABC8-A9E7BAFA9399}"/>
    <cellStyle name="Input 2 2 3" xfId="2705" xr:uid="{D41299BB-75C3-4828-982D-71D1BDB32C5F}"/>
    <cellStyle name="Input 2 2 4" xfId="2706" xr:uid="{A598D8CF-EB87-45CA-8A12-7F4BDB9CAFE8}"/>
    <cellStyle name="Input 2 2 5" xfId="2707" xr:uid="{C35F0E16-4CFD-48B4-90C4-4F1B5E8A4967}"/>
    <cellStyle name="Input 2 2 6" xfId="2708" xr:uid="{6E266A9F-6B64-4148-B03E-5D01941F35DE}"/>
    <cellStyle name="Input 2 2 7" xfId="2709" xr:uid="{246F81D6-FE46-46BD-87AE-C87B68983B46}"/>
    <cellStyle name="Input 2 2 8" xfId="2710" xr:uid="{487D326B-4A33-49A9-AD84-D1C25A25D5DF}"/>
    <cellStyle name="Input 2 2 9" xfId="2711" xr:uid="{4FF6D69F-F159-492A-8ABF-67FC2A4A57EC}"/>
    <cellStyle name="Input 2 3" xfId="2712" xr:uid="{83333DB1-D138-4CE5-9419-C210F2533FB2}"/>
    <cellStyle name="Input 2 3 2" xfId="2713" xr:uid="{965B3E82-AA16-4DD1-B44B-AE32047A1439}"/>
    <cellStyle name="Input 2 4" xfId="2714" xr:uid="{7353DB02-59BD-44C2-BE73-D2B1FB883DA4}"/>
    <cellStyle name="Input 2 4 2" xfId="2715" xr:uid="{0D9988A8-4BB1-4AC9-956B-13577672DE21}"/>
    <cellStyle name="Input 2 5" xfId="2716" xr:uid="{6B7B44BB-18BD-45DC-A5FB-9342E89270DA}"/>
    <cellStyle name="Input 2 6" xfId="2717" xr:uid="{48EC065F-DA4F-4043-B992-F2E52EB08BFB}"/>
    <cellStyle name="Input 2 7" xfId="2718" xr:uid="{51F93935-5DD8-4F00-BB9F-26C326C0A0E8}"/>
    <cellStyle name="Input 2 8" xfId="2719" xr:uid="{FE5D7E06-2A57-4160-9C23-63ADEBFE6C0E}"/>
    <cellStyle name="Input 2 9" xfId="2720" xr:uid="{BD2649C4-22CA-4239-A10A-36EB1B7D6CE0}"/>
    <cellStyle name="Input 3" xfId="2721" xr:uid="{568B9978-BC05-4A3D-AA1D-1C5DAC1C6A65}"/>
    <cellStyle name="Input 3 10" xfId="2722" xr:uid="{83E361CE-83A9-49C7-AC07-05749166E066}"/>
    <cellStyle name="Input 3 2" xfId="2723" xr:uid="{B4E63107-72BC-44BC-95E4-14B6D217A4FC}"/>
    <cellStyle name="Input 3 3" xfId="2724" xr:uid="{136198EB-E276-42FB-BA1F-49BB1E5241ED}"/>
    <cellStyle name="Input 3 4" xfId="2725" xr:uid="{20589BBB-977E-4EBF-B648-C052C30D8584}"/>
    <cellStyle name="Input 3 5" xfId="2726" xr:uid="{FCFE105B-F417-41BE-A88F-D3BE0A431146}"/>
    <cellStyle name="Input 3 6" xfId="2727" xr:uid="{4D8506DA-8B60-4FA9-BFA4-54AA027876B4}"/>
    <cellStyle name="Input 3 7" xfId="2728" xr:uid="{BA5747F4-6AE4-4D47-8835-D111787E4A1F}"/>
    <cellStyle name="Input 3 8" xfId="2729" xr:uid="{46D47030-A230-4252-84FB-D1348F897BA6}"/>
    <cellStyle name="Input 3 9" xfId="2730" xr:uid="{8E392F13-DD27-4612-AF1B-4FCF11468612}"/>
    <cellStyle name="Input 4" xfId="2731" xr:uid="{BC9FF28C-1248-46D8-BF0B-C07E4FB72764}"/>
    <cellStyle name="Input 4 10" xfId="2732" xr:uid="{FC3211A8-E015-48C4-B4D8-AD65CBF32606}"/>
    <cellStyle name="Input 4 2" xfId="2733" xr:uid="{4624529B-9037-481E-9E70-0D744C8C117E}"/>
    <cellStyle name="Input 4 3" xfId="2734" xr:uid="{1FB30EBB-653B-4E73-8A36-6D2211A75A44}"/>
    <cellStyle name="Input 4 4" xfId="2735" xr:uid="{095B81BA-A25E-4D8D-B94F-131014952541}"/>
    <cellStyle name="Input 4 5" xfId="2736" xr:uid="{9B04CCBB-3580-47BE-92D2-547EE22D725E}"/>
    <cellStyle name="Input 4 6" xfId="2737" xr:uid="{12E4314E-2EAF-41C9-98D8-41D1B3B6DD5E}"/>
    <cellStyle name="Input 4 7" xfId="2738" xr:uid="{F313B4F3-A9E4-418C-AA26-6CAF95B26618}"/>
    <cellStyle name="Input 4 8" xfId="2739" xr:uid="{DE30CDE7-041B-4AB3-897A-04B1CF8B829F}"/>
    <cellStyle name="Input 4 9" xfId="2740" xr:uid="{026E5079-3065-4F16-8B7E-AA4CA83A7BB5}"/>
    <cellStyle name="Input 5" xfId="2741" xr:uid="{6634C57F-3479-4E9B-8E3A-EB8FDE716B2C}"/>
    <cellStyle name="Input 5 10" xfId="2742" xr:uid="{B4EBDBED-1BF0-4A7E-87D3-0E23F538B71F}"/>
    <cellStyle name="Input 5 2" xfId="2743" xr:uid="{28A70AB2-F253-43B9-8CAD-DBC10949A147}"/>
    <cellStyle name="Input 5 3" xfId="2744" xr:uid="{56B40C10-7810-46D3-9D97-4BCA12DFE97A}"/>
    <cellStyle name="Input 5 4" xfId="2745" xr:uid="{76F1E762-2178-446A-8F71-DCD36F223FEB}"/>
    <cellStyle name="Input 5 5" xfId="2746" xr:uid="{88B79240-303F-495D-A439-E9192A6A0AAD}"/>
    <cellStyle name="Input 5 6" xfId="2747" xr:uid="{19BB1707-68C3-406C-ACED-469CB0B9E210}"/>
    <cellStyle name="Input 5 7" xfId="2748" xr:uid="{82480AA4-3A21-4E80-912F-180DE4333965}"/>
    <cellStyle name="Input 5 8" xfId="2749" xr:uid="{E187B14F-20D5-4151-9D42-4319B48ADB8D}"/>
    <cellStyle name="Input 5 9" xfId="2750" xr:uid="{3A314564-2927-4FBD-96A0-8595567CE0F0}"/>
    <cellStyle name="Input 6 2" xfId="2751" xr:uid="{850B209C-5849-420B-9747-F18C0F0DD2CE}"/>
    <cellStyle name="Input 7 2" xfId="2752" xr:uid="{A5B6293A-C434-43BE-90F7-F20DA29D678C}"/>
    <cellStyle name="Input 8" xfId="2753" xr:uid="{36ADAA22-3EE0-4BBB-8283-70FD8F8D4EE9}"/>
    <cellStyle name="Input 9" xfId="2754" xr:uid="{8FDA5AAB-A75C-4E4D-A794-8159BFE0E8BF}"/>
    <cellStyle name="Linked Cell" xfId="20" builtinId="24" customBuiltin="1"/>
    <cellStyle name="Linked Cell 10" xfId="2755" xr:uid="{E737C880-E102-4835-8C4F-D254308B303B}"/>
    <cellStyle name="Linked Cell 11" xfId="2756" xr:uid="{4F24D4DF-DF81-4D3E-8022-0856A5C79778}"/>
    <cellStyle name="Linked Cell 12" xfId="2757" xr:uid="{FCE61CD5-00B7-4ED4-AA99-D7CCFEB46170}"/>
    <cellStyle name="Linked Cell 13" xfId="2758" xr:uid="{EC357B64-786A-4728-BD3D-96F60D7AEE66}"/>
    <cellStyle name="Linked Cell 14" xfId="2759" xr:uid="{CA8CEE27-F0B6-4A4F-9FD4-961A4B7BD87C}"/>
    <cellStyle name="Linked Cell 2 10" xfId="2760" xr:uid="{E0C3ED57-82B4-4A5E-A20B-FC0A3DFC9673}"/>
    <cellStyle name="Linked Cell 2 11" xfId="2761" xr:uid="{D84503D3-E1BA-4296-9D06-1DFC8DA46FBE}"/>
    <cellStyle name="Linked Cell 2 12" xfId="2762" xr:uid="{720A9702-AECF-45F9-A14D-5E8596E58F59}"/>
    <cellStyle name="Linked Cell 2 13" xfId="2763" xr:uid="{C95FDB9C-0590-40C7-94BE-7DC35AA240B9}"/>
    <cellStyle name="Linked Cell 2 2" xfId="2764" xr:uid="{89261C1D-D19B-4B97-A5B8-AB53B96F5E10}"/>
    <cellStyle name="Linked Cell 2 2 10" xfId="2765" xr:uid="{AF537703-16BB-4339-8132-F917F102C307}"/>
    <cellStyle name="Linked Cell 2 2 2" xfId="2766" xr:uid="{460B93B5-F833-42DF-B9AB-FF73D660FE68}"/>
    <cellStyle name="Linked Cell 2 2 2 2" xfId="2767" xr:uid="{E0C34646-ACF0-402E-820A-5BD20FD437AB}"/>
    <cellStyle name="Linked Cell 2 2 3" xfId="2768" xr:uid="{CF11E0AA-5EA9-4074-89C2-216F36278553}"/>
    <cellStyle name="Linked Cell 2 2 4" xfId="2769" xr:uid="{C8C4EDFE-0C53-4D93-AC77-49169AF4B06D}"/>
    <cellStyle name="Linked Cell 2 2 5" xfId="2770" xr:uid="{63AFB70D-1F13-440A-990B-01A015CC2EA0}"/>
    <cellStyle name="Linked Cell 2 2 6" xfId="2771" xr:uid="{0625DF8E-8216-4304-92D8-F0D92FAF1567}"/>
    <cellStyle name="Linked Cell 2 2 7" xfId="2772" xr:uid="{47355D78-2B70-4D74-BF78-6F4F2EF03FA7}"/>
    <cellStyle name="Linked Cell 2 2 8" xfId="2773" xr:uid="{6DB4FA9C-CBE0-44C9-A13F-02874FB17F85}"/>
    <cellStyle name="Linked Cell 2 2 9" xfId="2774" xr:uid="{5E9E60A1-BCEF-4080-BD3F-27381F23761B}"/>
    <cellStyle name="Linked Cell 2 3" xfId="2775" xr:uid="{6A82525D-C2C9-4539-884B-472BC4137C0A}"/>
    <cellStyle name="Linked Cell 2 3 2" xfId="2776" xr:uid="{A19C6417-6A94-4499-A13E-B2B5D0C7C7F0}"/>
    <cellStyle name="Linked Cell 2 4" xfId="2777" xr:uid="{247B7FBD-616C-4159-B8B5-CDE9621CCD6A}"/>
    <cellStyle name="Linked Cell 2 4 2" xfId="2778" xr:uid="{485D4F2A-147C-461F-B497-E101F72CDD00}"/>
    <cellStyle name="Linked Cell 2 5" xfId="2779" xr:uid="{EFD5EDCB-0FA5-41E7-A629-16ABF87EF306}"/>
    <cellStyle name="Linked Cell 2 6" xfId="2780" xr:uid="{9230AD99-C773-4D94-B044-E22C5EB47440}"/>
    <cellStyle name="Linked Cell 2 7" xfId="2781" xr:uid="{1BD2B5CA-EA42-4601-A9C6-C770787B7A87}"/>
    <cellStyle name="Linked Cell 2 8" xfId="2782" xr:uid="{804DD838-23AD-4FB6-80BB-902E07D3C768}"/>
    <cellStyle name="Linked Cell 2 9" xfId="2783" xr:uid="{722A6B6E-DD9D-4301-940A-1E8EA66D9778}"/>
    <cellStyle name="Linked Cell 3" xfId="2784" xr:uid="{5F2213DD-DCA6-4AE9-85C7-C2F6DBB3B8B9}"/>
    <cellStyle name="Linked Cell 3 10" xfId="2785" xr:uid="{21A30A89-694A-4C11-B6E2-81F10C89FED9}"/>
    <cellStyle name="Linked Cell 3 2" xfId="2786" xr:uid="{D6B55853-AB40-4849-851A-58E26A4A8144}"/>
    <cellStyle name="Linked Cell 3 3" xfId="2787" xr:uid="{89C6F2F3-7603-4802-8047-82A3127DE3C9}"/>
    <cellStyle name="Linked Cell 3 4" xfId="2788" xr:uid="{5137CCAE-21A9-4E47-8EA8-3CF6F606AC0B}"/>
    <cellStyle name="Linked Cell 3 5" xfId="2789" xr:uid="{28FBBEAE-A965-4355-BFB5-0699DEBF22D3}"/>
    <cellStyle name="Linked Cell 3 6" xfId="2790" xr:uid="{A8DC3EAE-9C44-4D24-B4A3-18710CE71957}"/>
    <cellStyle name="Linked Cell 3 7" xfId="2791" xr:uid="{954FCE3D-8DDC-4AC3-BA6E-A58DEB5D8EE1}"/>
    <cellStyle name="Linked Cell 3 8" xfId="2792" xr:uid="{673125AC-9203-4CA4-BB97-8DE0C4A759A0}"/>
    <cellStyle name="Linked Cell 3 9" xfId="2793" xr:uid="{D4B55998-42D1-4C2C-A368-715960E864DE}"/>
    <cellStyle name="Linked Cell 4" xfId="2794" xr:uid="{F6FBE047-CC2E-444B-AF86-201C6F19262E}"/>
    <cellStyle name="Linked Cell 4 10" xfId="2795" xr:uid="{6F802B23-D389-4531-A68E-DD39C89EDDE8}"/>
    <cellStyle name="Linked Cell 4 2" xfId="2796" xr:uid="{8A5616B7-F8AA-44AB-B4EC-44D189D026E7}"/>
    <cellStyle name="Linked Cell 4 3" xfId="2797" xr:uid="{1262611D-B276-42C7-9821-A2EE8A0856B4}"/>
    <cellStyle name="Linked Cell 4 4" xfId="2798" xr:uid="{487CEE4C-52F2-4F6E-9983-02E5A54CCD31}"/>
    <cellStyle name="Linked Cell 4 5" xfId="2799" xr:uid="{00AFD69B-44F3-446B-A242-6F7263666C86}"/>
    <cellStyle name="Linked Cell 4 6" xfId="2800" xr:uid="{E3AC4284-8AE2-4FF9-956C-BFD5F20DFF3A}"/>
    <cellStyle name="Linked Cell 4 7" xfId="2801" xr:uid="{83A6D82F-CF2D-4002-A332-55BCF1FA3937}"/>
    <cellStyle name="Linked Cell 4 8" xfId="2802" xr:uid="{83653F51-BE56-48EC-B4E6-AFE5C651EF29}"/>
    <cellStyle name="Linked Cell 4 9" xfId="2803" xr:uid="{EEBA3D6A-D7E1-4ED1-B6DB-0FCB7CFC52A8}"/>
    <cellStyle name="Linked Cell 5" xfId="2804" xr:uid="{DD87616E-DA72-47FA-9117-1B46DDE35614}"/>
    <cellStyle name="Linked Cell 5 10" xfId="2805" xr:uid="{804328F2-AA07-4CD0-BACC-E454E525FBA5}"/>
    <cellStyle name="Linked Cell 5 2" xfId="2806" xr:uid="{498F0CAE-1465-4AEC-93D6-2032747C8437}"/>
    <cellStyle name="Linked Cell 5 3" xfId="2807" xr:uid="{CD63DF36-E610-4DC0-AE35-3DCACE4E512D}"/>
    <cellStyle name="Linked Cell 5 4" xfId="2808" xr:uid="{929EA288-5BD3-4242-A7CD-19B4660F62B4}"/>
    <cellStyle name="Linked Cell 5 5" xfId="2809" xr:uid="{F36804CB-6F0B-4E1D-BA40-BD81A531476B}"/>
    <cellStyle name="Linked Cell 5 6" xfId="2810" xr:uid="{0132D336-919C-41EB-9811-1FA163E8F3A5}"/>
    <cellStyle name="Linked Cell 5 7" xfId="2811" xr:uid="{F797DF96-8FE9-439E-BF34-5DED9A06D6CB}"/>
    <cellStyle name="Linked Cell 5 8" xfId="2812" xr:uid="{238B52C9-F622-4ACE-8ED7-BC99D74D593F}"/>
    <cellStyle name="Linked Cell 5 9" xfId="2813" xr:uid="{3E587B18-04CC-4CA6-A2F5-AB3AD0E87B70}"/>
    <cellStyle name="Linked Cell 6 2" xfId="2814" xr:uid="{81CBADA3-11D1-439F-A226-F6D43CADE038}"/>
    <cellStyle name="Linked Cell 7 2" xfId="2815" xr:uid="{477911F8-64B7-4899-B428-6FF73ABDF186}"/>
    <cellStyle name="Linked Cell 8" xfId="2816" xr:uid="{F3870CEA-688B-41E9-B502-87852311A56C}"/>
    <cellStyle name="Linked Cell 9" xfId="2817" xr:uid="{C32A817C-A841-47B7-BDBF-BCAC10419FA5}"/>
    <cellStyle name="Neutral" xfId="16" builtinId="28" customBuiltin="1"/>
    <cellStyle name="Neutral 10" xfId="2818" xr:uid="{A84E5AE6-EC7E-4528-8A55-2C8279B48C7C}"/>
    <cellStyle name="Neutral 11" xfId="2819" xr:uid="{542F5595-EF8B-496C-8F1F-4AC4DBA760EC}"/>
    <cellStyle name="Neutral 12" xfId="2820" xr:uid="{D21144C0-38AE-4CFA-88E1-59CD3EEC1C58}"/>
    <cellStyle name="Neutral 13" xfId="2821" xr:uid="{F0B07490-3718-40FA-86EC-38B898210BC8}"/>
    <cellStyle name="Neutral 14" xfId="2822" xr:uid="{17D99AE6-98E4-4E27-B6D4-8CCA62A23880}"/>
    <cellStyle name="Neutral 2" xfId="16737" xr:uid="{76B84DE4-ECB2-46FE-8176-240BEFC89980}"/>
    <cellStyle name="Neutral 2 10" xfId="2823" xr:uid="{69164C8B-7524-4BA0-8444-551987E3ED37}"/>
    <cellStyle name="Neutral 2 11" xfId="2824" xr:uid="{F2201879-C560-441B-ADAA-27F407CA50F1}"/>
    <cellStyle name="Neutral 2 12" xfId="2825" xr:uid="{B0378F46-3D1B-4B7F-AEF3-88979C6774BB}"/>
    <cellStyle name="Neutral 2 13" xfId="2826" xr:uid="{BFE16EC8-0AF1-4F59-93E1-EB67CF4B2D37}"/>
    <cellStyle name="Neutral 2 2" xfId="2827" xr:uid="{2E4B77A8-B9E0-4AA7-AC2F-78A7A6B4F515}"/>
    <cellStyle name="Neutral 2 2 10" xfId="2828" xr:uid="{6058DB43-E383-4E4D-913B-D5EF74FA3A74}"/>
    <cellStyle name="Neutral 2 2 2" xfId="2829" xr:uid="{3FFF1640-010F-4717-A367-134FCEDA71CB}"/>
    <cellStyle name="Neutral 2 2 2 2" xfId="2830" xr:uid="{84623353-1C77-449C-A641-32B027E3C82D}"/>
    <cellStyle name="Neutral 2 2 3" xfId="2831" xr:uid="{F8EFD2C2-F00B-45A4-8E8E-3D2738BF0377}"/>
    <cellStyle name="Neutral 2 2 4" xfId="2832" xr:uid="{B514B15B-6659-48C9-B9B0-4C5D107EE025}"/>
    <cellStyle name="Neutral 2 2 5" xfId="2833" xr:uid="{BC7DE71B-1E54-4A50-8B76-6D428AAA761B}"/>
    <cellStyle name="Neutral 2 2 6" xfId="2834" xr:uid="{A9B67769-FEA3-4A83-89BF-D9CAA7D6792B}"/>
    <cellStyle name="Neutral 2 2 7" xfId="2835" xr:uid="{951778FC-D5D3-4F50-9E86-389025FD053A}"/>
    <cellStyle name="Neutral 2 2 8" xfId="2836" xr:uid="{D1C6F5B3-3A91-499C-8521-D60DAD198F3D}"/>
    <cellStyle name="Neutral 2 2 9" xfId="2837" xr:uid="{9DC80868-87E1-4D56-A9D8-B18D4888ABCA}"/>
    <cellStyle name="Neutral 2 3" xfId="2838" xr:uid="{4E151B32-37AD-4F67-83B8-A969C271FB15}"/>
    <cellStyle name="Neutral 2 3 2" xfId="2839" xr:uid="{A7843B44-A47D-4113-93C9-4966E0A4ACE5}"/>
    <cellStyle name="Neutral 2 4" xfId="2840" xr:uid="{93843EDF-BA18-460B-8DF3-3E1619182268}"/>
    <cellStyle name="Neutral 2 4 2" xfId="2841" xr:uid="{52A4A24D-5494-4BA8-A17B-8CF2FDB5633E}"/>
    <cellStyle name="Neutral 2 5" xfId="2842" xr:uid="{676088C2-E308-418C-8BC9-7889ECE76CAB}"/>
    <cellStyle name="Neutral 2 6" xfId="2843" xr:uid="{EBB165CF-4D69-4435-B77F-4DCC9E0D8D5E}"/>
    <cellStyle name="Neutral 2 7" xfId="2844" xr:uid="{59809395-4E74-4BDF-AC5B-BEB5B13C5CCD}"/>
    <cellStyle name="Neutral 2 8" xfId="2845" xr:uid="{0267E674-EF7D-45E9-95B1-8BA402C7C53C}"/>
    <cellStyle name="Neutral 2 9" xfId="2846" xr:uid="{12C60C13-D43F-440D-8B42-C23E4455081D}"/>
    <cellStyle name="Neutral 3" xfId="2847" xr:uid="{1A412354-1C6B-4016-8905-B9CB04515810}"/>
    <cellStyle name="Neutral 3 10" xfId="2848" xr:uid="{27B35655-FF5F-4B5C-8621-006AE8B19BBF}"/>
    <cellStyle name="Neutral 3 2" xfId="2849" xr:uid="{7262F967-2461-4DAF-91B9-3915F1DE0A8F}"/>
    <cellStyle name="Neutral 3 3" xfId="2850" xr:uid="{DD05A48C-3759-4968-9C86-3053AAE27CB5}"/>
    <cellStyle name="Neutral 3 4" xfId="2851" xr:uid="{3B938F4E-84E1-4746-AF60-6989E7015581}"/>
    <cellStyle name="Neutral 3 5" xfId="2852" xr:uid="{5A6DD43C-0C82-448C-860D-10D842700157}"/>
    <cellStyle name="Neutral 3 6" xfId="2853" xr:uid="{CBC4736A-7EB0-4A99-A8CE-B500D7E1ED32}"/>
    <cellStyle name="Neutral 3 7" xfId="2854" xr:uid="{B05A4E3D-C298-44E3-802A-61E1D7A9621D}"/>
    <cellStyle name="Neutral 3 8" xfId="2855" xr:uid="{16A66131-0F7F-4C92-9174-A25A2234D77B}"/>
    <cellStyle name="Neutral 3 9" xfId="2856" xr:uid="{F10F8938-F9AD-42C2-B99C-B523FD306E91}"/>
    <cellStyle name="Neutral 4" xfId="2857" xr:uid="{BE40982D-8DF9-4B78-BD45-63FD47F64285}"/>
    <cellStyle name="Neutral 4 10" xfId="2858" xr:uid="{053FD1DA-0D6D-454E-8663-09BEFE0FE84C}"/>
    <cellStyle name="Neutral 4 2" xfId="2859" xr:uid="{02F9F2B7-462B-4D5D-B509-704E34E2AC32}"/>
    <cellStyle name="Neutral 4 3" xfId="2860" xr:uid="{05FFD74B-F753-4BA2-AB12-47C7AE8FEC6A}"/>
    <cellStyle name="Neutral 4 4" xfId="2861" xr:uid="{95005E9F-63CE-4565-A0C9-D092015759B9}"/>
    <cellStyle name="Neutral 4 5" xfId="2862" xr:uid="{05349D1F-72AD-4AD4-9EEE-28E7704F46A1}"/>
    <cellStyle name="Neutral 4 6" xfId="2863" xr:uid="{575212B2-772F-4B9D-A5D0-6EDD266F5AC5}"/>
    <cellStyle name="Neutral 4 7" xfId="2864" xr:uid="{4E545C61-51AA-429A-B258-DB444EFF3649}"/>
    <cellStyle name="Neutral 4 8" xfId="2865" xr:uid="{089C2E3E-6786-48A5-A93B-9DDBA00DD9B3}"/>
    <cellStyle name="Neutral 4 9" xfId="2866" xr:uid="{97260F5F-840C-4B01-8A0E-DC526E061F06}"/>
    <cellStyle name="Neutral 5" xfId="2867" xr:uid="{162F8071-8402-468D-B804-21496BA8F60C}"/>
    <cellStyle name="Neutral 5 10" xfId="2868" xr:uid="{4CB8C4AA-7FEA-456C-A8FB-3946FBE37EC0}"/>
    <cellStyle name="Neutral 5 2" xfId="2869" xr:uid="{9D20D040-141A-46B3-B194-8FC50E46CBFE}"/>
    <cellStyle name="Neutral 5 3" xfId="2870" xr:uid="{9309B5E3-D5D2-441F-B3CF-3D7D272F0F24}"/>
    <cellStyle name="Neutral 5 4" xfId="2871" xr:uid="{5F8652B2-5988-4B9F-A07A-40E4EF437EA0}"/>
    <cellStyle name="Neutral 5 5" xfId="2872" xr:uid="{E1126B54-3ABD-4C7E-BDDD-08101DE656AD}"/>
    <cellStyle name="Neutral 5 6" xfId="2873" xr:uid="{5B2C6881-3B66-4FC6-AC72-7ABD145DDB14}"/>
    <cellStyle name="Neutral 5 7" xfId="2874" xr:uid="{D4A2DC4D-943E-4AD3-9192-6AE6B356C54F}"/>
    <cellStyle name="Neutral 5 8" xfId="2875" xr:uid="{D80E1059-61A1-44A7-B7AB-BD467C346A8B}"/>
    <cellStyle name="Neutral 5 9" xfId="2876" xr:uid="{192D25B7-F04A-45D1-ABE8-7A177C6F9B8C}"/>
    <cellStyle name="Neutral 6 2" xfId="2877" xr:uid="{9CC16AB1-EF5E-45A5-A16B-CDBF9F209CFB}"/>
    <cellStyle name="Neutral 7 2" xfId="2878" xr:uid="{13BBC780-AFC0-479C-8F69-26DDE327D115}"/>
    <cellStyle name="Neutral 8" xfId="2879" xr:uid="{A405B1B9-5748-413F-AF4B-BDCE29E953D1}"/>
    <cellStyle name="Neutral 9" xfId="2880" xr:uid="{8745D277-1BB0-49E1-A78D-9390AEBE71EF}"/>
    <cellStyle name="Normal" xfId="0" builtinId="0"/>
    <cellStyle name="Normal 10" xfId="2881" xr:uid="{8E8E8BBC-6876-4D54-9BDE-129D49F40D67}"/>
    <cellStyle name="Normal 10 10" xfId="2882" xr:uid="{047094A7-D37A-4792-9AA1-5BBD6F4ADC95}"/>
    <cellStyle name="Normal 10 11" xfId="2883" xr:uid="{63DF7997-E71A-4C43-B0DC-CE288A976081}"/>
    <cellStyle name="Normal 10 12" xfId="2884" xr:uid="{514ECC31-F9C9-4E97-A10F-23F56DAA8F51}"/>
    <cellStyle name="Normal 10 13" xfId="2885" xr:uid="{AF1E9C11-0B99-4C5E-8CF9-301E5197D45A}"/>
    <cellStyle name="Normal 10 14" xfId="2886" xr:uid="{FA788D9E-00E4-49D2-AA7E-A2883536F08D}"/>
    <cellStyle name="Normal 10 15" xfId="2887" xr:uid="{9A8007DD-9484-4573-8557-FC9D7C3A6416}"/>
    <cellStyle name="Normal 10 16" xfId="2888" xr:uid="{5DBF1CF6-9D37-4BD6-B0F1-E2F09CC6919F}"/>
    <cellStyle name="Normal 10 17" xfId="2889" xr:uid="{19BCE721-D144-4CBD-A278-8A28FCB66F3A}"/>
    <cellStyle name="Normal 10 18" xfId="2890" xr:uid="{FB9BE9DF-1D77-40DE-A73C-9D7191715DD8}"/>
    <cellStyle name="Normal 10 19" xfId="2891" xr:uid="{3302A985-1648-4EC4-A0B4-84DA440EBE22}"/>
    <cellStyle name="Normal 10 2" xfId="2892" xr:uid="{0019EE37-154D-4C2F-B49B-9FC701EF178A}"/>
    <cellStyle name="Normal 10 2 10" xfId="2893" xr:uid="{C2C014B4-37BC-4A13-80BA-C15A1B4EF141}"/>
    <cellStyle name="Normal 10 2 11" xfId="2894" xr:uid="{F1766899-2D16-4E6A-8101-3873A9586EE3}"/>
    <cellStyle name="Normal 10 2 12" xfId="2895" xr:uid="{834C085C-C819-4035-87DB-88DB0D17AD57}"/>
    <cellStyle name="Normal 10 2 13" xfId="2896" xr:uid="{F21CF56D-2948-4FA9-AA66-4F3320E924E3}"/>
    <cellStyle name="Normal 10 2 14" xfId="2897" xr:uid="{62859CFA-F227-42DA-B438-86DE35CAE066}"/>
    <cellStyle name="Normal 10 2 15" xfId="2898" xr:uid="{3E145BAB-E1FE-48F8-9C29-968F4191B256}"/>
    <cellStyle name="Normal 10 2 16" xfId="2899" xr:uid="{3B02E015-F03F-4174-9B4C-5FDB98867904}"/>
    <cellStyle name="Normal 10 2 17" xfId="2900" xr:uid="{20402768-5D9F-4A68-A297-3DF55E578B66}"/>
    <cellStyle name="Normal 10 2 18" xfId="2901" xr:uid="{E79B4F3C-DD0D-4E74-B15A-63613B4DEFC4}"/>
    <cellStyle name="Normal 10 2 19" xfId="2902" xr:uid="{7C761CB5-E392-479E-8D79-0D916C848747}"/>
    <cellStyle name="Normal 10 2 2" xfId="2903" xr:uid="{6EF65320-DACC-4699-8274-E35600896250}"/>
    <cellStyle name="Normal 10 2 2 10" xfId="2904" xr:uid="{946AB493-8A86-4E9C-805A-1DB788BCA1CC}"/>
    <cellStyle name="Normal 10 2 2 11" xfId="2905" xr:uid="{23B535E5-A7CE-4B5A-A1F8-8B3909773767}"/>
    <cellStyle name="Normal 10 2 2 12" xfId="2906" xr:uid="{9CC54A65-8957-4CAA-92FE-7C117EB1A010}"/>
    <cellStyle name="Normal 10 2 2 13" xfId="2907" xr:uid="{E58D850C-7705-41B1-857F-94BF676A363E}"/>
    <cellStyle name="Normal 10 2 2 14" xfId="2908" xr:uid="{5FD92CFA-2E90-4B0A-816B-D7B7ACB1E5BC}"/>
    <cellStyle name="Normal 10 2 2 15" xfId="2909" xr:uid="{1AF4B90D-5F40-4149-AC9F-199A1A202850}"/>
    <cellStyle name="Normal 10 2 2 16" xfId="2910" xr:uid="{2BC596E5-B15D-4289-BD24-4E6CE3B70925}"/>
    <cellStyle name="Normal 10 2 2 17" xfId="2911" xr:uid="{5EB140E9-0613-4E0A-A913-2163359915DA}"/>
    <cellStyle name="Normal 10 2 2 18" xfId="2912" xr:uid="{D3AFBB8B-61EE-46C7-835E-7C1956EDC476}"/>
    <cellStyle name="Normal 10 2 2 19" xfId="2913" xr:uid="{53A6A39B-130F-47BE-8C72-963495B92184}"/>
    <cellStyle name="Normal 10 2 2 2" xfId="2914" xr:uid="{40C6B904-02A5-42C6-9D8E-36EA1D373B0E}"/>
    <cellStyle name="Normal 10 2 2 2 10" xfId="2915" xr:uid="{04EC38D3-E128-4FD0-A7E5-90BE51D14EC3}"/>
    <cellStyle name="Normal 10 2 2 2 11" xfId="2916" xr:uid="{65359EEF-5456-4907-9D7D-C3F4CE79CDBE}"/>
    <cellStyle name="Normal 10 2 2 2 12" xfId="2917" xr:uid="{48C8E713-584E-4883-B8B7-96B6B3A8E7D0}"/>
    <cellStyle name="Normal 10 2 2 2 13" xfId="2918" xr:uid="{B38DBDF7-22A9-4830-81CB-F7948A549CF1}"/>
    <cellStyle name="Normal 10 2 2 2 14" xfId="2919" xr:uid="{422C87F3-E72D-4179-AA2D-452B708BC125}"/>
    <cellStyle name="Normal 10 2 2 2 15" xfId="2920" xr:uid="{3D709692-3D11-4CF2-8CFA-AEC5FAA4749A}"/>
    <cellStyle name="Normal 10 2 2 2 16" xfId="2921" xr:uid="{E5E0C832-9F26-402E-B12A-B15C1960DBF3}"/>
    <cellStyle name="Normal 10 2 2 2 17" xfId="2922" xr:uid="{EE6F7F88-35B7-4BEF-BF3F-58B45B959022}"/>
    <cellStyle name="Normal 10 2 2 2 18" xfId="2923" xr:uid="{ED0C28A2-38DE-423E-858E-B96E46389F52}"/>
    <cellStyle name="Normal 10 2 2 2 19" xfId="2924" xr:uid="{537C1A83-89C3-45B1-AE04-DB545C435641}"/>
    <cellStyle name="Normal 10 2 2 2 2" xfId="2925" xr:uid="{3C79404B-6477-4C9C-9824-8FB117A1D1BC}"/>
    <cellStyle name="Normal 10 2 2 2 2 10" xfId="2926" xr:uid="{0407550F-5150-4109-A347-5D8E24801B50}"/>
    <cellStyle name="Normal 10 2 2 2 2 11" xfId="2927" xr:uid="{DE16D42B-38D5-4CA6-939E-16BFF460B7B6}"/>
    <cellStyle name="Normal 10 2 2 2 2 12" xfId="2928" xr:uid="{593DDA10-B416-4A10-BE34-0FCE17D9901F}"/>
    <cellStyle name="Normal 10 2 2 2 2 13" xfId="2929" xr:uid="{B113287C-B612-4E3E-BDBF-E48E4ED9305F}"/>
    <cellStyle name="Normal 10 2 2 2 2 14" xfId="2930" xr:uid="{CF28B04E-FB3B-45DE-8519-1E590665B0A9}"/>
    <cellStyle name="Normal 10 2 2 2 2 15" xfId="2931" xr:uid="{387CFC13-4E17-4872-8A87-D39D882FDA28}"/>
    <cellStyle name="Normal 10 2 2 2 2 16" xfId="2932" xr:uid="{72900FD6-E8A4-4D6E-8740-88AE5C87DD1A}"/>
    <cellStyle name="Normal 10 2 2 2 2 17" xfId="2933" xr:uid="{5E3DE11F-5CA6-47E5-9478-F8449C250441}"/>
    <cellStyle name="Normal 10 2 2 2 2 18" xfId="2934" xr:uid="{F2B13EC4-9754-4FA3-97B6-75933576C604}"/>
    <cellStyle name="Normal 10 2 2 2 2 19" xfId="2935" xr:uid="{7E2DA6E1-859F-423B-9222-FC1F0C265CDD}"/>
    <cellStyle name="Normal 10 2 2 2 2 2" xfId="2936" xr:uid="{4F8711C0-F7AC-476C-A15A-CE3DBEA3E46B}"/>
    <cellStyle name="Normal 10 2 2 2 2 20" xfId="2937" xr:uid="{C90B0361-59BE-45F3-88FE-B4C9625B1097}"/>
    <cellStyle name="Normal 10 2 2 2 2 21" xfId="2938" xr:uid="{7CCD2755-35B7-471C-A221-65CBDC4DDCDE}"/>
    <cellStyle name="Normal 10 2 2 2 2 22" xfId="2939" xr:uid="{DFC45A1E-F637-45B7-ADAA-72955A18B6C3}"/>
    <cellStyle name="Normal 10 2 2 2 2 23" xfId="2940" xr:uid="{9257A4F0-2D21-4510-9DFF-5E7052B882D9}"/>
    <cellStyle name="Normal 10 2 2 2 2 24" xfId="2941" xr:uid="{A836770F-28E1-4E58-83A6-3000B54A3F87}"/>
    <cellStyle name="Normal 10 2 2 2 2 25" xfId="2942" xr:uid="{6BE140A8-BCD8-4F08-8F65-5CA8EB73F892}"/>
    <cellStyle name="Normal 10 2 2 2 2 26" xfId="2943" xr:uid="{27339CD5-E5F3-4313-B18E-4BAC0F0CBBA7}"/>
    <cellStyle name="Normal 10 2 2 2 2 27" xfId="2944" xr:uid="{9F0666B9-48D8-4979-8615-1FD47FFAD79A}"/>
    <cellStyle name="Normal 10 2 2 2 2 28" xfId="2945" xr:uid="{8876934B-92F9-4135-A09F-758C90AC5591}"/>
    <cellStyle name="Normal 10 2 2 2 2 29" xfId="2946" xr:uid="{2E8D69DB-DCE1-4137-87B7-1C58D81D447A}"/>
    <cellStyle name="Normal 10 2 2 2 2 3" xfId="2947" xr:uid="{92ED950A-438E-42E7-AEE5-9A7430402661}"/>
    <cellStyle name="Normal 10 2 2 2 2 30" xfId="2948" xr:uid="{85E42679-FAB9-467E-A8B8-02A07DBBB70D}"/>
    <cellStyle name="Normal 10 2 2 2 2 31" xfId="2949" xr:uid="{DC9F4F38-9E36-4EF7-ACA0-BC0066CBC4B0}"/>
    <cellStyle name="Normal 10 2 2 2 2 32" xfId="2950" xr:uid="{7D167CE8-87EC-4871-8753-D61B6E9A8E3C}"/>
    <cellStyle name="Normal 10 2 2 2 2 33" xfId="2951" xr:uid="{66785399-FF79-4E80-842A-CC49978CAEE4}"/>
    <cellStyle name="Normal 10 2 2 2 2 34" xfId="2952" xr:uid="{F499A17F-5113-41A5-B032-C59950E4FE61}"/>
    <cellStyle name="Normal 10 2 2 2 2 35" xfId="2953" xr:uid="{5248D04A-5586-4431-91AF-993DA2ACBDB1}"/>
    <cellStyle name="Normal 10 2 2 2 2 36" xfId="2954" xr:uid="{139B4638-BB39-4F71-A537-240378FEF9E8}"/>
    <cellStyle name="Normal 10 2 2 2 2 37" xfId="2955" xr:uid="{A3B5DDD8-6740-427D-81D0-5349932ED4C2}"/>
    <cellStyle name="Normal 10 2 2 2 2 38" xfId="2956" xr:uid="{685C45E2-408F-412A-BEA2-21B4717629CE}"/>
    <cellStyle name="Normal 10 2 2 2 2 4" xfId="2957" xr:uid="{FE83A532-87C5-4DBC-8954-08CFFBE2B107}"/>
    <cellStyle name="Normal 10 2 2 2 2 5" xfId="2958" xr:uid="{B5013690-D2BF-4D92-A18F-4790A22C8641}"/>
    <cellStyle name="Normal 10 2 2 2 2 6" xfId="2959" xr:uid="{BB75B96B-DF32-4E0E-87BB-BB703BB03A2C}"/>
    <cellStyle name="Normal 10 2 2 2 2 7" xfId="2960" xr:uid="{87605899-8844-44F3-9571-FA932DEE89EB}"/>
    <cellStyle name="Normal 10 2 2 2 2 8" xfId="2961" xr:uid="{3B37CA4A-5049-4DA7-9FF5-ADD7CF8B602E}"/>
    <cellStyle name="Normal 10 2 2 2 2 9" xfId="2962" xr:uid="{58B3C2BA-3DCD-465A-B2B2-CF3775620FCA}"/>
    <cellStyle name="Normal 10 2 2 2 20" xfId="2963" xr:uid="{80C158DF-D88D-489A-B988-288F1F079036}"/>
    <cellStyle name="Normal 10 2 2 2 21" xfId="2964" xr:uid="{8A4BA52B-8235-43CD-B43D-85E861ACD73C}"/>
    <cellStyle name="Normal 10 2 2 2 22" xfId="2965" xr:uid="{D4162F74-50AE-4459-A064-F8618B712939}"/>
    <cellStyle name="Normal 10 2 2 2 23" xfId="2966" xr:uid="{E7CBC682-3D23-4994-8C32-F50536BD5DD8}"/>
    <cellStyle name="Normal 10 2 2 2 24" xfId="2967" xr:uid="{23CABBA6-D142-4FD1-A8C0-4AD3DF895424}"/>
    <cellStyle name="Normal 10 2 2 2 25" xfId="2968" xr:uid="{58A4CF70-49AC-453A-9A42-ED1A911DC75C}"/>
    <cellStyle name="Normal 10 2 2 2 26" xfId="2969" xr:uid="{8F1B3B4E-5AA5-4954-A371-F4AA142B4A1B}"/>
    <cellStyle name="Normal 10 2 2 2 27" xfId="2970" xr:uid="{6E8482C3-AB51-431C-A4D4-10E2B2E94548}"/>
    <cellStyle name="Normal 10 2 2 2 28" xfId="2971" xr:uid="{283DE9AA-1FE6-4E40-AC17-3047EF7F574D}"/>
    <cellStyle name="Normal 10 2 2 2 29" xfId="2972" xr:uid="{CA435768-66EE-406F-92A1-2A6CFB14AD64}"/>
    <cellStyle name="Normal 10 2 2 2 3" xfId="2973" xr:uid="{6E8A21FD-B6CF-461E-A954-13D7D824DCCC}"/>
    <cellStyle name="Normal 10 2 2 2 30" xfId="2974" xr:uid="{7BB87C33-AB88-4FEA-AE73-0B4462E12D01}"/>
    <cellStyle name="Normal 10 2 2 2 31" xfId="2975" xr:uid="{1803A43B-B034-45F5-AB67-07A970053FFE}"/>
    <cellStyle name="Normal 10 2 2 2 32" xfId="2976" xr:uid="{BE3AD695-BE63-4D7D-8789-F19C1946EC16}"/>
    <cellStyle name="Normal 10 2 2 2 33" xfId="2977" xr:uid="{E8F2966C-E66D-45DC-838C-F6B1A1B53B70}"/>
    <cellStyle name="Normal 10 2 2 2 34" xfId="2978" xr:uid="{0DBE8E28-DD8A-490F-AF18-00CBCF6164D2}"/>
    <cellStyle name="Normal 10 2 2 2 35" xfId="2979" xr:uid="{C69A6DFE-7E00-4F9F-BF5A-8542A7AAFCBA}"/>
    <cellStyle name="Normal 10 2 2 2 36" xfId="2980" xr:uid="{6FFB6D11-9922-4EB5-8712-86C618381CBD}"/>
    <cellStyle name="Normal 10 2 2 2 37" xfId="2981" xr:uid="{EDB8D6EF-E63F-4149-8556-4F026EAF2BA3}"/>
    <cellStyle name="Normal 10 2 2 2 38" xfId="2982" xr:uid="{021A5535-90F9-4699-B1E7-26C44F7F10D6}"/>
    <cellStyle name="Normal 10 2 2 2 4" xfId="2983" xr:uid="{F8AE75DC-6778-4664-B609-4F0B6BF9BB9B}"/>
    <cellStyle name="Normal 10 2 2 2 5" xfId="2984" xr:uid="{22EEF89D-541A-4F31-AE8A-809EFC056FE1}"/>
    <cellStyle name="Normal 10 2 2 2 6" xfId="2985" xr:uid="{8F62A75C-B77C-4FBD-9597-06B71853F622}"/>
    <cellStyle name="Normal 10 2 2 2 7" xfId="2986" xr:uid="{DB708B0E-42FB-4249-BC62-FE63F0E89C11}"/>
    <cellStyle name="Normal 10 2 2 2 8" xfId="2987" xr:uid="{3B9F93DC-7D1B-4660-94D9-E2C705762227}"/>
    <cellStyle name="Normal 10 2 2 2 9" xfId="2988" xr:uid="{B724DF36-CFB3-45A3-A83A-DAAC34C1E734}"/>
    <cellStyle name="Normal 10 2 2 20" xfId="2989" xr:uid="{F068D9E4-533F-45A8-81B0-A9B1EFE67A85}"/>
    <cellStyle name="Normal 10 2 2 21" xfId="2990" xr:uid="{42745BAF-59FC-46FB-B9DA-DDEE23837358}"/>
    <cellStyle name="Normal 10 2 2 22" xfId="2991" xr:uid="{FDEF0CAE-7EBB-4241-A129-68C89EE1299D}"/>
    <cellStyle name="Normal 10 2 2 23" xfId="2992" xr:uid="{2F35E51E-AEA0-41B7-862A-70AEDD3342A0}"/>
    <cellStyle name="Normal 10 2 2 24" xfId="2993" xr:uid="{9C0AFF9D-9B06-4CD4-A8AC-6CBCD3ACE2D0}"/>
    <cellStyle name="Normal 10 2 2 25" xfId="2994" xr:uid="{50D6A119-CFA1-4C93-BD0B-567E254F3ED6}"/>
    <cellStyle name="Normal 10 2 2 26" xfId="2995" xr:uid="{C2426191-185F-4AAA-88AA-D5335501F8C6}"/>
    <cellStyle name="Normal 10 2 2 27" xfId="2996" xr:uid="{5ABDF084-3D0F-4B1A-A2FB-47D80FB752EE}"/>
    <cellStyle name="Normal 10 2 2 28" xfId="2997" xr:uid="{CDC1F313-72A1-4648-87AF-854B217F001F}"/>
    <cellStyle name="Normal 10 2 2 29" xfId="2998" xr:uid="{4223603D-2447-46F0-AB47-3CE4EBABF7BD}"/>
    <cellStyle name="Normal 10 2 2 3" xfId="2999" xr:uid="{55FFB1E3-021C-4C28-9A3E-E4D56559618E}"/>
    <cellStyle name="Normal 10 2 2 30" xfId="3000" xr:uid="{45BD48E3-CF00-4312-8C1A-247EA7C8F591}"/>
    <cellStyle name="Normal 10 2 2 31" xfId="3001" xr:uid="{D4BD0307-4233-4FF9-B1CF-96F11F9FFCF0}"/>
    <cellStyle name="Normal 10 2 2 32" xfId="3002" xr:uid="{589B2470-1DF7-418B-BB4A-6C471A9E8B56}"/>
    <cellStyle name="Normal 10 2 2 33" xfId="3003" xr:uid="{46789FCF-6A05-4A57-AA55-0564CDD7FC73}"/>
    <cellStyle name="Normal 10 2 2 34" xfId="3004" xr:uid="{39CE4A46-5667-4F60-8858-F6491A31D353}"/>
    <cellStyle name="Normal 10 2 2 35" xfId="3005" xr:uid="{0C6F0CAF-568E-403A-850A-F79424AE6E25}"/>
    <cellStyle name="Normal 10 2 2 36" xfId="3006" xr:uid="{5016E122-F2AA-4CDC-B512-FBAEE60FB503}"/>
    <cellStyle name="Normal 10 2 2 37" xfId="3007" xr:uid="{DF38FCFA-C837-4F6F-BE96-A4FB3679FA04}"/>
    <cellStyle name="Normal 10 2 2 38" xfId="3008" xr:uid="{EA3DA798-3814-483B-8BF8-6BD940E4C7F4}"/>
    <cellStyle name="Normal 10 2 2 39" xfId="3009" xr:uid="{144CD231-1D34-4942-A1E7-F9F7344864C6}"/>
    <cellStyle name="Normal 10 2 2 4" xfId="3010" xr:uid="{ABD55F37-2F14-4ED8-98E4-C0D7BB7490C7}"/>
    <cellStyle name="Normal 10 2 2 40" xfId="3011" xr:uid="{F1DAA39A-016B-4D0C-A861-34466076AA18}"/>
    <cellStyle name="Normal 10 2 2 5" xfId="3012" xr:uid="{9AF85375-F33B-4D3D-8EA5-4EDBD88780DA}"/>
    <cellStyle name="Normal 10 2 2 6" xfId="3013" xr:uid="{3924E4C0-23A8-41FC-99E5-13416FD061B7}"/>
    <cellStyle name="Normal 10 2 2 7" xfId="3014" xr:uid="{FBF71993-CEB4-4A15-A126-F910569024EA}"/>
    <cellStyle name="Normal 10 2 2 8" xfId="3015" xr:uid="{96A5E11E-6E3C-4E90-B9B3-71FDCDA92FE5}"/>
    <cellStyle name="Normal 10 2 2 9" xfId="3016" xr:uid="{9DC1C871-15AB-497F-997C-3141AA720383}"/>
    <cellStyle name="Normal 10 2 20" xfId="3017" xr:uid="{49932CB5-BD43-406C-AC2C-B45D19FD357A}"/>
    <cellStyle name="Normal 10 2 21" xfId="3018" xr:uid="{5418B727-3365-4756-8DAC-CBD855BBA8DF}"/>
    <cellStyle name="Normal 10 2 22" xfId="3019" xr:uid="{768FD68E-7EF0-4717-B0DC-36B3811034AE}"/>
    <cellStyle name="Normal 10 2 23" xfId="3020" xr:uid="{A1871C4A-65A9-4991-996E-765310F33B8F}"/>
    <cellStyle name="Normal 10 2 24" xfId="3021" xr:uid="{C0F9712F-62B6-44CB-8B6E-4CA4A2331174}"/>
    <cellStyle name="Normal 10 2 25" xfId="3022" xr:uid="{B4429CF8-BDC5-4A35-B944-C3E364CB913B}"/>
    <cellStyle name="Normal 10 2 26" xfId="3023" xr:uid="{DCC5270C-48F7-4090-B87D-91AE28E02932}"/>
    <cellStyle name="Normal 10 2 27" xfId="3024" xr:uid="{33963FFA-1C46-4389-8AAC-DB565B4E8F1A}"/>
    <cellStyle name="Normal 10 2 28" xfId="3025" xr:uid="{CABF87CE-4CC1-42BA-BC65-420ACD948642}"/>
    <cellStyle name="Normal 10 2 29" xfId="3026" xr:uid="{5C080D14-4649-4CC3-BAAA-BF5489B50E68}"/>
    <cellStyle name="Normal 10 2 3" xfId="3027" xr:uid="{33A77AA2-ECA7-445D-8695-7E15F77823BD}"/>
    <cellStyle name="Normal 10 2 3 10" xfId="3028" xr:uid="{389CA84D-63F8-4DD5-B02F-6DC68D290B3C}"/>
    <cellStyle name="Normal 10 2 3 11" xfId="3029" xr:uid="{AABE705E-31FD-4C4C-8AC3-864ED9AEA13E}"/>
    <cellStyle name="Normal 10 2 3 12" xfId="3030" xr:uid="{39BBA90C-2E99-49D0-9B3E-DF4839FA363D}"/>
    <cellStyle name="Normal 10 2 3 13" xfId="3031" xr:uid="{7E5A616E-3508-4C55-8924-4FE0C56E74CC}"/>
    <cellStyle name="Normal 10 2 3 14" xfId="3032" xr:uid="{4E4F6180-92AA-4534-B511-FBAE5B132038}"/>
    <cellStyle name="Normal 10 2 3 15" xfId="3033" xr:uid="{AE9BEAC4-A888-498F-A0D6-BB56A8C067A1}"/>
    <cellStyle name="Normal 10 2 3 16" xfId="3034" xr:uid="{F135F7B7-12B1-46FD-AF66-B482A62AE1BE}"/>
    <cellStyle name="Normal 10 2 3 17" xfId="3035" xr:uid="{445B69A3-B000-41FB-84E6-37F065E77722}"/>
    <cellStyle name="Normal 10 2 3 18" xfId="3036" xr:uid="{901CDECC-F4B5-4707-8A67-9AD9971472C5}"/>
    <cellStyle name="Normal 10 2 3 19" xfId="3037" xr:uid="{CF191004-42AA-4266-8ED7-ED441FE24E38}"/>
    <cellStyle name="Normal 10 2 3 2" xfId="3038" xr:uid="{27B25FF2-2AF5-4B0D-A6D1-C181DE19C912}"/>
    <cellStyle name="Normal 10 2 3 2 10" xfId="3039" xr:uid="{23A8682C-4CDD-4FAF-83A7-7AAAB66D2FB7}"/>
    <cellStyle name="Normal 10 2 3 2 11" xfId="3040" xr:uid="{FD8E4BB1-45AD-4230-831B-E1D7D7AA05C6}"/>
    <cellStyle name="Normal 10 2 3 2 12" xfId="3041" xr:uid="{5158CB06-C8F1-4D67-BE93-5C8338F61504}"/>
    <cellStyle name="Normal 10 2 3 2 13" xfId="3042" xr:uid="{7EB3FA98-DDA5-44CF-87BE-1B8C63D0E963}"/>
    <cellStyle name="Normal 10 2 3 2 14" xfId="3043" xr:uid="{D58D8A3E-7FFF-47A1-8EF9-45FE8BEDDAB1}"/>
    <cellStyle name="Normal 10 2 3 2 15" xfId="3044" xr:uid="{81A0BCFF-B27A-4558-90EC-AB5998333080}"/>
    <cellStyle name="Normal 10 2 3 2 16" xfId="3045" xr:uid="{6076EF50-6148-4586-9699-1D829B69B047}"/>
    <cellStyle name="Normal 10 2 3 2 17" xfId="3046" xr:uid="{46852FF2-3D11-4A41-B583-4F8C674B47B2}"/>
    <cellStyle name="Normal 10 2 3 2 18" xfId="3047" xr:uid="{F6CBCA1F-A3F8-4DAE-8520-9AE96640ED8F}"/>
    <cellStyle name="Normal 10 2 3 2 19" xfId="3048" xr:uid="{9A371D2B-2021-4A2A-BB5E-B9BA16C5D197}"/>
    <cellStyle name="Normal 10 2 3 2 2" xfId="3049" xr:uid="{D3A5F5A8-D102-435F-A5D2-48BCE91E42C7}"/>
    <cellStyle name="Normal 10 2 3 2 20" xfId="3050" xr:uid="{099320C0-39A0-4E82-960B-DBDF3D55956C}"/>
    <cellStyle name="Normal 10 2 3 2 21" xfId="3051" xr:uid="{4A84DF0E-83F7-4E73-B0F3-E52CB2128836}"/>
    <cellStyle name="Normal 10 2 3 2 22" xfId="3052" xr:uid="{7E74CFFE-3FF5-4305-ADE4-D7E37EA94545}"/>
    <cellStyle name="Normal 10 2 3 2 23" xfId="3053" xr:uid="{2112B475-95A7-4418-8D08-E9641727F97F}"/>
    <cellStyle name="Normal 10 2 3 2 24" xfId="3054" xr:uid="{B8C6B964-F834-4386-90AF-590E0A363A58}"/>
    <cellStyle name="Normal 10 2 3 2 25" xfId="3055" xr:uid="{454CE060-9902-433E-9E3A-97579F2116C3}"/>
    <cellStyle name="Normal 10 2 3 2 26" xfId="3056" xr:uid="{1089BA1F-9126-4CFA-95D9-576F885ACB11}"/>
    <cellStyle name="Normal 10 2 3 2 27" xfId="3057" xr:uid="{90E76782-27A0-4F03-9D1C-55DE0BE6A2CA}"/>
    <cellStyle name="Normal 10 2 3 2 28" xfId="3058" xr:uid="{D5D4BCB4-F6F6-4AED-8200-94FCC3F2E23A}"/>
    <cellStyle name="Normal 10 2 3 2 29" xfId="3059" xr:uid="{5B065D91-2A60-4358-94B1-8D2031294EA7}"/>
    <cellStyle name="Normal 10 2 3 2 3" xfId="3060" xr:uid="{D65BAEAC-E539-4B89-969B-94D6D00D3D46}"/>
    <cellStyle name="Normal 10 2 3 2 30" xfId="3061" xr:uid="{1D99381A-9699-46EF-A310-BF679643B40F}"/>
    <cellStyle name="Normal 10 2 3 2 31" xfId="3062" xr:uid="{B5A74844-87A9-4A3A-99E8-A32215190083}"/>
    <cellStyle name="Normal 10 2 3 2 32" xfId="3063" xr:uid="{AEDE593D-E22E-45C5-8201-43A7EC9BAF45}"/>
    <cellStyle name="Normal 10 2 3 2 33" xfId="3064" xr:uid="{AA7C465C-C0C8-4491-AFF9-0FD418287506}"/>
    <cellStyle name="Normal 10 2 3 2 34" xfId="3065" xr:uid="{4CEFAA7E-0523-4CC7-B30A-E1FDB65A7707}"/>
    <cellStyle name="Normal 10 2 3 2 35" xfId="3066" xr:uid="{12CB809A-2573-4F55-9AD8-AD965CF187D5}"/>
    <cellStyle name="Normal 10 2 3 2 36" xfId="3067" xr:uid="{F52FE12B-E2E0-4687-A60D-CE70F7F33036}"/>
    <cellStyle name="Normal 10 2 3 2 37" xfId="3068" xr:uid="{E3074A0D-FD53-473E-9DDF-20F34357007F}"/>
    <cellStyle name="Normal 10 2 3 2 38" xfId="3069" xr:uid="{D865447C-4B3B-4BBD-843D-89E45A16C8E2}"/>
    <cellStyle name="Normal 10 2 3 2 4" xfId="3070" xr:uid="{52D3232E-109F-4D63-93D2-EE8B368B5354}"/>
    <cellStyle name="Normal 10 2 3 2 5" xfId="3071" xr:uid="{AEE7348A-D380-4EDB-922B-EAD29B2C6C3C}"/>
    <cellStyle name="Normal 10 2 3 2 6" xfId="3072" xr:uid="{47192E67-BAB7-4708-9020-5713F593F4D9}"/>
    <cellStyle name="Normal 10 2 3 2 7" xfId="3073" xr:uid="{AAAF972F-F618-47CE-B21B-3F58735A0238}"/>
    <cellStyle name="Normal 10 2 3 2 8" xfId="3074" xr:uid="{E02E3E1C-C74E-48AA-AAC0-A6531A107BAF}"/>
    <cellStyle name="Normal 10 2 3 2 9" xfId="3075" xr:uid="{B4EF829D-35DC-4130-8A30-810820709483}"/>
    <cellStyle name="Normal 10 2 3 20" xfId="3076" xr:uid="{54FFC0B5-184D-409B-92B2-BBD8023FB7E2}"/>
    <cellStyle name="Normal 10 2 3 21" xfId="3077" xr:uid="{5BB133E9-4904-4C37-874C-4896804A4F10}"/>
    <cellStyle name="Normal 10 2 3 22" xfId="3078" xr:uid="{AB507E65-90F3-487B-A34B-AAF00175C87E}"/>
    <cellStyle name="Normal 10 2 3 23" xfId="3079" xr:uid="{F2DF7246-E215-4962-B6CA-2F2D3C0124F8}"/>
    <cellStyle name="Normal 10 2 3 24" xfId="3080" xr:uid="{E11EAB30-D231-4E5A-BAF5-EA37108E4A96}"/>
    <cellStyle name="Normal 10 2 3 25" xfId="3081" xr:uid="{B090C792-7D81-4A9F-BC88-08F6F887E757}"/>
    <cellStyle name="Normal 10 2 3 26" xfId="3082" xr:uid="{31215C49-C5D7-49F3-8D8A-193149B0B999}"/>
    <cellStyle name="Normal 10 2 3 27" xfId="3083" xr:uid="{C17FED74-D661-4C09-A4A8-7C54BE878ADC}"/>
    <cellStyle name="Normal 10 2 3 28" xfId="3084" xr:uid="{7FAADC48-B6A8-4398-A6DE-290D2D677350}"/>
    <cellStyle name="Normal 10 2 3 29" xfId="3085" xr:uid="{11338460-A5A1-4336-8A6E-04040E92FDC6}"/>
    <cellStyle name="Normal 10 2 3 3" xfId="3086" xr:uid="{E1F08025-C40A-4677-85F0-2D50CE402395}"/>
    <cellStyle name="Normal 10 2 3 30" xfId="3087" xr:uid="{5EA20103-97FB-4FC5-ADF0-03A94B2F51D4}"/>
    <cellStyle name="Normal 10 2 3 31" xfId="3088" xr:uid="{09B0ADD6-B9BC-4DDE-BFBF-3993035B8093}"/>
    <cellStyle name="Normal 10 2 3 32" xfId="3089" xr:uid="{032B8F45-CF4F-4BCE-9C0D-64F5759B7011}"/>
    <cellStyle name="Normal 10 2 3 33" xfId="3090" xr:uid="{B7CC340E-75F2-4E53-8167-69EA634D57AD}"/>
    <cellStyle name="Normal 10 2 3 34" xfId="3091" xr:uid="{6B85B0F0-78C4-420E-9048-E7FAF843CE3A}"/>
    <cellStyle name="Normal 10 2 3 35" xfId="3092" xr:uid="{3F24090C-286B-4A74-9132-3EBC943AE1B3}"/>
    <cellStyle name="Normal 10 2 3 36" xfId="3093" xr:uid="{8A8F1E77-54C9-44F9-8F9E-F18315AA6CC6}"/>
    <cellStyle name="Normal 10 2 3 37" xfId="3094" xr:uid="{8AFF2CEE-9C80-45E4-A34F-51EE0E7C5CA2}"/>
    <cellStyle name="Normal 10 2 3 38" xfId="3095" xr:uid="{B8732B4E-AC28-4F8C-8022-2549024B5321}"/>
    <cellStyle name="Normal 10 2 3 4" xfId="3096" xr:uid="{7DB3648C-2038-4D3F-960C-56079AA54A4E}"/>
    <cellStyle name="Normal 10 2 3 5" xfId="3097" xr:uid="{CBDE3890-968B-462C-83EA-55B8A8A19FDD}"/>
    <cellStyle name="Normal 10 2 3 6" xfId="3098" xr:uid="{8C990500-E98C-44DB-A7A7-466FA5BB59F3}"/>
    <cellStyle name="Normal 10 2 3 7" xfId="3099" xr:uid="{DE81F5D0-9AA9-4BD4-BFDC-BC4D431F4A43}"/>
    <cellStyle name="Normal 10 2 3 8" xfId="3100" xr:uid="{C0F72A11-602F-40A7-83B7-6639443B36FE}"/>
    <cellStyle name="Normal 10 2 3 9" xfId="3101" xr:uid="{E1BE7281-276B-4C6B-BD8A-20A6D50215D0}"/>
    <cellStyle name="Normal 10 2 30" xfId="3102" xr:uid="{D3564EEF-A1D0-402A-A029-D32EEB6C51F8}"/>
    <cellStyle name="Normal 10 2 31" xfId="3103" xr:uid="{3AE6D684-421F-4CCF-91ED-C06965D9FFAB}"/>
    <cellStyle name="Normal 10 2 32" xfId="3104" xr:uid="{32483725-D60E-4C7B-BF4F-9BEF296C34C1}"/>
    <cellStyle name="Normal 10 2 33" xfId="3105" xr:uid="{A4FEC73F-5255-4E9A-B861-C57657DF9FCE}"/>
    <cellStyle name="Normal 10 2 34" xfId="3106" xr:uid="{F9A32368-186B-4210-966B-0965BD47505B}"/>
    <cellStyle name="Normal 10 2 35" xfId="3107" xr:uid="{B03EBBA7-75CC-425B-9793-9E3190D337D8}"/>
    <cellStyle name="Normal 10 2 36" xfId="3108" xr:uid="{F72610C1-C1CF-4D2E-8AE2-94882C70814A}"/>
    <cellStyle name="Normal 10 2 37" xfId="3109" xr:uid="{FDEEFA80-47C4-4588-9592-3B5203030F56}"/>
    <cellStyle name="Normal 10 2 38" xfId="3110" xr:uid="{F8CA2E91-1753-413F-B20A-01F423179F21}"/>
    <cellStyle name="Normal 10 2 39" xfId="3111" xr:uid="{B8B4013B-3C0F-42CC-BF47-1E6F9565FEA5}"/>
    <cellStyle name="Normal 10 2 4" xfId="3112" xr:uid="{A182C545-7C8C-4FF4-9B94-479D4AA6413D}"/>
    <cellStyle name="Normal 10 2 40" xfId="3113" xr:uid="{E7BDCF1F-25F6-4652-8CD7-6CFB3B9F0DF1}"/>
    <cellStyle name="Normal 10 2 5" xfId="3114" xr:uid="{5E963BFA-3B77-4A6D-B6FB-D2DD828BCFC8}"/>
    <cellStyle name="Normal 10 2 6" xfId="3115" xr:uid="{D8FB26FF-361E-4403-86A5-9471B4831126}"/>
    <cellStyle name="Normal 10 2 7" xfId="3116" xr:uid="{CEC23FAB-89F7-411B-A7DD-10B7E94B43ED}"/>
    <cellStyle name="Normal 10 2 8" xfId="3117" xr:uid="{D363645C-CB51-49A5-B1CA-91FE26DA7DC0}"/>
    <cellStyle name="Normal 10 2 9" xfId="3118" xr:uid="{54ABDC96-A97C-4D8B-9FC7-96941420BF66}"/>
    <cellStyle name="Normal 10 20" xfId="3119" xr:uid="{41BD1F86-2E20-480D-A24E-9B29C80CA2B2}"/>
    <cellStyle name="Normal 10 21" xfId="3120" xr:uid="{A120F080-BE2B-4B86-AEDE-A2E5D249EB3D}"/>
    <cellStyle name="Normal 10 22" xfId="3121" xr:uid="{4A536DFF-06D4-443A-95FE-D8518583F29B}"/>
    <cellStyle name="Normal 10 23" xfId="3122" xr:uid="{8E4635D2-D2AB-4149-9668-5A42427FD7C5}"/>
    <cellStyle name="Normal 10 24" xfId="3123" xr:uid="{0DD35A3F-856A-4CB0-92B9-BD7364D6B88A}"/>
    <cellStyle name="Normal 10 25" xfId="3124" xr:uid="{F49CC1F0-305B-4B70-8310-3B9303E62625}"/>
    <cellStyle name="Normal 10 26" xfId="3125" xr:uid="{CCC4E786-8613-4C5E-8C8D-9B2E471CC9DC}"/>
    <cellStyle name="Normal 10 27" xfId="3126" xr:uid="{2012CD64-14CF-4E5F-B261-5D15F7AC1E18}"/>
    <cellStyle name="Normal 10 28" xfId="3127" xr:uid="{C6749E61-FCF1-4947-B6F3-65C07F040D62}"/>
    <cellStyle name="Normal 10 29" xfId="3128" xr:uid="{5E03D215-8FE7-4080-86B4-46CF59EFF4DC}"/>
    <cellStyle name="Normal 10 3" xfId="3129" xr:uid="{31BB463B-B58C-4DDC-A6BB-7B11D52EB15C}"/>
    <cellStyle name="Normal 10 30" xfId="3130" xr:uid="{4C63D06E-0C0F-4227-A6FB-E9F2859D6CF5}"/>
    <cellStyle name="Normal 10 31" xfId="3131" xr:uid="{00037E03-8652-4D76-B040-8C679F6B3193}"/>
    <cellStyle name="Normal 10 32" xfId="3132" xr:uid="{EDB28078-F6AD-4FE2-93D4-78ED1E2AD797}"/>
    <cellStyle name="Normal 10 33" xfId="3133" xr:uid="{71F8A665-003F-4AEB-B0A2-9ED58304AA45}"/>
    <cellStyle name="Normal 10 34" xfId="3134" xr:uid="{74A042EF-44A8-4A86-9743-CED4C0C7F22A}"/>
    <cellStyle name="Normal 10 35" xfId="3135" xr:uid="{B178B945-4BE1-438C-82E7-FDAA59CFC1F4}"/>
    <cellStyle name="Normal 10 36" xfId="3136" xr:uid="{792BF774-7138-45C3-BBCF-055BE7D10A0C}"/>
    <cellStyle name="Normal 10 37" xfId="3137" xr:uid="{1E68F308-CB11-456F-A341-FEC7223A273C}"/>
    <cellStyle name="Normal 10 38" xfId="3138" xr:uid="{8A4828CC-36C8-42C0-8419-716A83792440}"/>
    <cellStyle name="Normal 10 39" xfId="3139" xr:uid="{5F50CA2A-0DDE-4A1F-951F-4CAA7AAED560}"/>
    <cellStyle name="Normal 10 4" xfId="3140" xr:uid="{24C29B66-D949-4A8A-9437-4CC87C4C722B}"/>
    <cellStyle name="Normal 10 40" xfId="3141" xr:uid="{716BB57E-5F18-4A19-A0AB-AC6C08EE7C67}"/>
    <cellStyle name="Normal 10 41" xfId="3142" xr:uid="{12F36871-6019-42E2-A2B2-BF87E54C3F35}"/>
    <cellStyle name="Normal 10 42" xfId="3143" xr:uid="{E14E8FD4-640E-43EA-AB3D-56CB6AEF3CB3}"/>
    <cellStyle name="Normal 10 43" xfId="3144" xr:uid="{C1765B76-7B9E-4052-9007-AA1292A3A029}"/>
    <cellStyle name="Normal 10 44" xfId="3145" xr:uid="{7A14D718-6A46-4CC0-9212-B7D85FEEC2F0}"/>
    <cellStyle name="Normal 10 45" xfId="3146" xr:uid="{53CC2F4B-5D0D-4988-99BC-E0ABAACB7987}"/>
    <cellStyle name="Normal 10 46" xfId="3147" xr:uid="{92B921FB-2961-4E23-9F26-86A380F34E24}"/>
    <cellStyle name="Normal 10 47" xfId="3148" xr:uid="{C6AA552A-1BEA-4255-A8B5-509FC436160A}"/>
    <cellStyle name="Normal 10 48" xfId="3149" xr:uid="{5D2568D4-8FD3-4C56-A40F-0199F6A3DA0F}"/>
    <cellStyle name="Normal 10 49" xfId="3150" xr:uid="{E67F7585-37D0-461C-BD4D-469D996BD6BB}"/>
    <cellStyle name="Normal 10 5" xfId="3151" xr:uid="{C65CA5FD-9445-4679-9A1A-758773EBE63E}"/>
    <cellStyle name="Normal 10 50" xfId="3152" xr:uid="{D6BCF085-D604-4D16-B37F-09DB8D2E025D}"/>
    <cellStyle name="Normal 10 51" xfId="3153" xr:uid="{A9803819-A5AF-4CC5-B74D-06FC8F19B6C0}"/>
    <cellStyle name="Normal 10 52" xfId="3154" xr:uid="{F44FF1BB-EBC7-4321-BCA2-37A1376C57EA}"/>
    <cellStyle name="Normal 10 53" xfId="3155" xr:uid="{48F5786B-8112-4108-9ACB-BBF14A4D49EE}"/>
    <cellStyle name="Normal 10 6" xfId="3156" xr:uid="{ABFE0E33-38D0-4003-96B1-52C27708A895}"/>
    <cellStyle name="Normal 10 7" xfId="3157" xr:uid="{0CE854BB-1444-4704-A520-FB2B3A9FAF51}"/>
    <cellStyle name="Normal 10 8" xfId="3158" xr:uid="{92022A64-CB2A-4AAA-8318-881ACD246F58}"/>
    <cellStyle name="Normal 10 9" xfId="3159" xr:uid="{064748E3-074D-4097-B44A-FE8820C21417}"/>
    <cellStyle name="Normal 11" xfId="3160" xr:uid="{E6A944BF-2806-4694-B609-72C170740D77}"/>
    <cellStyle name="Normal 11 10" xfId="3161" xr:uid="{C2BE5E2D-8245-4806-AF33-2621CEC5DAE4}"/>
    <cellStyle name="Normal 11 11" xfId="3162" xr:uid="{461F57F5-C2B2-4A43-A23F-371DE9D094AB}"/>
    <cellStyle name="Normal 11 12" xfId="3163" xr:uid="{1E875737-21ED-44EF-BCA9-D5CE0603E7A2}"/>
    <cellStyle name="Normal 11 13" xfId="3164" xr:uid="{DE601AE8-FAB1-4502-84CF-2F41C47B8F67}"/>
    <cellStyle name="Normal 11 14" xfId="3165" xr:uid="{4F9B5FC5-A594-47BF-AB86-2145C7EEAD7D}"/>
    <cellStyle name="Normal 11 15" xfId="3166" xr:uid="{AE505411-1F0F-470B-AA40-399175323E70}"/>
    <cellStyle name="Normal 11 16" xfId="3167" xr:uid="{EF2055CA-DA8F-43EF-A512-776D77066FBB}"/>
    <cellStyle name="Normal 11 17" xfId="3168" xr:uid="{2902C11F-FAA6-4432-AC1C-8A0A01CA495F}"/>
    <cellStyle name="Normal 11 18" xfId="3169" xr:uid="{ACE7D619-2FEC-4972-9CC5-6D498A2E161C}"/>
    <cellStyle name="Normal 11 19" xfId="3170" xr:uid="{F343EE26-1BDC-476D-B92F-01994A9672F8}"/>
    <cellStyle name="Normal 11 2" xfId="3171" xr:uid="{2BF90AF1-C5E4-451C-B0A3-828CEFB34CD3}"/>
    <cellStyle name="Normal 11 2 10" xfId="3172" xr:uid="{0129AB21-5EB3-4601-AFBA-7D8FD2C89069}"/>
    <cellStyle name="Normal 11 2 11" xfId="3173" xr:uid="{F998DAFB-3B32-4062-8A7E-25D080C7C349}"/>
    <cellStyle name="Normal 11 2 12" xfId="3174" xr:uid="{B412114A-E644-44EE-9A35-88F11960D601}"/>
    <cellStyle name="Normal 11 2 13" xfId="3175" xr:uid="{9D4AC749-5A04-4265-9B8F-F87B8B4CA291}"/>
    <cellStyle name="Normal 11 2 14" xfId="3176" xr:uid="{259B200A-C3ED-47C8-A73C-F67194BC3F4A}"/>
    <cellStyle name="Normal 11 2 15" xfId="3177" xr:uid="{5BD7A5DC-7AD6-495B-8F3A-1DFCF85F7898}"/>
    <cellStyle name="Normal 11 2 16" xfId="3178" xr:uid="{1CC21659-0831-492E-96B7-3DB1E69820DD}"/>
    <cellStyle name="Normal 11 2 17" xfId="3179" xr:uid="{863D71E7-FE93-4A12-BCB6-4D0B452594BB}"/>
    <cellStyle name="Normal 11 2 18" xfId="3180" xr:uid="{BA172822-4679-4360-9A07-4149041D717C}"/>
    <cellStyle name="Normal 11 2 19" xfId="3181" xr:uid="{095906CA-07CD-4352-838A-DE3D49234670}"/>
    <cellStyle name="Normal 11 2 2" xfId="3182" xr:uid="{06170CAB-853B-44A3-BE82-73EDFA3BA12E}"/>
    <cellStyle name="Normal 11 2 2 10" xfId="3183" xr:uid="{D5C65E5F-5DE0-40C0-AAC3-9EC2F441345F}"/>
    <cellStyle name="Normal 11 2 2 11" xfId="3184" xr:uid="{7952C255-2990-49E9-9C16-04173F2E38E9}"/>
    <cellStyle name="Normal 11 2 2 12" xfId="3185" xr:uid="{7F4AFDA2-0C10-414D-9DB3-B74BA4D28D2D}"/>
    <cellStyle name="Normal 11 2 2 13" xfId="3186" xr:uid="{41D24F9B-5ED7-4BFA-921D-BAFF0A56DF12}"/>
    <cellStyle name="Normal 11 2 2 14" xfId="3187" xr:uid="{2D9E7449-5EBA-434B-82B0-A15789748F8D}"/>
    <cellStyle name="Normal 11 2 2 15" xfId="3188" xr:uid="{9E1FAEDC-AB15-40C6-96AA-E8CB6BE2C162}"/>
    <cellStyle name="Normal 11 2 2 16" xfId="3189" xr:uid="{1ECD5210-2A79-43ED-8945-48D1AE6CA38E}"/>
    <cellStyle name="Normal 11 2 2 17" xfId="3190" xr:uid="{C615C005-00FC-4A63-85BD-2F95C1BD63FD}"/>
    <cellStyle name="Normal 11 2 2 18" xfId="3191" xr:uid="{39B584F3-5D1C-4FD8-ABB1-06251C68D467}"/>
    <cellStyle name="Normal 11 2 2 19" xfId="3192" xr:uid="{742A0414-67BA-434D-9A0C-78610DD0A5E2}"/>
    <cellStyle name="Normal 11 2 2 2" xfId="3193" xr:uid="{898C877B-8FA5-4989-ADCB-AC0F4E7BB90E}"/>
    <cellStyle name="Normal 11 2 2 2 10" xfId="3194" xr:uid="{4AE8C069-45BC-4AC9-8F24-100DE28B4F53}"/>
    <cellStyle name="Normal 11 2 2 2 11" xfId="3195" xr:uid="{96ACCA66-5698-4709-A2E7-E092E7850D29}"/>
    <cellStyle name="Normal 11 2 2 2 12" xfId="3196" xr:uid="{A3187324-3F37-4D50-A418-3CB7EB457986}"/>
    <cellStyle name="Normal 11 2 2 2 13" xfId="3197" xr:uid="{FA523C54-864E-417E-8049-02C94B97CD46}"/>
    <cellStyle name="Normal 11 2 2 2 14" xfId="3198" xr:uid="{6C22E7F2-7378-4FD6-9604-E1B7542F2BB1}"/>
    <cellStyle name="Normal 11 2 2 2 15" xfId="3199" xr:uid="{737B694A-429D-4D5F-A22D-2A4049CFE8FA}"/>
    <cellStyle name="Normal 11 2 2 2 16" xfId="3200" xr:uid="{06CAF28A-A6DA-4E49-AD64-D97F044E8AAA}"/>
    <cellStyle name="Normal 11 2 2 2 17" xfId="3201" xr:uid="{C96AA66E-AC04-4343-9473-64B4F18B2B44}"/>
    <cellStyle name="Normal 11 2 2 2 18" xfId="3202" xr:uid="{C821484F-6DA8-4E83-9B3F-7265CC73F458}"/>
    <cellStyle name="Normal 11 2 2 2 19" xfId="3203" xr:uid="{377668FF-4B52-4024-8FFC-19A22B32ADF4}"/>
    <cellStyle name="Normal 11 2 2 2 2" xfId="3204" xr:uid="{03F04BE7-2145-45AA-9645-CE870F989565}"/>
    <cellStyle name="Normal 11 2 2 2 2 10" xfId="3205" xr:uid="{AAF37BA1-6CD3-4F74-863E-A9CBE1C2EAD2}"/>
    <cellStyle name="Normal 11 2 2 2 2 11" xfId="3206" xr:uid="{12D6290C-E5DB-4F0E-860C-6B50C6F1D650}"/>
    <cellStyle name="Normal 11 2 2 2 2 12" xfId="3207" xr:uid="{0B14124B-0E45-4F55-A010-AB02B4A3E1A6}"/>
    <cellStyle name="Normal 11 2 2 2 2 13" xfId="3208" xr:uid="{993A7463-23E0-4AF6-AC88-1631308E45BB}"/>
    <cellStyle name="Normal 11 2 2 2 2 14" xfId="3209" xr:uid="{06E813AF-4FC7-4632-8D61-F7802FE9E77C}"/>
    <cellStyle name="Normal 11 2 2 2 2 15" xfId="3210" xr:uid="{24699B29-5470-4C7C-98E2-F20C97E980A2}"/>
    <cellStyle name="Normal 11 2 2 2 2 16" xfId="3211" xr:uid="{75A2D3BB-0432-4BBB-A8C0-E999450868D4}"/>
    <cellStyle name="Normal 11 2 2 2 2 17" xfId="3212" xr:uid="{2BBB3612-64F2-4655-99B9-6E09224614EB}"/>
    <cellStyle name="Normal 11 2 2 2 2 18" xfId="3213" xr:uid="{72BC5E43-209E-4E86-A075-DFB8364D835A}"/>
    <cellStyle name="Normal 11 2 2 2 2 19" xfId="3214" xr:uid="{8EF9FD4A-EDA4-4DF2-9E49-825C22D9A685}"/>
    <cellStyle name="Normal 11 2 2 2 2 2" xfId="3215" xr:uid="{9AC797D2-3D71-4B3B-B268-8512FB60EE00}"/>
    <cellStyle name="Normal 11 2 2 2 2 20" xfId="3216" xr:uid="{2D47811A-4DC9-41C5-87F6-9F415E2B25EB}"/>
    <cellStyle name="Normal 11 2 2 2 2 21" xfId="3217" xr:uid="{FE66954D-7725-4F89-9F1A-4FFB2A49D3C2}"/>
    <cellStyle name="Normal 11 2 2 2 2 22" xfId="3218" xr:uid="{DB035482-E238-41A5-BBCE-BFFD740CA345}"/>
    <cellStyle name="Normal 11 2 2 2 2 23" xfId="3219" xr:uid="{86C51D86-A115-4F46-9632-5734FFDC066A}"/>
    <cellStyle name="Normal 11 2 2 2 2 24" xfId="3220" xr:uid="{C5243560-AFEF-4814-B43D-E3E90EE4DD74}"/>
    <cellStyle name="Normal 11 2 2 2 2 25" xfId="3221" xr:uid="{0F05C536-8A6D-4D92-AC87-66FC738D2CD7}"/>
    <cellStyle name="Normal 11 2 2 2 2 26" xfId="3222" xr:uid="{B5575C59-3094-43F6-8D6F-28F14197B4A4}"/>
    <cellStyle name="Normal 11 2 2 2 2 27" xfId="3223" xr:uid="{EC21818A-F182-47B2-8E4F-D096DA152D7D}"/>
    <cellStyle name="Normal 11 2 2 2 2 28" xfId="3224" xr:uid="{6132AD8C-E6C9-48BB-B0F7-84071A362A13}"/>
    <cellStyle name="Normal 11 2 2 2 2 29" xfId="3225" xr:uid="{90863EE8-7B3A-4AEE-BE0F-F84F2AE575BB}"/>
    <cellStyle name="Normal 11 2 2 2 2 3" xfId="3226" xr:uid="{D388D3A3-685C-4E85-A04F-66BBE3EC7D47}"/>
    <cellStyle name="Normal 11 2 2 2 2 30" xfId="3227" xr:uid="{70C065C1-142F-458B-9341-C8C01ACBB2C5}"/>
    <cellStyle name="Normal 11 2 2 2 2 31" xfId="3228" xr:uid="{8AE8CB17-219B-421B-B8DA-342D62C96803}"/>
    <cellStyle name="Normal 11 2 2 2 2 32" xfId="3229" xr:uid="{177FCBE1-D8B9-4483-954A-E81D78A24C4C}"/>
    <cellStyle name="Normal 11 2 2 2 2 33" xfId="3230" xr:uid="{D930BE3C-B98E-455A-B7B2-D091E1663B94}"/>
    <cellStyle name="Normal 11 2 2 2 2 34" xfId="3231" xr:uid="{62158BF7-F750-44B5-9147-D23A09B3871D}"/>
    <cellStyle name="Normal 11 2 2 2 2 35" xfId="3232" xr:uid="{6E1F8847-22DB-4C1A-9047-1053A7F0C2E8}"/>
    <cellStyle name="Normal 11 2 2 2 2 36" xfId="3233" xr:uid="{20DD6457-8E45-4975-B9F8-A285AABAA720}"/>
    <cellStyle name="Normal 11 2 2 2 2 37" xfId="3234" xr:uid="{BE234CB0-E436-42C0-9183-2CBC312E48D9}"/>
    <cellStyle name="Normal 11 2 2 2 2 38" xfId="3235" xr:uid="{15FD00C9-1A43-42EF-AC22-8F7ECA864634}"/>
    <cellStyle name="Normal 11 2 2 2 2 4" xfId="3236" xr:uid="{9ADAF56F-9808-4110-AEC0-F90C365CA8EB}"/>
    <cellStyle name="Normal 11 2 2 2 2 5" xfId="3237" xr:uid="{2957AE42-C4F8-400E-A4DA-C5C5FB3D6865}"/>
    <cellStyle name="Normal 11 2 2 2 2 6" xfId="3238" xr:uid="{5FE808BC-26F6-431D-9DE9-5DC15BCE511A}"/>
    <cellStyle name="Normal 11 2 2 2 2 7" xfId="3239" xr:uid="{ABFD3BCC-FBAA-46AC-9B16-C3C9138A6644}"/>
    <cellStyle name="Normal 11 2 2 2 2 8" xfId="3240" xr:uid="{B514C6D6-EFFC-4105-930B-DE3AAC6093CA}"/>
    <cellStyle name="Normal 11 2 2 2 2 9" xfId="3241" xr:uid="{50606C27-CA6C-4C62-8BD6-7B2866A7064F}"/>
    <cellStyle name="Normal 11 2 2 2 20" xfId="3242" xr:uid="{7FB86109-BAF8-4921-BA10-F78FF2315CBE}"/>
    <cellStyle name="Normal 11 2 2 2 21" xfId="3243" xr:uid="{27B805F4-6C74-4E73-8CB5-1B35286C496B}"/>
    <cellStyle name="Normal 11 2 2 2 22" xfId="3244" xr:uid="{84AD7646-0A7E-4D26-A105-14F6A9FE3FE2}"/>
    <cellStyle name="Normal 11 2 2 2 23" xfId="3245" xr:uid="{79F34982-A383-4F62-8643-7D80EB37D42A}"/>
    <cellStyle name="Normal 11 2 2 2 24" xfId="3246" xr:uid="{8E07D9B8-9C49-4D52-8254-F32431C66525}"/>
    <cellStyle name="Normal 11 2 2 2 25" xfId="3247" xr:uid="{AE4F17F6-764C-430B-827F-BED744DBA3CF}"/>
    <cellStyle name="Normal 11 2 2 2 26" xfId="3248" xr:uid="{2BC6E918-6F72-4765-B762-0AE1B9CB73D9}"/>
    <cellStyle name="Normal 11 2 2 2 27" xfId="3249" xr:uid="{72DFADBF-9918-480C-8696-5A2E24982FCC}"/>
    <cellStyle name="Normal 11 2 2 2 28" xfId="3250" xr:uid="{7712C97A-96D5-42F2-BA5F-DEC1AF1FF5A0}"/>
    <cellStyle name="Normal 11 2 2 2 29" xfId="3251" xr:uid="{E6C465E7-27CC-47A6-9B6D-DBF9684E60DD}"/>
    <cellStyle name="Normal 11 2 2 2 3" xfId="3252" xr:uid="{07088D5F-CB9C-426F-A7B0-04630358C3F9}"/>
    <cellStyle name="Normal 11 2 2 2 30" xfId="3253" xr:uid="{492FABD1-7B5C-4FC8-A139-62E67099400A}"/>
    <cellStyle name="Normal 11 2 2 2 31" xfId="3254" xr:uid="{AC151E12-637A-45AF-A32D-9C62DB24E459}"/>
    <cellStyle name="Normal 11 2 2 2 32" xfId="3255" xr:uid="{E2905C31-16A7-41D7-B0DA-36167A65D372}"/>
    <cellStyle name="Normal 11 2 2 2 33" xfId="3256" xr:uid="{2AD4D73D-CDB2-4DB3-9BA6-E24CE45BF43E}"/>
    <cellStyle name="Normal 11 2 2 2 34" xfId="3257" xr:uid="{64C74630-FF98-4138-9C9E-0D4BCDDA1CD3}"/>
    <cellStyle name="Normal 11 2 2 2 35" xfId="3258" xr:uid="{36671B1F-ADAE-411B-BC38-4FF38541943D}"/>
    <cellStyle name="Normal 11 2 2 2 36" xfId="3259" xr:uid="{0C4E761D-B00F-4CC1-8FCB-087E0C168C2C}"/>
    <cellStyle name="Normal 11 2 2 2 37" xfId="3260" xr:uid="{98257AB0-EA15-480C-B1AD-9AB135508244}"/>
    <cellStyle name="Normal 11 2 2 2 38" xfId="3261" xr:uid="{4025DC1F-5E96-4556-BAAC-B649A0CD7CF5}"/>
    <cellStyle name="Normal 11 2 2 2 4" xfId="3262" xr:uid="{A6B362A4-A394-422A-9EEA-B23D252144B3}"/>
    <cellStyle name="Normal 11 2 2 2 5" xfId="3263" xr:uid="{07064180-64F7-430D-A341-3111046E2B23}"/>
    <cellStyle name="Normal 11 2 2 2 6" xfId="3264" xr:uid="{286C57F1-8667-4D07-8151-DE0DB077417A}"/>
    <cellStyle name="Normal 11 2 2 2 7" xfId="3265" xr:uid="{2EAEAEBE-E324-4922-9037-0C647561CE80}"/>
    <cellStyle name="Normal 11 2 2 2 8" xfId="3266" xr:uid="{0F1DCB70-0B43-44E4-9F8A-51C5FAC0799F}"/>
    <cellStyle name="Normal 11 2 2 2 9" xfId="3267" xr:uid="{87FDFE05-F328-40D6-B54D-10C27C904C1E}"/>
    <cellStyle name="Normal 11 2 2 20" xfId="3268" xr:uid="{D4C4F042-D2F2-4A09-86E0-2CCEFA5C980D}"/>
    <cellStyle name="Normal 11 2 2 21" xfId="3269" xr:uid="{A4456119-2EF8-411B-9817-EB36E5BBB64E}"/>
    <cellStyle name="Normal 11 2 2 22" xfId="3270" xr:uid="{47C1879C-A593-44D5-9199-B0EF4492A9BD}"/>
    <cellStyle name="Normal 11 2 2 23" xfId="3271" xr:uid="{CCA8A9E2-674C-4A8E-93CC-F9C61EE49CB6}"/>
    <cellStyle name="Normal 11 2 2 24" xfId="3272" xr:uid="{180D0F6D-810F-4CAA-8BC1-FB8C3F9AEBB9}"/>
    <cellStyle name="Normal 11 2 2 25" xfId="3273" xr:uid="{EE45FD42-C8A6-43A8-9D10-6DF1F9642DDB}"/>
    <cellStyle name="Normal 11 2 2 26" xfId="3274" xr:uid="{650D9F89-5797-45FC-B5C7-DF768421DA50}"/>
    <cellStyle name="Normal 11 2 2 27" xfId="3275" xr:uid="{E9A0C462-2080-49C5-9A9F-A1A15B736CA9}"/>
    <cellStyle name="Normal 11 2 2 28" xfId="3276" xr:uid="{8D172D2F-ECE1-4403-92C9-FB608D213A83}"/>
    <cellStyle name="Normal 11 2 2 29" xfId="3277" xr:uid="{90376E97-F0DB-4D8C-9255-5C0F5BA3BFDF}"/>
    <cellStyle name="Normal 11 2 2 3" xfId="3278" xr:uid="{56EB6716-F588-43F9-BD9C-1CB78091DBD9}"/>
    <cellStyle name="Normal 11 2 2 30" xfId="3279" xr:uid="{2CADE9CC-FA1E-43B1-9146-E70B8BD24B9E}"/>
    <cellStyle name="Normal 11 2 2 31" xfId="3280" xr:uid="{E8178494-A0BA-481D-8E44-6CC49206D980}"/>
    <cellStyle name="Normal 11 2 2 32" xfId="3281" xr:uid="{11B9F655-1C54-44B1-A76F-5555491B16CE}"/>
    <cellStyle name="Normal 11 2 2 33" xfId="3282" xr:uid="{9DCDE4C7-81FD-47E6-B6A5-866D33A1F41B}"/>
    <cellStyle name="Normal 11 2 2 34" xfId="3283" xr:uid="{847E08AE-0CD0-4097-9615-D51293ABE6B8}"/>
    <cellStyle name="Normal 11 2 2 35" xfId="3284" xr:uid="{CADB33DC-E735-4572-BF7F-988D78AB4DB5}"/>
    <cellStyle name="Normal 11 2 2 36" xfId="3285" xr:uid="{F52EE54A-D366-4662-AE24-DEADC34BD992}"/>
    <cellStyle name="Normal 11 2 2 37" xfId="3286" xr:uid="{ABB76796-0D90-4B94-8CA3-0AA5E0D79033}"/>
    <cellStyle name="Normal 11 2 2 38" xfId="3287" xr:uid="{D4602720-DB62-4DEF-BC73-4160472CAA93}"/>
    <cellStyle name="Normal 11 2 2 39" xfId="3288" xr:uid="{CB3F133F-89EA-4A16-A8B0-1699F896550C}"/>
    <cellStyle name="Normal 11 2 2 4" xfId="3289" xr:uid="{35A0DC90-E890-47EC-ADF5-A6018C79767C}"/>
    <cellStyle name="Normal 11 2 2 40" xfId="3290" xr:uid="{9CA35E8F-F3AD-4ED5-AD59-F5FAA766FD7D}"/>
    <cellStyle name="Normal 11 2 2 5" xfId="3291" xr:uid="{3C95C606-CE9C-4339-9BBC-8930DDBFD2BF}"/>
    <cellStyle name="Normal 11 2 2 6" xfId="3292" xr:uid="{DED45AD9-B5F5-4CF4-9D98-6B62703101F7}"/>
    <cellStyle name="Normal 11 2 2 7" xfId="3293" xr:uid="{02C792EF-A17E-45D9-AD16-CCDC9C681597}"/>
    <cellStyle name="Normal 11 2 2 8" xfId="3294" xr:uid="{650162F2-D6DC-493B-B21B-F5127CBEB019}"/>
    <cellStyle name="Normal 11 2 2 9" xfId="3295" xr:uid="{ABC34CA2-BE50-4211-988F-539524938316}"/>
    <cellStyle name="Normal 11 2 20" xfId="3296" xr:uid="{3900AA9D-9C3C-4358-B4FA-6D4833A1C070}"/>
    <cellStyle name="Normal 11 2 21" xfId="3297" xr:uid="{7F50BEDE-9010-4783-B2F7-A6A42906D9BA}"/>
    <cellStyle name="Normal 11 2 22" xfId="3298" xr:uid="{DD7B5B0B-612D-4C03-95A4-D997E2CE1BB0}"/>
    <cellStyle name="Normal 11 2 23" xfId="3299" xr:uid="{2C0418C8-4F49-4163-B249-13A793158C69}"/>
    <cellStyle name="Normal 11 2 24" xfId="3300" xr:uid="{DE7CA567-A213-4416-AD0A-9A51B3AF8140}"/>
    <cellStyle name="Normal 11 2 25" xfId="3301" xr:uid="{2787DDDC-0721-481F-A743-2874BFAAF9AB}"/>
    <cellStyle name="Normal 11 2 26" xfId="3302" xr:uid="{16491FA2-89B6-42C0-9A71-ED196B5D9C61}"/>
    <cellStyle name="Normal 11 2 27" xfId="3303" xr:uid="{110B1639-1C44-4156-8A89-C2E42AB04E7C}"/>
    <cellStyle name="Normal 11 2 28" xfId="3304" xr:uid="{461619E2-021C-45E8-84BF-5DD69E852FEA}"/>
    <cellStyle name="Normal 11 2 29" xfId="3305" xr:uid="{E55A3ABB-F584-40D2-AC96-DFDBFD235FA3}"/>
    <cellStyle name="Normal 11 2 3" xfId="3306" xr:uid="{DFF5A166-388C-4D1D-83B1-A2127A541B85}"/>
    <cellStyle name="Normal 11 2 3 10" xfId="3307" xr:uid="{1885C19E-92D7-4A17-896F-00B36118F2B4}"/>
    <cellStyle name="Normal 11 2 3 11" xfId="3308" xr:uid="{D4432158-1A23-43CF-BACF-B1F480A8740B}"/>
    <cellStyle name="Normal 11 2 3 12" xfId="3309" xr:uid="{97940861-73A6-43FA-B88F-9C9E42F344B6}"/>
    <cellStyle name="Normal 11 2 3 13" xfId="3310" xr:uid="{B3414BF6-E6E1-44B0-A96B-B5113FB4B51B}"/>
    <cellStyle name="Normal 11 2 3 14" xfId="3311" xr:uid="{F7F8F182-418D-4A6F-9462-D54C5D0C9C27}"/>
    <cellStyle name="Normal 11 2 3 15" xfId="3312" xr:uid="{ABF0F2B3-75CF-403B-BE16-74578529E97C}"/>
    <cellStyle name="Normal 11 2 3 16" xfId="3313" xr:uid="{64863A99-1BC4-4919-84F4-12CA5998A774}"/>
    <cellStyle name="Normal 11 2 3 17" xfId="3314" xr:uid="{AC45D496-70FD-473C-A544-731CF91188FA}"/>
    <cellStyle name="Normal 11 2 3 18" xfId="3315" xr:uid="{BD84C1A6-2332-40BA-98CE-149ADDDFB2BC}"/>
    <cellStyle name="Normal 11 2 3 19" xfId="3316" xr:uid="{BC0C7713-4619-4DBE-A6DD-EE53245C2239}"/>
    <cellStyle name="Normal 11 2 3 2" xfId="3317" xr:uid="{6C5F3131-6CDA-4A9E-8760-F13A4D18637A}"/>
    <cellStyle name="Normal 11 2 3 2 10" xfId="3318" xr:uid="{2B7183D6-90F1-47D9-B043-8639DC371447}"/>
    <cellStyle name="Normal 11 2 3 2 11" xfId="3319" xr:uid="{073D9101-E6C3-4F01-A6B0-FE884ED820EE}"/>
    <cellStyle name="Normal 11 2 3 2 12" xfId="3320" xr:uid="{108BB31F-158F-41F6-A980-6E5AE2322886}"/>
    <cellStyle name="Normal 11 2 3 2 13" xfId="3321" xr:uid="{953D27AE-654F-40E5-BD9C-8DA5FBCCF272}"/>
    <cellStyle name="Normal 11 2 3 2 14" xfId="3322" xr:uid="{B0BBB844-A8D4-46C5-AB3D-463549046DF6}"/>
    <cellStyle name="Normal 11 2 3 2 15" xfId="3323" xr:uid="{951ED13F-5026-4918-A269-E8DDD00CD4BC}"/>
    <cellStyle name="Normal 11 2 3 2 16" xfId="3324" xr:uid="{A13959A2-449C-43FD-9B8D-5485BE6A022F}"/>
    <cellStyle name="Normal 11 2 3 2 17" xfId="3325" xr:uid="{FC6D9E50-3A6F-482F-B002-3E11AD59AF3C}"/>
    <cellStyle name="Normal 11 2 3 2 18" xfId="3326" xr:uid="{878A45BB-BD16-4A20-B121-83AC0DEC8424}"/>
    <cellStyle name="Normal 11 2 3 2 19" xfId="3327" xr:uid="{09ADCD02-4915-443A-9B1F-0746780D1539}"/>
    <cellStyle name="Normal 11 2 3 2 2" xfId="3328" xr:uid="{18469111-ADFA-4BFC-980B-826E00B83DC5}"/>
    <cellStyle name="Normal 11 2 3 2 20" xfId="3329" xr:uid="{14772B0B-F370-4F47-A405-3C869641B324}"/>
    <cellStyle name="Normal 11 2 3 2 21" xfId="3330" xr:uid="{19E6D38B-1079-4207-A5B2-F977EB9D2C0A}"/>
    <cellStyle name="Normal 11 2 3 2 22" xfId="3331" xr:uid="{57D8A3F5-0B72-405B-BB58-FB8DC5675F1A}"/>
    <cellStyle name="Normal 11 2 3 2 23" xfId="3332" xr:uid="{5B9A819D-9B45-4EA1-ACA7-17D959D52325}"/>
    <cellStyle name="Normal 11 2 3 2 24" xfId="3333" xr:uid="{330DE840-D347-4A3F-963D-8E44D3701269}"/>
    <cellStyle name="Normal 11 2 3 2 25" xfId="3334" xr:uid="{7D5C48C5-F300-44D5-BF69-39654BAFBB69}"/>
    <cellStyle name="Normal 11 2 3 2 26" xfId="3335" xr:uid="{D3946767-ECF3-46EA-9691-B4FE10B9A349}"/>
    <cellStyle name="Normal 11 2 3 2 27" xfId="3336" xr:uid="{EDA5E351-7DBA-4D09-AFF4-2762FF842D91}"/>
    <cellStyle name="Normal 11 2 3 2 28" xfId="3337" xr:uid="{E173FCD4-C759-45FA-B552-7ACBE2397DD3}"/>
    <cellStyle name="Normal 11 2 3 2 29" xfId="3338" xr:uid="{598BC2BB-D6E9-40BA-8264-CC3D25A1F8CF}"/>
    <cellStyle name="Normal 11 2 3 2 3" xfId="3339" xr:uid="{F9BD9116-6A7D-444D-B411-2EB7B14D2E7B}"/>
    <cellStyle name="Normal 11 2 3 2 30" xfId="3340" xr:uid="{FDFEEB93-1366-4559-80A1-9472102A9871}"/>
    <cellStyle name="Normal 11 2 3 2 31" xfId="3341" xr:uid="{234FF9A6-5908-4346-A653-D8148B8FE9FF}"/>
    <cellStyle name="Normal 11 2 3 2 32" xfId="3342" xr:uid="{21307391-AE76-4E18-B85F-057460DB5047}"/>
    <cellStyle name="Normal 11 2 3 2 33" xfId="3343" xr:uid="{1AABF718-7C1E-4ACA-84E9-4B47F9DAE991}"/>
    <cellStyle name="Normal 11 2 3 2 34" xfId="3344" xr:uid="{3FA76CBA-1989-4AA7-B6A3-86746510BE7E}"/>
    <cellStyle name="Normal 11 2 3 2 35" xfId="3345" xr:uid="{A25AE4BE-D7BA-47BD-883F-A90EB60ADDD6}"/>
    <cellStyle name="Normal 11 2 3 2 36" xfId="3346" xr:uid="{EBA76720-4DA4-4E01-92A7-0821D4569A9F}"/>
    <cellStyle name="Normal 11 2 3 2 37" xfId="3347" xr:uid="{857DAA0B-C7D3-4044-8D93-4173E9B548EF}"/>
    <cellStyle name="Normal 11 2 3 2 38" xfId="3348" xr:uid="{37E856A7-7404-4406-AE41-4FCAAFD23218}"/>
    <cellStyle name="Normal 11 2 3 2 4" xfId="3349" xr:uid="{2F181900-A506-45E2-B0D9-018E0ED71D73}"/>
    <cellStyle name="Normal 11 2 3 2 5" xfId="3350" xr:uid="{464B3CFD-1D4A-4112-B7C3-5F8E4AA02237}"/>
    <cellStyle name="Normal 11 2 3 2 6" xfId="3351" xr:uid="{B625A855-B91D-4AF7-9F2D-26F6FB06CD61}"/>
    <cellStyle name="Normal 11 2 3 2 7" xfId="3352" xr:uid="{B0CF466A-AD55-4200-8F49-B4B2241230B2}"/>
    <cellStyle name="Normal 11 2 3 2 8" xfId="3353" xr:uid="{D74FF5A9-99DA-4C3E-8CCF-7D2F343B8588}"/>
    <cellStyle name="Normal 11 2 3 2 9" xfId="3354" xr:uid="{911B2736-D7C8-4C7C-A453-484248678589}"/>
    <cellStyle name="Normal 11 2 3 20" xfId="3355" xr:uid="{5231087A-330D-4B47-8CED-06E77D611BA5}"/>
    <cellStyle name="Normal 11 2 3 21" xfId="3356" xr:uid="{0CFD0FC5-095C-484D-AD44-A6DFACCADC76}"/>
    <cellStyle name="Normal 11 2 3 22" xfId="3357" xr:uid="{A4BD626C-0159-4328-BAFB-B25ABCEC2A92}"/>
    <cellStyle name="Normal 11 2 3 23" xfId="3358" xr:uid="{537C0508-79C1-4F80-9866-FB81DE58282C}"/>
    <cellStyle name="Normal 11 2 3 24" xfId="3359" xr:uid="{77134FEF-5BD9-4844-9D21-BE171B229447}"/>
    <cellStyle name="Normal 11 2 3 25" xfId="3360" xr:uid="{2CF91502-8C26-4806-94FB-54006574D722}"/>
    <cellStyle name="Normal 11 2 3 26" xfId="3361" xr:uid="{BF0ABC7A-081B-4726-AF34-656098A9FAC7}"/>
    <cellStyle name="Normal 11 2 3 27" xfId="3362" xr:uid="{038762B2-2A3E-42E2-BB7A-2ED4D40ABD10}"/>
    <cellStyle name="Normal 11 2 3 28" xfId="3363" xr:uid="{D2DFECC1-E175-4501-A407-0589A7341F13}"/>
    <cellStyle name="Normal 11 2 3 29" xfId="3364" xr:uid="{6E4E496B-7346-4147-8FFB-62ED1841942E}"/>
    <cellStyle name="Normal 11 2 3 3" xfId="3365" xr:uid="{AB372444-30BF-49D5-A315-2610C23ECC12}"/>
    <cellStyle name="Normal 11 2 3 30" xfId="3366" xr:uid="{ABE9AF40-DA6D-472D-8BD4-C109FBF02F13}"/>
    <cellStyle name="Normal 11 2 3 31" xfId="3367" xr:uid="{BE383FD5-DFA9-4298-BF14-3FB0711E72DF}"/>
    <cellStyle name="Normal 11 2 3 32" xfId="3368" xr:uid="{EB3781CC-223F-4C32-ABE1-B88BD950678B}"/>
    <cellStyle name="Normal 11 2 3 33" xfId="3369" xr:uid="{7854CCDA-773F-4C68-88EB-7C0521E97F34}"/>
    <cellStyle name="Normal 11 2 3 34" xfId="3370" xr:uid="{8B7B6C42-BC2E-4BE3-B672-EE53F0EBBB84}"/>
    <cellStyle name="Normal 11 2 3 35" xfId="3371" xr:uid="{8FD6F75C-C678-4E73-A40F-CEFA34C5899A}"/>
    <cellStyle name="Normal 11 2 3 36" xfId="3372" xr:uid="{5877F5B8-A1ED-4D4C-9DC2-CFC1186E7AD7}"/>
    <cellStyle name="Normal 11 2 3 37" xfId="3373" xr:uid="{79565EE1-B488-4FF3-889E-A20BACECAB6E}"/>
    <cellStyle name="Normal 11 2 3 38" xfId="3374" xr:uid="{39DD5107-5DDD-4F21-9705-B70B8D72DC98}"/>
    <cellStyle name="Normal 11 2 3 4" xfId="3375" xr:uid="{39C3FE45-4874-42CC-81E5-1F25F8F245AA}"/>
    <cellStyle name="Normal 11 2 3 5" xfId="3376" xr:uid="{4074F76F-F5AB-4699-8928-1B187BCF30BC}"/>
    <cellStyle name="Normal 11 2 3 6" xfId="3377" xr:uid="{18791BA1-2672-4F1C-8D57-0BD8638017CF}"/>
    <cellStyle name="Normal 11 2 3 7" xfId="3378" xr:uid="{B8DC148B-FF08-459C-B5D3-BF01EB1E337B}"/>
    <cellStyle name="Normal 11 2 3 8" xfId="3379" xr:uid="{515C4143-1DC0-450A-A360-1A27618576B0}"/>
    <cellStyle name="Normal 11 2 3 9" xfId="3380" xr:uid="{75670D3B-A9A7-4DF7-AD6E-01C4878D5CAB}"/>
    <cellStyle name="Normal 11 2 30" xfId="3381" xr:uid="{BF78ACEB-C32C-49FF-9196-3ADB4B8783D3}"/>
    <cellStyle name="Normal 11 2 31" xfId="3382" xr:uid="{E06BE73E-390A-4971-AD33-4FD0ACD81CA0}"/>
    <cellStyle name="Normal 11 2 32" xfId="3383" xr:uid="{8DE521A2-3441-4ED9-B67B-D1755803039C}"/>
    <cellStyle name="Normal 11 2 33" xfId="3384" xr:uid="{5FA7DE60-0FC6-476E-B79D-995D1CC2F0A5}"/>
    <cellStyle name="Normal 11 2 34" xfId="3385" xr:uid="{4C622A31-2ED6-4602-A1BE-F15C402B8DB1}"/>
    <cellStyle name="Normal 11 2 35" xfId="3386" xr:uid="{4E3BCF4E-F67E-4F0D-8611-F708DB381BD5}"/>
    <cellStyle name="Normal 11 2 36" xfId="3387" xr:uid="{3E748BFC-8FB2-4004-B4BE-20A166BA301C}"/>
    <cellStyle name="Normal 11 2 37" xfId="3388" xr:uid="{A7F8ABC9-A56F-4825-AFEB-04F38EE9D200}"/>
    <cellStyle name="Normal 11 2 38" xfId="3389" xr:uid="{109E9A7D-C4FD-4693-87D6-A7EC86E6C949}"/>
    <cellStyle name="Normal 11 2 39" xfId="3390" xr:uid="{C0CDFA3B-9260-421B-BF99-432BD4A55C46}"/>
    <cellStyle name="Normal 11 2 4" xfId="3391" xr:uid="{3A4DFF28-7FDE-4F93-BAE0-DF87235E643C}"/>
    <cellStyle name="Normal 11 2 40" xfId="3392" xr:uid="{F36CAAC2-A2F0-4A34-8865-821ADFEF19E7}"/>
    <cellStyle name="Normal 11 2 5" xfId="3393" xr:uid="{29896D01-6006-4173-BF64-960B64158519}"/>
    <cellStyle name="Normal 11 2 6" xfId="3394" xr:uid="{78197118-B5FF-4881-952D-9AFC56A507CA}"/>
    <cellStyle name="Normal 11 2 7" xfId="3395" xr:uid="{055DA69B-59E2-4666-BBA6-C9A9DDD298DF}"/>
    <cellStyle name="Normal 11 2 8" xfId="3396" xr:uid="{E2AAAEC7-19A6-47CE-8CF7-D49439DA321D}"/>
    <cellStyle name="Normal 11 2 9" xfId="3397" xr:uid="{AE17B261-1600-41FF-8A51-3B313187D294}"/>
    <cellStyle name="Normal 11 20" xfId="3398" xr:uid="{74A418DA-AEB8-486A-A108-0233FF732E4F}"/>
    <cellStyle name="Normal 11 21" xfId="3399" xr:uid="{8757372A-EB27-468C-B633-F80C9E2EF9F1}"/>
    <cellStyle name="Normal 11 22" xfId="3400" xr:uid="{E110E92F-C98B-47D8-9166-C60851B64A9C}"/>
    <cellStyle name="Normal 11 23" xfId="3401" xr:uid="{E891B944-6017-4AA9-A911-19808DE14914}"/>
    <cellStyle name="Normal 11 24" xfId="3402" xr:uid="{68ED3BFF-0226-40B9-815B-FE6A5260B278}"/>
    <cellStyle name="Normal 11 25" xfId="3403" xr:uid="{F4241AE6-4210-45A5-B80D-24CB56267996}"/>
    <cellStyle name="Normal 11 26" xfId="3404" xr:uid="{424066C8-B303-4BA7-B907-04AE1A41EF4C}"/>
    <cellStyle name="Normal 11 27" xfId="3405" xr:uid="{611B3FDA-13C2-4B3C-94FE-8870D2E891F2}"/>
    <cellStyle name="Normal 11 28" xfId="3406" xr:uid="{961AF381-C856-4B5D-B354-11B51A997617}"/>
    <cellStyle name="Normal 11 29" xfId="3407" xr:uid="{279A41A0-8D8C-4A33-B11A-D3906048C2D0}"/>
    <cellStyle name="Normal 11 3" xfId="3408" xr:uid="{F972318F-8972-47F8-8F3B-5AB78CA4C2BF}"/>
    <cellStyle name="Normal 11 3 10" xfId="3409" xr:uid="{FD2E93AC-C6EF-46D0-B6BE-00A5D4355971}"/>
    <cellStyle name="Normal 11 3 11" xfId="3410" xr:uid="{7E40B5F6-8022-44BE-A9C7-C61B41CB49A0}"/>
    <cellStyle name="Normal 11 3 12" xfId="3411" xr:uid="{FA859F31-D724-43A4-81A3-6D91563D01A1}"/>
    <cellStyle name="Normal 11 3 13" xfId="3412" xr:uid="{91A55F44-6F0E-4AAE-9597-8C174D7B0413}"/>
    <cellStyle name="Normal 11 3 14" xfId="3413" xr:uid="{ACAFE1B8-FE63-419D-8B9D-25761FA9A99F}"/>
    <cellStyle name="Normal 11 3 15" xfId="3414" xr:uid="{81C1F78A-9A34-429A-B081-B740FAE49EEF}"/>
    <cellStyle name="Normal 11 3 16" xfId="3415" xr:uid="{1991B8D3-E0F8-43DC-8A35-7DD91B415DBB}"/>
    <cellStyle name="Normal 11 3 17" xfId="3416" xr:uid="{96506C39-4256-40B4-A326-9CD1F422A2A3}"/>
    <cellStyle name="Normal 11 3 18" xfId="3417" xr:uid="{A95BDFFF-A44E-4303-9A10-7509AFF8F54C}"/>
    <cellStyle name="Normal 11 3 19" xfId="3418" xr:uid="{A1D84456-E1ED-4365-8E83-0A4D67C190C9}"/>
    <cellStyle name="Normal 11 3 2" xfId="3419" xr:uid="{85B387DA-DCB3-43F2-BF02-C918A2B70861}"/>
    <cellStyle name="Normal 11 3 2 10" xfId="3420" xr:uid="{612097F5-598B-4717-B7E6-58CE0D0F9A7D}"/>
    <cellStyle name="Normal 11 3 2 11" xfId="3421" xr:uid="{563187C8-8E80-4DAF-B32A-9C41D5F2CFB8}"/>
    <cellStyle name="Normal 11 3 2 12" xfId="3422" xr:uid="{0172DFDB-DFA7-46BA-876C-E562BA3F186B}"/>
    <cellStyle name="Normal 11 3 2 13" xfId="3423" xr:uid="{465C0306-51FC-4195-8F8E-5BFD6090EA0D}"/>
    <cellStyle name="Normal 11 3 2 14" xfId="3424" xr:uid="{C59D8522-A24F-47CE-BE3E-B3AEDFC349EF}"/>
    <cellStyle name="Normal 11 3 2 15" xfId="3425" xr:uid="{DB7BE7E8-4F9B-4219-8C18-274433586AD0}"/>
    <cellStyle name="Normal 11 3 2 16" xfId="3426" xr:uid="{E38C3C81-E19F-4BFB-A612-0215030ABCC6}"/>
    <cellStyle name="Normal 11 3 2 17" xfId="3427" xr:uid="{58DD85B2-1F2B-4EBB-88B9-CA2157128639}"/>
    <cellStyle name="Normal 11 3 2 18" xfId="3428" xr:uid="{860E6312-05AE-4571-901C-F62E23D59B7C}"/>
    <cellStyle name="Normal 11 3 2 19" xfId="3429" xr:uid="{649469CC-7045-4214-8887-31F19658579C}"/>
    <cellStyle name="Normal 11 3 2 2" xfId="3430" xr:uid="{A451D781-A3D0-4208-A482-CD743B4BC308}"/>
    <cellStyle name="Normal 11 3 2 2 10" xfId="3431" xr:uid="{1BBA7731-1AF9-45C6-83C7-299691310723}"/>
    <cellStyle name="Normal 11 3 2 2 11" xfId="3432" xr:uid="{A191B3AD-19E9-41E6-B6AD-FF3A985AE6CD}"/>
    <cellStyle name="Normal 11 3 2 2 12" xfId="3433" xr:uid="{FE28A591-7725-4D20-9310-B407F7EE0E12}"/>
    <cellStyle name="Normal 11 3 2 2 13" xfId="3434" xr:uid="{153169C9-527D-4F45-A3F4-8B818376B9CF}"/>
    <cellStyle name="Normal 11 3 2 2 14" xfId="3435" xr:uid="{2BF15D59-A6E5-481D-A2A5-282541752314}"/>
    <cellStyle name="Normal 11 3 2 2 15" xfId="3436" xr:uid="{EB4476E9-2257-42B8-8D14-82B8700B59B3}"/>
    <cellStyle name="Normal 11 3 2 2 16" xfId="3437" xr:uid="{AEC22D16-DE1D-4FBF-BE57-84E5280CA44C}"/>
    <cellStyle name="Normal 11 3 2 2 17" xfId="3438" xr:uid="{AC26A406-65D8-495D-A48C-E05B59A9503A}"/>
    <cellStyle name="Normal 11 3 2 2 18" xfId="3439" xr:uid="{C6220473-4A54-446E-A69D-F40F1F2A3D25}"/>
    <cellStyle name="Normal 11 3 2 2 19" xfId="3440" xr:uid="{C40FFDD9-8672-4566-ADFA-603FE0B54CA9}"/>
    <cellStyle name="Normal 11 3 2 2 2" xfId="3441" xr:uid="{5E69B9AC-F866-4789-B424-A7AC41E206FB}"/>
    <cellStyle name="Normal 11 3 2 2 2 10" xfId="3442" xr:uid="{EDBAC721-D8F1-41AC-A5E5-B9881BDA54EA}"/>
    <cellStyle name="Normal 11 3 2 2 2 11" xfId="3443" xr:uid="{EC953395-701D-4C8F-8FF3-13F4A63A4D3C}"/>
    <cellStyle name="Normal 11 3 2 2 2 12" xfId="3444" xr:uid="{BD30EDEA-F082-48FE-9961-8CDFCD6B229A}"/>
    <cellStyle name="Normal 11 3 2 2 2 13" xfId="3445" xr:uid="{76F33A37-AF02-4E55-AD02-75340DC8EB74}"/>
    <cellStyle name="Normal 11 3 2 2 2 14" xfId="3446" xr:uid="{F3AE2993-DEC9-42A1-B003-27AA61A25A8D}"/>
    <cellStyle name="Normal 11 3 2 2 2 15" xfId="3447" xr:uid="{B030E850-0B9D-4E45-AFE8-6E29F657B5B0}"/>
    <cellStyle name="Normal 11 3 2 2 2 16" xfId="3448" xr:uid="{AE22F80E-58D1-456D-97E9-BBDB68CC5D5C}"/>
    <cellStyle name="Normal 11 3 2 2 2 17" xfId="3449" xr:uid="{D092CB4A-6136-40B1-B1B2-A428212F1E19}"/>
    <cellStyle name="Normal 11 3 2 2 2 18" xfId="3450" xr:uid="{3FDBC49F-D113-4522-82C3-5665AA5AE172}"/>
    <cellStyle name="Normal 11 3 2 2 2 19" xfId="3451" xr:uid="{362F29D2-EE89-48B2-A51E-AD8DAA70C43B}"/>
    <cellStyle name="Normal 11 3 2 2 2 2" xfId="3452" xr:uid="{9F51C680-D5DA-4298-80C0-C30517FE67B5}"/>
    <cellStyle name="Normal 11 3 2 2 2 20" xfId="3453" xr:uid="{ACAD8D78-80E5-4F46-88D9-76A7D2F3C4BC}"/>
    <cellStyle name="Normal 11 3 2 2 2 21" xfId="3454" xr:uid="{A16F0542-32DE-47F8-8040-A61861E30085}"/>
    <cellStyle name="Normal 11 3 2 2 2 22" xfId="3455" xr:uid="{73AF2652-E4CA-4436-95B5-D7C35A4A02FE}"/>
    <cellStyle name="Normal 11 3 2 2 2 23" xfId="3456" xr:uid="{B399B1E4-48F9-47A3-92DA-4456D6575868}"/>
    <cellStyle name="Normal 11 3 2 2 2 24" xfId="3457" xr:uid="{BC8957A2-3713-411C-8F82-7171696B0AA1}"/>
    <cellStyle name="Normal 11 3 2 2 2 25" xfId="3458" xr:uid="{5CB96523-376A-4A17-97C5-0832B1426E9A}"/>
    <cellStyle name="Normal 11 3 2 2 2 26" xfId="3459" xr:uid="{A19BADF7-6D44-4285-8BBD-448C8FDC9347}"/>
    <cellStyle name="Normal 11 3 2 2 2 27" xfId="3460" xr:uid="{D96A2DEC-1455-4810-9161-CA82EFEC8416}"/>
    <cellStyle name="Normal 11 3 2 2 2 28" xfId="3461" xr:uid="{EC22F03F-BCA2-4DF1-8D80-B98EB492FF75}"/>
    <cellStyle name="Normal 11 3 2 2 2 29" xfId="3462" xr:uid="{2BDEE439-0F42-4439-8220-B4398EA1A32B}"/>
    <cellStyle name="Normal 11 3 2 2 2 3" xfId="3463" xr:uid="{75522221-9280-4B95-872D-4EE2AC4C9D39}"/>
    <cellStyle name="Normal 11 3 2 2 2 30" xfId="3464" xr:uid="{5807CB7D-0FC8-41EB-BA98-8E7BCC5C8565}"/>
    <cellStyle name="Normal 11 3 2 2 2 31" xfId="3465" xr:uid="{4DF7D9FA-E20B-437B-913A-13372991551F}"/>
    <cellStyle name="Normal 11 3 2 2 2 32" xfId="3466" xr:uid="{2EF97046-8145-4EFC-9FEA-9776954C376D}"/>
    <cellStyle name="Normal 11 3 2 2 2 33" xfId="3467" xr:uid="{FA129235-193A-4F4A-910A-AE84A7CCE9B9}"/>
    <cellStyle name="Normal 11 3 2 2 2 34" xfId="3468" xr:uid="{F9F43281-73AB-464C-8BA8-495956B05987}"/>
    <cellStyle name="Normal 11 3 2 2 2 35" xfId="3469" xr:uid="{BD48EECF-9AA4-4AB0-A699-0DA88F4A1C45}"/>
    <cellStyle name="Normal 11 3 2 2 2 36" xfId="3470" xr:uid="{1B38561D-01CD-48D3-A4DE-76524C7D89EE}"/>
    <cellStyle name="Normal 11 3 2 2 2 37" xfId="3471" xr:uid="{6DC45F6A-E7F5-4075-A991-54FFAFBA3481}"/>
    <cellStyle name="Normal 11 3 2 2 2 38" xfId="3472" xr:uid="{B224183D-351A-4EAA-AB4F-8B0D2DE75383}"/>
    <cellStyle name="Normal 11 3 2 2 2 4" xfId="3473" xr:uid="{9011B74D-F24E-45E6-B3B5-36ADB0CDF835}"/>
    <cellStyle name="Normal 11 3 2 2 2 5" xfId="3474" xr:uid="{D617A420-20C1-4AF7-9CC8-D5D4798D3068}"/>
    <cellStyle name="Normal 11 3 2 2 2 6" xfId="3475" xr:uid="{3AF97046-1EBB-4676-AC63-E3035010E069}"/>
    <cellStyle name="Normal 11 3 2 2 2 7" xfId="3476" xr:uid="{813E2A09-DB99-4CE2-9DEC-3BCC2ACA7C24}"/>
    <cellStyle name="Normal 11 3 2 2 2 8" xfId="3477" xr:uid="{FC692D6F-0A3A-4738-B93E-889080E7B777}"/>
    <cellStyle name="Normal 11 3 2 2 2 9" xfId="3478" xr:uid="{BDAE8F5A-64E7-4D21-BE9B-B85CD19F5E6F}"/>
    <cellStyle name="Normal 11 3 2 2 20" xfId="3479" xr:uid="{D8C6B2B7-A0B4-443E-A27D-6530CC2E2558}"/>
    <cellStyle name="Normal 11 3 2 2 21" xfId="3480" xr:uid="{57846567-3944-4D9E-8E02-19717A67247B}"/>
    <cellStyle name="Normal 11 3 2 2 22" xfId="3481" xr:uid="{89F01284-9696-4C74-A769-33A8760B3B27}"/>
    <cellStyle name="Normal 11 3 2 2 23" xfId="3482" xr:uid="{3B0BC51B-8A76-43ED-8A3C-2AF55DA917F3}"/>
    <cellStyle name="Normal 11 3 2 2 24" xfId="3483" xr:uid="{AD3BA3B8-6031-4AB3-A511-04F9795DA230}"/>
    <cellStyle name="Normal 11 3 2 2 25" xfId="3484" xr:uid="{0650E296-CECB-4FDE-AF25-9960F7F0ACA6}"/>
    <cellStyle name="Normal 11 3 2 2 26" xfId="3485" xr:uid="{328C04CA-69E9-4A61-94CD-DB093407CC78}"/>
    <cellStyle name="Normal 11 3 2 2 27" xfId="3486" xr:uid="{3EA7925F-A54B-44AB-ACCD-C55F36E32375}"/>
    <cellStyle name="Normal 11 3 2 2 28" xfId="3487" xr:uid="{7AE763E3-C87D-4A4F-8C72-809C00C9C564}"/>
    <cellStyle name="Normal 11 3 2 2 29" xfId="3488" xr:uid="{01990A9F-E902-456D-924B-971C2946FC47}"/>
    <cellStyle name="Normal 11 3 2 2 3" xfId="3489" xr:uid="{55877DA2-B40C-4C40-BA67-1AF371D9E6E5}"/>
    <cellStyle name="Normal 11 3 2 2 30" xfId="3490" xr:uid="{F92B8539-1466-47FD-9A35-C0428A1A2B74}"/>
    <cellStyle name="Normal 11 3 2 2 31" xfId="3491" xr:uid="{FD5847BF-C719-404F-A21B-B717629E938F}"/>
    <cellStyle name="Normal 11 3 2 2 32" xfId="3492" xr:uid="{A259D92D-F510-4091-AE4B-4FB53144882C}"/>
    <cellStyle name="Normal 11 3 2 2 33" xfId="3493" xr:uid="{08EBA047-90A4-496F-B3F2-A4DF5E515F2C}"/>
    <cellStyle name="Normal 11 3 2 2 34" xfId="3494" xr:uid="{85FA836F-851F-4E2C-AA24-F3D38A354A04}"/>
    <cellStyle name="Normal 11 3 2 2 35" xfId="3495" xr:uid="{494FFED6-314D-439A-8758-9C555BCDB0CD}"/>
    <cellStyle name="Normal 11 3 2 2 36" xfId="3496" xr:uid="{D6905B7A-B761-41DD-B6DF-A9540C564B86}"/>
    <cellStyle name="Normal 11 3 2 2 37" xfId="3497" xr:uid="{3B9F8298-DBB2-4FCE-9253-3A9FDA6102E7}"/>
    <cellStyle name="Normal 11 3 2 2 38" xfId="3498" xr:uid="{196FD9DD-89FF-433D-B60B-E254B2CF870F}"/>
    <cellStyle name="Normal 11 3 2 2 4" xfId="3499" xr:uid="{DDC24A1C-BAF3-4E6E-B875-D0A6FDA0D5B5}"/>
    <cellStyle name="Normal 11 3 2 2 5" xfId="3500" xr:uid="{BEE230B7-639A-4FAB-95E9-C2815247AA83}"/>
    <cellStyle name="Normal 11 3 2 2 6" xfId="3501" xr:uid="{B486FAFB-B035-4198-9274-FC56B90C4090}"/>
    <cellStyle name="Normal 11 3 2 2 7" xfId="3502" xr:uid="{E4650179-BAA3-4B0F-813C-6B9063B85E44}"/>
    <cellStyle name="Normal 11 3 2 2 8" xfId="3503" xr:uid="{768E9257-3A28-4F3E-857B-FB22A306F93A}"/>
    <cellStyle name="Normal 11 3 2 2 9" xfId="3504" xr:uid="{BD9B8677-E852-4A74-BF8D-C4327EAE15E3}"/>
    <cellStyle name="Normal 11 3 2 20" xfId="3505" xr:uid="{1685BC8F-3F4C-4F81-A7E3-4A8610B99C74}"/>
    <cellStyle name="Normal 11 3 2 21" xfId="3506" xr:uid="{1932897F-F4D7-4D2E-B12E-FE2DA103B74F}"/>
    <cellStyle name="Normal 11 3 2 22" xfId="3507" xr:uid="{9F0630FE-E15B-4491-9F64-756500A6D28C}"/>
    <cellStyle name="Normal 11 3 2 23" xfId="3508" xr:uid="{B7C9E4CB-5FFA-4DE0-9254-4DF11F36A8D5}"/>
    <cellStyle name="Normal 11 3 2 24" xfId="3509" xr:uid="{959A33D9-49B4-448E-B52C-CE69A87AFCF4}"/>
    <cellStyle name="Normal 11 3 2 25" xfId="3510" xr:uid="{107410FE-8073-4852-8DE7-7667C163B131}"/>
    <cellStyle name="Normal 11 3 2 26" xfId="3511" xr:uid="{FDE4FCB9-39B8-4201-8E7F-04ECE596B441}"/>
    <cellStyle name="Normal 11 3 2 27" xfId="3512" xr:uid="{55D27CCA-0748-4B26-8F69-F3F061B35100}"/>
    <cellStyle name="Normal 11 3 2 28" xfId="3513" xr:uid="{FBBB4160-66ED-4346-8EB9-9E4F41377896}"/>
    <cellStyle name="Normal 11 3 2 29" xfId="3514" xr:uid="{3B168808-7CB2-4573-B626-B1161D218F34}"/>
    <cellStyle name="Normal 11 3 2 3" xfId="3515" xr:uid="{259F19F6-5635-4720-A1A1-25F04195DC13}"/>
    <cellStyle name="Normal 11 3 2 30" xfId="3516" xr:uid="{38A0CC9B-74F3-4746-888A-BD190A362743}"/>
    <cellStyle name="Normal 11 3 2 31" xfId="3517" xr:uid="{D57C8C8F-A758-4E4D-BDA6-45BE6457C94A}"/>
    <cellStyle name="Normal 11 3 2 32" xfId="3518" xr:uid="{B11670EA-E6A0-4A92-B505-2506830B4F18}"/>
    <cellStyle name="Normal 11 3 2 33" xfId="3519" xr:uid="{D8C90DA9-101B-4573-BB81-0F9F0B254AD7}"/>
    <cellStyle name="Normal 11 3 2 34" xfId="3520" xr:uid="{EAA9A98A-5266-4C02-A554-2D9C30A5F9C6}"/>
    <cellStyle name="Normal 11 3 2 35" xfId="3521" xr:uid="{4C6F9156-D945-4EF2-98D1-C5B307730E10}"/>
    <cellStyle name="Normal 11 3 2 36" xfId="3522" xr:uid="{FDCDF209-460C-4799-B35B-B3DD827FB01C}"/>
    <cellStyle name="Normal 11 3 2 37" xfId="3523" xr:uid="{D9655FED-96E4-4F12-8F53-12BCD5E8F260}"/>
    <cellStyle name="Normal 11 3 2 38" xfId="3524" xr:uid="{668176AB-982A-41C3-810E-137A78B0A605}"/>
    <cellStyle name="Normal 11 3 2 39" xfId="3525" xr:uid="{AE7B0AB1-BBA7-43E9-93A2-00CDFAD4D20C}"/>
    <cellStyle name="Normal 11 3 2 4" xfId="3526" xr:uid="{2BE73C23-6972-476A-AF35-4C6FCED031E0}"/>
    <cellStyle name="Normal 11 3 2 40" xfId="3527" xr:uid="{2A302737-D91F-4F9A-85A6-045292C45A91}"/>
    <cellStyle name="Normal 11 3 2 5" xfId="3528" xr:uid="{09E8AD6C-F315-4B6C-8E15-438765EED64F}"/>
    <cellStyle name="Normal 11 3 2 6" xfId="3529" xr:uid="{0585D1D7-38CD-4662-A567-13250D651EE4}"/>
    <cellStyle name="Normal 11 3 2 7" xfId="3530" xr:uid="{214FB731-798A-427C-9EA6-0D88526FCE91}"/>
    <cellStyle name="Normal 11 3 2 8" xfId="3531" xr:uid="{EDBC5F1F-EAB5-44ED-AF93-7FC194571DB1}"/>
    <cellStyle name="Normal 11 3 2 9" xfId="3532" xr:uid="{185E0DC2-DEC8-4D8F-8FF5-2775875AD775}"/>
    <cellStyle name="Normal 11 3 20" xfId="3533" xr:uid="{28402A2B-29DD-42B4-828B-15065FAB8EFF}"/>
    <cellStyle name="Normal 11 3 21" xfId="3534" xr:uid="{9C3C0BC8-783A-4A9A-8647-FE1D854A308E}"/>
    <cellStyle name="Normal 11 3 22" xfId="3535" xr:uid="{85F07101-CE7E-4E2C-BEEB-5859BE78B038}"/>
    <cellStyle name="Normal 11 3 23" xfId="3536" xr:uid="{0CEDFDF6-203F-4BF2-91DC-E894396B0D40}"/>
    <cellStyle name="Normal 11 3 24" xfId="3537" xr:uid="{282FC7CD-4763-4EAD-8BDC-3D83EA67DBAD}"/>
    <cellStyle name="Normal 11 3 25" xfId="3538" xr:uid="{69DB80BA-6FF4-4382-8240-84B4B8B336F0}"/>
    <cellStyle name="Normal 11 3 26" xfId="3539" xr:uid="{64FD3D41-468F-4E8A-A0B5-81282C7AE1B7}"/>
    <cellStyle name="Normal 11 3 27" xfId="3540" xr:uid="{716F0340-6A67-4240-9BDA-3F2C9D392A1F}"/>
    <cellStyle name="Normal 11 3 28" xfId="3541" xr:uid="{8EC9BCA9-6C5B-4E3D-933D-366F8BA7CB7C}"/>
    <cellStyle name="Normal 11 3 29" xfId="3542" xr:uid="{DAE6ECAA-D7A0-4959-91A9-DA7C675E7305}"/>
    <cellStyle name="Normal 11 3 3" xfId="3543" xr:uid="{C3A1D058-24B1-42FF-8C1E-D0D1CBCE0DE2}"/>
    <cellStyle name="Normal 11 3 3 10" xfId="3544" xr:uid="{E64DDD21-39AD-42BC-A5CD-2A7043A2A111}"/>
    <cellStyle name="Normal 11 3 3 11" xfId="3545" xr:uid="{EDE70486-38AB-463D-AA2E-06F5B0116510}"/>
    <cellStyle name="Normal 11 3 3 12" xfId="3546" xr:uid="{AC064AAA-8452-4897-A1A0-E67E8E4B04C5}"/>
    <cellStyle name="Normal 11 3 3 13" xfId="3547" xr:uid="{31D2AD62-D994-4D1A-8030-B93184170B46}"/>
    <cellStyle name="Normal 11 3 3 14" xfId="3548" xr:uid="{D5EBD7CC-A0BA-477D-A90F-CE1F240A33A0}"/>
    <cellStyle name="Normal 11 3 3 15" xfId="3549" xr:uid="{8521E131-9126-47D4-970C-D8686FFE47FA}"/>
    <cellStyle name="Normal 11 3 3 16" xfId="3550" xr:uid="{9A0AC530-A0F9-4695-822A-6D80E124CD7D}"/>
    <cellStyle name="Normal 11 3 3 17" xfId="3551" xr:uid="{02F722E7-D73D-4A74-90B2-4C81B33438E1}"/>
    <cellStyle name="Normal 11 3 3 18" xfId="3552" xr:uid="{71D054F3-2B1E-41D7-82B2-845593EACD81}"/>
    <cellStyle name="Normal 11 3 3 19" xfId="3553" xr:uid="{B907EFE1-AA0F-4BCC-A51D-891C1338910E}"/>
    <cellStyle name="Normal 11 3 3 2" xfId="3554" xr:uid="{768CBA8E-5D93-4816-81B3-7BDA7766033E}"/>
    <cellStyle name="Normal 11 3 3 2 10" xfId="3555" xr:uid="{0791C665-07F0-4ED3-9446-0035CDEFF817}"/>
    <cellStyle name="Normal 11 3 3 2 11" xfId="3556" xr:uid="{1217BC45-E6DD-41A0-8299-543203614500}"/>
    <cellStyle name="Normal 11 3 3 2 12" xfId="3557" xr:uid="{10808176-EAC0-4BFE-BDB7-AB3577318F63}"/>
    <cellStyle name="Normal 11 3 3 2 13" xfId="3558" xr:uid="{B0980348-204D-4395-865C-80124C14254E}"/>
    <cellStyle name="Normal 11 3 3 2 14" xfId="3559" xr:uid="{48C114C2-FA05-4EDD-9AF8-F8D3B0BA012B}"/>
    <cellStyle name="Normal 11 3 3 2 15" xfId="3560" xr:uid="{17D7709B-865A-4A03-BF39-59C7A82B0AD8}"/>
    <cellStyle name="Normal 11 3 3 2 16" xfId="3561" xr:uid="{F425C813-576F-412E-80B4-DEB45F89DD74}"/>
    <cellStyle name="Normal 11 3 3 2 17" xfId="3562" xr:uid="{DC3F3A8A-4B36-4023-A030-38514BF70527}"/>
    <cellStyle name="Normal 11 3 3 2 18" xfId="3563" xr:uid="{BE8ACB41-321B-48AE-847C-68E5AE2A9743}"/>
    <cellStyle name="Normal 11 3 3 2 19" xfId="3564" xr:uid="{49DA0FCE-D879-4A2C-A3EB-177F8292434B}"/>
    <cellStyle name="Normal 11 3 3 2 2" xfId="3565" xr:uid="{176EEA12-C0A5-4537-9E04-2FC1752C575D}"/>
    <cellStyle name="Normal 11 3 3 2 20" xfId="3566" xr:uid="{6BC65EA1-AAFC-4C7B-9393-B80767C819AB}"/>
    <cellStyle name="Normal 11 3 3 2 21" xfId="3567" xr:uid="{00722241-74CF-4D38-8E89-6D581CC91BD6}"/>
    <cellStyle name="Normal 11 3 3 2 22" xfId="3568" xr:uid="{86256E71-DC44-4509-AD6E-5D40631EFD7D}"/>
    <cellStyle name="Normal 11 3 3 2 23" xfId="3569" xr:uid="{6A5B7117-C119-4F2A-824A-87F12F35C2F9}"/>
    <cellStyle name="Normal 11 3 3 2 24" xfId="3570" xr:uid="{0BA4EB44-A1F9-4811-8593-6E9EE69D9999}"/>
    <cellStyle name="Normal 11 3 3 2 25" xfId="3571" xr:uid="{637EF194-F429-4131-8B38-6E20A067D6AB}"/>
    <cellStyle name="Normal 11 3 3 2 26" xfId="3572" xr:uid="{6C93FB0E-DA28-4BC9-BBEF-3DB1BB048FBC}"/>
    <cellStyle name="Normal 11 3 3 2 27" xfId="3573" xr:uid="{6BE6E3DA-7B0C-40DF-8E54-B6A08AFCF8F6}"/>
    <cellStyle name="Normal 11 3 3 2 28" xfId="3574" xr:uid="{670D3550-C25F-4619-A079-B65BF92C86D7}"/>
    <cellStyle name="Normal 11 3 3 2 29" xfId="3575" xr:uid="{7A80827A-6350-4A28-83DA-0400B7EBEDDE}"/>
    <cellStyle name="Normal 11 3 3 2 3" xfId="3576" xr:uid="{EF076820-EEC8-443A-9BC4-CFC454B9960D}"/>
    <cellStyle name="Normal 11 3 3 2 30" xfId="3577" xr:uid="{4C612F80-B811-473D-96D5-E6FBE1FAC8DE}"/>
    <cellStyle name="Normal 11 3 3 2 31" xfId="3578" xr:uid="{3755AC97-3B56-40F6-B0E2-45FF974817E6}"/>
    <cellStyle name="Normal 11 3 3 2 32" xfId="3579" xr:uid="{94C09030-E822-4D33-A42C-FA5D812A6A8A}"/>
    <cellStyle name="Normal 11 3 3 2 33" xfId="3580" xr:uid="{EAC1F9C3-9699-46D2-AFC0-6DEEE079656B}"/>
    <cellStyle name="Normal 11 3 3 2 34" xfId="3581" xr:uid="{1B29DC2E-FCBD-4317-A88C-DAF39D153023}"/>
    <cellStyle name="Normal 11 3 3 2 35" xfId="3582" xr:uid="{F82525C9-259A-4880-A7C0-C81B6E482380}"/>
    <cellStyle name="Normal 11 3 3 2 36" xfId="3583" xr:uid="{1B4EFA55-F08C-46BB-8F30-DFF0261369BC}"/>
    <cellStyle name="Normal 11 3 3 2 37" xfId="3584" xr:uid="{47D926FC-67E7-4C47-9BD0-9F01113D2DC5}"/>
    <cellStyle name="Normal 11 3 3 2 38" xfId="3585" xr:uid="{0B38DEAA-6E32-4211-9C1A-F4FA3060BD0D}"/>
    <cellStyle name="Normal 11 3 3 2 4" xfId="3586" xr:uid="{F74FDB80-8A49-4640-9421-D70228ADB4AC}"/>
    <cellStyle name="Normal 11 3 3 2 5" xfId="3587" xr:uid="{28588C71-08DA-4D5B-B68C-FA1178D02593}"/>
    <cellStyle name="Normal 11 3 3 2 6" xfId="3588" xr:uid="{427DCD68-C48A-4E25-BE0A-E4F79A81BD29}"/>
    <cellStyle name="Normal 11 3 3 2 7" xfId="3589" xr:uid="{0C2A06D1-BC50-46F7-94B6-1FBA10FF2E03}"/>
    <cellStyle name="Normal 11 3 3 2 8" xfId="3590" xr:uid="{273FB38E-4D82-474E-81BB-6356459F2A5D}"/>
    <cellStyle name="Normal 11 3 3 2 9" xfId="3591" xr:uid="{2C496350-7CFC-40E2-9000-D885C4CDAAE6}"/>
    <cellStyle name="Normal 11 3 3 20" xfId="3592" xr:uid="{566FCD6B-CA10-42A6-8C1E-D471F9898A74}"/>
    <cellStyle name="Normal 11 3 3 21" xfId="3593" xr:uid="{ABE1D52C-899D-4B61-A244-A642D158349D}"/>
    <cellStyle name="Normal 11 3 3 22" xfId="3594" xr:uid="{5D3FD125-9175-46C7-B5E8-E650807E1C07}"/>
    <cellStyle name="Normal 11 3 3 23" xfId="3595" xr:uid="{8E06C5F7-A53B-4CBD-BEBE-4A28FBA6E93F}"/>
    <cellStyle name="Normal 11 3 3 24" xfId="3596" xr:uid="{2E874834-7C2E-468A-BCC5-D36D9C9CB2FD}"/>
    <cellStyle name="Normal 11 3 3 25" xfId="3597" xr:uid="{FAC97F01-949F-4D0A-A2DD-E54116D9FA3A}"/>
    <cellStyle name="Normal 11 3 3 26" xfId="3598" xr:uid="{9964F6AB-82E7-4AF6-83F5-84BF3B993FFD}"/>
    <cellStyle name="Normal 11 3 3 27" xfId="3599" xr:uid="{3AB236C0-5B0F-4F01-AC20-514CF563E6E6}"/>
    <cellStyle name="Normal 11 3 3 28" xfId="3600" xr:uid="{6FAEA6B0-CDFF-4E3D-95ED-0816511D2BE1}"/>
    <cellStyle name="Normal 11 3 3 29" xfId="3601" xr:uid="{A352F5E9-B89C-4A8F-9726-03B8DE32AF90}"/>
    <cellStyle name="Normal 11 3 3 3" xfId="3602" xr:uid="{FB7C909C-F6EE-4C9B-B52A-BA815CC0DFC8}"/>
    <cellStyle name="Normal 11 3 3 30" xfId="3603" xr:uid="{0B5F6E41-DA66-41C8-B16E-4BB7156D0622}"/>
    <cellStyle name="Normal 11 3 3 31" xfId="3604" xr:uid="{C09150CD-D1BA-47AB-880D-336DE9D7ED0A}"/>
    <cellStyle name="Normal 11 3 3 32" xfId="3605" xr:uid="{F75030C1-ED14-4D35-B02F-F6F42FBE05F8}"/>
    <cellStyle name="Normal 11 3 3 33" xfId="3606" xr:uid="{EACE4A2B-D17C-4597-8BEE-B40F8D46BDE6}"/>
    <cellStyle name="Normal 11 3 3 34" xfId="3607" xr:uid="{64BE70B5-C2F5-44A2-9E83-C7CBD005F33C}"/>
    <cellStyle name="Normal 11 3 3 35" xfId="3608" xr:uid="{57535EF4-82B1-4070-98C8-3553716008EB}"/>
    <cellStyle name="Normal 11 3 3 36" xfId="3609" xr:uid="{15399804-D043-4F03-8D2E-BA9FD85E3743}"/>
    <cellStyle name="Normal 11 3 3 37" xfId="3610" xr:uid="{34735A5C-CB6A-4320-9F31-C7F1D851AFDF}"/>
    <cellStyle name="Normal 11 3 3 38" xfId="3611" xr:uid="{0AE56B38-0BC6-4E21-9578-807A1737BE5E}"/>
    <cellStyle name="Normal 11 3 3 4" xfId="3612" xr:uid="{B59D5DB2-ED3F-4EF4-8B99-1F25036FDEA9}"/>
    <cellStyle name="Normal 11 3 3 5" xfId="3613" xr:uid="{BAE948F5-BB84-4223-B56E-BE9B674A9947}"/>
    <cellStyle name="Normal 11 3 3 6" xfId="3614" xr:uid="{44F6EAA7-FC3F-4696-8E63-01B80A54C824}"/>
    <cellStyle name="Normal 11 3 3 7" xfId="3615" xr:uid="{284F8D03-6F23-4DAC-94B5-00DDAE923C9D}"/>
    <cellStyle name="Normal 11 3 3 8" xfId="3616" xr:uid="{C30B9388-7479-47A6-8930-A7346AB1573D}"/>
    <cellStyle name="Normal 11 3 3 9" xfId="3617" xr:uid="{B381104D-9B5C-4B5F-91EF-00ADA4F3B632}"/>
    <cellStyle name="Normal 11 3 30" xfId="3618" xr:uid="{4EBDF6C5-5F39-4669-84B2-02FC54C8E911}"/>
    <cellStyle name="Normal 11 3 31" xfId="3619" xr:uid="{76D28F15-D263-4EF3-BC92-8ED61F4B2B8B}"/>
    <cellStyle name="Normal 11 3 32" xfId="3620" xr:uid="{BE4B9514-1F8A-4891-B72F-B947EC48FE25}"/>
    <cellStyle name="Normal 11 3 33" xfId="3621" xr:uid="{69574964-7EF1-4024-BA5E-59FF6AB007C4}"/>
    <cellStyle name="Normal 11 3 34" xfId="3622" xr:uid="{F118622F-2E34-4B29-B750-334695A58A60}"/>
    <cellStyle name="Normal 11 3 35" xfId="3623" xr:uid="{598AC0AA-5F42-4FC0-A7F3-13546097446D}"/>
    <cellStyle name="Normal 11 3 36" xfId="3624" xr:uid="{7A772C42-639A-4004-997F-7A81B5045457}"/>
    <cellStyle name="Normal 11 3 37" xfId="3625" xr:uid="{EB3443DA-7466-454F-A136-8568526F184F}"/>
    <cellStyle name="Normal 11 3 38" xfId="3626" xr:uid="{AD570ECC-9FC3-4AB6-8BB1-65118C34E9B5}"/>
    <cellStyle name="Normal 11 3 39" xfId="3627" xr:uid="{884790D7-8527-478B-BFA2-7209167B5983}"/>
    <cellStyle name="Normal 11 3 4" xfId="3628" xr:uid="{B02D9FA2-29A9-493D-B67B-9A57B2718632}"/>
    <cellStyle name="Normal 11 3 40" xfId="3629" xr:uid="{F0EE5E50-AB57-41C3-B151-41ECC3FD617B}"/>
    <cellStyle name="Normal 11 3 5" xfId="3630" xr:uid="{39C97DF7-8F1A-427A-B2C7-0DB05C9B87DC}"/>
    <cellStyle name="Normal 11 3 6" xfId="3631" xr:uid="{A2706B79-3EAC-44D0-AA49-EF0F72E1382A}"/>
    <cellStyle name="Normal 11 3 7" xfId="3632" xr:uid="{A6FC6DA4-5E3B-4D63-8D9B-BAED857BA957}"/>
    <cellStyle name="Normal 11 3 8" xfId="3633" xr:uid="{4B89C597-C55B-48C6-B872-58AFF9B3DBB2}"/>
    <cellStyle name="Normal 11 3 9" xfId="3634" xr:uid="{36F5D0FE-7123-4F89-A55A-E0231BB18F71}"/>
    <cellStyle name="Normal 11 30" xfId="3635" xr:uid="{6D479DDA-7F51-4126-A129-F5CF3C5CFFBF}"/>
    <cellStyle name="Normal 11 31" xfId="3636" xr:uid="{936C478B-2847-4431-927D-9EC9CE551475}"/>
    <cellStyle name="Normal 11 32" xfId="3637" xr:uid="{89E7C6F7-8CCF-42ED-A1C6-10D2CC1CC360}"/>
    <cellStyle name="Normal 11 33" xfId="3638" xr:uid="{661A7F4A-1613-446E-BB40-EE03CC1ECAD9}"/>
    <cellStyle name="Normal 11 34" xfId="3639" xr:uid="{AF3D05F5-546B-4697-94ED-E55F76C4DAD2}"/>
    <cellStyle name="Normal 11 35" xfId="3640" xr:uid="{9DCD0B4B-577B-4616-9218-29459F8B3A60}"/>
    <cellStyle name="Normal 11 36" xfId="3641" xr:uid="{ECCBE589-4D37-41EE-9959-6EF017A8AEE8}"/>
    <cellStyle name="Normal 11 37" xfId="3642" xr:uid="{50C6AFE3-8B1E-48CE-ADA0-296EA22FE7B2}"/>
    <cellStyle name="Normal 11 38" xfId="3643" xr:uid="{29902CA8-B7FC-45D8-A189-F879A1C5B933}"/>
    <cellStyle name="Normal 11 39" xfId="3644" xr:uid="{24006309-E981-47A5-92A3-08604FF4841D}"/>
    <cellStyle name="Normal 11 4" xfId="3645" xr:uid="{80EBCADB-2E40-494C-B400-3142776F4F1B}"/>
    <cellStyle name="Normal 11 40" xfId="3646" xr:uid="{DD21B965-EBDB-46A2-A3B2-E8D76936947F}"/>
    <cellStyle name="Normal 11 41" xfId="3647" xr:uid="{8D2A1BEF-9C4D-449D-B0FC-3CF0BB65AEEA}"/>
    <cellStyle name="Normal 11 42" xfId="3648" xr:uid="{BC40DCDB-BB3B-4721-AF08-858785B1D82A}"/>
    <cellStyle name="Normal 11 43" xfId="3649" xr:uid="{9A0A5399-0079-4355-9E18-0B8A9104097A}"/>
    <cellStyle name="Normal 11 44" xfId="3650" xr:uid="{1F82BED1-F3ED-4248-8315-49A47884F7AC}"/>
    <cellStyle name="Normal 11 45" xfId="3651" xr:uid="{B573A814-20BE-4DD7-8202-06A99A975F83}"/>
    <cellStyle name="Normal 11 46" xfId="3652" xr:uid="{143C9FF9-7805-49CA-872C-44522F1BA0DC}"/>
    <cellStyle name="Normal 11 47" xfId="3653" xr:uid="{5C2D9294-83BA-4D36-AE45-4057498A775E}"/>
    <cellStyle name="Normal 11 48" xfId="3654" xr:uid="{423B7B61-A21F-4B71-B0BB-68C609433B90}"/>
    <cellStyle name="Normal 11 49" xfId="3655" xr:uid="{29EC5569-1241-4DF3-A7EC-5C16BD6B73D2}"/>
    <cellStyle name="Normal 11 5" xfId="3656" xr:uid="{6F64B061-9410-477D-AF95-8E313B2C71A0}"/>
    <cellStyle name="Normal 11 50" xfId="3657" xr:uid="{CB778272-B48F-4B23-AACC-B10A9BED910E}"/>
    <cellStyle name="Normal 11 51" xfId="3658" xr:uid="{2FE728A3-FF08-4406-9F75-DC7B313F819C}"/>
    <cellStyle name="Normal 11 52" xfId="3659" xr:uid="{A1588FB9-D8C5-46D7-9CC8-6A9DCBF1948D}"/>
    <cellStyle name="Normal 11 53" xfId="3660" xr:uid="{AC78CA1B-043B-442D-B468-DF018B093F75}"/>
    <cellStyle name="Normal 11 6" xfId="3661" xr:uid="{5D722937-DE33-4E53-A874-89A7AE19E0F0}"/>
    <cellStyle name="Normal 11 7" xfId="3662" xr:uid="{BEE27EFC-350C-4576-8303-CEF9A38B79F6}"/>
    <cellStyle name="Normal 11 8" xfId="3663" xr:uid="{71BC182E-8E3E-456C-B8F1-F2C4A42BBA0D}"/>
    <cellStyle name="Normal 11 9" xfId="3664" xr:uid="{30DD5A43-AFF4-4C6B-B2B0-4F389C545AAD}"/>
    <cellStyle name="Normal 12" xfId="3665" xr:uid="{CEC89A78-9ACF-47CC-9225-88638819FEA7}"/>
    <cellStyle name="Normal 12 10" xfId="3666" xr:uid="{0CDAAFFD-EE56-4F02-A92E-948DE8C076DB}"/>
    <cellStyle name="Normal 12 11" xfId="3667" xr:uid="{E8885016-673C-4291-8B3F-9ED19C290E8B}"/>
    <cellStyle name="Normal 12 12" xfId="3668" xr:uid="{6A3F06E6-86A9-4159-B192-FCF5898385C3}"/>
    <cellStyle name="Normal 12 13" xfId="3669" xr:uid="{4B18B67B-42E9-4ACF-858E-2061476B7EFA}"/>
    <cellStyle name="Normal 12 14" xfId="3670" xr:uid="{E187E759-0D45-4227-B9C0-E046CD739401}"/>
    <cellStyle name="Normal 12 15" xfId="3671" xr:uid="{1AE7F726-577D-478D-82DB-218004B31D6B}"/>
    <cellStyle name="Normal 12 16" xfId="3672" xr:uid="{632EFC28-B00E-437B-8DAA-2D55564B1716}"/>
    <cellStyle name="Normal 12 17" xfId="3673" xr:uid="{BECF2A84-2D50-46CE-A848-A8C8F8536C20}"/>
    <cellStyle name="Normal 12 18" xfId="3674" xr:uid="{C26FF138-9B22-473D-9364-A5034154A4BE}"/>
    <cellStyle name="Normal 12 19" xfId="3675" xr:uid="{B7E0BE24-789E-4126-818D-3E4D8665BA87}"/>
    <cellStyle name="Normal 12 2" xfId="3676" xr:uid="{14E10207-D3F0-47C5-9A2B-F3A9E841CD88}"/>
    <cellStyle name="Normal 12 2 10" xfId="3677" xr:uid="{BA0ECEE5-5E78-43AF-BC68-36BBEE69A8A6}"/>
    <cellStyle name="Normal 12 2 11" xfId="3678" xr:uid="{EF3E247F-1F54-4F52-86B5-93BEE38A4D54}"/>
    <cellStyle name="Normal 12 2 12" xfId="3679" xr:uid="{0C4B8F9F-6494-439F-9C2D-867D2BDFF0CA}"/>
    <cellStyle name="Normal 12 2 13" xfId="3680" xr:uid="{777BD34A-21A1-4A94-A9D7-F0D288DB64C3}"/>
    <cellStyle name="Normal 12 2 14" xfId="3681" xr:uid="{D8C5C38D-9FF9-4FAB-A3B6-E626C308A4D3}"/>
    <cellStyle name="Normal 12 2 15" xfId="3682" xr:uid="{FAF44BC7-5C60-4CD8-B23A-60BDAB03D2E6}"/>
    <cellStyle name="Normal 12 2 16" xfId="3683" xr:uid="{31C0C9F3-95E5-426F-B4C5-6D1F04278C25}"/>
    <cellStyle name="Normal 12 2 17" xfId="3684" xr:uid="{35C6C375-4D4B-47D1-8A2B-7DBE87665FC6}"/>
    <cellStyle name="Normal 12 2 18" xfId="3685" xr:uid="{504CDE8B-922D-4550-A435-2DF2E6B1A73D}"/>
    <cellStyle name="Normal 12 2 19" xfId="3686" xr:uid="{5210E580-6C1F-4C8C-BB56-DBAB08E6152B}"/>
    <cellStyle name="Normal 12 2 2" xfId="3687" xr:uid="{3BE772EB-4E29-46FB-A5EA-502AC1726D84}"/>
    <cellStyle name="Normal 12 2 2 10" xfId="3688" xr:uid="{6EBB4BA8-E29E-4A10-9765-DB72611B93B8}"/>
    <cellStyle name="Normal 12 2 2 11" xfId="3689" xr:uid="{A1DFDE9B-16D2-4855-8C8D-73FBBF1ACCC1}"/>
    <cellStyle name="Normal 12 2 2 12" xfId="3690" xr:uid="{221FBB4E-CCF1-45E6-A7E6-8C960561C052}"/>
    <cellStyle name="Normal 12 2 2 13" xfId="3691" xr:uid="{962B024D-F6DE-43D4-BE8E-927EE7E485A3}"/>
    <cellStyle name="Normal 12 2 2 14" xfId="3692" xr:uid="{CC5C514B-9EE0-41AB-940E-984EE3615887}"/>
    <cellStyle name="Normal 12 2 2 15" xfId="3693" xr:uid="{FD06D423-3F68-4E96-BB75-D32327B5656E}"/>
    <cellStyle name="Normal 12 2 2 16" xfId="3694" xr:uid="{664C9282-3FA1-4DF0-A5B6-D93BC1E2AC65}"/>
    <cellStyle name="Normal 12 2 2 17" xfId="3695" xr:uid="{85420307-920D-4BED-83A2-643790710931}"/>
    <cellStyle name="Normal 12 2 2 18" xfId="3696" xr:uid="{4BA4D9C9-F062-46D3-B5FE-06824B5FCFCD}"/>
    <cellStyle name="Normal 12 2 2 19" xfId="3697" xr:uid="{BB9146C0-E549-4D77-9327-6E7DF4D4559D}"/>
    <cellStyle name="Normal 12 2 2 2" xfId="3698" xr:uid="{E8932DA9-667C-447D-88F9-EC90BCE3185E}"/>
    <cellStyle name="Normal 12 2 2 2 10" xfId="3699" xr:uid="{857666FD-6373-4C50-B203-0E2226A1F145}"/>
    <cellStyle name="Normal 12 2 2 2 11" xfId="3700" xr:uid="{0C77EF08-F98B-4A6D-94B7-620775BFB20E}"/>
    <cellStyle name="Normal 12 2 2 2 12" xfId="3701" xr:uid="{7DA56402-D156-41C8-983E-362671AF49B9}"/>
    <cellStyle name="Normal 12 2 2 2 13" xfId="3702" xr:uid="{53FFAE16-D2EA-4E34-B1FA-DD0D73CA345E}"/>
    <cellStyle name="Normal 12 2 2 2 14" xfId="3703" xr:uid="{844CB631-B387-42A7-AD7B-A19EBEDBF0E4}"/>
    <cellStyle name="Normal 12 2 2 2 15" xfId="3704" xr:uid="{BB33D26B-4836-466B-8085-879E5DF7EC95}"/>
    <cellStyle name="Normal 12 2 2 2 16" xfId="3705" xr:uid="{C4B90DBD-3040-470F-A2BD-C084C5EEAAC2}"/>
    <cellStyle name="Normal 12 2 2 2 17" xfId="3706" xr:uid="{348B38EE-EBB0-4359-BF73-D58A616830DA}"/>
    <cellStyle name="Normal 12 2 2 2 18" xfId="3707" xr:uid="{A28C8F94-926F-44A2-BD3E-C0D5A4481742}"/>
    <cellStyle name="Normal 12 2 2 2 19" xfId="3708" xr:uid="{BC18EE5C-1E86-4B40-B760-99C595EB1688}"/>
    <cellStyle name="Normal 12 2 2 2 2" xfId="3709" xr:uid="{F4922CC3-577B-4A7E-AF90-0914841809D3}"/>
    <cellStyle name="Normal 12 2 2 2 2 10" xfId="3710" xr:uid="{C0BE5A67-910D-44EE-8E22-442D70DD90AD}"/>
    <cellStyle name="Normal 12 2 2 2 2 11" xfId="3711" xr:uid="{1C1BB1E2-1172-4384-8CB6-825E7B56AE26}"/>
    <cellStyle name="Normal 12 2 2 2 2 12" xfId="3712" xr:uid="{C4E791C1-01D6-4F56-9F6F-C0BC5107DBF1}"/>
    <cellStyle name="Normal 12 2 2 2 2 13" xfId="3713" xr:uid="{9B880344-E993-4A52-9AA7-0A7CDF9585EF}"/>
    <cellStyle name="Normal 12 2 2 2 2 14" xfId="3714" xr:uid="{4DFB307D-C0F5-41B1-9DEC-AF9FD77EF3DD}"/>
    <cellStyle name="Normal 12 2 2 2 2 15" xfId="3715" xr:uid="{14B02E6F-F842-4F51-BEE5-E363DAE1EE39}"/>
    <cellStyle name="Normal 12 2 2 2 2 16" xfId="3716" xr:uid="{9646E363-8310-43A0-B38A-4603275D2BDB}"/>
    <cellStyle name="Normal 12 2 2 2 2 17" xfId="3717" xr:uid="{8D568FC6-C031-4537-8545-81AEF8BEA54F}"/>
    <cellStyle name="Normal 12 2 2 2 2 18" xfId="3718" xr:uid="{68D7DF0E-EE4F-40A9-8F74-28757B6E057D}"/>
    <cellStyle name="Normal 12 2 2 2 2 19" xfId="3719" xr:uid="{CD5A159C-7504-4AEE-B869-D189F746474B}"/>
    <cellStyle name="Normal 12 2 2 2 2 2" xfId="3720" xr:uid="{0F507FCD-25AB-488B-B1CA-412EB235EDBF}"/>
    <cellStyle name="Normal 12 2 2 2 2 20" xfId="3721" xr:uid="{ED6D77D0-07FC-4226-8D6F-C723A3FEDA68}"/>
    <cellStyle name="Normal 12 2 2 2 2 21" xfId="3722" xr:uid="{C8C62942-2DF5-4A40-9BA2-6ED9A951AD3E}"/>
    <cellStyle name="Normal 12 2 2 2 2 22" xfId="3723" xr:uid="{CA9A4986-34EB-4E23-AF0D-E6652E75CE2F}"/>
    <cellStyle name="Normal 12 2 2 2 2 23" xfId="3724" xr:uid="{D35073FF-5605-49C7-8D66-798A8000822A}"/>
    <cellStyle name="Normal 12 2 2 2 2 24" xfId="3725" xr:uid="{25D75633-6B99-4F63-9A82-00D7A5039138}"/>
    <cellStyle name="Normal 12 2 2 2 2 25" xfId="3726" xr:uid="{0FCBFCF1-A415-4FFB-A342-D12D60555476}"/>
    <cellStyle name="Normal 12 2 2 2 2 26" xfId="3727" xr:uid="{776BCA20-A3E2-4329-93DA-6EE5A51CCF8F}"/>
    <cellStyle name="Normal 12 2 2 2 2 27" xfId="3728" xr:uid="{B05ABC40-52B9-4D8E-8498-254CA23AED7A}"/>
    <cellStyle name="Normal 12 2 2 2 2 28" xfId="3729" xr:uid="{E8007D9A-FB00-4C97-AE2F-C191236A6105}"/>
    <cellStyle name="Normal 12 2 2 2 2 29" xfId="3730" xr:uid="{DFD8BDDB-69C6-4B19-B1FC-100BE40087DB}"/>
    <cellStyle name="Normal 12 2 2 2 2 3" xfId="3731" xr:uid="{8DF12A13-1B7D-45B0-A89D-C41B57C3F081}"/>
    <cellStyle name="Normal 12 2 2 2 2 30" xfId="3732" xr:uid="{E17655DC-C372-4F6E-8B7B-C99F250E2F6B}"/>
    <cellStyle name="Normal 12 2 2 2 2 31" xfId="3733" xr:uid="{AC69ED50-64F7-4854-9602-D1684FB1F08E}"/>
    <cellStyle name="Normal 12 2 2 2 2 32" xfId="3734" xr:uid="{95CD7FD9-F8C4-4644-81AC-D4D41F93FE95}"/>
    <cellStyle name="Normal 12 2 2 2 2 33" xfId="3735" xr:uid="{552AE31C-4EC0-4F37-89EC-7B0341562185}"/>
    <cellStyle name="Normal 12 2 2 2 2 34" xfId="3736" xr:uid="{CCADF954-B256-41DE-84A3-C76B18CC7B74}"/>
    <cellStyle name="Normal 12 2 2 2 2 35" xfId="3737" xr:uid="{AFC10291-BF4E-4BB1-813D-E546A3866F44}"/>
    <cellStyle name="Normal 12 2 2 2 2 36" xfId="3738" xr:uid="{9CCFF6D5-2150-4B32-8571-7A3DACCF95D1}"/>
    <cellStyle name="Normal 12 2 2 2 2 37" xfId="3739" xr:uid="{7358D38A-65B5-45E7-87DF-AF6C88A9DD25}"/>
    <cellStyle name="Normal 12 2 2 2 2 38" xfId="3740" xr:uid="{6D9A7058-26DB-4C84-AAA5-178903C2F45E}"/>
    <cellStyle name="Normal 12 2 2 2 2 4" xfId="3741" xr:uid="{2CAB934F-1678-4C67-A704-ECC5CF1906C2}"/>
    <cellStyle name="Normal 12 2 2 2 2 5" xfId="3742" xr:uid="{5DCC4F76-F283-4225-B422-AD778B6C5CA4}"/>
    <cellStyle name="Normal 12 2 2 2 2 6" xfId="3743" xr:uid="{21ECBAF7-64DB-49ED-8BA5-63F5D262E5DA}"/>
    <cellStyle name="Normal 12 2 2 2 2 7" xfId="3744" xr:uid="{4089F8C5-BB91-4A42-BDAB-CC7E0CF1A35C}"/>
    <cellStyle name="Normal 12 2 2 2 2 8" xfId="3745" xr:uid="{666B1986-6E29-4432-9542-5661A0788DC9}"/>
    <cellStyle name="Normal 12 2 2 2 2 9" xfId="3746" xr:uid="{1DBB45D2-588F-4129-B305-7E1DAC8E205F}"/>
    <cellStyle name="Normal 12 2 2 2 20" xfId="3747" xr:uid="{40101441-0942-403C-944E-46438EB0B3C6}"/>
    <cellStyle name="Normal 12 2 2 2 21" xfId="3748" xr:uid="{2E424845-4A49-40E5-8723-137AD94AC239}"/>
    <cellStyle name="Normal 12 2 2 2 22" xfId="3749" xr:uid="{F13C47AC-463C-4B5D-BF42-7D6CFE371A34}"/>
    <cellStyle name="Normal 12 2 2 2 23" xfId="3750" xr:uid="{6A07CC25-1E6E-468C-91CF-89CB9053CBA5}"/>
    <cellStyle name="Normal 12 2 2 2 24" xfId="3751" xr:uid="{8E69D4BC-3AE8-40C0-AB5F-6D8B43C00FC1}"/>
    <cellStyle name="Normal 12 2 2 2 25" xfId="3752" xr:uid="{D6AC17B4-D7E1-430E-B407-8D23F77E9C01}"/>
    <cellStyle name="Normal 12 2 2 2 26" xfId="3753" xr:uid="{A4DB80AF-0BB0-46FA-BAEF-32997962643D}"/>
    <cellStyle name="Normal 12 2 2 2 27" xfId="3754" xr:uid="{61A3F58D-2638-46A9-B63D-D696F8996F80}"/>
    <cellStyle name="Normal 12 2 2 2 28" xfId="3755" xr:uid="{763C9741-9D04-475C-BAAC-4D0414F6FF87}"/>
    <cellStyle name="Normal 12 2 2 2 29" xfId="3756" xr:uid="{C74ED816-705B-42EA-ABCA-6FD6F411B67F}"/>
    <cellStyle name="Normal 12 2 2 2 3" xfId="3757" xr:uid="{196D3947-4877-44F5-924D-2EC87DBC41F6}"/>
    <cellStyle name="Normal 12 2 2 2 30" xfId="3758" xr:uid="{CB040682-D005-487B-AD08-B0CB82C105A7}"/>
    <cellStyle name="Normal 12 2 2 2 31" xfId="3759" xr:uid="{168C449E-D704-4895-BD8A-2306848CEA31}"/>
    <cellStyle name="Normal 12 2 2 2 32" xfId="3760" xr:uid="{265F644F-AAF4-48CE-8017-C3120B85B79C}"/>
    <cellStyle name="Normal 12 2 2 2 33" xfId="3761" xr:uid="{8624C836-87CD-4E62-A65D-61D8FA845649}"/>
    <cellStyle name="Normal 12 2 2 2 34" xfId="3762" xr:uid="{17E0F4AA-2D46-49C2-9C71-28BCA60614A0}"/>
    <cellStyle name="Normal 12 2 2 2 35" xfId="3763" xr:uid="{B5EFDFF7-5804-44F8-9724-A37927FDB6DF}"/>
    <cellStyle name="Normal 12 2 2 2 36" xfId="3764" xr:uid="{79AB3A4F-A0D7-4889-B61C-CB64A5ECBA25}"/>
    <cellStyle name="Normal 12 2 2 2 37" xfId="3765" xr:uid="{85F91049-C165-4356-A5C0-430F6E3301B3}"/>
    <cellStyle name="Normal 12 2 2 2 38" xfId="3766" xr:uid="{A69D7749-D402-4C7E-9F7A-DAE81BC441CB}"/>
    <cellStyle name="Normal 12 2 2 2 4" xfId="3767" xr:uid="{E77920BC-2A16-40E6-90F4-3AE9F07D54D2}"/>
    <cellStyle name="Normal 12 2 2 2 5" xfId="3768" xr:uid="{409DA478-30D4-4F85-A206-E11E4FEDFBD7}"/>
    <cellStyle name="Normal 12 2 2 2 6" xfId="3769" xr:uid="{1C891CA9-011C-496C-82EB-6537B876F8B7}"/>
    <cellStyle name="Normal 12 2 2 2 7" xfId="3770" xr:uid="{C51E25A8-BBD2-4B60-852B-185A14526737}"/>
    <cellStyle name="Normal 12 2 2 2 8" xfId="3771" xr:uid="{2A4C8D43-7F2F-4039-AA63-28F87BE4FA04}"/>
    <cellStyle name="Normal 12 2 2 2 9" xfId="3772" xr:uid="{6A732065-DB85-4FDF-B939-DB7DCE3296CC}"/>
    <cellStyle name="Normal 12 2 2 20" xfId="3773" xr:uid="{92B56261-DAEE-4CFF-9690-232E57774122}"/>
    <cellStyle name="Normal 12 2 2 21" xfId="3774" xr:uid="{FABD7E7E-DF6E-41B2-B3F9-2DB0FF4867FB}"/>
    <cellStyle name="Normal 12 2 2 22" xfId="3775" xr:uid="{A50514DA-1CB1-4695-8BD3-C74FE62E4B20}"/>
    <cellStyle name="Normal 12 2 2 23" xfId="3776" xr:uid="{50FFD272-F53A-4307-8CA0-55A4D97DE7B3}"/>
    <cellStyle name="Normal 12 2 2 24" xfId="3777" xr:uid="{7E533716-609C-4E96-86DF-06E6EEA0715D}"/>
    <cellStyle name="Normal 12 2 2 25" xfId="3778" xr:uid="{802D5110-E405-40AD-A729-322844AFCD90}"/>
    <cellStyle name="Normal 12 2 2 26" xfId="3779" xr:uid="{A5D86C6E-864A-4B17-A80D-304A7B623722}"/>
    <cellStyle name="Normal 12 2 2 27" xfId="3780" xr:uid="{43285C0A-3D13-4993-81AA-5A17921420B3}"/>
    <cellStyle name="Normal 12 2 2 28" xfId="3781" xr:uid="{749E7DFA-3E40-46D7-B3BD-77CCBB1EEBBF}"/>
    <cellStyle name="Normal 12 2 2 29" xfId="3782" xr:uid="{E31FEADF-025C-4CC6-8090-DB0D5F797C12}"/>
    <cellStyle name="Normal 12 2 2 3" xfId="3783" xr:uid="{645F532C-7192-407D-BF4C-C9AC626C49E0}"/>
    <cellStyle name="Normal 12 2 2 30" xfId="3784" xr:uid="{ABCAD0B5-E1C7-483B-8FEC-7C26CCCEBB63}"/>
    <cellStyle name="Normal 12 2 2 31" xfId="3785" xr:uid="{9C8499F8-1097-407C-A4E8-EFF2473934F5}"/>
    <cellStyle name="Normal 12 2 2 32" xfId="3786" xr:uid="{D93AD76A-5C63-4FFE-AF5F-22CE7EFFF24C}"/>
    <cellStyle name="Normal 12 2 2 33" xfId="3787" xr:uid="{96E0281A-42CE-4F58-9BA4-0726F41835D4}"/>
    <cellStyle name="Normal 12 2 2 34" xfId="3788" xr:uid="{78B4D58B-6C66-4223-BF41-A0C362F7EBF2}"/>
    <cellStyle name="Normal 12 2 2 35" xfId="3789" xr:uid="{373CB072-B8D1-4734-8D37-84EC2FDF695F}"/>
    <cellStyle name="Normal 12 2 2 36" xfId="3790" xr:uid="{82CB0ADD-44C9-421F-96DF-32C5E42A293A}"/>
    <cellStyle name="Normal 12 2 2 37" xfId="3791" xr:uid="{B2280569-AA17-4CDA-B802-7DBA28AF6F28}"/>
    <cellStyle name="Normal 12 2 2 38" xfId="3792" xr:uid="{85984D5A-C3D3-40B0-8D80-4E143756962E}"/>
    <cellStyle name="Normal 12 2 2 39" xfId="3793" xr:uid="{F1EFCD9B-57E5-49A9-A963-185DD8D4B6BC}"/>
    <cellStyle name="Normal 12 2 2 4" xfId="3794" xr:uid="{8BE061EA-28D7-4B64-9582-8C0057E9EBD5}"/>
    <cellStyle name="Normal 12 2 2 40" xfId="3795" xr:uid="{65D03424-DD9D-4BA3-87B4-D36E9D7CFC7E}"/>
    <cellStyle name="Normal 12 2 2 5" xfId="3796" xr:uid="{3A2F7F16-5B7F-4536-9A7B-0C211D9F4F88}"/>
    <cellStyle name="Normal 12 2 2 6" xfId="3797" xr:uid="{1F9B7E8B-B245-4D4F-A540-6F153F2B9A64}"/>
    <cellStyle name="Normal 12 2 2 7" xfId="3798" xr:uid="{3B391DFC-B038-41B6-8444-55B104A9378C}"/>
    <cellStyle name="Normal 12 2 2 8" xfId="3799" xr:uid="{DA773DDE-0593-49F4-9805-76416657A460}"/>
    <cellStyle name="Normal 12 2 2 9" xfId="3800" xr:uid="{2DD4C63B-3869-42A9-B360-961CF888B201}"/>
    <cellStyle name="Normal 12 2 20" xfId="3801" xr:uid="{0C46CD28-5EFA-438D-B555-B28DCB776FF1}"/>
    <cellStyle name="Normal 12 2 21" xfId="3802" xr:uid="{9A0C3120-B867-47FB-8971-4B3B34C5DA6D}"/>
    <cellStyle name="Normal 12 2 22" xfId="3803" xr:uid="{D6F63FE3-E073-4588-A2F6-D4125FDA6F23}"/>
    <cellStyle name="Normal 12 2 23" xfId="3804" xr:uid="{F5C36F2F-EF21-4FBB-BD12-70449E730126}"/>
    <cellStyle name="Normal 12 2 24" xfId="3805" xr:uid="{A0CC8F6B-5534-4349-9332-3F64A612906E}"/>
    <cellStyle name="Normal 12 2 25" xfId="3806" xr:uid="{276DF7AC-C8D6-4D94-886B-C0A66424E3B7}"/>
    <cellStyle name="Normal 12 2 26" xfId="3807" xr:uid="{0E1BAB3B-0B3E-45C1-8FE4-BF1B3A2FC25F}"/>
    <cellStyle name="Normal 12 2 27" xfId="3808" xr:uid="{EB056587-9DAB-472C-A11E-8311419B5091}"/>
    <cellStyle name="Normal 12 2 28" xfId="3809" xr:uid="{8ECFCD72-CA87-40CD-BA10-50590E7A8ADB}"/>
    <cellStyle name="Normal 12 2 29" xfId="3810" xr:uid="{3A916D14-9C3A-4C64-B268-2ECA59407B8F}"/>
    <cellStyle name="Normal 12 2 3" xfId="3811" xr:uid="{937498E8-24C6-4007-9BEE-68ABB4F6BBE3}"/>
    <cellStyle name="Normal 12 2 3 10" xfId="3812" xr:uid="{A8701140-2A46-4559-8270-13C0D0EBA692}"/>
    <cellStyle name="Normal 12 2 3 11" xfId="3813" xr:uid="{5498D1BC-73E6-451D-843C-43FB84F07721}"/>
    <cellStyle name="Normal 12 2 3 12" xfId="3814" xr:uid="{95E67DE9-E638-4259-B6F9-F378900DAF2A}"/>
    <cellStyle name="Normal 12 2 3 13" xfId="3815" xr:uid="{7112130A-DEF2-4F52-8FC3-333D005EF11B}"/>
    <cellStyle name="Normal 12 2 3 14" xfId="3816" xr:uid="{64F9AC4B-4D0C-46EE-850D-874E1AE321B8}"/>
    <cellStyle name="Normal 12 2 3 15" xfId="3817" xr:uid="{B1426A17-5939-4403-90E9-39D1B35C7DC3}"/>
    <cellStyle name="Normal 12 2 3 16" xfId="3818" xr:uid="{F7D83AD6-D7DA-49DA-9881-6F54A8603151}"/>
    <cellStyle name="Normal 12 2 3 17" xfId="3819" xr:uid="{58623BAC-2152-4555-8BB3-6888E055A9D8}"/>
    <cellStyle name="Normal 12 2 3 18" xfId="3820" xr:uid="{2890E169-1E48-4D71-95A8-8B6D3905634F}"/>
    <cellStyle name="Normal 12 2 3 19" xfId="3821" xr:uid="{00C78EF8-D18B-42DF-98D2-1B0354E2897F}"/>
    <cellStyle name="Normal 12 2 3 2" xfId="3822" xr:uid="{70A7A897-3917-47DD-A393-091E13D53AE4}"/>
    <cellStyle name="Normal 12 2 3 2 10" xfId="3823" xr:uid="{F0A5613A-1ECB-423B-9F39-BD847099D2CA}"/>
    <cellStyle name="Normal 12 2 3 2 11" xfId="3824" xr:uid="{C447854E-61DA-4703-AD61-6AA57E26506E}"/>
    <cellStyle name="Normal 12 2 3 2 12" xfId="3825" xr:uid="{1C67E01A-AFFA-4D0F-89C3-CAB37C856978}"/>
    <cellStyle name="Normal 12 2 3 2 13" xfId="3826" xr:uid="{1493C914-EC2C-4E72-93BF-FC2E4ED792CA}"/>
    <cellStyle name="Normal 12 2 3 2 14" xfId="3827" xr:uid="{1A06016E-A6F4-4B1B-B6D0-A61A33ECBAA1}"/>
    <cellStyle name="Normal 12 2 3 2 15" xfId="3828" xr:uid="{FF9CAAA4-DA81-430D-B447-00B85C9C3078}"/>
    <cellStyle name="Normal 12 2 3 2 16" xfId="3829" xr:uid="{38619F3E-8A2A-4E4C-BA54-A28924801EE6}"/>
    <cellStyle name="Normal 12 2 3 2 17" xfId="3830" xr:uid="{7B814AD1-3A82-4FDC-B5DC-9024C6F7E73C}"/>
    <cellStyle name="Normal 12 2 3 2 18" xfId="3831" xr:uid="{D415785E-A7D6-4783-BE0B-4BC1257FCA1E}"/>
    <cellStyle name="Normal 12 2 3 2 19" xfId="3832" xr:uid="{198E1938-E4AC-4F03-B79F-91F07E7FBA48}"/>
    <cellStyle name="Normal 12 2 3 2 2" xfId="3833" xr:uid="{55CBFC45-EBDC-49D6-8EAD-A7C576BC442D}"/>
    <cellStyle name="Normal 12 2 3 2 20" xfId="3834" xr:uid="{CD43604E-58DE-4A04-AA52-18B3F7121598}"/>
    <cellStyle name="Normal 12 2 3 2 21" xfId="3835" xr:uid="{7366A973-18FE-4ABD-AF4D-514EC9885F0C}"/>
    <cellStyle name="Normal 12 2 3 2 22" xfId="3836" xr:uid="{03C6F24B-A38D-4607-B38F-B73C9F87CFD4}"/>
    <cellStyle name="Normal 12 2 3 2 23" xfId="3837" xr:uid="{5C14361A-02E1-4BB0-AF29-BB47F3FC786C}"/>
    <cellStyle name="Normal 12 2 3 2 24" xfId="3838" xr:uid="{1922466E-4764-4F5E-81DA-15D2C34E39B5}"/>
    <cellStyle name="Normal 12 2 3 2 25" xfId="3839" xr:uid="{1C836296-2C22-47BB-96D2-611B8C4785C0}"/>
    <cellStyle name="Normal 12 2 3 2 26" xfId="3840" xr:uid="{E3E6A23C-56A3-4650-AE54-CB821FB5779F}"/>
    <cellStyle name="Normal 12 2 3 2 27" xfId="3841" xr:uid="{049BCDB5-3047-4456-B9C5-845359521F1F}"/>
    <cellStyle name="Normal 12 2 3 2 28" xfId="3842" xr:uid="{96859E40-CD89-42CB-BCCF-05ADB8B96D50}"/>
    <cellStyle name="Normal 12 2 3 2 29" xfId="3843" xr:uid="{B38D6E7A-22FA-44BB-A29D-7ADCF637260A}"/>
    <cellStyle name="Normal 12 2 3 2 3" xfId="3844" xr:uid="{9CAF8E49-7BC1-4660-ADD3-3078DB580DA1}"/>
    <cellStyle name="Normal 12 2 3 2 30" xfId="3845" xr:uid="{D4A0D641-AEA4-47BB-AF31-57A698E27757}"/>
    <cellStyle name="Normal 12 2 3 2 31" xfId="3846" xr:uid="{C2F5CBED-38B2-41B9-B825-1195441AF6BE}"/>
    <cellStyle name="Normal 12 2 3 2 32" xfId="3847" xr:uid="{094E0AB9-8612-4303-A474-AD364EEBA631}"/>
    <cellStyle name="Normal 12 2 3 2 33" xfId="3848" xr:uid="{3AC1EB4C-EEA6-4DCF-BB95-9750BDAD3966}"/>
    <cellStyle name="Normal 12 2 3 2 34" xfId="3849" xr:uid="{6F53F491-6B42-4265-92A6-54E6AF5BEE45}"/>
    <cellStyle name="Normal 12 2 3 2 35" xfId="3850" xr:uid="{7255F0C1-006A-41A8-8B70-D1F65B1EC3F8}"/>
    <cellStyle name="Normal 12 2 3 2 36" xfId="3851" xr:uid="{339ECA44-7927-40D3-90B6-BF1C233910F2}"/>
    <cellStyle name="Normal 12 2 3 2 37" xfId="3852" xr:uid="{B426ECBF-98DB-42BE-AA77-386D6B5758E2}"/>
    <cellStyle name="Normal 12 2 3 2 38" xfId="3853" xr:uid="{AB0D015A-C162-447B-BA14-553A1B20B96C}"/>
    <cellStyle name="Normal 12 2 3 2 4" xfId="3854" xr:uid="{6E8A80D5-8E8A-448A-8EA0-9B39F18CA66D}"/>
    <cellStyle name="Normal 12 2 3 2 5" xfId="3855" xr:uid="{8D1A3048-1DB8-4FDC-B7A5-7E27DB8E91F8}"/>
    <cellStyle name="Normal 12 2 3 2 6" xfId="3856" xr:uid="{5A4DD985-0C22-44A4-8E47-9DD0BF32FB32}"/>
    <cellStyle name="Normal 12 2 3 2 7" xfId="3857" xr:uid="{E21F5A65-0E9F-4825-A173-6D5ABBCF272E}"/>
    <cellStyle name="Normal 12 2 3 2 8" xfId="3858" xr:uid="{FE20E7EE-38B0-4825-8CEC-22D85573754F}"/>
    <cellStyle name="Normal 12 2 3 2 9" xfId="3859" xr:uid="{A63B7B67-7448-426E-BD44-828BD866181A}"/>
    <cellStyle name="Normal 12 2 3 20" xfId="3860" xr:uid="{4D2F56A3-1B38-4C2D-B875-97FF42CA527F}"/>
    <cellStyle name="Normal 12 2 3 21" xfId="3861" xr:uid="{0AF95648-BE65-4EAB-8A23-17EA8DAC6130}"/>
    <cellStyle name="Normal 12 2 3 22" xfId="3862" xr:uid="{24A1C532-75BE-438F-BA70-5B4627FC9DE8}"/>
    <cellStyle name="Normal 12 2 3 23" xfId="3863" xr:uid="{AE5FF576-4007-47F6-AEA6-83490A186E70}"/>
    <cellStyle name="Normal 12 2 3 24" xfId="3864" xr:uid="{E482ED72-3F5F-485C-B8EF-DA835BFE8F9B}"/>
    <cellStyle name="Normal 12 2 3 25" xfId="3865" xr:uid="{4D9A65FD-E62E-4191-9FA8-D8AB779240CC}"/>
    <cellStyle name="Normal 12 2 3 26" xfId="3866" xr:uid="{EA498A52-D408-4EEF-B8BF-A8946F876622}"/>
    <cellStyle name="Normal 12 2 3 27" xfId="3867" xr:uid="{DFD514CF-DA0C-46BB-9F23-D24339CD97E2}"/>
    <cellStyle name="Normal 12 2 3 28" xfId="3868" xr:uid="{E55C0332-FEAF-4088-91CC-DA72817C32F1}"/>
    <cellStyle name="Normal 12 2 3 29" xfId="3869" xr:uid="{98B9952D-11EC-4054-82B5-66C9EA694E5E}"/>
    <cellStyle name="Normal 12 2 3 3" xfId="3870" xr:uid="{A0708E46-2BB3-4C2D-AB12-03CBB17A9575}"/>
    <cellStyle name="Normal 12 2 3 30" xfId="3871" xr:uid="{331333D1-C10A-4DB5-B875-5DEE2FEF1CC7}"/>
    <cellStyle name="Normal 12 2 3 31" xfId="3872" xr:uid="{D2E2B24B-51E9-4A21-8D6B-DCF0AC8D6012}"/>
    <cellStyle name="Normal 12 2 3 32" xfId="3873" xr:uid="{973B8F5B-6E0E-434F-A60C-1B38A8DFAD68}"/>
    <cellStyle name="Normal 12 2 3 33" xfId="3874" xr:uid="{7DBB37B7-BE70-4733-B117-8924CC02C5F5}"/>
    <cellStyle name="Normal 12 2 3 34" xfId="3875" xr:uid="{686DE7A8-58BF-41DC-BEC7-1D0666899680}"/>
    <cellStyle name="Normal 12 2 3 35" xfId="3876" xr:uid="{110E26C1-BC56-431E-8A82-BAF1C2BBAAF9}"/>
    <cellStyle name="Normal 12 2 3 36" xfId="3877" xr:uid="{3E02A33E-ABF2-4FB2-8FFB-4A8482EE5E53}"/>
    <cellStyle name="Normal 12 2 3 37" xfId="3878" xr:uid="{D189A84A-8E09-4134-BAB0-D2A7BD84B714}"/>
    <cellStyle name="Normal 12 2 3 38" xfId="3879" xr:uid="{923BB046-839E-4B88-B3C5-BF33CEAB5247}"/>
    <cellStyle name="Normal 12 2 3 4" xfId="3880" xr:uid="{E4232136-06C7-4E71-B58A-B2E3D1CE9FCA}"/>
    <cellStyle name="Normal 12 2 3 5" xfId="3881" xr:uid="{2F5CC694-E8A0-42D2-958B-B0B0BB27AE33}"/>
    <cellStyle name="Normal 12 2 3 6" xfId="3882" xr:uid="{E690CFC0-8858-4366-9E20-BC993A12D393}"/>
    <cellStyle name="Normal 12 2 3 7" xfId="3883" xr:uid="{1A432CC0-4ED2-49A0-8630-D8B626672F5C}"/>
    <cellStyle name="Normal 12 2 3 8" xfId="3884" xr:uid="{2821E205-6DF9-430A-B9B4-118779AED4FB}"/>
    <cellStyle name="Normal 12 2 3 9" xfId="3885" xr:uid="{4F4C0181-0DA3-4145-9696-0C056817E357}"/>
    <cellStyle name="Normal 12 2 30" xfId="3886" xr:uid="{7DC50AF7-3B52-47E8-8CDA-8DA9298A7804}"/>
    <cellStyle name="Normal 12 2 31" xfId="3887" xr:uid="{76F70F36-C4C3-437F-A73E-EC303707C1C6}"/>
    <cellStyle name="Normal 12 2 32" xfId="3888" xr:uid="{74B6D75C-44AE-4D47-82C8-04CE11B3CFD4}"/>
    <cellStyle name="Normal 12 2 33" xfId="3889" xr:uid="{6F3A3CE2-3203-41B6-B545-805CA56B37AE}"/>
    <cellStyle name="Normal 12 2 34" xfId="3890" xr:uid="{0209572D-8170-4A0B-8225-FB38BE8C9905}"/>
    <cellStyle name="Normal 12 2 35" xfId="3891" xr:uid="{35509704-6456-4A8A-986A-73EAB41F8F37}"/>
    <cellStyle name="Normal 12 2 36" xfId="3892" xr:uid="{117601A9-5815-4145-84CD-A1BAE8ADCB52}"/>
    <cellStyle name="Normal 12 2 37" xfId="3893" xr:uid="{C6F13DFB-3264-434C-B22B-2D9FF7823F9A}"/>
    <cellStyle name="Normal 12 2 38" xfId="3894" xr:uid="{5876CAB4-617D-42C6-9469-EDC4DF37E0FD}"/>
    <cellStyle name="Normal 12 2 39" xfId="3895" xr:uid="{42E9F450-7A74-4DE4-A410-AFEDB714C8E0}"/>
    <cellStyle name="Normal 12 2 4" xfId="3896" xr:uid="{192D10CC-6B17-4751-BC61-7EF12A6E92E2}"/>
    <cellStyle name="Normal 12 2 40" xfId="3897" xr:uid="{AFA4BF0D-BEDE-498F-A1F8-A88BC9C332BA}"/>
    <cellStyle name="Normal 12 2 5" xfId="3898" xr:uid="{E5A2CD68-3C26-4ECA-B47E-38AEE6F67680}"/>
    <cellStyle name="Normal 12 2 6" xfId="3899" xr:uid="{BA6119D6-18B0-4DCE-879E-512D6273CF2F}"/>
    <cellStyle name="Normal 12 2 7" xfId="3900" xr:uid="{DD94F9C5-916D-47C8-9FD0-04F63EA30446}"/>
    <cellStyle name="Normal 12 2 8" xfId="3901" xr:uid="{F67DC000-2260-4DE3-8B9F-FCA1C224861D}"/>
    <cellStyle name="Normal 12 2 9" xfId="3902" xr:uid="{38A6ADB9-45CF-4136-B9C1-F6E39465961D}"/>
    <cellStyle name="Normal 12 20" xfId="3903" xr:uid="{DF50393E-E188-40A1-9806-0690985BD32E}"/>
    <cellStyle name="Normal 12 21" xfId="3904" xr:uid="{E12677F9-0A88-4ECA-8B15-5ECB0E072194}"/>
    <cellStyle name="Normal 12 22" xfId="3905" xr:uid="{A3DD298C-CF8C-4C88-A807-DE05D070E909}"/>
    <cellStyle name="Normal 12 23" xfId="3906" xr:uid="{37DD305F-25B6-44CF-BB70-7A3100DC118F}"/>
    <cellStyle name="Normal 12 24" xfId="3907" xr:uid="{30B6D8BE-A43F-43A5-8771-917D0B6931D1}"/>
    <cellStyle name="Normal 12 25" xfId="3908" xr:uid="{800332D6-64A4-4D78-93A9-6C3038BFCE7A}"/>
    <cellStyle name="Normal 12 26" xfId="3909" xr:uid="{EFAC0B2B-065C-452E-8924-F63431F60D4A}"/>
    <cellStyle name="Normal 12 27" xfId="3910" xr:uid="{0D10B1A5-8974-427B-A744-2BADD6F8A951}"/>
    <cellStyle name="Normal 12 28" xfId="3911" xr:uid="{0AE3036D-7278-4C76-BA78-C7EAC0D681E8}"/>
    <cellStyle name="Normal 12 29" xfId="3912" xr:uid="{AC065F78-B78F-4FB3-A7B7-1AABFD14B5A4}"/>
    <cellStyle name="Normal 12 3" xfId="3913" xr:uid="{4F26B973-24E5-4F15-BDFC-A01036A8F3FD}"/>
    <cellStyle name="Normal 12 3 10" xfId="3914" xr:uid="{27C1FD8C-8CF0-41F0-B007-31DEC674460F}"/>
    <cellStyle name="Normal 12 3 11" xfId="3915" xr:uid="{209DB995-769E-46DC-9D70-DBFB49331BB2}"/>
    <cellStyle name="Normal 12 3 12" xfId="3916" xr:uid="{E6CC5F6A-D7DE-4154-BB73-7B223C6C6098}"/>
    <cellStyle name="Normal 12 3 13" xfId="3917" xr:uid="{343A83C9-B670-40C3-8E48-78E32995446E}"/>
    <cellStyle name="Normal 12 3 14" xfId="3918" xr:uid="{69E7A4AB-0ADB-4A8C-86FE-FB177C836418}"/>
    <cellStyle name="Normal 12 3 15" xfId="3919" xr:uid="{32A45089-A93A-4BAD-A1F1-CFC9C7F389BF}"/>
    <cellStyle name="Normal 12 3 16" xfId="3920" xr:uid="{B8630BC7-98F4-4B9C-B161-90B033BD529B}"/>
    <cellStyle name="Normal 12 3 17" xfId="3921" xr:uid="{191B3463-F165-42B8-88D3-76203BB7F0BD}"/>
    <cellStyle name="Normal 12 3 18" xfId="3922" xr:uid="{75E7797B-6DF9-497F-9AEB-E887016F3DBB}"/>
    <cellStyle name="Normal 12 3 19" xfId="3923" xr:uid="{FD25B339-91E7-416E-8FB9-B0D0BFD1329A}"/>
    <cellStyle name="Normal 12 3 2" xfId="3924" xr:uid="{68198B00-5854-4815-8488-947F2118BCAA}"/>
    <cellStyle name="Normal 12 3 2 10" xfId="3925" xr:uid="{A732D5CA-0040-4EA4-A275-2596C445AC2F}"/>
    <cellStyle name="Normal 12 3 2 11" xfId="3926" xr:uid="{73265176-7666-466F-A766-60B8011DF87E}"/>
    <cellStyle name="Normal 12 3 2 12" xfId="3927" xr:uid="{3455B763-0B62-45FB-8C0C-EFF46EED90D5}"/>
    <cellStyle name="Normal 12 3 2 13" xfId="3928" xr:uid="{4A318F23-CB79-4F05-BC05-B718D7CE4177}"/>
    <cellStyle name="Normal 12 3 2 14" xfId="3929" xr:uid="{7413B839-9027-414C-B944-04FC57311E0B}"/>
    <cellStyle name="Normal 12 3 2 15" xfId="3930" xr:uid="{AA4ACAFB-6E3A-4ED7-9DD0-265E1942CF5A}"/>
    <cellStyle name="Normal 12 3 2 16" xfId="3931" xr:uid="{AFB24089-6B85-4DCE-A5E1-B4FE3D42C463}"/>
    <cellStyle name="Normal 12 3 2 17" xfId="3932" xr:uid="{3DC1C3E3-2EED-4A34-96D2-C618FB63C7A9}"/>
    <cellStyle name="Normal 12 3 2 18" xfId="3933" xr:uid="{97BF0E2F-61F9-4659-9130-34B13299C7B2}"/>
    <cellStyle name="Normal 12 3 2 19" xfId="3934" xr:uid="{9B1560D8-803D-4B97-A19E-C608B0D63CB7}"/>
    <cellStyle name="Normal 12 3 2 2" xfId="3935" xr:uid="{D5B935A3-AE3F-4377-B20D-61AA53A53063}"/>
    <cellStyle name="Normal 12 3 2 2 10" xfId="3936" xr:uid="{BF0F1C36-347E-4B52-9905-2479610A8D7E}"/>
    <cellStyle name="Normal 12 3 2 2 11" xfId="3937" xr:uid="{8125C3FA-9296-415A-9AEF-24576C6AC042}"/>
    <cellStyle name="Normal 12 3 2 2 12" xfId="3938" xr:uid="{142C9342-3D30-4F4E-8C5C-4A82E0F78C91}"/>
    <cellStyle name="Normal 12 3 2 2 13" xfId="3939" xr:uid="{EB29C2CF-CF97-4180-A9D5-76829BEB97F7}"/>
    <cellStyle name="Normal 12 3 2 2 14" xfId="3940" xr:uid="{0A4F152B-C364-47C7-9139-98F6597E0345}"/>
    <cellStyle name="Normal 12 3 2 2 15" xfId="3941" xr:uid="{B773A934-A7B0-4244-9FEB-AACA8BB3F6E2}"/>
    <cellStyle name="Normal 12 3 2 2 16" xfId="3942" xr:uid="{42A2D151-460A-4971-9EC7-A9E8E0A160ED}"/>
    <cellStyle name="Normal 12 3 2 2 17" xfId="3943" xr:uid="{AD9F1CD3-309F-4273-A95A-EA1C46E13DB3}"/>
    <cellStyle name="Normal 12 3 2 2 18" xfId="3944" xr:uid="{6A7F5B05-1786-4BB0-B907-31F9E7D77A3F}"/>
    <cellStyle name="Normal 12 3 2 2 19" xfId="3945" xr:uid="{DF58C370-124F-45DE-811B-3BCCD74AC4C4}"/>
    <cellStyle name="Normal 12 3 2 2 2" xfId="3946" xr:uid="{C575AF8B-42A5-4F44-AF32-24EAF8CBA372}"/>
    <cellStyle name="Normal 12 3 2 2 2 10" xfId="3947" xr:uid="{049534B0-FA0F-4EA5-B3F6-9C8D34CCAF18}"/>
    <cellStyle name="Normal 12 3 2 2 2 11" xfId="3948" xr:uid="{D419D232-6D1F-4EC6-A1B5-E90648366933}"/>
    <cellStyle name="Normal 12 3 2 2 2 12" xfId="3949" xr:uid="{3F0E5C9C-AC28-4363-B638-2536D2FE0413}"/>
    <cellStyle name="Normal 12 3 2 2 2 13" xfId="3950" xr:uid="{956642DA-A47F-491F-830D-6E81C7655582}"/>
    <cellStyle name="Normal 12 3 2 2 2 14" xfId="3951" xr:uid="{83CB425E-7E1E-4654-880A-0B7D316F6E2B}"/>
    <cellStyle name="Normal 12 3 2 2 2 15" xfId="3952" xr:uid="{F54CACA2-F584-4A46-821B-7CF9537A796C}"/>
    <cellStyle name="Normal 12 3 2 2 2 16" xfId="3953" xr:uid="{6FB984F9-9BB5-4136-BA9D-73A22E14CCD6}"/>
    <cellStyle name="Normal 12 3 2 2 2 17" xfId="3954" xr:uid="{C1737CCF-4A26-4CD9-8106-32818C8F05AA}"/>
    <cellStyle name="Normal 12 3 2 2 2 18" xfId="3955" xr:uid="{6BE9595E-D3CE-4531-B556-CFC311ADE060}"/>
    <cellStyle name="Normal 12 3 2 2 2 19" xfId="3956" xr:uid="{7F842721-E188-4A6E-905F-DA08BA545BD8}"/>
    <cellStyle name="Normal 12 3 2 2 2 2" xfId="3957" xr:uid="{689A066A-AFBF-4CE7-B71D-EA4E57067886}"/>
    <cellStyle name="Normal 12 3 2 2 2 20" xfId="3958" xr:uid="{A12FCCB7-7194-4C0A-B519-CD6AB1957DD7}"/>
    <cellStyle name="Normal 12 3 2 2 2 21" xfId="3959" xr:uid="{8460D05A-29D9-4777-B5D1-A89A6009C76C}"/>
    <cellStyle name="Normal 12 3 2 2 2 22" xfId="3960" xr:uid="{AFBCB3EC-4DE8-4AF9-968C-A97D2C433882}"/>
    <cellStyle name="Normal 12 3 2 2 2 23" xfId="3961" xr:uid="{DAF98B9B-3060-476C-80C1-AF1FCCDFD15B}"/>
    <cellStyle name="Normal 12 3 2 2 2 24" xfId="3962" xr:uid="{A868D01B-2DA8-443D-8E3E-BD06039CC1AA}"/>
    <cellStyle name="Normal 12 3 2 2 2 25" xfId="3963" xr:uid="{79B8B170-DE6F-4337-811D-01DAC46BDA85}"/>
    <cellStyle name="Normal 12 3 2 2 2 26" xfId="3964" xr:uid="{1466E1B5-1F5F-4730-9ACE-2E047BB12D22}"/>
    <cellStyle name="Normal 12 3 2 2 2 27" xfId="3965" xr:uid="{707F1D5E-82E5-4150-8EA4-03734EA4BC6C}"/>
    <cellStyle name="Normal 12 3 2 2 2 28" xfId="3966" xr:uid="{7E98B84F-BD2C-4470-B616-B7CC8292E39D}"/>
    <cellStyle name="Normal 12 3 2 2 2 29" xfId="3967" xr:uid="{74BCFE69-D326-4572-9C22-98A0C54B3C5F}"/>
    <cellStyle name="Normal 12 3 2 2 2 3" xfId="3968" xr:uid="{39DA77B6-6020-48EB-B0D8-EE1CDA44AB70}"/>
    <cellStyle name="Normal 12 3 2 2 2 30" xfId="3969" xr:uid="{34C7B6D9-CDFC-4B90-AAC3-1479BC92500E}"/>
    <cellStyle name="Normal 12 3 2 2 2 31" xfId="3970" xr:uid="{08BDA203-6914-4051-BB26-412275233EA5}"/>
    <cellStyle name="Normal 12 3 2 2 2 32" xfId="3971" xr:uid="{0F769E52-54C0-47D8-A2CF-78E7C6B34D32}"/>
    <cellStyle name="Normal 12 3 2 2 2 33" xfId="3972" xr:uid="{A7CF1055-CE3D-48AB-9043-F9289B7EF74D}"/>
    <cellStyle name="Normal 12 3 2 2 2 34" xfId="3973" xr:uid="{4B063026-8FFB-4F66-B6A0-6D2B05E38C7E}"/>
    <cellStyle name="Normal 12 3 2 2 2 35" xfId="3974" xr:uid="{3F45FFBD-1BFD-4F94-A946-80A9569DCBB3}"/>
    <cellStyle name="Normal 12 3 2 2 2 36" xfId="3975" xr:uid="{598ACA64-D4A0-43FC-ADDD-200838D64915}"/>
    <cellStyle name="Normal 12 3 2 2 2 37" xfId="3976" xr:uid="{2F643D41-5E53-4C71-A2BF-79233D6EB287}"/>
    <cellStyle name="Normal 12 3 2 2 2 38" xfId="3977" xr:uid="{C8468265-2D63-4F52-BE41-4CCDF143D97F}"/>
    <cellStyle name="Normal 12 3 2 2 2 4" xfId="3978" xr:uid="{0B501BFE-3A29-404E-B0E6-36F3895E95DB}"/>
    <cellStyle name="Normal 12 3 2 2 2 5" xfId="3979" xr:uid="{C9BB26F9-E551-4500-867D-D55EA84702B9}"/>
    <cellStyle name="Normal 12 3 2 2 2 6" xfId="3980" xr:uid="{6D2BC088-59AC-40E5-845B-E82CDE0B25BA}"/>
    <cellStyle name="Normal 12 3 2 2 2 7" xfId="3981" xr:uid="{A53DD249-633C-4A70-86CA-4C588AE6C528}"/>
    <cellStyle name="Normal 12 3 2 2 2 8" xfId="3982" xr:uid="{E0CA70CF-B4FB-4507-BCC8-B046B0CF6427}"/>
    <cellStyle name="Normal 12 3 2 2 2 9" xfId="3983" xr:uid="{D94A0982-800D-4F42-B337-40A63FF8899D}"/>
    <cellStyle name="Normal 12 3 2 2 20" xfId="3984" xr:uid="{41BF58BA-D97F-46D9-A925-E4DDBB811C2D}"/>
    <cellStyle name="Normal 12 3 2 2 21" xfId="3985" xr:uid="{271B2675-5866-41B9-8EEE-CC284A78D8E6}"/>
    <cellStyle name="Normal 12 3 2 2 22" xfId="3986" xr:uid="{B1539E5C-7912-4DE7-B1C6-76D37F7CE006}"/>
    <cellStyle name="Normal 12 3 2 2 23" xfId="3987" xr:uid="{D6EFD9E2-E5A2-4DE5-9ED2-E2198FD11970}"/>
    <cellStyle name="Normal 12 3 2 2 24" xfId="3988" xr:uid="{A3555B4F-143D-4D33-89CC-E1F8477AD7E8}"/>
    <cellStyle name="Normal 12 3 2 2 25" xfId="3989" xr:uid="{B7E38F48-DFCB-48B1-93D3-913104616BA3}"/>
    <cellStyle name="Normal 12 3 2 2 26" xfId="3990" xr:uid="{B3342803-EFF9-4F89-8D3D-51F0C0DC1A73}"/>
    <cellStyle name="Normal 12 3 2 2 27" xfId="3991" xr:uid="{78A782D3-333F-4915-8007-058A4371FB51}"/>
    <cellStyle name="Normal 12 3 2 2 28" xfId="3992" xr:uid="{1795FA5A-2252-46D3-8664-210F9C7285DA}"/>
    <cellStyle name="Normal 12 3 2 2 29" xfId="3993" xr:uid="{31168C25-906B-423C-BB1A-C42DB12A85C6}"/>
    <cellStyle name="Normal 12 3 2 2 3" xfId="3994" xr:uid="{CA755BBF-5A97-42D1-A1F9-5D664AA1B6A3}"/>
    <cellStyle name="Normal 12 3 2 2 30" xfId="3995" xr:uid="{747C5E4F-0F52-473E-9C69-C9E9BFC2C1F0}"/>
    <cellStyle name="Normal 12 3 2 2 31" xfId="3996" xr:uid="{69C64717-23C5-4F95-A9AD-0C74DB78DF9B}"/>
    <cellStyle name="Normal 12 3 2 2 32" xfId="3997" xr:uid="{C794BC44-49C5-4E19-9900-F8DB91A5D586}"/>
    <cellStyle name="Normal 12 3 2 2 33" xfId="3998" xr:uid="{EF66BD17-CFA8-46E0-8719-49F178C2DC0E}"/>
    <cellStyle name="Normal 12 3 2 2 34" xfId="3999" xr:uid="{F64DCAF2-8770-4B67-A172-32219B4A45E8}"/>
    <cellStyle name="Normal 12 3 2 2 35" xfId="4000" xr:uid="{15D82C38-0314-4F8B-8D27-D5DACE8617D4}"/>
    <cellStyle name="Normal 12 3 2 2 36" xfId="4001" xr:uid="{0E93F9D4-9C2B-4699-B908-52D2F4009F19}"/>
    <cellStyle name="Normal 12 3 2 2 37" xfId="4002" xr:uid="{1FD9334D-80F7-4F8B-82F1-60A4BAD283AA}"/>
    <cellStyle name="Normal 12 3 2 2 38" xfId="4003" xr:uid="{4790E1DD-D935-4415-A82F-E12A3B563A5E}"/>
    <cellStyle name="Normal 12 3 2 2 4" xfId="4004" xr:uid="{062E6A86-2EA7-4E74-82A0-063CCAADCF4E}"/>
    <cellStyle name="Normal 12 3 2 2 5" xfId="4005" xr:uid="{29C60E59-2E2D-48C6-BEC8-9D2F30FD2A31}"/>
    <cellStyle name="Normal 12 3 2 2 6" xfId="4006" xr:uid="{41BAA80B-C918-4516-9E5C-C127D6A40F7D}"/>
    <cellStyle name="Normal 12 3 2 2 7" xfId="4007" xr:uid="{AFBE1764-3BC1-4DC6-A9F1-7DE56E275546}"/>
    <cellStyle name="Normal 12 3 2 2 8" xfId="4008" xr:uid="{2FC56946-D2DB-453D-B272-A6AE6EF0D165}"/>
    <cellStyle name="Normal 12 3 2 2 9" xfId="4009" xr:uid="{4477B294-F39A-4075-B0CF-30872FCCB4D7}"/>
    <cellStyle name="Normal 12 3 2 20" xfId="4010" xr:uid="{74B344E3-B403-4159-AFFB-17FA1BEF9AB1}"/>
    <cellStyle name="Normal 12 3 2 21" xfId="4011" xr:uid="{1F307671-8129-4B8E-BD04-8D7AAAE24608}"/>
    <cellStyle name="Normal 12 3 2 22" xfId="4012" xr:uid="{7AA22363-5583-4A0E-80B1-732EE81E0E30}"/>
    <cellStyle name="Normal 12 3 2 23" xfId="4013" xr:uid="{89388A78-74BA-459A-9114-D7F4C09C8931}"/>
    <cellStyle name="Normal 12 3 2 24" xfId="4014" xr:uid="{FC2A6B71-54D0-45F5-875B-63CEE9FAA4FB}"/>
    <cellStyle name="Normal 12 3 2 25" xfId="4015" xr:uid="{7D904CE1-A699-40D7-B8E2-F104BD8E69C0}"/>
    <cellStyle name="Normal 12 3 2 26" xfId="4016" xr:uid="{CE8716A0-E04B-4641-9F24-AE8EB7A60ABE}"/>
    <cellStyle name="Normal 12 3 2 27" xfId="4017" xr:uid="{681E0EB4-9B6D-4005-9D50-EDFD063807D1}"/>
    <cellStyle name="Normal 12 3 2 28" xfId="4018" xr:uid="{8937D497-AAC7-487C-804E-41E1FDC8216A}"/>
    <cellStyle name="Normal 12 3 2 29" xfId="4019" xr:uid="{BBD21001-EF78-40D0-A7F9-692727292D4D}"/>
    <cellStyle name="Normal 12 3 2 3" xfId="4020" xr:uid="{56D7CD25-94A3-44A0-8DCD-197D752907FA}"/>
    <cellStyle name="Normal 12 3 2 30" xfId="4021" xr:uid="{A031ABC4-4D6A-4116-B34E-45DDCF2486C1}"/>
    <cellStyle name="Normal 12 3 2 31" xfId="4022" xr:uid="{E74A2E00-BCEB-4AE1-9161-A96632360073}"/>
    <cellStyle name="Normal 12 3 2 32" xfId="4023" xr:uid="{8C2A54E0-A464-47D9-8C10-4813466F7835}"/>
    <cellStyle name="Normal 12 3 2 33" xfId="4024" xr:uid="{25204966-77C6-47F3-9419-5B72D9D3CFF7}"/>
    <cellStyle name="Normal 12 3 2 34" xfId="4025" xr:uid="{0206C675-7C8A-4D50-9843-01687E16C42B}"/>
    <cellStyle name="Normal 12 3 2 35" xfId="4026" xr:uid="{04764D5D-FE06-42B4-9F41-2CC0DF6B112B}"/>
    <cellStyle name="Normal 12 3 2 36" xfId="4027" xr:uid="{EFD64307-F4A0-4AB9-AF75-3F2DD65D2BCA}"/>
    <cellStyle name="Normal 12 3 2 37" xfId="4028" xr:uid="{DE61AE82-12A4-4277-8E82-60191E077054}"/>
    <cellStyle name="Normal 12 3 2 38" xfId="4029" xr:uid="{6514E749-C693-4304-9C50-BE8EB53F14E0}"/>
    <cellStyle name="Normal 12 3 2 39" xfId="4030" xr:uid="{4E4C230B-1D85-44A0-B6CF-DB7594E941E2}"/>
    <cellStyle name="Normal 12 3 2 4" xfId="4031" xr:uid="{07DD911E-9890-49AC-BE28-211CDEC30D47}"/>
    <cellStyle name="Normal 12 3 2 40" xfId="4032" xr:uid="{A4B0AA1D-D478-4E0D-A98D-03CABB73A432}"/>
    <cellStyle name="Normal 12 3 2 5" xfId="4033" xr:uid="{2E8B4F6A-911E-4D46-8EE7-2731A2037FE5}"/>
    <cellStyle name="Normal 12 3 2 6" xfId="4034" xr:uid="{115D3129-2484-4E17-ABD8-104AAEEF83FA}"/>
    <cellStyle name="Normal 12 3 2 7" xfId="4035" xr:uid="{AA0AA7A0-AC60-484F-88B1-ABFF89E3200A}"/>
    <cellStyle name="Normal 12 3 2 8" xfId="4036" xr:uid="{46A77195-2F9C-4904-9EA5-9035AF7012D8}"/>
    <cellStyle name="Normal 12 3 2 9" xfId="4037" xr:uid="{179048DA-D794-462C-B239-9345E38FC075}"/>
    <cellStyle name="Normal 12 3 20" xfId="4038" xr:uid="{383D4BE6-B2BD-49B6-AC93-02A81FFF3C7C}"/>
    <cellStyle name="Normal 12 3 21" xfId="4039" xr:uid="{A3939F86-ED71-4501-950C-5CE86B319E1B}"/>
    <cellStyle name="Normal 12 3 22" xfId="4040" xr:uid="{71FE4C9E-58B4-4A4F-B805-58D3660BF76B}"/>
    <cellStyle name="Normal 12 3 23" xfId="4041" xr:uid="{5C93CF7D-4028-4245-9335-E970065F7CF0}"/>
    <cellStyle name="Normal 12 3 24" xfId="4042" xr:uid="{B9460A86-29E2-46E6-AF41-8873D963239A}"/>
    <cellStyle name="Normal 12 3 25" xfId="4043" xr:uid="{B2A57447-E80D-4225-B1C8-E0BAA01BEDD4}"/>
    <cellStyle name="Normal 12 3 26" xfId="4044" xr:uid="{AC0F3F49-B53C-4CBA-9AD2-E1D86FE5A478}"/>
    <cellStyle name="Normal 12 3 27" xfId="4045" xr:uid="{C48C57E3-5A53-48BD-BFCF-83F0272C48B7}"/>
    <cellStyle name="Normal 12 3 28" xfId="4046" xr:uid="{0DA04CDC-B6CF-400D-B433-EBFAA350F87F}"/>
    <cellStyle name="Normal 12 3 29" xfId="4047" xr:uid="{6CF40F61-1A06-4FB6-ACEF-8226AB518795}"/>
    <cellStyle name="Normal 12 3 3" xfId="4048" xr:uid="{5601AAB8-AFBF-4A63-8C8B-835FB104EFBC}"/>
    <cellStyle name="Normal 12 3 3 10" xfId="4049" xr:uid="{2B289284-9120-470F-9FB7-6E09D232ABA9}"/>
    <cellStyle name="Normal 12 3 3 11" xfId="4050" xr:uid="{D9B54C34-36CF-43E1-9A91-7E233DBA4489}"/>
    <cellStyle name="Normal 12 3 3 12" xfId="4051" xr:uid="{03B3A426-097B-42F3-95B5-D52881F0C91E}"/>
    <cellStyle name="Normal 12 3 3 13" xfId="4052" xr:uid="{E0E9B876-3CD8-46F8-ACED-5BF1F837A215}"/>
    <cellStyle name="Normal 12 3 3 14" xfId="4053" xr:uid="{B4F97DE4-769B-453C-8132-846F97895B33}"/>
    <cellStyle name="Normal 12 3 3 15" xfId="4054" xr:uid="{AE198FC9-1622-4B5E-A47A-21A6B0ED61A1}"/>
    <cellStyle name="Normal 12 3 3 16" xfId="4055" xr:uid="{C981E116-AA0E-424A-BF87-44D37B43829A}"/>
    <cellStyle name="Normal 12 3 3 17" xfId="4056" xr:uid="{C756EAEF-DD5C-4481-A010-A928B1D35E49}"/>
    <cellStyle name="Normal 12 3 3 18" xfId="4057" xr:uid="{CD3E8B0A-E83A-4BDA-8940-6C1B3FDD76AB}"/>
    <cellStyle name="Normal 12 3 3 19" xfId="4058" xr:uid="{388F65EC-08DF-4671-9BAC-0E90C174CE92}"/>
    <cellStyle name="Normal 12 3 3 2" xfId="4059" xr:uid="{1A3D24F0-9EC9-4E12-B48A-882F2B79C5A9}"/>
    <cellStyle name="Normal 12 3 3 2 10" xfId="4060" xr:uid="{3079E3FB-0D31-4D56-A8F6-ED6177E5403B}"/>
    <cellStyle name="Normal 12 3 3 2 11" xfId="4061" xr:uid="{32986137-4258-4F5E-9903-4BCE5580ECF2}"/>
    <cellStyle name="Normal 12 3 3 2 12" xfId="4062" xr:uid="{1A55E2BF-9DD7-49A0-BBFA-A53540CE7479}"/>
    <cellStyle name="Normal 12 3 3 2 13" xfId="4063" xr:uid="{32AB6FC3-59F8-49D8-85F5-7908A8B2A524}"/>
    <cellStyle name="Normal 12 3 3 2 14" xfId="4064" xr:uid="{AAD0032F-6DB0-4008-AE7C-B277D01355DB}"/>
    <cellStyle name="Normal 12 3 3 2 15" xfId="4065" xr:uid="{A2F08605-54EF-4146-B8B9-2800DFCBF5F1}"/>
    <cellStyle name="Normal 12 3 3 2 16" xfId="4066" xr:uid="{2C647F62-4FE8-47AC-BF3F-91E47BDBD356}"/>
    <cellStyle name="Normal 12 3 3 2 17" xfId="4067" xr:uid="{9AA87070-AF27-4DF8-8682-44F5A376397A}"/>
    <cellStyle name="Normal 12 3 3 2 18" xfId="4068" xr:uid="{BDA9C884-9E04-40AB-A64B-6CD0C8107C7C}"/>
    <cellStyle name="Normal 12 3 3 2 19" xfId="4069" xr:uid="{37528506-30AD-482C-B306-1BEC8A0A9677}"/>
    <cellStyle name="Normal 12 3 3 2 2" xfId="4070" xr:uid="{13DDBF79-93CE-487B-AE3D-BCED3A758FB6}"/>
    <cellStyle name="Normal 12 3 3 2 20" xfId="4071" xr:uid="{A12F7086-ED82-497D-83E0-06D765FC8143}"/>
    <cellStyle name="Normal 12 3 3 2 21" xfId="4072" xr:uid="{99C9EF95-E9E3-4035-8567-1FACFBC8CCBB}"/>
    <cellStyle name="Normal 12 3 3 2 22" xfId="4073" xr:uid="{EC4DFB04-022C-4705-AB84-35E06085CEBB}"/>
    <cellStyle name="Normal 12 3 3 2 23" xfId="4074" xr:uid="{F887C499-A1A2-4C12-BF19-754DEB819852}"/>
    <cellStyle name="Normal 12 3 3 2 24" xfId="4075" xr:uid="{452F41BF-8D53-40CF-82C1-A10183019606}"/>
    <cellStyle name="Normal 12 3 3 2 25" xfId="4076" xr:uid="{20317350-F1C1-4CAF-8F47-05BBBFBC956E}"/>
    <cellStyle name="Normal 12 3 3 2 26" xfId="4077" xr:uid="{6041A21D-C015-4C3D-BDB2-4691BA8BDA8D}"/>
    <cellStyle name="Normal 12 3 3 2 27" xfId="4078" xr:uid="{3CDE0D25-B735-4F9F-BC51-83FFFBC32A30}"/>
    <cellStyle name="Normal 12 3 3 2 28" xfId="4079" xr:uid="{EEECBEB6-1A9F-4696-B526-FCFB7DCA7666}"/>
    <cellStyle name="Normal 12 3 3 2 29" xfId="4080" xr:uid="{8320C4F6-7460-4902-9A5F-456D6D60C586}"/>
    <cellStyle name="Normal 12 3 3 2 3" xfId="4081" xr:uid="{AC9F2511-9261-4434-9869-79F925683D95}"/>
    <cellStyle name="Normal 12 3 3 2 30" xfId="4082" xr:uid="{B07F5E9C-9065-4A4E-9D5D-98F69115CD49}"/>
    <cellStyle name="Normal 12 3 3 2 31" xfId="4083" xr:uid="{AC63CE48-CB3F-406F-B902-1B5DAF68CA55}"/>
    <cellStyle name="Normal 12 3 3 2 32" xfId="4084" xr:uid="{55C4FA41-FC95-46F7-BEA6-11AA5BDEC064}"/>
    <cellStyle name="Normal 12 3 3 2 33" xfId="4085" xr:uid="{1F8DEB29-0B78-442C-B0B1-300E990A0402}"/>
    <cellStyle name="Normal 12 3 3 2 34" xfId="4086" xr:uid="{8F708C1F-415A-452D-87BA-793A034D5883}"/>
    <cellStyle name="Normal 12 3 3 2 35" xfId="4087" xr:uid="{53C3815A-1660-401A-BB0C-56F0ED575072}"/>
    <cellStyle name="Normal 12 3 3 2 36" xfId="4088" xr:uid="{3E031AE8-3C1A-4FDE-A9B6-24AB3E81004F}"/>
    <cellStyle name="Normal 12 3 3 2 37" xfId="4089" xr:uid="{029CC59B-80B0-494C-8F8E-574AC99BF0E2}"/>
    <cellStyle name="Normal 12 3 3 2 38" xfId="4090" xr:uid="{5A9DB1EC-C880-4A2B-85A2-67AA9D1B3B10}"/>
    <cellStyle name="Normal 12 3 3 2 4" xfId="4091" xr:uid="{1F064395-277D-4FF6-B257-6E71A8BC6EF5}"/>
    <cellStyle name="Normal 12 3 3 2 5" xfId="4092" xr:uid="{9ED97055-FA48-40B3-A22F-CF6574B32F51}"/>
    <cellStyle name="Normal 12 3 3 2 6" xfId="4093" xr:uid="{A7B26CD6-E36E-4EEA-A32F-3F8A723AABB5}"/>
    <cellStyle name="Normal 12 3 3 2 7" xfId="4094" xr:uid="{926278C3-CCC7-47B3-8998-419CDBD4EFCC}"/>
    <cellStyle name="Normal 12 3 3 2 8" xfId="4095" xr:uid="{52217233-14D0-4C4C-B107-C386B2AE01F5}"/>
    <cellStyle name="Normal 12 3 3 2 9" xfId="4096" xr:uid="{84D3AA77-04F0-4F7D-A574-640616EC3BFC}"/>
    <cellStyle name="Normal 12 3 3 20" xfId="4097" xr:uid="{5CC4FD4E-AFD4-4018-8E0A-CDD3E17AA9EE}"/>
    <cellStyle name="Normal 12 3 3 21" xfId="4098" xr:uid="{10B3B87C-FDB5-4DF5-B0CB-D9DD0775CAA5}"/>
    <cellStyle name="Normal 12 3 3 22" xfId="4099" xr:uid="{2023E355-E5F8-4D9E-9332-2830605172EF}"/>
    <cellStyle name="Normal 12 3 3 23" xfId="4100" xr:uid="{CB5569BE-72A6-4137-8B14-0F24DA87C1C5}"/>
    <cellStyle name="Normal 12 3 3 24" xfId="4101" xr:uid="{2319BC94-100C-4F29-A186-2804914FBC18}"/>
    <cellStyle name="Normal 12 3 3 25" xfId="4102" xr:uid="{66ADE7C3-507E-4551-BC5D-766A06449BA9}"/>
    <cellStyle name="Normal 12 3 3 26" xfId="4103" xr:uid="{7B124D48-F924-4CB8-A41B-2D518E51F5B4}"/>
    <cellStyle name="Normal 12 3 3 27" xfId="4104" xr:uid="{FCD24868-FFEF-42DE-9AF4-C9D48892B472}"/>
    <cellStyle name="Normal 12 3 3 28" xfId="4105" xr:uid="{2B986F37-F1FC-4E94-AEAA-2285AF601060}"/>
    <cellStyle name="Normal 12 3 3 29" xfId="4106" xr:uid="{C2445D5A-D480-42C4-B90E-DE4FA8F7A3C9}"/>
    <cellStyle name="Normal 12 3 3 3" xfId="4107" xr:uid="{6FF0929C-9D14-411B-8D91-9196390943E7}"/>
    <cellStyle name="Normal 12 3 3 30" xfId="4108" xr:uid="{DC8A57BA-4E88-4788-85C9-C26788CFA5AC}"/>
    <cellStyle name="Normal 12 3 3 31" xfId="4109" xr:uid="{6DBC00AA-509F-46C1-B64B-4514D5933F61}"/>
    <cellStyle name="Normal 12 3 3 32" xfId="4110" xr:uid="{895ABE7D-F14B-4225-9116-9520FA5D5866}"/>
    <cellStyle name="Normal 12 3 3 33" xfId="4111" xr:uid="{20DAFC72-818D-40A6-957B-CA0D88E42C13}"/>
    <cellStyle name="Normal 12 3 3 34" xfId="4112" xr:uid="{9363419D-FD9D-4B6A-892F-01B2E74DEFC1}"/>
    <cellStyle name="Normal 12 3 3 35" xfId="4113" xr:uid="{2A6A9954-6F66-441E-8A5C-AF69DAF04AC9}"/>
    <cellStyle name="Normal 12 3 3 36" xfId="4114" xr:uid="{1118C209-A0F3-4833-B03D-BB3F9680DA2E}"/>
    <cellStyle name="Normal 12 3 3 37" xfId="4115" xr:uid="{1B3A3372-33AA-4742-B785-9FEEBD9F7E35}"/>
    <cellStyle name="Normal 12 3 3 38" xfId="4116" xr:uid="{7AC9C34A-CE51-48D0-BB59-451955511D10}"/>
    <cellStyle name="Normal 12 3 3 4" xfId="4117" xr:uid="{1A972E4E-3CF1-4BBE-AD39-05821C7619A0}"/>
    <cellStyle name="Normal 12 3 3 5" xfId="4118" xr:uid="{B0D856E2-CD51-4AAF-915D-43570543166B}"/>
    <cellStyle name="Normal 12 3 3 6" xfId="4119" xr:uid="{1A123363-061F-48D8-829D-E855EFEA86F2}"/>
    <cellStyle name="Normal 12 3 3 7" xfId="4120" xr:uid="{A13035C9-7507-4D9D-B290-0704842C1A4B}"/>
    <cellStyle name="Normal 12 3 3 8" xfId="4121" xr:uid="{4971B8F5-656C-4807-8CC9-6A178D6CE29C}"/>
    <cellStyle name="Normal 12 3 3 9" xfId="4122" xr:uid="{5AFDE63E-C43F-4439-AE6E-A87C3AA9F679}"/>
    <cellStyle name="Normal 12 3 30" xfId="4123" xr:uid="{0038B7E1-19E2-455D-A7A8-D45BD2E05498}"/>
    <cellStyle name="Normal 12 3 31" xfId="4124" xr:uid="{E36750BD-E7FF-4A47-B7AD-03A904422155}"/>
    <cellStyle name="Normal 12 3 32" xfId="4125" xr:uid="{17507813-3A29-4D63-8EED-A92E1E6992E7}"/>
    <cellStyle name="Normal 12 3 33" xfId="4126" xr:uid="{0EEDA416-2F2B-4A1B-B8C0-751B0F5B8C38}"/>
    <cellStyle name="Normal 12 3 34" xfId="4127" xr:uid="{E932600E-58BD-4324-A161-8AB7C18E55DD}"/>
    <cellStyle name="Normal 12 3 35" xfId="4128" xr:uid="{D1D7ECE7-5F59-4912-9A44-EBFBE188768B}"/>
    <cellStyle name="Normal 12 3 36" xfId="4129" xr:uid="{A214111E-926A-4157-B67D-B600FCBB6DB9}"/>
    <cellStyle name="Normal 12 3 37" xfId="4130" xr:uid="{F705F8DA-33DA-43B8-A2BB-A40DDCB70D94}"/>
    <cellStyle name="Normal 12 3 38" xfId="4131" xr:uid="{A4C4FAFA-AE2B-4011-A3CB-F90C16B7B874}"/>
    <cellStyle name="Normal 12 3 39" xfId="4132" xr:uid="{BFFA601D-0CBC-4F28-87AB-4175FEB95E77}"/>
    <cellStyle name="Normal 12 3 4" xfId="4133" xr:uid="{C8763DDE-8862-4C0F-8E90-6730FB2A372E}"/>
    <cellStyle name="Normal 12 3 40" xfId="4134" xr:uid="{1D77A4D9-C86F-46F5-8617-955E61C152FC}"/>
    <cellStyle name="Normal 12 3 5" xfId="4135" xr:uid="{FC28DDCE-718D-4D72-9CEF-F3AADC744354}"/>
    <cellStyle name="Normal 12 3 6" xfId="4136" xr:uid="{10320CA6-D169-45F6-B940-73D9CE05251B}"/>
    <cellStyle name="Normal 12 3 7" xfId="4137" xr:uid="{09413F77-1B55-48DE-96C0-4BA0F2638E65}"/>
    <cellStyle name="Normal 12 3 8" xfId="4138" xr:uid="{A4DA36F2-E2E4-4CA5-AEA6-931323D12ABD}"/>
    <cellStyle name="Normal 12 3 9" xfId="4139" xr:uid="{7C208A9E-5BFF-4116-B621-554A4E1B3CC7}"/>
    <cellStyle name="Normal 12 30" xfId="4140" xr:uid="{887574AC-A90B-4E0A-A549-4C50D75D2ED9}"/>
    <cellStyle name="Normal 12 31" xfId="4141" xr:uid="{00892072-31CA-483A-ADB8-0C2433A604CF}"/>
    <cellStyle name="Normal 12 32" xfId="4142" xr:uid="{A5ACB026-4A31-4AE6-A2C9-5083E26D51E9}"/>
    <cellStyle name="Normal 12 33" xfId="4143" xr:uid="{39B0D15D-63A8-4AC1-A9A8-A348853702F5}"/>
    <cellStyle name="Normal 12 34" xfId="4144" xr:uid="{585C11E3-C56E-4053-A850-6ED705C2E04F}"/>
    <cellStyle name="Normal 12 35" xfId="4145" xr:uid="{FE38F1C2-ADE6-46DF-A5EF-5ECCEDF0A0E1}"/>
    <cellStyle name="Normal 12 36" xfId="4146" xr:uid="{FC45E46C-E775-4AB6-BA6F-C52135F903EC}"/>
    <cellStyle name="Normal 12 37" xfId="4147" xr:uid="{802D4220-B86A-4955-9C67-33680BB7C84C}"/>
    <cellStyle name="Normal 12 38" xfId="4148" xr:uid="{6F292AF6-3598-42AD-A5DD-472D4D07B223}"/>
    <cellStyle name="Normal 12 39" xfId="4149" xr:uid="{FFF7D0B0-2F37-420E-8C6F-900553D9E586}"/>
    <cellStyle name="Normal 12 4" xfId="4150" xr:uid="{D10FFEA1-66C4-4955-99B3-5B226241AAFF}"/>
    <cellStyle name="Normal 12 40" xfId="4151" xr:uid="{CB2DE34D-A88D-44A5-9A23-57BF893E5546}"/>
    <cellStyle name="Normal 12 41" xfId="4152" xr:uid="{1C382425-BE48-494C-B1A3-3036BEF9489D}"/>
    <cellStyle name="Normal 12 42" xfId="4153" xr:uid="{A2BA87FD-038D-48A7-9786-1D065448FD7F}"/>
    <cellStyle name="Normal 12 43" xfId="4154" xr:uid="{2222A649-2730-42F6-9965-A8DF603DCD0C}"/>
    <cellStyle name="Normal 12 44" xfId="4155" xr:uid="{CB86CF88-5AB8-42F8-A655-2510BF5F7501}"/>
    <cellStyle name="Normal 12 45" xfId="4156" xr:uid="{452F6FCD-A644-484C-9820-9C1ED97B2A08}"/>
    <cellStyle name="Normal 12 46" xfId="4157" xr:uid="{AF93B238-7389-4228-AC05-7AEFA5C8812D}"/>
    <cellStyle name="Normal 12 47" xfId="4158" xr:uid="{14AEF6E7-F0E8-455A-8CCC-6DCA492D8DB8}"/>
    <cellStyle name="Normal 12 48" xfId="4159" xr:uid="{F78475F2-BEE0-4416-BD2B-5AD9151975C7}"/>
    <cellStyle name="Normal 12 49" xfId="4160" xr:uid="{A2E04109-F425-43B5-B92B-15A98A2FC5C3}"/>
    <cellStyle name="Normal 12 5" xfId="4161" xr:uid="{1C835511-AEE7-4C46-A398-A3A2B41F28ED}"/>
    <cellStyle name="Normal 12 50" xfId="4162" xr:uid="{8A1E3D9B-61BF-4074-86E4-A2AF34DCCAAE}"/>
    <cellStyle name="Normal 12 51" xfId="4163" xr:uid="{02B5234A-09C5-4C84-B8A1-18E4825C6C33}"/>
    <cellStyle name="Normal 12 52" xfId="4164" xr:uid="{AD223721-E3FA-4905-8212-BD363FF48EFB}"/>
    <cellStyle name="Normal 12 53" xfId="4165" xr:uid="{6156F542-22D9-49E6-957F-B9EAA4B7F29E}"/>
    <cellStyle name="Normal 12 6" xfId="4166" xr:uid="{F2F92A85-9A03-41A6-A050-2CF3101B2DB6}"/>
    <cellStyle name="Normal 12 7" xfId="4167" xr:uid="{0F251D0C-7C26-483B-86A3-A203B4B3C500}"/>
    <cellStyle name="Normal 12 8" xfId="4168" xr:uid="{17323288-3380-44AD-A731-732B17E33969}"/>
    <cellStyle name="Normal 12 9" xfId="4169" xr:uid="{7A98C8AF-6934-416D-8451-3D880E74A0B9}"/>
    <cellStyle name="Normal 13" xfId="4170" xr:uid="{F2146FE9-66AE-4C76-AE20-B4E967FA1BE3}"/>
    <cellStyle name="Normal 13 10" xfId="4171" xr:uid="{48322B1F-E2E7-4451-97DA-6539596CC868}"/>
    <cellStyle name="Normal 13 11" xfId="4172" xr:uid="{98E7453A-0156-4B18-A080-0530378F4242}"/>
    <cellStyle name="Normal 13 12" xfId="4173" xr:uid="{929B7206-E7B7-4917-B216-BE433AC7DE72}"/>
    <cellStyle name="Normal 13 13" xfId="4174" xr:uid="{BCCD2120-3357-48F2-B1C3-4B1F8CADF294}"/>
    <cellStyle name="Normal 13 14" xfId="4175" xr:uid="{34AB734F-AEB6-4302-A512-880C1191CEC8}"/>
    <cellStyle name="Normal 13 15" xfId="4176" xr:uid="{4A3E8367-6C24-41F8-ACE3-15D6ED7C61CF}"/>
    <cellStyle name="Normal 13 16" xfId="4177" xr:uid="{E5E89365-67E2-48AB-AEE8-C301702BB6FC}"/>
    <cellStyle name="Normal 13 17" xfId="4178" xr:uid="{5C6FFAB6-5637-4A2C-AEB2-1C3290DC0A96}"/>
    <cellStyle name="Normal 13 18" xfId="4179" xr:uid="{3B7E16B6-BC0A-4A5F-91F0-94164831315E}"/>
    <cellStyle name="Normal 13 19" xfId="4180" xr:uid="{1E79D02E-2C95-4D43-9F54-17A8A411949E}"/>
    <cellStyle name="Normal 13 2" xfId="4181" xr:uid="{43189732-2F5C-47BA-8DDB-3144753E10F2}"/>
    <cellStyle name="Normal 13 2 10" xfId="4182" xr:uid="{A33CA0B5-5358-481F-8310-E23882CEA8BE}"/>
    <cellStyle name="Normal 13 2 11" xfId="4183" xr:uid="{1ED9119C-3A8E-4913-B7DA-9461EF52F41E}"/>
    <cellStyle name="Normal 13 2 12" xfId="4184" xr:uid="{40BD0F82-10A5-445F-9980-0B82FA04C2CD}"/>
    <cellStyle name="Normal 13 2 13" xfId="4185" xr:uid="{5D1776BF-B5F4-4CB9-B282-18E3E66CAA1C}"/>
    <cellStyle name="Normal 13 2 14" xfId="4186" xr:uid="{E629E5B1-A4C1-4EB3-9B65-AF291487F32C}"/>
    <cellStyle name="Normal 13 2 15" xfId="4187" xr:uid="{768F34F6-6122-4D23-813C-ADCD224EFE6D}"/>
    <cellStyle name="Normal 13 2 16" xfId="4188" xr:uid="{7AF0CCBB-9E6E-40A8-A298-523D5DC929B3}"/>
    <cellStyle name="Normal 13 2 17" xfId="4189" xr:uid="{3665DE8F-40CA-433D-924D-A350D6A8FCC1}"/>
    <cellStyle name="Normal 13 2 18" xfId="4190" xr:uid="{2059936B-CCB3-40B6-B42F-897F5FA38E1D}"/>
    <cellStyle name="Normal 13 2 19" xfId="4191" xr:uid="{9D03B83B-2A17-46BD-8690-799E2444F0E2}"/>
    <cellStyle name="Normal 13 2 2" xfId="4192" xr:uid="{722931EB-2FEF-44B7-B50F-1E4F11415C54}"/>
    <cellStyle name="Normal 13 2 2 10" xfId="4193" xr:uid="{0BB48C04-A42B-48AD-AA92-D1E9556A76C7}"/>
    <cellStyle name="Normal 13 2 2 11" xfId="4194" xr:uid="{13D74659-7955-4DCD-8EC5-CE5728EC6686}"/>
    <cellStyle name="Normal 13 2 2 12" xfId="4195" xr:uid="{D21FAC58-ECA5-48E7-BDE9-7C579EC5146A}"/>
    <cellStyle name="Normal 13 2 2 13" xfId="4196" xr:uid="{353AF822-119C-44B6-A8E2-F7308D3386AD}"/>
    <cellStyle name="Normal 13 2 2 14" xfId="4197" xr:uid="{A8462AFF-B0F7-403E-B550-DB8BF5098963}"/>
    <cellStyle name="Normal 13 2 2 15" xfId="4198" xr:uid="{F06EA810-64EA-4E82-AB44-3BFABAF6AD7E}"/>
    <cellStyle name="Normal 13 2 2 16" xfId="4199" xr:uid="{A0172D02-2C8E-48FD-968B-19D83837BCF6}"/>
    <cellStyle name="Normal 13 2 2 17" xfId="4200" xr:uid="{A06F9FC0-D045-4598-8FB6-C39CA9A7B13D}"/>
    <cellStyle name="Normal 13 2 2 18" xfId="4201" xr:uid="{7D218EE2-8356-4B52-9D49-ECE1E96E6CF9}"/>
    <cellStyle name="Normal 13 2 2 19" xfId="4202" xr:uid="{955C42EC-628B-48FE-881A-94DAE5863FB2}"/>
    <cellStyle name="Normal 13 2 2 2" xfId="4203" xr:uid="{1A9F4E9B-B154-4E88-B772-F5910EE785A4}"/>
    <cellStyle name="Normal 13 2 2 2 10" xfId="4204" xr:uid="{D7504DA6-551C-4DF2-B977-C84821CABFA8}"/>
    <cellStyle name="Normal 13 2 2 2 11" xfId="4205" xr:uid="{E3264BC3-B7C6-4D5D-BB91-9D1CE6851D1D}"/>
    <cellStyle name="Normal 13 2 2 2 12" xfId="4206" xr:uid="{CAE2F579-3984-4DEF-9507-847FEA9E949F}"/>
    <cellStyle name="Normal 13 2 2 2 13" xfId="4207" xr:uid="{921E8770-70BC-4C9B-8D86-09457AB4807F}"/>
    <cellStyle name="Normal 13 2 2 2 14" xfId="4208" xr:uid="{06B95AAA-D8B5-4ECB-BA81-0273865140EF}"/>
    <cellStyle name="Normal 13 2 2 2 15" xfId="4209" xr:uid="{EDD6459C-EA40-4E0F-9785-02384379FDEA}"/>
    <cellStyle name="Normal 13 2 2 2 16" xfId="4210" xr:uid="{8BFA5C62-3A22-4A9F-86E4-17628CC48C87}"/>
    <cellStyle name="Normal 13 2 2 2 17" xfId="4211" xr:uid="{EE73B193-745C-4507-A559-1D67DD2B5CE5}"/>
    <cellStyle name="Normal 13 2 2 2 18" xfId="4212" xr:uid="{506CE926-A35D-4DD8-B299-6BFB762CADAE}"/>
    <cellStyle name="Normal 13 2 2 2 19" xfId="4213" xr:uid="{F6B7B9D1-6631-45DD-9A59-18594BD95B7F}"/>
    <cellStyle name="Normal 13 2 2 2 2" xfId="4214" xr:uid="{AAAC5C34-DC04-4891-9BB3-14A2AD2F8DEB}"/>
    <cellStyle name="Normal 13 2 2 2 2 10" xfId="4215" xr:uid="{C97330C3-3420-4C47-A457-0EAF172EF880}"/>
    <cellStyle name="Normal 13 2 2 2 2 11" xfId="4216" xr:uid="{8B65CD32-6632-4F84-B013-6E4696242A5D}"/>
    <cellStyle name="Normal 13 2 2 2 2 12" xfId="4217" xr:uid="{3D9CBE79-A5DA-4785-8E9C-40271EA7B5D6}"/>
    <cellStyle name="Normal 13 2 2 2 2 13" xfId="4218" xr:uid="{E1A99516-3FA5-4840-A24A-691D2C2F8D1A}"/>
    <cellStyle name="Normal 13 2 2 2 2 14" xfId="4219" xr:uid="{500F7DE1-944B-410F-B4F9-1DD778B41519}"/>
    <cellStyle name="Normal 13 2 2 2 2 15" xfId="4220" xr:uid="{45B7C4DD-E741-47E1-951C-8758F3A0B6B6}"/>
    <cellStyle name="Normal 13 2 2 2 2 16" xfId="4221" xr:uid="{4B12B6BB-139A-4561-91B5-013F3E894075}"/>
    <cellStyle name="Normal 13 2 2 2 2 17" xfId="4222" xr:uid="{CDB61F16-CF04-468D-BFD0-057985A3A5BE}"/>
    <cellStyle name="Normal 13 2 2 2 2 18" xfId="4223" xr:uid="{5E565B7D-218F-4B49-B217-DC148188B417}"/>
    <cellStyle name="Normal 13 2 2 2 2 19" xfId="4224" xr:uid="{A5C7F119-8834-4FB0-AFBA-7A0EB747C507}"/>
    <cellStyle name="Normal 13 2 2 2 2 2" xfId="4225" xr:uid="{B539189D-7C75-4B43-BE0F-FF4C82206EC8}"/>
    <cellStyle name="Normal 13 2 2 2 2 20" xfId="4226" xr:uid="{24C57BB8-DCD1-4232-A0F7-A6FFD9F81BF3}"/>
    <cellStyle name="Normal 13 2 2 2 2 21" xfId="4227" xr:uid="{926E4449-4F7A-4087-9BEE-CAC5F0F38917}"/>
    <cellStyle name="Normal 13 2 2 2 2 22" xfId="4228" xr:uid="{874F42B5-CF35-4C47-86BD-5AD78FB1D84C}"/>
    <cellStyle name="Normal 13 2 2 2 2 23" xfId="4229" xr:uid="{BF5BE849-AC90-4C87-AFE6-AE7681F5E471}"/>
    <cellStyle name="Normal 13 2 2 2 2 24" xfId="4230" xr:uid="{59C62090-67BF-4003-AEF1-545E21DDC017}"/>
    <cellStyle name="Normal 13 2 2 2 2 25" xfId="4231" xr:uid="{72F5B695-B384-4F05-B9A9-E9305AAE1614}"/>
    <cellStyle name="Normal 13 2 2 2 2 26" xfId="4232" xr:uid="{13811EA4-057B-4E0E-AA0E-DD73CFAE8D99}"/>
    <cellStyle name="Normal 13 2 2 2 2 27" xfId="4233" xr:uid="{0234279D-EE7D-48E6-B5B5-36724DAB611B}"/>
    <cellStyle name="Normal 13 2 2 2 2 28" xfId="4234" xr:uid="{E632B6D9-5145-44C9-815B-949A6E86A9BC}"/>
    <cellStyle name="Normal 13 2 2 2 2 29" xfId="4235" xr:uid="{62984EE5-0D92-40FC-A254-4A871E7E620A}"/>
    <cellStyle name="Normal 13 2 2 2 2 3" xfId="4236" xr:uid="{1A1A5504-0F6F-437C-BF11-A21731299A91}"/>
    <cellStyle name="Normal 13 2 2 2 2 30" xfId="4237" xr:uid="{63662D46-FB43-4E0F-8F7F-F244C6E58FE8}"/>
    <cellStyle name="Normal 13 2 2 2 2 31" xfId="4238" xr:uid="{F4B567BC-4CA9-451D-9FF8-6E4DA8F68252}"/>
    <cellStyle name="Normal 13 2 2 2 2 32" xfId="4239" xr:uid="{47259530-FF49-462E-8BD6-D7E19D11BDDE}"/>
    <cellStyle name="Normal 13 2 2 2 2 33" xfId="4240" xr:uid="{FEB3F46F-62C9-4E17-91ED-F245AF51C500}"/>
    <cellStyle name="Normal 13 2 2 2 2 34" xfId="4241" xr:uid="{96CE2F72-97A3-46FF-83E8-7CB956FA4DF6}"/>
    <cellStyle name="Normal 13 2 2 2 2 35" xfId="4242" xr:uid="{6BB1AF5A-6BF4-4D33-9EF3-5A6582EA0C9D}"/>
    <cellStyle name="Normal 13 2 2 2 2 36" xfId="4243" xr:uid="{7AD182AC-5988-4328-B140-ADBE5E70CC42}"/>
    <cellStyle name="Normal 13 2 2 2 2 37" xfId="4244" xr:uid="{822B0415-51AA-4A17-AB77-1EB9E2BFBA2C}"/>
    <cellStyle name="Normal 13 2 2 2 2 38" xfId="4245" xr:uid="{AD9F9219-4098-4A84-8402-55070D164909}"/>
    <cellStyle name="Normal 13 2 2 2 2 4" xfId="4246" xr:uid="{B3C8F921-570B-4DDC-8BC7-4BB3A7D14B50}"/>
    <cellStyle name="Normal 13 2 2 2 2 5" xfId="4247" xr:uid="{0DE4F106-78A3-4F43-99F2-85C9A8F89BCC}"/>
    <cellStyle name="Normal 13 2 2 2 2 6" xfId="4248" xr:uid="{A4424FE4-745B-47EB-9A4B-6D9597B95D2C}"/>
    <cellStyle name="Normal 13 2 2 2 2 7" xfId="4249" xr:uid="{BAF8E1E6-0CA6-4543-AEF7-76A5097DA408}"/>
    <cellStyle name="Normal 13 2 2 2 2 8" xfId="4250" xr:uid="{88050851-B7F7-4F41-AF22-BCB6667DDD45}"/>
    <cellStyle name="Normal 13 2 2 2 2 9" xfId="4251" xr:uid="{42DFBB9C-B01E-437E-89EB-8CCA513E6BB7}"/>
    <cellStyle name="Normal 13 2 2 2 20" xfId="4252" xr:uid="{B2D6BA35-8C61-4F0C-9DC0-C3F36A20A5E4}"/>
    <cellStyle name="Normal 13 2 2 2 21" xfId="4253" xr:uid="{CB38F91F-96E6-4590-861F-40B210D70A84}"/>
    <cellStyle name="Normal 13 2 2 2 22" xfId="4254" xr:uid="{BBB380DA-8B76-48BE-9B02-D4423A92C556}"/>
    <cellStyle name="Normal 13 2 2 2 23" xfId="4255" xr:uid="{F5116655-9850-404B-9941-5428BA43078D}"/>
    <cellStyle name="Normal 13 2 2 2 24" xfId="4256" xr:uid="{89EF01D2-F847-4A05-988C-839259CB0CBC}"/>
    <cellStyle name="Normal 13 2 2 2 25" xfId="4257" xr:uid="{40CDC6B1-8C2B-4C3A-A5C2-3CE9730F4276}"/>
    <cellStyle name="Normal 13 2 2 2 26" xfId="4258" xr:uid="{DE5EBB73-A222-46FD-BACF-7714174A7131}"/>
    <cellStyle name="Normal 13 2 2 2 27" xfId="4259" xr:uid="{9CD8CEC5-2363-48F7-A13B-245F132B403C}"/>
    <cellStyle name="Normal 13 2 2 2 28" xfId="4260" xr:uid="{23E73AF1-981C-4615-9645-1C29A19EF758}"/>
    <cellStyle name="Normal 13 2 2 2 29" xfId="4261" xr:uid="{C03E0411-F7A3-403C-BDF8-64C0E7C24E9C}"/>
    <cellStyle name="Normal 13 2 2 2 3" xfId="4262" xr:uid="{02FA3DE4-C9BC-4A29-B3C9-553630908163}"/>
    <cellStyle name="Normal 13 2 2 2 30" xfId="4263" xr:uid="{F993D0A7-E127-4D19-8573-4E64D6F60A2D}"/>
    <cellStyle name="Normal 13 2 2 2 31" xfId="4264" xr:uid="{6DFDEE2E-DD27-4F35-9EB3-B641268ED93F}"/>
    <cellStyle name="Normal 13 2 2 2 32" xfId="4265" xr:uid="{38F1891B-87EB-4878-B3BA-452B6F517FE6}"/>
    <cellStyle name="Normal 13 2 2 2 33" xfId="4266" xr:uid="{A0F6C3A7-333A-471E-92AB-C72B9C224FDA}"/>
    <cellStyle name="Normal 13 2 2 2 34" xfId="4267" xr:uid="{D7F5168C-4CC1-4A6F-B57C-33B0434555EB}"/>
    <cellStyle name="Normal 13 2 2 2 35" xfId="4268" xr:uid="{A83AA350-7742-45B0-B74D-243771683043}"/>
    <cellStyle name="Normal 13 2 2 2 36" xfId="4269" xr:uid="{B209EEF1-520E-4E38-836B-9CFC702CE69D}"/>
    <cellStyle name="Normal 13 2 2 2 37" xfId="4270" xr:uid="{583D1E0D-8EF3-46F1-A9A0-329621D913C5}"/>
    <cellStyle name="Normal 13 2 2 2 38" xfId="4271" xr:uid="{7EFCB72E-75C8-47F7-BD14-CE02FA8053DE}"/>
    <cellStyle name="Normal 13 2 2 2 4" xfId="4272" xr:uid="{C89D7E36-7893-4D3B-A234-974DD4BDF6DE}"/>
    <cellStyle name="Normal 13 2 2 2 5" xfId="4273" xr:uid="{A32167CD-4A5C-4B65-A6FB-BD0AD7EAEC18}"/>
    <cellStyle name="Normal 13 2 2 2 6" xfId="4274" xr:uid="{B368677C-9D6E-4836-A6A3-294BBD251727}"/>
    <cellStyle name="Normal 13 2 2 2 7" xfId="4275" xr:uid="{546856BE-F125-414A-887D-58E20AFE7B25}"/>
    <cellStyle name="Normal 13 2 2 2 8" xfId="4276" xr:uid="{EF8CA619-6A68-47A7-B89F-1FA5317589FA}"/>
    <cellStyle name="Normal 13 2 2 2 9" xfId="4277" xr:uid="{FB512E51-A3D0-41DC-845F-AFDD6991C166}"/>
    <cellStyle name="Normal 13 2 2 20" xfId="4278" xr:uid="{1008643C-FFBD-4A13-8775-19FA23530B0D}"/>
    <cellStyle name="Normal 13 2 2 21" xfId="4279" xr:uid="{12851E03-6DCD-4474-9F96-09D9206A189D}"/>
    <cellStyle name="Normal 13 2 2 22" xfId="4280" xr:uid="{1DFFFEB6-5498-467D-A184-6E7CB7055468}"/>
    <cellStyle name="Normal 13 2 2 23" xfId="4281" xr:uid="{A4031E87-B220-41E2-B775-B1FE5E0BBDB5}"/>
    <cellStyle name="Normal 13 2 2 24" xfId="4282" xr:uid="{3D8F534C-0335-4CD1-B4C3-570FFAC0A862}"/>
    <cellStyle name="Normal 13 2 2 25" xfId="4283" xr:uid="{48D294CC-5A0C-4D32-B3CC-0BA539C93A3B}"/>
    <cellStyle name="Normal 13 2 2 26" xfId="4284" xr:uid="{9A687DEC-95F4-4902-A5D9-808DA835F676}"/>
    <cellStyle name="Normal 13 2 2 27" xfId="4285" xr:uid="{1B7CB3DE-5951-471D-99EB-D76FA29FE4B0}"/>
    <cellStyle name="Normal 13 2 2 28" xfId="4286" xr:uid="{CA7AAF62-8AB7-44C2-8891-26B6CF03D571}"/>
    <cellStyle name="Normal 13 2 2 29" xfId="4287" xr:uid="{B128A0E1-6492-49FA-9966-7C39A604549E}"/>
    <cellStyle name="Normal 13 2 2 3" xfId="4288" xr:uid="{31670D55-1A2B-4026-8183-C27F72A27B1B}"/>
    <cellStyle name="Normal 13 2 2 30" xfId="4289" xr:uid="{9B4D37A9-5EAE-4AC4-B3FD-E45FBE5B3098}"/>
    <cellStyle name="Normal 13 2 2 31" xfId="4290" xr:uid="{1063BB80-1B16-4736-B3F7-43693F95F28C}"/>
    <cellStyle name="Normal 13 2 2 32" xfId="4291" xr:uid="{2BF029F3-DF66-453D-AFB5-FE591839C624}"/>
    <cellStyle name="Normal 13 2 2 33" xfId="4292" xr:uid="{235027F5-F979-405A-8ECC-546CD4DB0F2A}"/>
    <cellStyle name="Normal 13 2 2 34" xfId="4293" xr:uid="{60DBA38A-F835-4230-995B-AFB29CC17100}"/>
    <cellStyle name="Normal 13 2 2 35" xfId="4294" xr:uid="{F5D751E7-FAB6-4D39-BAE6-9FFCEFF46732}"/>
    <cellStyle name="Normal 13 2 2 36" xfId="4295" xr:uid="{F2E0064F-C9A9-4D37-A270-8E734411C428}"/>
    <cellStyle name="Normal 13 2 2 37" xfId="4296" xr:uid="{FF280B2A-D636-475F-9E96-731FF9225FA5}"/>
    <cellStyle name="Normal 13 2 2 38" xfId="4297" xr:uid="{7CBA8943-33AF-46DC-A2E0-8ADF63E21788}"/>
    <cellStyle name="Normal 13 2 2 39" xfId="4298" xr:uid="{159C7315-005A-4043-A7BF-75F0A95E1DD2}"/>
    <cellStyle name="Normal 13 2 2 4" xfId="4299" xr:uid="{2DEEF949-B9D1-4EF4-BAD9-42458BFD6BCC}"/>
    <cellStyle name="Normal 13 2 2 40" xfId="4300" xr:uid="{BB9B2674-1A09-4552-AA87-5E8518C55052}"/>
    <cellStyle name="Normal 13 2 2 5" xfId="4301" xr:uid="{8016D3C4-347D-4FBC-B797-EACB321A861B}"/>
    <cellStyle name="Normal 13 2 2 6" xfId="4302" xr:uid="{01421B1F-1027-41DE-A2DF-2D4EED7FC6F7}"/>
    <cellStyle name="Normal 13 2 2 7" xfId="4303" xr:uid="{85D653BD-42CA-4B11-A169-F57C4612B7D2}"/>
    <cellStyle name="Normal 13 2 2 8" xfId="4304" xr:uid="{648E2E70-E2AF-4540-8045-FF185123E4F4}"/>
    <cellStyle name="Normal 13 2 2 9" xfId="4305" xr:uid="{4CFB2348-3AF1-4E15-B4EE-8681A64B1B21}"/>
    <cellStyle name="Normal 13 2 20" xfId="4306" xr:uid="{5A2EAF49-F7C5-466B-AFDE-F148E5AF9362}"/>
    <cellStyle name="Normal 13 2 21" xfId="4307" xr:uid="{E0BED07A-6920-4BBC-B6D8-4F6780C5E48A}"/>
    <cellStyle name="Normal 13 2 22" xfId="4308" xr:uid="{7E5C41B8-F1CB-4B19-8890-6926100B1BBB}"/>
    <cellStyle name="Normal 13 2 23" xfId="4309" xr:uid="{2DF5D264-15FA-49EB-B529-24DD2B92B6D7}"/>
    <cellStyle name="Normal 13 2 24" xfId="4310" xr:uid="{4D8B9B85-1104-45BB-8179-DA23175A93AE}"/>
    <cellStyle name="Normal 13 2 25" xfId="4311" xr:uid="{6498A994-6EDD-4ED6-AA2B-8988DCCAF56F}"/>
    <cellStyle name="Normal 13 2 26" xfId="4312" xr:uid="{854FA885-240D-4922-BECB-6756551A49BF}"/>
    <cellStyle name="Normal 13 2 27" xfId="4313" xr:uid="{1DA1A034-AA58-485F-B0D9-BA83970C4346}"/>
    <cellStyle name="Normal 13 2 28" xfId="4314" xr:uid="{32CAD60C-45D4-4EA4-B199-E061BF8093AB}"/>
    <cellStyle name="Normal 13 2 29" xfId="4315" xr:uid="{D157CBE9-DFAE-417D-863B-2BCED7DFDA46}"/>
    <cellStyle name="Normal 13 2 3" xfId="4316" xr:uid="{87C1C744-C1A8-4F4F-8E45-7645DE52B086}"/>
    <cellStyle name="Normal 13 2 3 10" xfId="4317" xr:uid="{2720EEB5-8FAF-401C-AF6B-C08B3BC53572}"/>
    <cellStyle name="Normal 13 2 3 11" xfId="4318" xr:uid="{FDF2A891-CA9F-4302-A72B-E80B38F0B510}"/>
    <cellStyle name="Normal 13 2 3 12" xfId="4319" xr:uid="{301F1DD6-2977-47FF-8B73-E58365378C50}"/>
    <cellStyle name="Normal 13 2 3 13" xfId="4320" xr:uid="{D1D4A707-8AF7-4C48-8A64-20CC5F09728A}"/>
    <cellStyle name="Normal 13 2 3 14" xfId="4321" xr:uid="{0BD06889-006C-4A24-9BA2-231DF1AA759B}"/>
    <cellStyle name="Normal 13 2 3 15" xfId="4322" xr:uid="{222C8249-9940-4734-83AE-7B28657652AB}"/>
    <cellStyle name="Normal 13 2 3 16" xfId="4323" xr:uid="{963C8B9D-9C79-49F1-A248-B7A1B5156351}"/>
    <cellStyle name="Normal 13 2 3 17" xfId="4324" xr:uid="{8894FDF7-A545-4418-87A4-EFAD8ECBC259}"/>
    <cellStyle name="Normal 13 2 3 18" xfId="4325" xr:uid="{DA9996D4-B9A6-4365-A95D-103EF853E510}"/>
    <cellStyle name="Normal 13 2 3 19" xfId="4326" xr:uid="{03465118-E785-4DEA-8388-177760B2E4AC}"/>
    <cellStyle name="Normal 13 2 3 2" xfId="4327" xr:uid="{2BC4D53D-9F8D-41AF-8DB3-E98EAB234AD7}"/>
    <cellStyle name="Normal 13 2 3 2 10" xfId="4328" xr:uid="{1B6D1085-8F2A-40F3-BE2F-452022178586}"/>
    <cellStyle name="Normal 13 2 3 2 11" xfId="4329" xr:uid="{356F9627-41C5-4069-A934-6042249AE029}"/>
    <cellStyle name="Normal 13 2 3 2 12" xfId="4330" xr:uid="{CA931DDD-A68E-402B-A92C-78623A16AFFC}"/>
    <cellStyle name="Normal 13 2 3 2 13" xfId="4331" xr:uid="{0B21799C-BF71-4187-A859-0B84529F9660}"/>
    <cellStyle name="Normal 13 2 3 2 14" xfId="4332" xr:uid="{0D4D7051-5F24-45AA-BE12-ACF3601FCD3D}"/>
    <cellStyle name="Normal 13 2 3 2 15" xfId="4333" xr:uid="{0F5E2524-EF7D-497D-A28F-7B7259D2A656}"/>
    <cellStyle name="Normal 13 2 3 2 16" xfId="4334" xr:uid="{6A56264C-3400-4AE0-B186-60283FB4EEC2}"/>
    <cellStyle name="Normal 13 2 3 2 17" xfId="4335" xr:uid="{E632CE46-8C12-4EE8-BF95-EE88AA20FCD3}"/>
    <cellStyle name="Normal 13 2 3 2 18" xfId="4336" xr:uid="{F41B1D90-2F54-4819-959E-4A445C76F66D}"/>
    <cellStyle name="Normal 13 2 3 2 19" xfId="4337" xr:uid="{52811A4C-FFE7-4A9A-9164-9542CCA82AE0}"/>
    <cellStyle name="Normal 13 2 3 2 2" xfId="4338" xr:uid="{9B3FC068-59B6-4226-A664-AB67081FCDC4}"/>
    <cellStyle name="Normal 13 2 3 2 20" xfId="4339" xr:uid="{476C94A0-7E17-44DB-8E91-4DA5A567A880}"/>
    <cellStyle name="Normal 13 2 3 2 21" xfId="4340" xr:uid="{A1A0D812-5A6D-47F6-B204-30DFB8FF094D}"/>
    <cellStyle name="Normal 13 2 3 2 22" xfId="4341" xr:uid="{4D9A510C-BFBC-48D2-A5B7-3ADFF1C366D7}"/>
    <cellStyle name="Normal 13 2 3 2 23" xfId="4342" xr:uid="{136E614E-A5D7-46DE-9FC9-81856965AB6B}"/>
    <cellStyle name="Normal 13 2 3 2 24" xfId="4343" xr:uid="{633E793C-2DE5-4DE8-BFCA-ABAF0C89660D}"/>
    <cellStyle name="Normal 13 2 3 2 25" xfId="4344" xr:uid="{0C43F2EB-F2D9-4339-BA43-5EE143F2F3A1}"/>
    <cellStyle name="Normal 13 2 3 2 26" xfId="4345" xr:uid="{16585C39-8B90-4B9C-A5C3-EE5C58239E95}"/>
    <cellStyle name="Normal 13 2 3 2 27" xfId="4346" xr:uid="{A0377E0C-C676-4D23-A173-9D9380BEE253}"/>
    <cellStyle name="Normal 13 2 3 2 28" xfId="4347" xr:uid="{4F524D3A-74B4-4DC8-A5CF-924ECA786C39}"/>
    <cellStyle name="Normal 13 2 3 2 29" xfId="4348" xr:uid="{A2B6BDBD-E54C-4C95-B565-E9394A4B8DE5}"/>
    <cellStyle name="Normal 13 2 3 2 3" xfId="4349" xr:uid="{1D0C2030-B3C2-4911-8DB4-E58CF5B34921}"/>
    <cellStyle name="Normal 13 2 3 2 30" xfId="4350" xr:uid="{34E25512-8CF2-4B74-8E4C-044D3CE44DCF}"/>
    <cellStyle name="Normal 13 2 3 2 31" xfId="4351" xr:uid="{DFF35938-AFCC-4209-8488-E3D2EAE49500}"/>
    <cellStyle name="Normal 13 2 3 2 32" xfId="4352" xr:uid="{CA1E8C59-D941-4F6B-B477-A01EAD2CC500}"/>
    <cellStyle name="Normal 13 2 3 2 33" xfId="4353" xr:uid="{413FCFAD-376E-4302-BDD4-A8E4D5567E98}"/>
    <cellStyle name="Normal 13 2 3 2 34" xfId="4354" xr:uid="{C85346FD-057B-41FC-9378-4845D7B6707B}"/>
    <cellStyle name="Normal 13 2 3 2 35" xfId="4355" xr:uid="{9231836C-4B0B-48F8-A232-2FD74F98218C}"/>
    <cellStyle name="Normal 13 2 3 2 36" xfId="4356" xr:uid="{4129023E-62E5-47A8-BC84-604DC0C79B1D}"/>
    <cellStyle name="Normal 13 2 3 2 37" xfId="4357" xr:uid="{50C68277-5326-4915-AA40-3F20BE967DB9}"/>
    <cellStyle name="Normal 13 2 3 2 38" xfId="4358" xr:uid="{2AE5C132-E00B-4C19-AF52-5125A419EA15}"/>
    <cellStyle name="Normal 13 2 3 2 4" xfId="4359" xr:uid="{022F1C60-9DAE-43F2-ABA8-46E121D12FA9}"/>
    <cellStyle name="Normal 13 2 3 2 5" xfId="4360" xr:uid="{B8F081D1-125B-4FA9-B5E7-3E04D423EB0F}"/>
    <cellStyle name="Normal 13 2 3 2 6" xfId="4361" xr:uid="{9DA5E5AD-FB3E-4FD4-AD47-A51BF0FF849D}"/>
    <cellStyle name="Normal 13 2 3 2 7" xfId="4362" xr:uid="{06CCC260-F172-497B-B74D-2972B9940A64}"/>
    <cellStyle name="Normal 13 2 3 2 8" xfId="4363" xr:uid="{06D32225-F55A-42F4-8B0A-6CB289C9981A}"/>
    <cellStyle name="Normal 13 2 3 2 9" xfId="4364" xr:uid="{DE96D143-B728-4DAD-B028-2C9B6D4DF834}"/>
    <cellStyle name="Normal 13 2 3 20" xfId="4365" xr:uid="{3DA183B8-A9B3-4B8B-BA01-34DE7E102237}"/>
    <cellStyle name="Normal 13 2 3 21" xfId="4366" xr:uid="{A8E0C74F-E59B-42FE-9D8C-58D130962A2C}"/>
    <cellStyle name="Normal 13 2 3 22" xfId="4367" xr:uid="{C8ECE64B-4175-4AE0-8D25-AB81493BD87D}"/>
    <cellStyle name="Normal 13 2 3 23" xfId="4368" xr:uid="{968F3381-32A0-4E8A-82ED-A157980CB654}"/>
    <cellStyle name="Normal 13 2 3 24" xfId="4369" xr:uid="{E9E79EBA-FB8A-4D07-8EEA-CB652BF137D5}"/>
    <cellStyle name="Normal 13 2 3 25" xfId="4370" xr:uid="{BCDC8D25-05DE-4AC7-A407-8759DDF8B7C3}"/>
    <cellStyle name="Normal 13 2 3 26" xfId="4371" xr:uid="{208D0F95-CAAB-4DA5-B099-92E0F5607795}"/>
    <cellStyle name="Normal 13 2 3 27" xfId="4372" xr:uid="{F5AF145D-B9A5-4F8D-B25B-EEEDCB393FBC}"/>
    <cellStyle name="Normal 13 2 3 28" xfId="4373" xr:uid="{360903C7-828F-4C39-827D-A06B6A135A5F}"/>
    <cellStyle name="Normal 13 2 3 29" xfId="4374" xr:uid="{B2EB6ACD-0941-4B73-A790-568BDC721E9C}"/>
    <cellStyle name="Normal 13 2 3 3" xfId="4375" xr:uid="{B37EB55B-6448-4C3B-9842-4BE6F882C5F5}"/>
    <cellStyle name="Normal 13 2 3 30" xfId="4376" xr:uid="{1C87B864-6149-43A3-89BE-ABAAFC623202}"/>
    <cellStyle name="Normal 13 2 3 31" xfId="4377" xr:uid="{1B5EEBB7-D060-40A8-AF76-FE0CD1CF70B5}"/>
    <cellStyle name="Normal 13 2 3 32" xfId="4378" xr:uid="{30020CA8-D05B-4B52-9B10-386E604B5BA2}"/>
    <cellStyle name="Normal 13 2 3 33" xfId="4379" xr:uid="{435D1815-123F-48E9-B54B-B7E988C55FF7}"/>
    <cellStyle name="Normal 13 2 3 34" xfId="4380" xr:uid="{395F7201-11EF-4673-B99E-DD33BEB97219}"/>
    <cellStyle name="Normal 13 2 3 35" xfId="4381" xr:uid="{BE2B78EA-4C5F-45EF-86D6-56B347ACCDCF}"/>
    <cellStyle name="Normal 13 2 3 36" xfId="4382" xr:uid="{E59D4557-0304-4236-A556-AE71A779FF2C}"/>
    <cellStyle name="Normal 13 2 3 37" xfId="4383" xr:uid="{3AD50290-1EAA-49B8-B6B6-6DA10AEA7481}"/>
    <cellStyle name="Normal 13 2 3 38" xfId="4384" xr:uid="{4ED881E9-3A27-45D3-AF31-2A597617131C}"/>
    <cellStyle name="Normal 13 2 3 4" xfId="4385" xr:uid="{D317D493-A79D-4833-B374-2AFC07993596}"/>
    <cellStyle name="Normal 13 2 3 5" xfId="4386" xr:uid="{DF2C3111-C1D7-4F72-8598-8B75616F5534}"/>
    <cellStyle name="Normal 13 2 3 6" xfId="4387" xr:uid="{458533E4-2B8E-41A6-AE2B-5E0E7D94D025}"/>
    <cellStyle name="Normal 13 2 3 7" xfId="4388" xr:uid="{3B61A7EE-E6F1-46EC-ADC6-620EF8841822}"/>
    <cellStyle name="Normal 13 2 3 8" xfId="4389" xr:uid="{9FB11B39-2084-479A-9D51-0696F1E24DCF}"/>
    <cellStyle name="Normal 13 2 3 9" xfId="4390" xr:uid="{0623D722-05E0-4208-ADCC-6A9B64EBD483}"/>
    <cellStyle name="Normal 13 2 30" xfId="4391" xr:uid="{B7C52613-79D1-4187-A7F5-AA126238DEA8}"/>
    <cellStyle name="Normal 13 2 31" xfId="4392" xr:uid="{0E828550-29F0-4C6F-BDC9-9C30EC99ED9D}"/>
    <cellStyle name="Normal 13 2 32" xfId="4393" xr:uid="{3757A53B-C9CE-4769-B4F1-DB41ED3E4673}"/>
    <cellStyle name="Normal 13 2 33" xfId="4394" xr:uid="{0B3CB1C0-AB70-41AA-A7A8-A65535F79F79}"/>
    <cellStyle name="Normal 13 2 34" xfId="4395" xr:uid="{A650D685-0C40-4C14-9651-120AFDB55E65}"/>
    <cellStyle name="Normal 13 2 35" xfId="4396" xr:uid="{66A6C44B-9759-4B6F-A1A0-1B34EA4F4C2D}"/>
    <cellStyle name="Normal 13 2 36" xfId="4397" xr:uid="{29086556-C905-40FD-8A22-E3B0C3800381}"/>
    <cellStyle name="Normal 13 2 37" xfId="4398" xr:uid="{BC0D5E3A-2ECA-46D6-9B76-D1A7E5AF1499}"/>
    <cellStyle name="Normal 13 2 38" xfId="4399" xr:uid="{BB2C9A58-CCB7-476F-AB4F-3DB87F518154}"/>
    <cellStyle name="Normal 13 2 39" xfId="4400" xr:uid="{6143DD23-1EF3-43CD-88FB-D4EA26F850F9}"/>
    <cellStyle name="Normal 13 2 4" xfId="4401" xr:uid="{3E80A979-05F3-4ACF-A27B-D1B20116467A}"/>
    <cellStyle name="Normal 13 2 40" xfId="4402" xr:uid="{26FDE978-B4B0-473A-8B4A-9288EA74686F}"/>
    <cellStyle name="Normal 13 2 5" xfId="4403" xr:uid="{374D0323-EA0C-46F5-8170-78A388EC3148}"/>
    <cellStyle name="Normal 13 2 6" xfId="4404" xr:uid="{3C5DEFC2-3481-43AC-A633-F3955B823F2C}"/>
    <cellStyle name="Normal 13 2 7" xfId="4405" xr:uid="{57614B22-87CF-4AB8-AFD5-5BB586138FE9}"/>
    <cellStyle name="Normal 13 2 8" xfId="4406" xr:uid="{92D312D7-F2DD-428F-9EC5-55E052D62464}"/>
    <cellStyle name="Normal 13 2 9" xfId="4407" xr:uid="{71E2FD4C-824E-45CC-A6FC-3A395F09BD41}"/>
    <cellStyle name="Normal 13 20" xfId="4408" xr:uid="{3A4077FB-3156-4710-8229-D84A69D61237}"/>
    <cellStyle name="Normal 13 21" xfId="4409" xr:uid="{087FE0B8-558A-4FBF-AEF8-AB137DE7C7E1}"/>
    <cellStyle name="Normal 13 22" xfId="4410" xr:uid="{8419D4AD-AE2A-4110-BA0A-8769D2D369FB}"/>
    <cellStyle name="Normal 13 23" xfId="4411" xr:uid="{CA2658D9-8C53-4A71-BC82-73C98DAE3730}"/>
    <cellStyle name="Normal 13 24" xfId="4412" xr:uid="{28471D14-7A97-45EC-8BFC-227A2AA693DC}"/>
    <cellStyle name="Normal 13 25" xfId="4413" xr:uid="{BC16591F-6401-4849-A50D-B0637873E04B}"/>
    <cellStyle name="Normal 13 26" xfId="4414" xr:uid="{22D4DE60-F355-49C6-BBE2-1DD7EE471939}"/>
    <cellStyle name="Normal 13 27" xfId="4415" xr:uid="{AC5CBCD4-E0E6-407A-97D1-9E80F4A71BFC}"/>
    <cellStyle name="Normal 13 28" xfId="4416" xr:uid="{6C0D0C3D-816C-4E26-A3E5-021504FB603E}"/>
    <cellStyle name="Normal 13 29" xfId="4417" xr:uid="{F154B273-8CC8-4C02-87AF-1CD6FF32774C}"/>
    <cellStyle name="Normal 13 3" xfId="4418" xr:uid="{7BACC376-B9A6-4E08-8489-4F220A71866C}"/>
    <cellStyle name="Normal 13 3 10" xfId="4419" xr:uid="{92D47945-AA91-49E3-9060-7109ADF370AC}"/>
    <cellStyle name="Normal 13 3 11" xfId="4420" xr:uid="{FCECC52F-9FDD-4911-AD23-AE046DA2E4D2}"/>
    <cellStyle name="Normal 13 3 12" xfId="4421" xr:uid="{F6A58258-E2B2-49D7-B683-1F2CBFEC037A}"/>
    <cellStyle name="Normal 13 3 13" xfId="4422" xr:uid="{370CF403-1E19-4DC1-A8D7-7588182565B4}"/>
    <cellStyle name="Normal 13 3 14" xfId="4423" xr:uid="{01E5A42C-485F-4989-A84F-9C8AA59E6477}"/>
    <cellStyle name="Normal 13 3 15" xfId="4424" xr:uid="{E35208D1-A09A-4053-82F3-E10A8599E2C3}"/>
    <cellStyle name="Normal 13 3 16" xfId="4425" xr:uid="{979A9DFC-E477-4185-B54E-09BB18EDF609}"/>
    <cellStyle name="Normal 13 3 17" xfId="4426" xr:uid="{EF38EEA9-5FD9-45D3-8495-804EC0372F1E}"/>
    <cellStyle name="Normal 13 3 18" xfId="4427" xr:uid="{3706CDED-9A43-49B0-9D39-AE5C8A33BA3E}"/>
    <cellStyle name="Normal 13 3 19" xfId="4428" xr:uid="{6F2890EC-D3C4-40EE-9CD6-B0047A27855D}"/>
    <cellStyle name="Normal 13 3 2" xfId="4429" xr:uid="{91F9CDEB-1890-4D73-AC02-0FD55B0FE305}"/>
    <cellStyle name="Normal 13 3 2 10" xfId="4430" xr:uid="{38B3FCA4-A526-4011-9661-2864AB137AD4}"/>
    <cellStyle name="Normal 13 3 2 11" xfId="4431" xr:uid="{101B2FB7-8EC6-4DB5-9DF4-1B98F24C7F4F}"/>
    <cellStyle name="Normal 13 3 2 12" xfId="4432" xr:uid="{395803F5-7DBE-4715-B2A4-7724C403063B}"/>
    <cellStyle name="Normal 13 3 2 13" xfId="4433" xr:uid="{AD0D2072-B23F-4229-9429-6BB5D7EB77FA}"/>
    <cellStyle name="Normal 13 3 2 14" xfId="4434" xr:uid="{50C27342-5954-4162-B3EB-8ACA38A4820F}"/>
    <cellStyle name="Normal 13 3 2 15" xfId="4435" xr:uid="{3332B775-CA76-4575-8425-E1A2DBB0BFAF}"/>
    <cellStyle name="Normal 13 3 2 16" xfId="4436" xr:uid="{B2D8AFB0-0CB5-4E62-BD8D-7425408A9724}"/>
    <cellStyle name="Normal 13 3 2 17" xfId="4437" xr:uid="{7F82FA90-18AA-4528-BA93-2539854B2DAC}"/>
    <cellStyle name="Normal 13 3 2 18" xfId="4438" xr:uid="{F669C5CF-0A1A-4095-9E46-DB61FE721C2F}"/>
    <cellStyle name="Normal 13 3 2 19" xfId="4439" xr:uid="{31967D59-674F-439B-873D-031F76EB14EE}"/>
    <cellStyle name="Normal 13 3 2 2" xfId="4440" xr:uid="{3B65ECE5-1C48-47DF-86AE-18287EED08C5}"/>
    <cellStyle name="Normal 13 3 2 2 10" xfId="4441" xr:uid="{1D46AFC2-B837-4A43-A31B-DCDF8E3B8E9E}"/>
    <cellStyle name="Normal 13 3 2 2 11" xfId="4442" xr:uid="{577557B2-840D-43D6-B6E4-532738DC5389}"/>
    <cellStyle name="Normal 13 3 2 2 12" xfId="4443" xr:uid="{93F0B828-F0B9-4BD9-A39A-38906547B4E4}"/>
    <cellStyle name="Normal 13 3 2 2 13" xfId="4444" xr:uid="{8CA3E49C-F56A-4464-8092-89FB32CD1982}"/>
    <cellStyle name="Normal 13 3 2 2 14" xfId="4445" xr:uid="{40B16747-678D-4F5D-9EB2-98E6D77C29B2}"/>
    <cellStyle name="Normal 13 3 2 2 15" xfId="4446" xr:uid="{33F6ADF2-FC3A-4742-BC06-0D98F5E717D4}"/>
    <cellStyle name="Normal 13 3 2 2 16" xfId="4447" xr:uid="{632B8257-1A09-4B7D-AB07-D5A708728ED7}"/>
    <cellStyle name="Normal 13 3 2 2 17" xfId="4448" xr:uid="{4D8CD67A-5890-4E84-B2A5-4516305D6532}"/>
    <cellStyle name="Normal 13 3 2 2 18" xfId="4449" xr:uid="{14DFEFA5-C0B2-46EB-8DEE-202075015B66}"/>
    <cellStyle name="Normal 13 3 2 2 19" xfId="4450" xr:uid="{FA5FFE94-E03E-4AA7-9926-9372676588EE}"/>
    <cellStyle name="Normal 13 3 2 2 2" xfId="4451" xr:uid="{3A8E9346-DCDA-45ED-9A49-7F5DFF82ED9A}"/>
    <cellStyle name="Normal 13 3 2 2 2 10" xfId="4452" xr:uid="{3F037179-9244-4A80-B6AB-D4DBD2601E09}"/>
    <cellStyle name="Normal 13 3 2 2 2 11" xfId="4453" xr:uid="{021CC7FE-8D1F-4693-A031-DC949B4BEB31}"/>
    <cellStyle name="Normal 13 3 2 2 2 12" xfId="4454" xr:uid="{04B1B15D-8EE7-49F7-AD65-B5111B578D5A}"/>
    <cellStyle name="Normal 13 3 2 2 2 13" xfId="4455" xr:uid="{FA8728C7-E290-45D5-AACE-35E732FE4047}"/>
    <cellStyle name="Normal 13 3 2 2 2 14" xfId="4456" xr:uid="{B5A6D907-EFD4-455F-8E50-C226CF46F48D}"/>
    <cellStyle name="Normal 13 3 2 2 2 15" xfId="4457" xr:uid="{9BD446F9-180A-4C7A-AE70-DFFC5650B877}"/>
    <cellStyle name="Normal 13 3 2 2 2 16" xfId="4458" xr:uid="{3707E1ED-0F37-4EF3-8F5C-4434791DE676}"/>
    <cellStyle name="Normal 13 3 2 2 2 17" xfId="4459" xr:uid="{FC1C4FAC-F361-4D14-A977-2D2E6EE46375}"/>
    <cellStyle name="Normal 13 3 2 2 2 18" xfId="4460" xr:uid="{895C401F-87B3-4A4B-9BB9-D778553BF0D6}"/>
    <cellStyle name="Normal 13 3 2 2 2 19" xfId="4461" xr:uid="{5FEB12D0-8886-42CD-A94C-68AE4C89C3FA}"/>
    <cellStyle name="Normal 13 3 2 2 2 2" xfId="4462" xr:uid="{26E7E34C-24CE-4F11-B9AE-D49B499528DA}"/>
    <cellStyle name="Normal 13 3 2 2 2 20" xfId="4463" xr:uid="{0D10377A-07A6-4156-A633-C01F162D28E3}"/>
    <cellStyle name="Normal 13 3 2 2 2 21" xfId="4464" xr:uid="{C490DA81-E99B-4E8D-89A0-7707C14FD433}"/>
    <cellStyle name="Normal 13 3 2 2 2 22" xfId="4465" xr:uid="{62410F31-84B6-496F-93D5-CE8C40B8729C}"/>
    <cellStyle name="Normal 13 3 2 2 2 23" xfId="4466" xr:uid="{9B2FE3E4-643D-42AB-98A7-466C74D31FB1}"/>
    <cellStyle name="Normal 13 3 2 2 2 24" xfId="4467" xr:uid="{96F8E2BE-B318-4017-A315-9B150FEDBB6B}"/>
    <cellStyle name="Normal 13 3 2 2 2 25" xfId="4468" xr:uid="{D49C7557-8C71-4096-930E-173F7B260498}"/>
    <cellStyle name="Normal 13 3 2 2 2 26" xfId="4469" xr:uid="{2F03C6DF-65FD-4225-86BE-0353DC773554}"/>
    <cellStyle name="Normal 13 3 2 2 2 27" xfId="4470" xr:uid="{2AE508F9-943F-4EC5-AFDB-F41375625DC2}"/>
    <cellStyle name="Normal 13 3 2 2 2 28" xfId="4471" xr:uid="{84DA9E57-E93A-4559-9EFB-9F8D4DE129A5}"/>
    <cellStyle name="Normal 13 3 2 2 2 29" xfId="4472" xr:uid="{8BF57000-0A3F-4A19-832E-0DDDEBBD298C}"/>
    <cellStyle name="Normal 13 3 2 2 2 3" xfId="4473" xr:uid="{D45A08B0-7C59-449D-BDAE-815902436D2B}"/>
    <cellStyle name="Normal 13 3 2 2 2 30" xfId="4474" xr:uid="{65310C50-3C43-4FA7-81BC-E13A171FE4FD}"/>
    <cellStyle name="Normal 13 3 2 2 2 31" xfId="4475" xr:uid="{F201AA86-DDF0-446C-8E18-99859A908475}"/>
    <cellStyle name="Normal 13 3 2 2 2 32" xfId="4476" xr:uid="{102ECBB3-5282-4B12-9A4F-C9880773E2C4}"/>
    <cellStyle name="Normal 13 3 2 2 2 33" xfId="4477" xr:uid="{751C250C-7CB9-4EB3-A935-CDEE0BB79E7E}"/>
    <cellStyle name="Normal 13 3 2 2 2 34" xfId="4478" xr:uid="{915C36A3-A501-4D11-A180-7618899A0852}"/>
    <cellStyle name="Normal 13 3 2 2 2 35" xfId="4479" xr:uid="{A1CA0FEB-B020-47F1-9DC9-8BE967E6652A}"/>
    <cellStyle name="Normal 13 3 2 2 2 36" xfId="4480" xr:uid="{4A2F0FB0-7716-45FA-AB35-A2D9B7838422}"/>
    <cellStyle name="Normal 13 3 2 2 2 37" xfId="4481" xr:uid="{99E4671F-226A-4651-A7DE-36AB6969497D}"/>
    <cellStyle name="Normal 13 3 2 2 2 38" xfId="4482" xr:uid="{1E8A8E51-8439-4801-8942-6401B81091D7}"/>
    <cellStyle name="Normal 13 3 2 2 2 4" xfId="4483" xr:uid="{B1EA6A97-C875-4656-AF59-E4028E263674}"/>
    <cellStyle name="Normal 13 3 2 2 2 5" xfId="4484" xr:uid="{12CC59BE-B199-4969-9AA1-81005E5BA389}"/>
    <cellStyle name="Normal 13 3 2 2 2 6" xfId="4485" xr:uid="{38413811-6613-44DA-B693-F6633DF1E082}"/>
    <cellStyle name="Normal 13 3 2 2 2 7" xfId="4486" xr:uid="{F4230C19-5DEA-439D-9C3B-9E488EBA79BB}"/>
    <cellStyle name="Normal 13 3 2 2 2 8" xfId="4487" xr:uid="{3608C1F5-CE2D-40E3-8572-2868AD984207}"/>
    <cellStyle name="Normal 13 3 2 2 2 9" xfId="4488" xr:uid="{C034F88A-ACBA-4B00-97C5-62520B145640}"/>
    <cellStyle name="Normal 13 3 2 2 20" xfId="4489" xr:uid="{E2FBD451-A082-4612-AA54-EA6141628DD5}"/>
    <cellStyle name="Normal 13 3 2 2 21" xfId="4490" xr:uid="{402BE03A-607C-4888-8582-B9132187DA01}"/>
    <cellStyle name="Normal 13 3 2 2 22" xfId="4491" xr:uid="{FA65AD7A-35FD-4C8C-BAD5-0EF2C8077B5E}"/>
    <cellStyle name="Normal 13 3 2 2 23" xfId="4492" xr:uid="{FCA881EA-01CC-4EAE-BF28-9E74310D07E7}"/>
    <cellStyle name="Normal 13 3 2 2 24" xfId="4493" xr:uid="{27F26792-095B-4799-A099-22E8D6EF4DF4}"/>
    <cellStyle name="Normal 13 3 2 2 25" xfId="4494" xr:uid="{908804C0-5914-4F6D-A0EA-C939E816A30E}"/>
    <cellStyle name="Normal 13 3 2 2 26" xfId="4495" xr:uid="{40F02EFB-A7CD-4819-9DFC-CA7F09AD7D61}"/>
    <cellStyle name="Normal 13 3 2 2 27" xfId="4496" xr:uid="{F661B24C-6E8C-43AC-BE9A-215A77C3393F}"/>
    <cellStyle name="Normal 13 3 2 2 28" xfId="4497" xr:uid="{56D2ABD5-C9C0-46C9-AC23-2EC9D997BCB5}"/>
    <cellStyle name="Normal 13 3 2 2 29" xfId="4498" xr:uid="{08F9F73A-6B5C-408A-ACE5-301276292F84}"/>
    <cellStyle name="Normal 13 3 2 2 3" xfId="4499" xr:uid="{F6E6CCE2-576E-4D5F-93A6-6E3003E41270}"/>
    <cellStyle name="Normal 13 3 2 2 30" xfId="4500" xr:uid="{2BD4E50D-F814-4453-AAFC-F0F8138D9D07}"/>
    <cellStyle name="Normal 13 3 2 2 31" xfId="4501" xr:uid="{3783A46D-521E-46F4-A475-E6C64B44EC87}"/>
    <cellStyle name="Normal 13 3 2 2 32" xfId="4502" xr:uid="{9A9B37E2-E179-408C-8111-2B668654F2ED}"/>
    <cellStyle name="Normal 13 3 2 2 33" xfId="4503" xr:uid="{F578308D-4BEA-4308-9FB5-D91B48EEC2A8}"/>
    <cellStyle name="Normal 13 3 2 2 34" xfId="4504" xr:uid="{46FD04E4-DBAF-44CB-BB09-F7A5E1B567DD}"/>
    <cellStyle name="Normal 13 3 2 2 35" xfId="4505" xr:uid="{50AD854E-5C35-450C-A124-83FF27D1FDF2}"/>
    <cellStyle name="Normal 13 3 2 2 36" xfId="4506" xr:uid="{D025EC53-0474-4B07-9595-85BD101D47DC}"/>
    <cellStyle name="Normal 13 3 2 2 37" xfId="4507" xr:uid="{A5BDEDF1-106E-447D-944B-8A2153938713}"/>
    <cellStyle name="Normal 13 3 2 2 38" xfId="4508" xr:uid="{E2573617-7FA3-4AE9-8D25-4BCE08EFB08A}"/>
    <cellStyle name="Normal 13 3 2 2 4" xfId="4509" xr:uid="{CA68605D-89B6-4C28-9323-6A8543D28D72}"/>
    <cellStyle name="Normal 13 3 2 2 5" xfId="4510" xr:uid="{390C37AA-AC6B-4516-993F-AF0C20ACECF4}"/>
    <cellStyle name="Normal 13 3 2 2 6" xfId="4511" xr:uid="{8381941E-0182-4413-AEBC-FDE7B59CD870}"/>
    <cellStyle name="Normal 13 3 2 2 7" xfId="4512" xr:uid="{37D22E01-0F48-4DA3-AF82-090F01F2A5A4}"/>
    <cellStyle name="Normal 13 3 2 2 8" xfId="4513" xr:uid="{6DF267AE-2B5A-42EF-80F7-54266DDB2B3C}"/>
    <cellStyle name="Normal 13 3 2 2 9" xfId="4514" xr:uid="{29712F83-B1F1-4607-B55B-E996188CDE9D}"/>
    <cellStyle name="Normal 13 3 2 20" xfId="4515" xr:uid="{6A285190-E612-4888-B23C-D1B238BAE694}"/>
    <cellStyle name="Normal 13 3 2 21" xfId="4516" xr:uid="{1CCD2326-1DA6-4BF2-9BD5-C1FF2CA7BA30}"/>
    <cellStyle name="Normal 13 3 2 22" xfId="4517" xr:uid="{674027A9-4681-4338-8EBE-10B8F83DFFC9}"/>
    <cellStyle name="Normal 13 3 2 23" xfId="4518" xr:uid="{690003BF-DCCA-4913-BFBA-EAB1A96E6862}"/>
    <cellStyle name="Normal 13 3 2 24" xfId="4519" xr:uid="{5E4621D9-8307-4659-B2D7-A8D148414FF0}"/>
    <cellStyle name="Normal 13 3 2 25" xfId="4520" xr:uid="{82F92900-4898-41F3-A76E-F34D7DEC6519}"/>
    <cellStyle name="Normal 13 3 2 26" xfId="4521" xr:uid="{B79B3A52-523F-49E9-A773-CAB8E3B41075}"/>
    <cellStyle name="Normal 13 3 2 27" xfId="4522" xr:uid="{F5B5E30A-958E-4FEF-84A0-1821684429F0}"/>
    <cellStyle name="Normal 13 3 2 28" xfId="4523" xr:uid="{F73D7A41-C7C6-4102-8539-070836D90DE9}"/>
    <cellStyle name="Normal 13 3 2 29" xfId="4524" xr:uid="{5A0F778F-D30C-4359-850D-382C42B9C1EA}"/>
    <cellStyle name="Normal 13 3 2 3" xfId="4525" xr:uid="{D33D87EB-EB19-4033-A445-B59E31102FD3}"/>
    <cellStyle name="Normal 13 3 2 30" xfId="4526" xr:uid="{F89E2E12-0E6A-49DF-91C9-CA45123CA3D3}"/>
    <cellStyle name="Normal 13 3 2 31" xfId="4527" xr:uid="{464483BE-8814-4F6D-A600-FF84ACCFCAFE}"/>
    <cellStyle name="Normal 13 3 2 32" xfId="4528" xr:uid="{3D7EFB8C-818D-4D03-AE0B-0555768CEDFE}"/>
    <cellStyle name="Normal 13 3 2 33" xfId="4529" xr:uid="{27F84FFA-75BB-4DA8-AF1B-5F1288F9BCF3}"/>
    <cellStyle name="Normal 13 3 2 34" xfId="4530" xr:uid="{65999AA1-819E-4888-8F11-37D02D36D5F1}"/>
    <cellStyle name="Normal 13 3 2 35" xfId="4531" xr:uid="{0C9B46BE-0333-4B72-9D32-3EEB8E59AA6D}"/>
    <cellStyle name="Normal 13 3 2 36" xfId="4532" xr:uid="{D75F7749-A69B-458B-865D-104B2FB8407A}"/>
    <cellStyle name="Normal 13 3 2 37" xfId="4533" xr:uid="{FFC6F3C0-5099-41E5-B0D6-8ECF1C1DC324}"/>
    <cellStyle name="Normal 13 3 2 38" xfId="4534" xr:uid="{0882D109-C0EE-4A8D-A263-90665DD324F4}"/>
    <cellStyle name="Normal 13 3 2 39" xfId="4535" xr:uid="{5536A2E2-0682-4C01-9235-CA96698A3E23}"/>
    <cellStyle name="Normal 13 3 2 4" xfId="4536" xr:uid="{31780B76-F088-461E-99E6-011E0F47F4F8}"/>
    <cellStyle name="Normal 13 3 2 40" xfId="4537" xr:uid="{713D0598-2F48-4AE5-9620-1FB017775FED}"/>
    <cellStyle name="Normal 13 3 2 5" xfId="4538" xr:uid="{8480DA8D-A981-4EA6-A890-436A59C69553}"/>
    <cellStyle name="Normal 13 3 2 6" xfId="4539" xr:uid="{EA286209-6348-4CC3-9FC7-9C99322BE7F9}"/>
    <cellStyle name="Normal 13 3 2 7" xfId="4540" xr:uid="{DA6648DA-2FE4-4936-BED6-9B52ED1B053A}"/>
    <cellStyle name="Normal 13 3 2 8" xfId="4541" xr:uid="{174F9D11-6789-4B41-AE7C-3E93425B6F70}"/>
    <cellStyle name="Normal 13 3 2 9" xfId="4542" xr:uid="{AEC7B3ED-1EBA-4ADF-953F-3E4742071C58}"/>
    <cellStyle name="Normal 13 3 20" xfId="4543" xr:uid="{A4921466-5195-41E6-B72B-61E55B4ADC89}"/>
    <cellStyle name="Normal 13 3 21" xfId="4544" xr:uid="{A1F075F8-587B-49E4-8E3A-C98A1F3929D0}"/>
    <cellStyle name="Normal 13 3 22" xfId="4545" xr:uid="{BA170F43-133F-471A-A785-659A380E1796}"/>
    <cellStyle name="Normal 13 3 23" xfId="4546" xr:uid="{0CD995B2-AF6C-4D65-B2A4-23C6B4BDEC7D}"/>
    <cellStyle name="Normal 13 3 24" xfId="4547" xr:uid="{9102551A-1B96-4D68-B0F0-C53F162B8F35}"/>
    <cellStyle name="Normal 13 3 25" xfId="4548" xr:uid="{90A11800-B31F-4DBB-B7EA-ADA13CD270AA}"/>
    <cellStyle name="Normal 13 3 26" xfId="4549" xr:uid="{80BAF1A1-36F0-466D-A8B1-C6260E160EA4}"/>
    <cellStyle name="Normal 13 3 27" xfId="4550" xr:uid="{6B3A60E8-EE5B-44AA-9005-1AEC89ED7181}"/>
    <cellStyle name="Normal 13 3 28" xfId="4551" xr:uid="{88E135E2-B283-48FA-ADA6-E00CBA79C116}"/>
    <cellStyle name="Normal 13 3 29" xfId="4552" xr:uid="{B673D0C9-78E1-4EBD-AB07-3A143751615E}"/>
    <cellStyle name="Normal 13 3 3" xfId="4553" xr:uid="{5A1A9CE0-1B5C-40A1-958F-668FC1F5AAAB}"/>
    <cellStyle name="Normal 13 3 3 10" xfId="4554" xr:uid="{A190A7A1-8C63-411D-8C7B-08F7328EA622}"/>
    <cellStyle name="Normal 13 3 3 11" xfId="4555" xr:uid="{F5F43BB1-5B2C-4BC2-8527-22021C4060CE}"/>
    <cellStyle name="Normal 13 3 3 12" xfId="4556" xr:uid="{1927A051-12BC-4301-B7ED-639F9F9C5A7A}"/>
    <cellStyle name="Normal 13 3 3 13" xfId="4557" xr:uid="{90CCCBF7-0E4B-47FC-8515-B672EF0D4E74}"/>
    <cellStyle name="Normal 13 3 3 14" xfId="4558" xr:uid="{9B54673D-4C6D-4BEE-A527-F6B76BAF4870}"/>
    <cellStyle name="Normal 13 3 3 15" xfId="4559" xr:uid="{D13CAAD2-2426-4CCB-9EF6-B57C8BBFAF51}"/>
    <cellStyle name="Normal 13 3 3 16" xfId="4560" xr:uid="{266D0817-5E4B-454F-9A9D-F30B3B78042A}"/>
    <cellStyle name="Normal 13 3 3 17" xfId="4561" xr:uid="{D7500257-B73F-499D-A105-64DDA22CAACF}"/>
    <cellStyle name="Normal 13 3 3 18" xfId="4562" xr:uid="{5F07EB9A-2ADA-4662-BB8F-B2DF430E1061}"/>
    <cellStyle name="Normal 13 3 3 19" xfId="4563" xr:uid="{AC09C24A-D45E-46AB-BFD1-4C1C8C9EB5F4}"/>
    <cellStyle name="Normal 13 3 3 2" xfId="4564" xr:uid="{010391B5-DCCC-4375-8FB2-094EF3065096}"/>
    <cellStyle name="Normal 13 3 3 2 10" xfId="4565" xr:uid="{56C65188-E7B9-454D-ABF3-2B1E87B60002}"/>
    <cellStyle name="Normal 13 3 3 2 11" xfId="4566" xr:uid="{AA1627D4-B0D1-4492-A542-20E4F22756CE}"/>
    <cellStyle name="Normal 13 3 3 2 12" xfId="4567" xr:uid="{D4409A52-800E-4F68-AF28-D9DF84C8303F}"/>
    <cellStyle name="Normal 13 3 3 2 13" xfId="4568" xr:uid="{A1B5CFC8-1AC1-436C-8679-CCB413F2FCC8}"/>
    <cellStyle name="Normal 13 3 3 2 14" xfId="4569" xr:uid="{828BB146-8E5A-4C7A-BB80-15B26DB63323}"/>
    <cellStyle name="Normal 13 3 3 2 15" xfId="4570" xr:uid="{0BF64B6E-7D85-4A68-81B2-D41FF036BEC7}"/>
    <cellStyle name="Normal 13 3 3 2 16" xfId="4571" xr:uid="{A85E4D92-3DD4-4746-A9EA-2A7D94BAB333}"/>
    <cellStyle name="Normal 13 3 3 2 17" xfId="4572" xr:uid="{02010B81-A2D5-4947-B858-390A44ADC84F}"/>
    <cellStyle name="Normal 13 3 3 2 18" xfId="4573" xr:uid="{2338934C-21F2-429F-87BC-DE27B294486E}"/>
    <cellStyle name="Normal 13 3 3 2 19" xfId="4574" xr:uid="{12FE674B-644A-44BF-87F9-85EFE6E5F1FB}"/>
    <cellStyle name="Normal 13 3 3 2 2" xfId="4575" xr:uid="{91CA58BD-4E53-4B7A-B249-3BEB50480D62}"/>
    <cellStyle name="Normal 13 3 3 2 20" xfId="4576" xr:uid="{C1414D8F-D585-49E0-93B5-3E63ED68C9C3}"/>
    <cellStyle name="Normal 13 3 3 2 21" xfId="4577" xr:uid="{EFB464C5-8A2C-4671-B7F7-26987056AD5E}"/>
    <cellStyle name="Normal 13 3 3 2 22" xfId="4578" xr:uid="{3DB69681-ACAE-43A8-81D1-E0B30439E8B4}"/>
    <cellStyle name="Normal 13 3 3 2 23" xfId="4579" xr:uid="{98584E3B-743D-48E9-BF9A-6D00809828CC}"/>
    <cellStyle name="Normal 13 3 3 2 24" xfId="4580" xr:uid="{16EE3636-3221-465B-AF85-DE8639238C26}"/>
    <cellStyle name="Normal 13 3 3 2 25" xfId="4581" xr:uid="{F6A31005-0730-4C4B-A99D-D24B6829B67E}"/>
    <cellStyle name="Normal 13 3 3 2 26" xfId="4582" xr:uid="{E95C2E57-C496-4E7B-961A-CCBA2063083F}"/>
    <cellStyle name="Normal 13 3 3 2 27" xfId="4583" xr:uid="{0EDF2671-3181-4A4D-A9BA-4CBAE19A79DC}"/>
    <cellStyle name="Normal 13 3 3 2 28" xfId="4584" xr:uid="{CFF03DEA-7AD2-4174-A72A-401153494549}"/>
    <cellStyle name="Normal 13 3 3 2 29" xfId="4585" xr:uid="{869B07E6-4827-47B8-B7C1-6F18D2840EFF}"/>
    <cellStyle name="Normal 13 3 3 2 3" xfId="4586" xr:uid="{D4818CA4-3C0A-4B40-9B55-522DCB9ADDDB}"/>
    <cellStyle name="Normal 13 3 3 2 30" xfId="4587" xr:uid="{F1FFA640-94B8-4CBA-ABBE-4614097B92C8}"/>
    <cellStyle name="Normal 13 3 3 2 31" xfId="4588" xr:uid="{FF017E49-4262-4C45-BFC1-048F5F198BC4}"/>
    <cellStyle name="Normal 13 3 3 2 32" xfId="4589" xr:uid="{38B61821-BE3A-4812-AA7F-3ECC62FF4DEC}"/>
    <cellStyle name="Normal 13 3 3 2 33" xfId="4590" xr:uid="{95464A79-C126-4E39-93FC-B0EB3AAD1116}"/>
    <cellStyle name="Normal 13 3 3 2 34" xfId="4591" xr:uid="{2C151F0C-C8BA-40E5-89A6-645A791E53C2}"/>
    <cellStyle name="Normal 13 3 3 2 35" xfId="4592" xr:uid="{28C8690C-3E43-447A-81DE-BFAC75825144}"/>
    <cellStyle name="Normal 13 3 3 2 36" xfId="4593" xr:uid="{1FE299DA-3E97-42D2-805D-3B2A9078D335}"/>
    <cellStyle name="Normal 13 3 3 2 37" xfId="4594" xr:uid="{610360C3-E61F-4856-9847-0BA03320FE96}"/>
    <cellStyle name="Normal 13 3 3 2 38" xfId="4595" xr:uid="{134CFBD4-6D8B-4757-ABAF-E6567D779779}"/>
    <cellStyle name="Normal 13 3 3 2 4" xfId="4596" xr:uid="{91705C30-5C82-43F3-9CBE-0D0256687CA9}"/>
    <cellStyle name="Normal 13 3 3 2 5" xfId="4597" xr:uid="{DC65739E-D0D8-4362-8AA1-61FF1214E9C2}"/>
    <cellStyle name="Normal 13 3 3 2 6" xfId="4598" xr:uid="{52E1E44E-820A-4721-B0BB-BF4EB1F2B304}"/>
    <cellStyle name="Normal 13 3 3 2 7" xfId="4599" xr:uid="{5433F236-2067-4054-BF0C-9BE1FDB4EE75}"/>
    <cellStyle name="Normal 13 3 3 2 8" xfId="4600" xr:uid="{E3544EB8-B497-4570-BE2F-B78089397CC8}"/>
    <cellStyle name="Normal 13 3 3 2 9" xfId="4601" xr:uid="{41BE8615-4A99-4001-9501-BE79DA9CA6CD}"/>
    <cellStyle name="Normal 13 3 3 20" xfId="4602" xr:uid="{0E1247E8-3ABB-4752-A5C0-AD608A9239F8}"/>
    <cellStyle name="Normal 13 3 3 21" xfId="4603" xr:uid="{BFE4248F-5F60-4236-9730-35CF8DCCE558}"/>
    <cellStyle name="Normal 13 3 3 22" xfId="4604" xr:uid="{7BFC4EF5-B54B-4EEE-8D9B-0F1B020189EB}"/>
    <cellStyle name="Normal 13 3 3 23" xfId="4605" xr:uid="{4BEFD9A5-13B9-42E3-9CC9-FB0B5797B282}"/>
    <cellStyle name="Normal 13 3 3 24" xfId="4606" xr:uid="{A61AF392-283F-4357-B56D-317E1819EC19}"/>
    <cellStyle name="Normal 13 3 3 25" xfId="4607" xr:uid="{F262EF94-9ABA-4372-AAF8-8A0C7A4D2BDD}"/>
    <cellStyle name="Normal 13 3 3 26" xfId="4608" xr:uid="{716057AD-C95C-4FDE-8E81-CF0B09FC95C1}"/>
    <cellStyle name="Normal 13 3 3 27" xfId="4609" xr:uid="{861FBEDD-70B3-4DF1-BE83-E6ECD350711B}"/>
    <cellStyle name="Normal 13 3 3 28" xfId="4610" xr:uid="{D589D098-E402-4F08-9E1C-E4E57D4BB597}"/>
    <cellStyle name="Normal 13 3 3 29" xfId="4611" xr:uid="{F8C405AE-7131-4DB0-867B-DBB14D0D5B13}"/>
    <cellStyle name="Normal 13 3 3 3" xfId="4612" xr:uid="{0007EC7F-642F-438B-8C7E-CE61E187F1B6}"/>
    <cellStyle name="Normal 13 3 3 30" xfId="4613" xr:uid="{0FD82241-4DAE-4C10-8576-E0314B454E59}"/>
    <cellStyle name="Normal 13 3 3 31" xfId="4614" xr:uid="{4A342943-738A-4056-AB56-F5CACCC269EE}"/>
    <cellStyle name="Normal 13 3 3 32" xfId="4615" xr:uid="{7E0A4628-2EF9-40CD-A76C-21A8E06D6C30}"/>
    <cellStyle name="Normal 13 3 3 33" xfId="4616" xr:uid="{C928BDC7-20E0-4942-9CCB-8AE94C86DE73}"/>
    <cellStyle name="Normal 13 3 3 34" xfId="4617" xr:uid="{4949EB1E-BF65-47F5-B121-1CEC9DA32116}"/>
    <cellStyle name="Normal 13 3 3 35" xfId="4618" xr:uid="{9FDB49D9-3CB4-4B62-B6E6-CA25F731AFB7}"/>
    <cellStyle name="Normal 13 3 3 36" xfId="4619" xr:uid="{16A99DB4-38A9-4A81-BF82-F7DAD8C65F76}"/>
    <cellStyle name="Normal 13 3 3 37" xfId="4620" xr:uid="{B83DAC9F-55B0-4087-8C98-165EC1EBDDD0}"/>
    <cellStyle name="Normal 13 3 3 38" xfId="4621" xr:uid="{84F6ADD5-E2F9-464F-AF16-EC83412BF53A}"/>
    <cellStyle name="Normal 13 3 3 4" xfId="4622" xr:uid="{62AE114D-FEC8-4CF7-91AE-E406E0AA254A}"/>
    <cellStyle name="Normal 13 3 3 5" xfId="4623" xr:uid="{CF6AD237-10AD-45F5-A0D5-55AE226EB024}"/>
    <cellStyle name="Normal 13 3 3 6" xfId="4624" xr:uid="{D4738709-F1BD-4C3A-9E1A-0A6C610D1566}"/>
    <cellStyle name="Normal 13 3 3 7" xfId="4625" xr:uid="{98FAC217-3D49-4B03-91C2-C76B71E80404}"/>
    <cellStyle name="Normal 13 3 3 8" xfId="4626" xr:uid="{A1C39341-B6A1-4B2D-9947-EDC94B35E294}"/>
    <cellStyle name="Normal 13 3 3 9" xfId="4627" xr:uid="{B1BAD297-B40A-435F-8388-0D0BD52F36A0}"/>
    <cellStyle name="Normal 13 3 30" xfId="4628" xr:uid="{ECFD882E-E8EC-4AAC-A223-78D7BC91F723}"/>
    <cellStyle name="Normal 13 3 31" xfId="4629" xr:uid="{C03DF6D3-E4DD-462F-BA79-E8E38226931D}"/>
    <cellStyle name="Normal 13 3 32" xfId="4630" xr:uid="{A371A658-A169-49D8-B01A-7A6B05AC155E}"/>
    <cellStyle name="Normal 13 3 33" xfId="4631" xr:uid="{ABB079F4-D673-43FF-BB8A-0EB8F1A4DD44}"/>
    <cellStyle name="Normal 13 3 34" xfId="4632" xr:uid="{F4B95884-7851-4796-9FDF-0C0CCC74EC2C}"/>
    <cellStyle name="Normal 13 3 35" xfId="4633" xr:uid="{EEE638A3-722C-4E17-B158-6A75124A4F29}"/>
    <cellStyle name="Normal 13 3 36" xfId="4634" xr:uid="{64804AD9-B26E-459F-961C-A48C28084CBF}"/>
    <cellStyle name="Normal 13 3 37" xfId="4635" xr:uid="{EC038FF5-1131-4476-9D5C-EDB0545594F1}"/>
    <cellStyle name="Normal 13 3 38" xfId="4636" xr:uid="{1BF0ACA1-8BE0-4F1D-B656-855876A413FB}"/>
    <cellStyle name="Normal 13 3 39" xfId="4637" xr:uid="{FED3D767-70BE-4E7E-BC55-870B56CCC441}"/>
    <cellStyle name="Normal 13 3 4" xfId="4638" xr:uid="{C9C2447F-59FF-4398-8E23-179758D99B0F}"/>
    <cellStyle name="Normal 13 3 40" xfId="4639" xr:uid="{95745F62-0EAA-4D11-8C34-605358675F38}"/>
    <cellStyle name="Normal 13 3 41" xfId="4640" xr:uid="{3214371B-DDDD-40BB-9873-3801119B3443}"/>
    <cellStyle name="Normal 13 3 42" xfId="4641" xr:uid="{38DDDBF9-7FD0-4DD8-8F21-9BA8E691E0D8}"/>
    <cellStyle name="Normal 13 3 43" xfId="4642" xr:uid="{D5810AFB-6931-4917-A3DD-B3A733EEB7D6}"/>
    <cellStyle name="Normal 13 3 44" xfId="4643" xr:uid="{1A184A0D-E61A-4775-8E9D-89078E80F072}"/>
    <cellStyle name="Normal 13 3 45" xfId="4644" xr:uid="{E1610BCA-374A-473E-9B51-08FA820B85DF}"/>
    <cellStyle name="Normal 13 3 46" xfId="4645" xr:uid="{7E3DFCB1-8E7C-4017-8A27-D8F7236B3A34}"/>
    <cellStyle name="Normal 13 3 47" xfId="4646" xr:uid="{1AEF3817-EF65-4DEA-A701-470E658B7D06}"/>
    <cellStyle name="Normal 13 3 5" xfId="4647" xr:uid="{F78D6C79-6C7B-421D-BC48-06166348C4C8}"/>
    <cellStyle name="Normal 13 3 6" xfId="4648" xr:uid="{9FA9A8A0-BDA3-477F-B708-C1B16B523AB7}"/>
    <cellStyle name="Normal 13 3 7" xfId="4649" xr:uid="{66D92A02-AB5D-43CA-9378-E3077D2748C4}"/>
    <cellStyle name="Normal 13 3 8" xfId="4650" xr:uid="{67C1F81F-C3FF-436F-8D7B-BF07C9E6B3DA}"/>
    <cellStyle name="Normal 13 3 9" xfId="4651" xr:uid="{689C2864-00BF-4346-984D-7220E7473229}"/>
    <cellStyle name="Normal 13 30" xfId="4652" xr:uid="{4EFC1224-B583-4788-865D-E418E1A91054}"/>
    <cellStyle name="Normal 13 31" xfId="4653" xr:uid="{2694C4A2-1C12-4548-A8E2-7212425F6A20}"/>
    <cellStyle name="Normal 13 32" xfId="4654" xr:uid="{D63C492A-9380-4AF0-A6BB-AA8401298609}"/>
    <cellStyle name="Normal 13 33" xfId="4655" xr:uid="{3E30CCA3-7A70-4B6D-B695-741B286672B8}"/>
    <cellStyle name="Normal 13 34" xfId="4656" xr:uid="{5FB3CA49-58CF-42B5-AC00-F4E35C2C118C}"/>
    <cellStyle name="Normal 13 35" xfId="4657" xr:uid="{888F2CEF-C09C-406A-84E8-9FA2BDABB920}"/>
    <cellStyle name="Normal 13 36" xfId="4658" xr:uid="{FF7858B2-417A-4351-9F89-B1FA7712C1EF}"/>
    <cellStyle name="Normal 13 37" xfId="4659" xr:uid="{1CF1ED02-92D7-4CBE-AF3C-68DD1BC64096}"/>
    <cellStyle name="Normal 13 38" xfId="4660" xr:uid="{08979084-75CA-4D60-8522-06ED61C14021}"/>
    <cellStyle name="Normal 13 39" xfId="4661" xr:uid="{1B1477C7-75B9-4C07-BFFF-DEC32F7AE8B3}"/>
    <cellStyle name="Normal 13 4" xfId="4662" xr:uid="{E4615C0D-5D36-41A3-A987-AA6178A586B9}"/>
    <cellStyle name="Normal 13 4 10" xfId="4663" xr:uid="{4FD8C7D9-EA0C-4971-A306-0CC33A2A4941}"/>
    <cellStyle name="Normal 13 4 11" xfId="4664" xr:uid="{6771FE80-7FDE-4C19-9154-44B97BE5B7D9}"/>
    <cellStyle name="Normal 13 4 12" xfId="4665" xr:uid="{61D981A5-D13E-4D9D-9D5D-CDD429FBDF53}"/>
    <cellStyle name="Normal 13 4 13" xfId="4666" xr:uid="{82831DDB-3B73-4A74-B1F6-FC649C79BFED}"/>
    <cellStyle name="Normal 13 4 14" xfId="4667" xr:uid="{0A66016D-7066-4C95-873F-E2D11723FF36}"/>
    <cellStyle name="Normal 13 4 15" xfId="4668" xr:uid="{D03E1F95-13F8-427B-B124-466ECFC03C71}"/>
    <cellStyle name="Normal 13 4 16" xfId="4669" xr:uid="{8841A84C-0AF1-41F7-AF6B-14E4F45A957B}"/>
    <cellStyle name="Normal 13 4 17" xfId="4670" xr:uid="{2D0041AF-A252-465E-90E2-25BC62EE4FCD}"/>
    <cellStyle name="Normal 13 4 18" xfId="4671" xr:uid="{804186F4-8547-49BF-BD65-BAAB0F407AEE}"/>
    <cellStyle name="Normal 13 4 19" xfId="4672" xr:uid="{FBCDCEB0-9536-4700-8137-16599DD56DD0}"/>
    <cellStyle name="Normal 13 4 2" xfId="4673" xr:uid="{A8FDCEF4-420C-4F36-B40F-BCFB3DEA6BE0}"/>
    <cellStyle name="Normal 13 4 2 10" xfId="4674" xr:uid="{222E9B95-2DBB-4EE7-831D-D209F25B42F7}"/>
    <cellStyle name="Normal 13 4 2 11" xfId="4675" xr:uid="{593BA957-345E-4920-9B91-A73D28355A89}"/>
    <cellStyle name="Normal 13 4 2 12" xfId="4676" xr:uid="{9FCC3CF5-C1AF-4274-AA9F-A029C8DADE1D}"/>
    <cellStyle name="Normal 13 4 2 13" xfId="4677" xr:uid="{0E19027C-A0D4-459E-BAD0-80A44A4456B1}"/>
    <cellStyle name="Normal 13 4 2 14" xfId="4678" xr:uid="{49E35A59-A337-4EF9-BE9E-9333BC118241}"/>
    <cellStyle name="Normal 13 4 2 15" xfId="4679" xr:uid="{29783720-C203-4BD7-B668-5C56594130F6}"/>
    <cellStyle name="Normal 13 4 2 16" xfId="4680" xr:uid="{FEB6C3CB-4A49-4E05-9B6B-A185235F51DF}"/>
    <cellStyle name="Normal 13 4 2 17" xfId="4681" xr:uid="{5909CDFF-E58A-4622-B8D1-8567568DD058}"/>
    <cellStyle name="Normal 13 4 2 18" xfId="4682" xr:uid="{CA1B4DE8-E9A8-4970-9DB9-8EEE3EA24F62}"/>
    <cellStyle name="Normal 13 4 2 19" xfId="4683" xr:uid="{5274ED2A-BF39-4020-9F93-7E0891228F2A}"/>
    <cellStyle name="Normal 13 4 2 2" xfId="4684" xr:uid="{89B369E6-2692-4127-A3E6-29A66E9655BC}"/>
    <cellStyle name="Normal 13 4 2 2 10" xfId="4685" xr:uid="{6922C822-C96C-4508-8C95-9556DCD43473}"/>
    <cellStyle name="Normal 13 4 2 2 11" xfId="4686" xr:uid="{458EFAA7-EECC-431E-8EDD-D70AEE46D31B}"/>
    <cellStyle name="Normal 13 4 2 2 12" xfId="4687" xr:uid="{741F338F-B7D8-4918-8E12-9862F87CF222}"/>
    <cellStyle name="Normal 13 4 2 2 13" xfId="4688" xr:uid="{48FF8D39-1C94-4FB2-8EE3-54EB7D183D56}"/>
    <cellStyle name="Normal 13 4 2 2 14" xfId="4689" xr:uid="{938399EA-9A1E-48F9-9B40-88F758B6F3D2}"/>
    <cellStyle name="Normal 13 4 2 2 15" xfId="4690" xr:uid="{41027941-4288-44D9-BE04-82C282DAA35A}"/>
    <cellStyle name="Normal 13 4 2 2 16" xfId="4691" xr:uid="{06724BBE-CD43-4ED1-B95D-8C81FAE4A7B9}"/>
    <cellStyle name="Normal 13 4 2 2 17" xfId="4692" xr:uid="{5023FCD9-4DF1-479B-BC10-ADFB367767D8}"/>
    <cellStyle name="Normal 13 4 2 2 18" xfId="4693" xr:uid="{F2273976-F2FC-4A86-96E3-489D4B03405B}"/>
    <cellStyle name="Normal 13 4 2 2 19" xfId="4694" xr:uid="{934DB911-D6AE-4DE4-B167-B96B5E92E61B}"/>
    <cellStyle name="Normal 13 4 2 2 2" xfId="4695" xr:uid="{004DE09F-AD09-452C-84B3-2FC6B2BDCF66}"/>
    <cellStyle name="Normal 13 4 2 2 2 10" xfId="4696" xr:uid="{CFD73F1E-AF86-4AF8-B9F1-E8297FF9D51D}"/>
    <cellStyle name="Normal 13 4 2 2 2 11" xfId="4697" xr:uid="{3DF3C2F0-B2F5-4DDB-8796-CA4BF89B84AD}"/>
    <cellStyle name="Normal 13 4 2 2 2 12" xfId="4698" xr:uid="{0F48CCFD-BB01-484D-BD00-ECBB24E361C7}"/>
    <cellStyle name="Normal 13 4 2 2 2 13" xfId="4699" xr:uid="{643CBD83-3F8F-48E2-A18B-E2BB17D953CD}"/>
    <cellStyle name="Normal 13 4 2 2 2 14" xfId="4700" xr:uid="{A05CEEA6-B45A-403F-A60D-1B434AEBC714}"/>
    <cellStyle name="Normal 13 4 2 2 2 15" xfId="4701" xr:uid="{285F8180-A245-418A-B7D1-8C03CA3C1359}"/>
    <cellStyle name="Normal 13 4 2 2 2 16" xfId="4702" xr:uid="{0C485B9E-923C-46F1-BE0B-5DDBDCF35877}"/>
    <cellStyle name="Normal 13 4 2 2 2 17" xfId="4703" xr:uid="{677F16F2-8766-4D7D-9CF8-6C4A5E081723}"/>
    <cellStyle name="Normal 13 4 2 2 2 18" xfId="4704" xr:uid="{8B2B7B54-633E-4138-925D-25FFF7625399}"/>
    <cellStyle name="Normal 13 4 2 2 2 19" xfId="4705" xr:uid="{101A6E04-DC1A-4936-9CC9-9BD9393FA56D}"/>
    <cellStyle name="Normal 13 4 2 2 2 2" xfId="4706" xr:uid="{12A71BD3-318F-4054-9918-F23161F1F077}"/>
    <cellStyle name="Normal 13 4 2 2 2 20" xfId="4707" xr:uid="{FCD422C7-69A5-4F7F-8D83-D6BDDB1BBBFA}"/>
    <cellStyle name="Normal 13 4 2 2 2 21" xfId="4708" xr:uid="{4D0CBF4B-645E-46F8-B78D-75CCECDC9769}"/>
    <cellStyle name="Normal 13 4 2 2 2 22" xfId="4709" xr:uid="{1FE6868E-11AF-4B1D-B934-A7D512D618C1}"/>
    <cellStyle name="Normal 13 4 2 2 2 23" xfId="4710" xr:uid="{0B7F8CDF-F692-4C3C-A636-4C84086306CB}"/>
    <cellStyle name="Normal 13 4 2 2 2 24" xfId="4711" xr:uid="{A5EE26E0-FAFF-44DA-AC7E-180ACA8699D2}"/>
    <cellStyle name="Normal 13 4 2 2 2 25" xfId="4712" xr:uid="{63DE9005-F1A2-409C-A823-579A4DFD2C3E}"/>
    <cellStyle name="Normal 13 4 2 2 2 26" xfId="4713" xr:uid="{D800750E-6347-4E61-88BE-647054D6A516}"/>
    <cellStyle name="Normal 13 4 2 2 2 27" xfId="4714" xr:uid="{AB66AFB5-521B-4D6A-A986-124AFE242ED0}"/>
    <cellStyle name="Normal 13 4 2 2 2 28" xfId="4715" xr:uid="{CF43DD82-D14D-4F38-8FB5-FF89A5F65D6D}"/>
    <cellStyle name="Normal 13 4 2 2 2 29" xfId="4716" xr:uid="{1D9AADA1-5AB6-42D9-8DB9-E689E1F953EE}"/>
    <cellStyle name="Normal 13 4 2 2 2 3" xfId="4717" xr:uid="{44E5ED63-F28E-438E-82EB-342BE4E0CD61}"/>
    <cellStyle name="Normal 13 4 2 2 2 30" xfId="4718" xr:uid="{709ED7F6-F773-482C-96AB-BA4269DC8153}"/>
    <cellStyle name="Normal 13 4 2 2 2 31" xfId="4719" xr:uid="{D2B06587-A140-4CA1-B6B5-2C06A1D3872C}"/>
    <cellStyle name="Normal 13 4 2 2 2 32" xfId="4720" xr:uid="{CA4BE7B3-40BD-4886-B335-B22819897A56}"/>
    <cellStyle name="Normal 13 4 2 2 2 33" xfId="4721" xr:uid="{BB19C121-1525-4597-9075-284CED97FE02}"/>
    <cellStyle name="Normal 13 4 2 2 2 34" xfId="4722" xr:uid="{599AB833-B356-4CAE-93F6-8AE138201D3D}"/>
    <cellStyle name="Normal 13 4 2 2 2 35" xfId="4723" xr:uid="{C05BBE59-1549-4D7F-9BE0-BE14866D4C6A}"/>
    <cellStyle name="Normal 13 4 2 2 2 36" xfId="4724" xr:uid="{FCFEA3E3-A113-4DF5-8A22-34E8FDC20749}"/>
    <cellStyle name="Normal 13 4 2 2 2 37" xfId="4725" xr:uid="{C6B080E2-6E76-4B56-889F-CDBF13F72D7F}"/>
    <cellStyle name="Normal 13 4 2 2 2 38" xfId="4726" xr:uid="{794604F7-2EFB-43CE-BB01-5C59633BE02E}"/>
    <cellStyle name="Normal 13 4 2 2 2 4" xfId="4727" xr:uid="{7FDE09D1-F7D1-485C-B027-E2461C36FBFF}"/>
    <cellStyle name="Normal 13 4 2 2 2 5" xfId="4728" xr:uid="{0EAAD818-37DB-464A-908C-E0D880AC2EC5}"/>
    <cellStyle name="Normal 13 4 2 2 2 6" xfId="4729" xr:uid="{4F54B45B-03CF-493F-A09D-32AD174CEFC8}"/>
    <cellStyle name="Normal 13 4 2 2 2 7" xfId="4730" xr:uid="{58164C8A-30C5-442B-B470-A63047205BAD}"/>
    <cellStyle name="Normal 13 4 2 2 2 8" xfId="4731" xr:uid="{6FDAB498-7B1B-4F19-94B8-515D6F1BDA8D}"/>
    <cellStyle name="Normal 13 4 2 2 2 9" xfId="4732" xr:uid="{8A6C4AD6-E45E-409A-8A28-BF8CEAC155DF}"/>
    <cellStyle name="Normal 13 4 2 2 20" xfId="4733" xr:uid="{D0140998-72DA-49F0-A63F-7791C318EE71}"/>
    <cellStyle name="Normal 13 4 2 2 21" xfId="4734" xr:uid="{63B1B1B1-CFB6-4053-84FC-2123E3F6A98B}"/>
    <cellStyle name="Normal 13 4 2 2 22" xfId="4735" xr:uid="{5500FC58-E95A-4E75-B582-D2AB17C00446}"/>
    <cellStyle name="Normal 13 4 2 2 23" xfId="4736" xr:uid="{1BD868C1-E8D5-430C-B20C-8354D23ED829}"/>
    <cellStyle name="Normal 13 4 2 2 24" xfId="4737" xr:uid="{6F04533C-3078-48B8-9AEB-1BA38B9A7396}"/>
    <cellStyle name="Normal 13 4 2 2 25" xfId="4738" xr:uid="{0766F1C8-B9E9-40B6-A8EB-766277299DCE}"/>
    <cellStyle name="Normal 13 4 2 2 26" xfId="4739" xr:uid="{6EF63A21-1E43-45C7-B2A0-B303A7D9F68A}"/>
    <cellStyle name="Normal 13 4 2 2 27" xfId="4740" xr:uid="{3B2863EF-397E-45D5-B64E-A21277977C7E}"/>
    <cellStyle name="Normal 13 4 2 2 28" xfId="4741" xr:uid="{C52174C2-4183-4E98-9D0A-DBC2F8163553}"/>
    <cellStyle name="Normal 13 4 2 2 29" xfId="4742" xr:uid="{6BBC0ABB-F82A-4A47-BADF-85969DD07A8F}"/>
    <cellStyle name="Normal 13 4 2 2 3" xfId="4743" xr:uid="{B744A72A-D58D-4A33-BE52-45517C4976DB}"/>
    <cellStyle name="Normal 13 4 2 2 30" xfId="4744" xr:uid="{144CA132-3C4A-43C0-AF7E-859AE14C75C2}"/>
    <cellStyle name="Normal 13 4 2 2 31" xfId="4745" xr:uid="{74B9B4A4-73F5-492B-B5D5-7E49018DD15F}"/>
    <cellStyle name="Normal 13 4 2 2 32" xfId="4746" xr:uid="{854F7DF2-F535-4648-BD39-AEEA668E8A3F}"/>
    <cellStyle name="Normal 13 4 2 2 33" xfId="4747" xr:uid="{BDD72CD3-13BF-42B0-84EF-03E6B128F60A}"/>
    <cellStyle name="Normal 13 4 2 2 34" xfId="4748" xr:uid="{B994DBCF-C975-4B7E-B859-4A4542BAEBC0}"/>
    <cellStyle name="Normal 13 4 2 2 35" xfId="4749" xr:uid="{F72CC64B-CD99-4554-BDBC-3693720AC9C7}"/>
    <cellStyle name="Normal 13 4 2 2 36" xfId="4750" xr:uid="{A8682A52-36BF-442A-8908-C53D7C438B27}"/>
    <cellStyle name="Normal 13 4 2 2 37" xfId="4751" xr:uid="{34DDD39F-4A4F-44CE-895D-67D77CC68E6D}"/>
    <cellStyle name="Normal 13 4 2 2 38" xfId="4752" xr:uid="{338DCA41-1BCD-41D9-899E-1D5993724A1C}"/>
    <cellStyle name="Normal 13 4 2 2 4" xfId="4753" xr:uid="{BE87998C-8E2F-4124-954F-4B98D0FA441F}"/>
    <cellStyle name="Normal 13 4 2 2 5" xfId="4754" xr:uid="{31ED8A64-D11A-44FF-BB94-816C5C831D29}"/>
    <cellStyle name="Normal 13 4 2 2 6" xfId="4755" xr:uid="{E6631CA6-21BC-42D6-94B5-0F80FB9628F1}"/>
    <cellStyle name="Normal 13 4 2 2 7" xfId="4756" xr:uid="{D6ABA115-75C0-4687-8ECE-7E3ACCAD2E3F}"/>
    <cellStyle name="Normal 13 4 2 2 8" xfId="4757" xr:uid="{6C949ADB-0486-4D8A-ADF8-C77E576BA34A}"/>
    <cellStyle name="Normal 13 4 2 2 9" xfId="4758" xr:uid="{4C8C1D4B-750E-4635-BB27-4A3E494E950F}"/>
    <cellStyle name="Normal 13 4 2 20" xfId="4759" xr:uid="{AE276376-A58A-4111-9A8E-6135E45BFBC8}"/>
    <cellStyle name="Normal 13 4 2 21" xfId="4760" xr:uid="{7144A432-C08B-47AE-A6F9-CC13BD008284}"/>
    <cellStyle name="Normal 13 4 2 22" xfId="4761" xr:uid="{E0B87B87-53A7-4094-9AA3-84885B789EF2}"/>
    <cellStyle name="Normal 13 4 2 23" xfId="4762" xr:uid="{BB4EE27D-40E1-4A8E-932F-84723189A8C3}"/>
    <cellStyle name="Normal 13 4 2 24" xfId="4763" xr:uid="{3B0A8B39-3DD2-405F-BA76-1388627F73AC}"/>
    <cellStyle name="Normal 13 4 2 25" xfId="4764" xr:uid="{B676CCDF-7B29-473D-A5CA-69696038E96C}"/>
    <cellStyle name="Normal 13 4 2 26" xfId="4765" xr:uid="{022945DC-555E-41E2-9A5F-B69A54CE07CF}"/>
    <cellStyle name="Normal 13 4 2 27" xfId="4766" xr:uid="{A33C002B-42C0-4BB4-A9C7-364E7609AD29}"/>
    <cellStyle name="Normal 13 4 2 28" xfId="4767" xr:uid="{21358240-4FA6-459A-B7AC-D9C5A8E8CB57}"/>
    <cellStyle name="Normal 13 4 2 29" xfId="4768" xr:uid="{127F94A7-D418-4488-80E2-F9EBD28BB7FB}"/>
    <cellStyle name="Normal 13 4 2 3" xfId="4769" xr:uid="{E3074B46-0BF5-43BB-9187-D76DF871A715}"/>
    <cellStyle name="Normal 13 4 2 30" xfId="4770" xr:uid="{DE8B6FFD-D01E-4E61-BE7E-95615D3EFAA5}"/>
    <cellStyle name="Normal 13 4 2 31" xfId="4771" xr:uid="{6BCC8F0A-6637-4D98-A575-DE8C14A927E6}"/>
    <cellStyle name="Normal 13 4 2 32" xfId="4772" xr:uid="{740F48DC-345F-4BDC-B50E-C7E9B744861A}"/>
    <cellStyle name="Normal 13 4 2 33" xfId="4773" xr:uid="{7DD5E801-89F0-4878-A443-2D7B00A23284}"/>
    <cellStyle name="Normal 13 4 2 34" xfId="4774" xr:uid="{3CCFA8BD-B0FF-40C2-A14F-CD39D476216C}"/>
    <cellStyle name="Normal 13 4 2 35" xfId="4775" xr:uid="{3687EB44-26D6-41E5-9195-693A0F0DFD6D}"/>
    <cellStyle name="Normal 13 4 2 36" xfId="4776" xr:uid="{4C64875E-E6CD-4EC4-97CE-5AD94314416C}"/>
    <cellStyle name="Normal 13 4 2 37" xfId="4777" xr:uid="{3A9D9611-DB6A-4668-B218-F638E3B88865}"/>
    <cellStyle name="Normal 13 4 2 38" xfId="4778" xr:uid="{BAD8A3F7-83B5-4832-92C6-0D8FAB0E2AE2}"/>
    <cellStyle name="Normal 13 4 2 39" xfId="4779" xr:uid="{F765C9A0-6781-4DD4-B998-6D1045AA1E2C}"/>
    <cellStyle name="Normal 13 4 2 4" xfId="4780" xr:uid="{FE3F0DA5-A7B3-4540-A035-3E180FF3C671}"/>
    <cellStyle name="Normal 13 4 2 40" xfId="4781" xr:uid="{C842AEF3-EDBE-48E9-9ECA-8984BD7157DF}"/>
    <cellStyle name="Normal 13 4 2 5" xfId="4782" xr:uid="{D4161D3F-A784-4851-81E4-EE70E34DE06C}"/>
    <cellStyle name="Normal 13 4 2 6" xfId="4783" xr:uid="{DC60FDA6-44C3-4B97-AB33-6B180F51589B}"/>
    <cellStyle name="Normal 13 4 2 7" xfId="4784" xr:uid="{F458C20F-1AAF-4A6C-9C77-451AB650A2A6}"/>
    <cellStyle name="Normal 13 4 2 8" xfId="4785" xr:uid="{E0124D20-74E1-4BFB-B899-49117A9059D3}"/>
    <cellStyle name="Normal 13 4 2 9" xfId="4786" xr:uid="{76297FD2-083C-4A4C-B194-517299985F7F}"/>
    <cellStyle name="Normal 13 4 20" xfId="4787" xr:uid="{1F25E0ED-E2FC-4811-AEF6-49F766353F3E}"/>
    <cellStyle name="Normal 13 4 21" xfId="4788" xr:uid="{6BAAB6FA-710E-4C05-8D33-40215CE613D9}"/>
    <cellStyle name="Normal 13 4 22" xfId="4789" xr:uid="{AA994810-A1F2-4BCA-8581-39144778F490}"/>
    <cellStyle name="Normal 13 4 23" xfId="4790" xr:uid="{B97FB850-C0D4-4D2E-933E-1367EA512141}"/>
    <cellStyle name="Normal 13 4 24" xfId="4791" xr:uid="{AF5247A4-25D2-4807-B4BC-963E990015CF}"/>
    <cellStyle name="Normal 13 4 25" xfId="4792" xr:uid="{62DEE714-2E01-4832-B48F-B40248CC3A1A}"/>
    <cellStyle name="Normal 13 4 26" xfId="4793" xr:uid="{F8796DFD-867F-4EE3-814F-55A87FA7A6D3}"/>
    <cellStyle name="Normal 13 4 27" xfId="4794" xr:uid="{9B5F05EB-E11D-4449-B6E7-DD44CEF56E59}"/>
    <cellStyle name="Normal 13 4 28" xfId="4795" xr:uid="{AD5ED559-37A6-4162-B136-832EAEDFE66B}"/>
    <cellStyle name="Normal 13 4 29" xfId="4796" xr:uid="{947813A6-3B03-4308-9AC8-EE48E9DE231E}"/>
    <cellStyle name="Normal 13 4 3" xfId="4797" xr:uid="{FDFEFB95-46E8-45B1-994E-6F8F247EE437}"/>
    <cellStyle name="Normal 13 4 3 10" xfId="4798" xr:uid="{B5E02647-33D3-47FD-9302-9E2175A08269}"/>
    <cellStyle name="Normal 13 4 3 11" xfId="4799" xr:uid="{7A17FDAA-1D47-4825-94D6-80250623AD4C}"/>
    <cellStyle name="Normal 13 4 3 12" xfId="4800" xr:uid="{66775EC6-C3CB-4904-B509-2B538BEAB63F}"/>
    <cellStyle name="Normal 13 4 3 13" xfId="4801" xr:uid="{F0C75261-025E-4F58-9856-D575E445ABD7}"/>
    <cellStyle name="Normal 13 4 3 14" xfId="4802" xr:uid="{A20220A9-C23B-411D-A776-7A9554A87CC8}"/>
    <cellStyle name="Normal 13 4 3 15" xfId="4803" xr:uid="{DFC93343-A449-4D63-B156-6CB73999C2DA}"/>
    <cellStyle name="Normal 13 4 3 16" xfId="4804" xr:uid="{D28E3E47-4FF1-4F4C-A0AC-120E53F06C43}"/>
    <cellStyle name="Normal 13 4 3 17" xfId="4805" xr:uid="{0DA88CAC-FED5-461A-A6A9-0981A1726FE9}"/>
    <cellStyle name="Normal 13 4 3 18" xfId="4806" xr:uid="{CD1ED1DA-44DB-479F-A238-5017825D0A78}"/>
    <cellStyle name="Normal 13 4 3 19" xfId="4807" xr:uid="{05D395DC-A0EB-4ABA-8E7A-4D5804F93195}"/>
    <cellStyle name="Normal 13 4 3 2" xfId="4808" xr:uid="{47CA19DA-B25E-4D3D-9B64-03651792660A}"/>
    <cellStyle name="Normal 13 4 3 2 10" xfId="4809" xr:uid="{3D4F743C-6959-44C6-89B8-38D8A5751E64}"/>
    <cellStyle name="Normal 13 4 3 2 11" xfId="4810" xr:uid="{E15DC2B4-C3C8-4352-878B-333AA2A9F175}"/>
    <cellStyle name="Normal 13 4 3 2 12" xfId="4811" xr:uid="{25B9C882-C820-4C90-A5A2-FE838DA7631B}"/>
    <cellStyle name="Normal 13 4 3 2 13" xfId="4812" xr:uid="{8E497BF3-FF77-48EF-B498-8FCE467B36B1}"/>
    <cellStyle name="Normal 13 4 3 2 14" xfId="4813" xr:uid="{DE904CD3-AF77-4049-9926-E49FED60AC20}"/>
    <cellStyle name="Normal 13 4 3 2 15" xfId="4814" xr:uid="{B03F690D-5278-4663-830F-5E7911747918}"/>
    <cellStyle name="Normal 13 4 3 2 16" xfId="4815" xr:uid="{292BCB2E-4660-45B5-A0DE-31A77BFC6012}"/>
    <cellStyle name="Normal 13 4 3 2 17" xfId="4816" xr:uid="{0586584A-41CE-4B90-BC48-92375C6C1DA1}"/>
    <cellStyle name="Normal 13 4 3 2 18" xfId="4817" xr:uid="{D822F8F3-A472-4513-B520-57DE424A1C35}"/>
    <cellStyle name="Normal 13 4 3 2 19" xfId="4818" xr:uid="{4072505B-7910-4012-A121-BF6C5EF87374}"/>
    <cellStyle name="Normal 13 4 3 2 2" xfId="4819" xr:uid="{B7FE799A-7F02-44A4-964B-8271A5B89CC0}"/>
    <cellStyle name="Normal 13 4 3 2 20" xfId="4820" xr:uid="{58DE72AE-3CBE-47BF-9DDD-074AEABE69A1}"/>
    <cellStyle name="Normal 13 4 3 2 21" xfId="4821" xr:uid="{8A96F7A5-368B-42DA-A175-84D14A317583}"/>
    <cellStyle name="Normal 13 4 3 2 22" xfId="4822" xr:uid="{4E1B5AF3-6CF0-4BF7-BCEA-5EE6F793A432}"/>
    <cellStyle name="Normal 13 4 3 2 23" xfId="4823" xr:uid="{A12B9835-5133-4CA7-81CB-F453DAA96293}"/>
    <cellStyle name="Normal 13 4 3 2 24" xfId="4824" xr:uid="{A7584984-31D5-477C-9DE8-0EBFB6FA7E6D}"/>
    <cellStyle name="Normal 13 4 3 2 25" xfId="4825" xr:uid="{B4DE64F8-C06A-40E7-8759-67C160746D3A}"/>
    <cellStyle name="Normal 13 4 3 2 26" xfId="4826" xr:uid="{5BD9790F-E4CC-4A94-9451-1BE02D32E714}"/>
    <cellStyle name="Normal 13 4 3 2 27" xfId="4827" xr:uid="{84245F2F-04E4-41A2-B138-30AAA1AB2734}"/>
    <cellStyle name="Normal 13 4 3 2 28" xfId="4828" xr:uid="{0C20B3FB-3A95-4D4A-83E7-65DCE3B6706A}"/>
    <cellStyle name="Normal 13 4 3 2 29" xfId="4829" xr:uid="{38D822F3-D9D9-4B72-82D9-D35E3791CB77}"/>
    <cellStyle name="Normal 13 4 3 2 3" xfId="4830" xr:uid="{108BDCED-C2F0-4EB7-A59A-CDD38F5694A2}"/>
    <cellStyle name="Normal 13 4 3 2 30" xfId="4831" xr:uid="{0BD960CE-0A43-4750-8BDD-782439A5ECB8}"/>
    <cellStyle name="Normal 13 4 3 2 31" xfId="4832" xr:uid="{30F56E04-8BCB-4694-85CF-14C7E2A655BF}"/>
    <cellStyle name="Normal 13 4 3 2 32" xfId="4833" xr:uid="{0AEF3D8A-D040-42E6-ACC8-CB510380FE6A}"/>
    <cellStyle name="Normal 13 4 3 2 33" xfId="4834" xr:uid="{0D841C8F-715E-4C84-8795-970A63FBCBF9}"/>
    <cellStyle name="Normal 13 4 3 2 34" xfId="4835" xr:uid="{C5026BEC-A1EB-4A25-910D-8E7AC75B1F03}"/>
    <cellStyle name="Normal 13 4 3 2 35" xfId="4836" xr:uid="{7AC4E213-7418-45F9-A484-1701EC7A8B04}"/>
    <cellStyle name="Normal 13 4 3 2 36" xfId="4837" xr:uid="{71E4BFCD-0B16-41DE-9171-E6C4B920C1C4}"/>
    <cellStyle name="Normal 13 4 3 2 37" xfId="4838" xr:uid="{43A54E7C-61D1-4A67-8A02-B1AD57DF2CD3}"/>
    <cellStyle name="Normal 13 4 3 2 38" xfId="4839" xr:uid="{5F7837FD-3964-447F-98CF-D3C171642B79}"/>
    <cellStyle name="Normal 13 4 3 2 4" xfId="4840" xr:uid="{73F97C77-56E6-4C80-A6EB-DF6E38F026E0}"/>
    <cellStyle name="Normal 13 4 3 2 5" xfId="4841" xr:uid="{B2B0DCA8-4EE1-4563-83F1-D818F01C32FD}"/>
    <cellStyle name="Normal 13 4 3 2 6" xfId="4842" xr:uid="{42DA801A-3CDE-4D02-9DF3-C8056F77B1C2}"/>
    <cellStyle name="Normal 13 4 3 2 7" xfId="4843" xr:uid="{F87B794E-FFA1-4AC7-A480-D95884236432}"/>
    <cellStyle name="Normal 13 4 3 2 8" xfId="4844" xr:uid="{CFF82EE5-2784-4544-B94B-EA12A65FF299}"/>
    <cellStyle name="Normal 13 4 3 2 9" xfId="4845" xr:uid="{861804DC-FBDA-4984-9BD8-829A3DB8D993}"/>
    <cellStyle name="Normal 13 4 3 20" xfId="4846" xr:uid="{1C03B6DF-FDC7-4125-8787-7A56BD4C63F6}"/>
    <cellStyle name="Normal 13 4 3 21" xfId="4847" xr:uid="{6DD10A6A-8936-4956-AE80-77193036FA9A}"/>
    <cellStyle name="Normal 13 4 3 22" xfId="4848" xr:uid="{8D0E893B-ED35-4444-AEC2-70B545C13D8A}"/>
    <cellStyle name="Normal 13 4 3 23" xfId="4849" xr:uid="{AC0A288B-BA9B-430A-912B-450F1A00D3D9}"/>
    <cellStyle name="Normal 13 4 3 24" xfId="4850" xr:uid="{57B5337B-1D50-43FE-94F8-EC4F75F94B80}"/>
    <cellStyle name="Normal 13 4 3 25" xfId="4851" xr:uid="{CDFFD8D0-C809-400F-9BC4-4EE701F86064}"/>
    <cellStyle name="Normal 13 4 3 26" xfId="4852" xr:uid="{E27315DC-3831-4677-AA9E-8F49B7634FE8}"/>
    <cellStyle name="Normal 13 4 3 27" xfId="4853" xr:uid="{B13C66ED-2ED2-440A-8907-D7460FFF1E6A}"/>
    <cellStyle name="Normal 13 4 3 28" xfId="4854" xr:uid="{6EB4FEFC-B356-4A0B-B685-07D121B892BB}"/>
    <cellStyle name="Normal 13 4 3 29" xfId="4855" xr:uid="{950C850A-DF34-4120-9070-1C38DB7C4818}"/>
    <cellStyle name="Normal 13 4 3 3" xfId="4856" xr:uid="{164A87D4-6EC8-4BAE-B348-B1D360721DB2}"/>
    <cellStyle name="Normal 13 4 3 30" xfId="4857" xr:uid="{42E3519D-5675-4DBB-8928-D6FCCC02DCC4}"/>
    <cellStyle name="Normal 13 4 3 31" xfId="4858" xr:uid="{DA146B48-2A28-4DD6-AAD3-56A36B624064}"/>
    <cellStyle name="Normal 13 4 3 32" xfId="4859" xr:uid="{2E7B34A2-C3D4-49B6-8974-20EFA3E8B7EE}"/>
    <cellStyle name="Normal 13 4 3 33" xfId="4860" xr:uid="{F9AAB595-4343-4C83-BD34-CEDEAF65D110}"/>
    <cellStyle name="Normal 13 4 3 34" xfId="4861" xr:uid="{DAFE0D91-93F3-418D-8888-3C307BB7FAD0}"/>
    <cellStyle name="Normal 13 4 3 35" xfId="4862" xr:uid="{EA4C46E4-CA13-492D-A556-476EE6EFD1E5}"/>
    <cellStyle name="Normal 13 4 3 36" xfId="4863" xr:uid="{6678620D-D108-496D-A22F-C66369F5D4FD}"/>
    <cellStyle name="Normal 13 4 3 37" xfId="4864" xr:uid="{06C3E1CA-1F5C-4018-B545-5920CF84F9E3}"/>
    <cellStyle name="Normal 13 4 3 38" xfId="4865" xr:uid="{2A924B80-772F-4EDD-B4C8-D4874E620D7C}"/>
    <cellStyle name="Normal 13 4 3 4" xfId="4866" xr:uid="{2C813B94-8A76-4017-9A69-489F63EF405B}"/>
    <cellStyle name="Normal 13 4 3 5" xfId="4867" xr:uid="{A5E8637B-E3E9-413A-A381-EBEF2292451D}"/>
    <cellStyle name="Normal 13 4 3 6" xfId="4868" xr:uid="{51BCC7B9-3181-4E03-9AF5-25D83865AEFE}"/>
    <cellStyle name="Normal 13 4 3 7" xfId="4869" xr:uid="{302DE5FA-6B09-44C9-AE44-6A99BF944C7D}"/>
    <cellStyle name="Normal 13 4 3 8" xfId="4870" xr:uid="{61FF11F4-7A42-4B3C-A066-B8E56B6BDD84}"/>
    <cellStyle name="Normal 13 4 3 9" xfId="4871" xr:uid="{8BCB677D-FB10-442E-8FAF-3ED9A67E444C}"/>
    <cellStyle name="Normal 13 4 30" xfId="4872" xr:uid="{5B955631-6702-434C-A486-36EA39B75662}"/>
    <cellStyle name="Normal 13 4 31" xfId="4873" xr:uid="{2A3F109B-0C4A-4BA6-BB38-BD3D27CC2EEE}"/>
    <cellStyle name="Normal 13 4 32" xfId="4874" xr:uid="{78584FA5-2398-4532-A7BB-FF7771494CD8}"/>
    <cellStyle name="Normal 13 4 33" xfId="4875" xr:uid="{BF14ABBD-2844-4310-A5A1-F35A6A25A856}"/>
    <cellStyle name="Normal 13 4 34" xfId="4876" xr:uid="{724543E1-0123-4EFD-9181-D55E8162A87B}"/>
    <cellStyle name="Normal 13 4 35" xfId="4877" xr:uid="{1B3E9F70-721D-4E75-AA2D-469E0631D5AF}"/>
    <cellStyle name="Normal 13 4 36" xfId="4878" xr:uid="{B5E1685D-1028-4883-AED2-5C267B689A2A}"/>
    <cellStyle name="Normal 13 4 37" xfId="4879" xr:uid="{DCE576A3-C716-4415-B90D-546C4068C508}"/>
    <cellStyle name="Normal 13 4 38" xfId="4880" xr:uid="{B440A169-2E4D-43AB-984C-A84AE370C845}"/>
    <cellStyle name="Normal 13 4 39" xfId="4881" xr:uid="{CFAAF860-8F82-4988-A407-541E3FC36551}"/>
    <cellStyle name="Normal 13 4 4" xfId="4882" xr:uid="{5E1FD96C-81A6-46AA-A202-7238448A9CEB}"/>
    <cellStyle name="Normal 13 4 40" xfId="4883" xr:uid="{2F5E4448-39D0-4755-BE46-6A4D42C11A49}"/>
    <cellStyle name="Normal 13 4 41" xfId="4884" xr:uid="{EDF9DFD9-C221-4827-BADB-08C0E150F708}"/>
    <cellStyle name="Normal 13 4 42" xfId="4885" xr:uid="{96458FC4-05C1-416D-9139-388B1E513372}"/>
    <cellStyle name="Normal 13 4 43" xfId="4886" xr:uid="{E8A6BAED-71CB-49D4-A798-0E4DC00C6F1E}"/>
    <cellStyle name="Normal 13 4 44" xfId="4887" xr:uid="{5C0C4C83-8ED4-4F44-BEC2-D850C4D865AB}"/>
    <cellStyle name="Normal 13 4 45" xfId="4888" xr:uid="{E102B2D5-5DB9-4D65-9A44-C75B5DF8E7C0}"/>
    <cellStyle name="Normal 13 4 46" xfId="4889" xr:uid="{CD7414C5-897E-434D-957A-82D765A2EF35}"/>
    <cellStyle name="Normal 13 4 47" xfId="4890" xr:uid="{C5FF0B67-B3B6-43D5-BA12-2D1545E35163}"/>
    <cellStyle name="Normal 13 4 5" xfId="4891" xr:uid="{01B39915-292D-47C7-8E20-BB8C78657BD9}"/>
    <cellStyle name="Normal 13 4 6" xfId="4892" xr:uid="{BEF27300-7661-4C8B-9980-C515D8ED65BA}"/>
    <cellStyle name="Normal 13 4 7" xfId="4893" xr:uid="{F1E1A68C-4D30-4A53-ACD9-B77FC12FB2F9}"/>
    <cellStyle name="Normal 13 4 8" xfId="4894" xr:uid="{1F95C25E-764F-4807-A95E-F1BEA4AA3048}"/>
    <cellStyle name="Normal 13 4 9" xfId="4895" xr:uid="{4A2FF9BA-1853-404F-95DC-1EBDF1C5293D}"/>
    <cellStyle name="Normal 13 40" xfId="4896" xr:uid="{E380BED9-46FF-4995-891B-699D45005595}"/>
    <cellStyle name="Normal 13 41" xfId="4897" xr:uid="{247AD20B-1588-409E-BBB5-FF6CD1BA4952}"/>
    <cellStyle name="Normal 13 42" xfId="4898" xr:uid="{3AD4CB8E-92F6-486C-8208-B89D4E60C0B0}"/>
    <cellStyle name="Normal 13 43" xfId="4899" xr:uid="{3878DA50-B15D-44AA-A315-B9F96C022813}"/>
    <cellStyle name="Normal 13 44" xfId="4900" xr:uid="{083910C6-9352-4E1A-AC6E-7FD020685727}"/>
    <cellStyle name="Normal 13 45" xfId="4901" xr:uid="{21FEBBA6-D263-4147-9075-11AFB72FF5FD}"/>
    <cellStyle name="Normal 13 46" xfId="4902" xr:uid="{966F2CAE-03AF-4DC8-BFBF-13F91D51A51A}"/>
    <cellStyle name="Normal 13 47" xfId="4903" xr:uid="{D6F816D6-3778-4410-9012-CC292FA740AD}"/>
    <cellStyle name="Normal 13 48" xfId="4904" xr:uid="{B7A793EA-E6AC-48EF-A9AB-F2AA91637A84}"/>
    <cellStyle name="Normal 13 49" xfId="4905" xr:uid="{BA68FBDF-C446-442B-9B9F-1C51F800A032}"/>
    <cellStyle name="Normal 13 5" xfId="4906" xr:uid="{2D84E726-BE5E-4EAF-BB9D-AD15923EC3B9}"/>
    <cellStyle name="Normal 13 5 10" xfId="4907" xr:uid="{5D014AE8-A7CC-4334-B6D8-2A06E5464404}"/>
    <cellStyle name="Normal 13 5 11" xfId="4908" xr:uid="{AC449C8D-0F68-442B-8493-FD9345632924}"/>
    <cellStyle name="Normal 13 5 12" xfId="4909" xr:uid="{0768F2BE-0D20-432D-B8F7-1D02882C518B}"/>
    <cellStyle name="Normal 13 5 13" xfId="4910" xr:uid="{BA5317AC-E99E-4AA9-9DB7-3CAC73CADB63}"/>
    <cellStyle name="Normal 13 5 14" xfId="4911" xr:uid="{7D3382AF-3F4D-49D2-B952-D6DDF960DC57}"/>
    <cellStyle name="Normal 13 5 15" xfId="4912" xr:uid="{78E06491-8FA4-4829-B383-1A00C6AC35AA}"/>
    <cellStyle name="Normal 13 5 16" xfId="4913" xr:uid="{11B81445-DF82-45A3-B9C5-DE8FB5AAD6D2}"/>
    <cellStyle name="Normal 13 5 17" xfId="4914" xr:uid="{FB0EEB74-D340-467B-9204-DB47E7B99B44}"/>
    <cellStyle name="Normal 13 5 18" xfId="4915" xr:uid="{167A09D7-485E-4F97-A1EE-A519C5818F2D}"/>
    <cellStyle name="Normal 13 5 19" xfId="4916" xr:uid="{2D496BDB-11BD-4E59-8476-40D2821E743B}"/>
    <cellStyle name="Normal 13 5 2" xfId="4917" xr:uid="{E2C0986D-AF1A-482B-A55A-B2B748F41B48}"/>
    <cellStyle name="Normal 13 5 2 10" xfId="4918" xr:uid="{F833A616-44AA-4289-9D51-C82BD27FC020}"/>
    <cellStyle name="Normal 13 5 2 11" xfId="4919" xr:uid="{DE1FFA40-AABC-42BB-BB3B-0EDD38C321E3}"/>
    <cellStyle name="Normal 13 5 2 12" xfId="4920" xr:uid="{9D302E2B-3BC9-4F5E-AD63-41A61DA89CAB}"/>
    <cellStyle name="Normal 13 5 2 13" xfId="4921" xr:uid="{372EA55E-BA72-4C1A-8E75-D85831A12184}"/>
    <cellStyle name="Normal 13 5 2 14" xfId="4922" xr:uid="{C9A4048B-F87A-43AE-890C-163412BA6C5F}"/>
    <cellStyle name="Normal 13 5 2 15" xfId="4923" xr:uid="{CF72EE8E-31AD-4430-84A7-59DD6BF1111D}"/>
    <cellStyle name="Normal 13 5 2 16" xfId="4924" xr:uid="{0C32F3FA-088F-4871-B895-7FAFF5E60291}"/>
    <cellStyle name="Normal 13 5 2 17" xfId="4925" xr:uid="{DC2B8110-46E4-4C17-A990-8E629942E101}"/>
    <cellStyle name="Normal 13 5 2 18" xfId="4926" xr:uid="{2A9C7B2A-4F5A-43DB-851D-563553382C89}"/>
    <cellStyle name="Normal 13 5 2 19" xfId="4927" xr:uid="{F1CEA9A2-1798-42B8-9E4B-D2D517896D14}"/>
    <cellStyle name="Normal 13 5 2 2" xfId="4928" xr:uid="{9606F985-416E-4F54-8883-CF433D36B546}"/>
    <cellStyle name="Normal 13 5 2 2 10" xfId="4929" xr:uid="{30DC3BC0-787F-4940-A662-8377AE8DD64C}"/>
    <cellStyle name="Normal 13 5 2 2 11" xfId="4930" xr:uid="{57CB741C-1A8F-44BD-97E5-EDED1B0D93EB}"/>
    <cellStyle name="Normal 13 5 2 2 12" xfId="4931" xr:uid="{4D735CF4-6645-434B-B56A-71A9F208CD0F}"/>
    <cellStyle name="Normal 13 5 2 2 13" xfId="4932" xr:uid="{63BA200F-4561-46F2-8580-FFBEBB80E719}"/>
    <cellStyle name="Normal 13 5 2 2 14" xfId="4933" xr:uid="{C08EA691-8DEC-4356-B467-C4FE1BD0DEE8}"/>
    <cellStyle name="Normal 13 5 2 2 15" xfId="4934" xr:uid="{DB01A066-0139-4DA2-960E-45F96F3A0D6A}"/>
    <cellStyle name="Normal 13 5 2 2 16" xfId="4935" xr:uid="{DB2B1348-3277-491D-AF6B-D4062B6B839B}"/>
    <cellStyle name="Normal 13 5 2 2 17" xfId="4936" xr:uid="{D6495604-942A-427A-BF98-396D5BCD6CD8}"/>
    <cellStyle name="Normal 13 5 2 2 18" xfId="4937" xr:uid="{BD8E9F58-746F-4F7B-B8AE-AD6B638D9464}"/>
    <cellStyle name="Normal 13 5 2 2 19" xfId="4938" xr:uid="{FC57D5AE-B4B0-4EAE-9209-7D9E212E5E9D}"/>
    <cellStyle name="Normal 13 5 2 2 2" xfId="4939" xr:uid="{9F951D1D-A1D7-4523-90A5-CFE53573D151}"/>
    <cellStyle name="Normal 13 5 2 2 2 10" xfId="4940" xr:uid="{8EB1CEE4-C6A0-45AA-B261-BE0716C028FF}"/>
    <cellStyle name="Normal 13 5 2 2 2 11" xfId="4941" xr:uid="{30EBB483-274A-4219-8CF3-D2834E384874}"/>
    <cellStyle name="Normal 13 5 2 2 2 12" xfId="4942" xr:uid="{0A0C839D-91B7-4F1C-89B8-7EC9798A9AF3}"/>
    <cellStyle name="Normal 13 5 2 2 2 13" xfId="4943" xr:uid="{BE7CA360-0430-4B04-B6CB-08C1BC567BF4}"/>
    <cellStyle name="Normal 13 5 2 2 2 14" xfId="4944" xr:uid="{C774BE4E-EEA4-4716-B28E-4E4A2CDF9197}"/>
    <cellStyle name="Normal 13 5 2 2 2 15" xfId="4945" xr:uid="{5800CD3D-EC0A-4462-9FDD-DF0F37B8879B}"/>
    <cellStyle name="Normal 13 5 2 2 2 16" xfId="4946" xr:uid="{75DC2CCD-4BC9-4128-8940-F01E42541F6F}"/>
    <cellStyle name="Normal 13 5 2 2 2 17" xfId="4947" xr:uid="{2FA0284B-CE84-49CC-BF43-A6F2A533ACBB}"/>
    <cellStyle name="Normal 13 5 2 2 2 18" xfId="4948" xr:uid="{CF83265E-1964-4AA8-8E68-50B38CB67536}"/>
    <cellStyle name="Normal 13 5 2 2 2 19" xfId="4949" xr:uid="{5B1F437A-23F9-4E86-BAD4-6B77BFB27D8F}"/>
    <cellStyle name="Normal 13 5 2 2 2 2" xfId="4950" xr:uid="{3F1B4543-F80C-4749-9C08-53156FAD4A52}"/>
    <cellStyle name="Normal 13 5 2 2 2 20" xfId="4951" xr:uid="{7DA9832E-CE61-455F-9016-6A3DB1CECF45}"/>
    <cellStyle name="Normal 13 5 2 2 2 21" xfId="4952" xr:uid="{EABDB6DE-C966-40AB-B470-2B2971BB053B}"/>
    <cellStyle name="Normal 13 5 2 2 2 22" xfId="4953" xr:uid="{A6D3D690-9B58-4A56-8C33-50E4E45ADE2A}"/>
    <cellStyle name="Normal 13 5 2 2 2 23" xfId="4954" xr:uid="{0336C2C8-6F05-4C60-BC35-824A893D55ED}"/>
    <cellStyle name="Normal 13 5 2 2 2 24" xfId="4955" xr:uid="{BE25D10A-4086-4CAA-8903-EAD111C84C17}"/>
    <cellStyle name="Normal 13 5 2 2 2 25" xfId="4956" xr:uid="{FF3632D5-608C-4EA9-A02A-718419E659D9}"/>
    <cellStyle name="Normal 13 5 2 2 2 26" xfId="4957" xr:uid="{8A1F08A0-F172-4E61-A4DA-63486D1228BB}"/>
    <cellStyle name="Normal 13 5 2 2 2 27" xfId="4958" xr:uid="{FF7AE2C3-B69A-41D5-B024-22549F7B9E0D}"/>
    <cellStyle name="Normal 13 5 2 2 2 28" xfId="4959" xr:uid="{E3BF668D-B05C-449A-ADCA-1279B8C33C8A}"/>
    <cellStyle name="Normal 13 5 2 2 2 29" xfId="4960" xr:uid="{33D4EB8E-75D4-4CA5-B6BB-8A983ACB59BA}"/>
    <cellStyle name="Normal 13 5 2 2 2 3" xfId="4961" xr:uid="{47167FF6-2C66-446A-A668-25EF3AE1DB5D}"/>
    <cellStyle name="Normal 13 5 2 2 2 30" xfId="4962" xr:uid="{FFA28458-B833-4632-A480-6EDA9E480D21}"/>
    <cellStyle name="Normal 13 5 2 2 2 31" xfId="4963" xr:uid="{5814D3FD-DCC5-46B8-BE25-E6308C994A81}"/>
    <cellStyle name="Normal 13 5 2 2 2 32" xfId="4964" xr:uid="{32B7B14A-9BCC-44BF-A1DE-0B9FAA02E29B}"/>
    <cellStyle name="Normal 13 5 2 2 2 33" xfId="4965" xr:uid="{FA13E7BB-21FF-49C5-8249-FC96F0022E53}"/>
    <cellStyle name="Normal 13 5 2 2 2 34" xfId="4966" xr:uid="{2E71F5D1-92CE-4361-978D-2F988D3DB15F}"/>
    <cellStyle name="Normal 13 5 2 2 2 35" xfId="4967" xr:uid="{BDE8CADE-2E35-4C17-B6AD-D85BEC54F70C}"/>
    <cellStyle name="Normal 13 5 2 2 2 36" xfId="4968" xr:uid="{4AF2EA02-619E-4CFC-BA82-E478A48E4F62}"/>
    <cellStyle name="Normal 13 5 2 2 2 37" xfId="4969" xr:uid="{DB50D0B3-C873-47BB-9719-A0092EB55EDD}"/>
    <cellStyle name="Normal 13 5 2 2 2 38" xfId="4970" xr:uid="{7ED9D6D5-DE95-4577-B3D9-6E7824EA7F0F}"/>
    <cellStyle name="Normal 13 5 2 2 2 4" xfId="4971" xr:uid="{472FF382-090D-4E27-A57B-6495865AF7CF}"/>
    <cellStyle name="Normal 13 5 2 2 2 5" xfId="4972" xr:uid="{17D2CCB5-3C0E-435C-93FB-2F91561874D2}"/>
    <cellStyle name="Normal 13 5 2 2 2 6" xfId="4973" xr:uid="{33F41023-792F-4663-ADB3-70040F089827}"/>
    <cellStyle name="Normal 13 5 2 2 2 7" xfId="4974" xr:uid="{1AF180EF-5F15-447E-9FC9-FD967C991D25}"/>
    <cellStyle name="Normal 13 5 2 2 2 8" xfId="4975" xr:uid="{259BCF72-8714-4256-9C65-19288C412933}"/>
    <cellStyle name="Normal 13 5 2 2 2 9" xfId="4976" xr:uid="{F58D817B-BA02-4D7B-A679-E6A6F7A5CA18}"/>
    <cellStyle name="Normal 13 5 2 2 20" xfId="4977" xr:uid="{1CBDEB53-56D4-4702-8387-E7F4224DD509}"/>
    <cellStyle name="Normal 13 5 2 2 21" xfId="4978" xr:uid="{5B1DDF4F-2793-4B34-BD6D-9DB3A7229DEE}"/>
    <cellStyle name="Normal 13 5 2 2 22" xfId="4979" xr:uid="{906173DD-98C7-4D23-94B0-32E8E174DBB7}"/>
    <cellStyle name="Normal 13 5 2 2 23" xfId="4980" xr:uid="{B25371C3-4D8B-4DB2-A163-ABEE16D8DC4A}"/>
    <cellStyle name="Normal 13 5 2 2 24" xfId="4981" xr:uid="{4A5072EF-2F06-4432-B89A-A7927ACEFD10}"/>
    <cellStyle name="Normal 13 5 2 2 25" xfId="4982" xr:uid="{D757552A-F9BD-4469-8555-6BCFDA760F3E}"/>
    <cellStyle name="Normal 13 5 2 2 26" xfId="4983" xr:uid="{D426CD17-8DF8-4D7D-B582-4AE2A668810B}"/>
    <cellStyle name="Normal 13 5 2 2 27" xfId="4984" xr:uid="{8CB42405-05F2-431A-B326-569F37F3ADB1}"/>
    <cellStyle name="Normal 13 5 2 2 28" xfId="4985" xr:uid="{C53ECE8A-86FD-4C7D-9DF0-422D5B4746E8}"/>
    <cellStyle name="Normal 13 5 2 2 29" xfId="4986" xr:uid="{C012DFCE-F910-4E85-A39B-FF0BF50C6798}"/>
    <cellStyle name="Normal 13 5 2 2 3" xfId="4987" xr:uid="{97B5030A-C292-4538-9B16-DDF356C9065B}"/>
    <cellStyle name="Normal 13 5 2 2 30" xfId="4988" xr:uid="{CE11B0B6-2BA3-4D30-85D1-E1D93A38A1D9}"/>
    <cellStyle name="Normal 13 5 2 2 31" xfId="4989" xr:uid="{76FBD179-60E2-46C2-A5CB-0511DFF89010}"/>
    <cellStyle name="Normal 13 5 2 2 32" xfId="4990" xr:uid="{92C88D23-FF0F-4F4E-88DC-F19C76D278B5}"/>
    <cellStyle name="Normal 13 5 2 2 33" xfId="4991" xr:uid="{F29F8230-BD71-4A9F-BFCF-C33C8906E7CD}"/>
    <cellStyle name="Normal 13 5 2 2 34" xfId="4992" xr:uid="{6A0E33C2-490C-48F3-8D14-65AD392DD476}"/>
    <cellStyle name="Normal 13 5 2 2 35" xfId="4993" xr:uid="{4A849697-A08F-457D-B510-1202EC5E6BDB}"/>
    <cellStyle name="Normal 13 5 2 2 36" xfId="4994" xr:uid="{266CBF4C-D8CF-45AA-8BF0-AE7EABB69D53}"/>
    <cellStyle name="Normal 13 5 2 2 37" xfId="4995" xr:uid="{52E39FB2-F5B9-4454-8D97-D4C03866C394}"/>
    <cellStyle name="Normal 13 5 2 2 38" xfId="4996" xr:uid="{B8140730-50B0-41C2-857E-4AECB5942BC7}"/>
    <cellStyle name="Normal 13 5 2 2 4" xfId="4997" xr:uid="{EA3A7718-9726-42C3-9B7A-145A398AD8F6}"/>
    <cellStyle name="Normal 13 5 2 2 5" xfId="4998" xr:uid="{2C40605B-F32D-4E3F-8896-E5F38F779902}"/>
    <cellStyle name="Normal 13 5 2 2 6" xfId="4999" xr:uid="{FA9E1347-EE1B-4542-8936-54BD776D703B}"/>
    <cellStyle name="Normal 13 5 2 2 7" xfId="5000" xr:uid="{C2F33C65-492B-4285-9F0F-AE7BF45EF274}"/>
    <cellStyle name="Normal 13 5 2 2 8" xfId="5001" xr:uid="{5BA6F20E-4B19-4656-AB66-8081EB9C9F71}"/>
    <cellStyle name="Normal 13 5 2 2 9" xfId="5002" xr:uid="{DAE84AE3-BEEF-407A-918F-27195397A043}"/>
    <cellStyle name="Normal 13 5 2 20" xfId="5003" xr:uid="{783E8C36-96C2-4661-8B2A-EFB6BD7444BF}"/>
    <cellStyle name="Normal 13 5 2 21" xfId="5004" xr:uid="{886144A6-95A8-4A36-A151-239B5FE62D1C}"/>
    <cellStyle name="Normal 13 5 2 22" xfId="5005" xr:uid="{FFC48E3E-72B5-46E8-B4CF-7565A25257B8}"/>
    <cellStyle name="Normal 13 5 2 23" xfId="5006" xr:uid="{E746FDDC-A181-46B1-8184-268E57B40559}"/>
    <cellStyle name="Normal 13 5 2 24" xfId="5007" xr:uid="{915F5203-827D-4D90-88F0-278947C08DC6}"/>
    <cellStyle name="Normal 13 5 2 25" xfId="5008" xr:uid="{FC82A969-00FD-4ADF-9FE8-B836EDADFD0A}"/>
    <cellStyle name="Normal 13 5 2 26" xfId="5009" xr:uid="{3D527D4B-8BC9-4128-A7FF-BE0C28178177}"/>
    <cellStyle name="Normal 13 5 2 27" xfId="5010" xr:uid="{05015826-508B-4725-B025-9F2F02FF3F5A}"/>
    <cellStyle name="Normal 13 5 2 28" xfId="5011" xr:uid="{5B77CA3C-382C-41EA-B87A-9237D673933F}"/>
    <cellStyle name="Normal 13 5 2 29" xfId="5012" xr:uid="{F455C435-BCA8-4C8E-9D6F-44F4C8C89950}"/>
    <cellStyle name="Normal 13 5 2 3" xfId="5013" xr:uid="{84764BA9-661D-4A3A-898D-79AEC276EB22}"/>
    <cellStyle name="Normal 13 5 2 30" xfId="5014" xr:uid="{DAF9C246-5894-4852-A68F-AA61D020EC1E}"/>
    <cellStyle name="Normal 13 5 2 31" xfId="5015" xr:uid="{83170A58-9067-4577-A34D-F5118DC092F2}"/>
    <cellStyle name="Normal 13 5 2 32" xfId="5016" xr:uid="{24D4E6BC-9794-4A42-B594-DBE7D277F574}"/>
    <cellStyle name="Normal 13 5 2 33" xfId="5017" xr:uid="{3D23FAFC-28B2-41F6-9F3F-8C0789113035}"/>
    <cellStyle name="Normal 13 5 2 34" xfId="5018" xr:uid="{37BB4BBB-CF2C-40A5-82C9-AC4E4D6EE8D9}"/>
    <cellStyle name="Normal 13 5 2 35" xfId="5019" xr:uid="{728C8487-1AB5-4F25-8F0C-69F0F686E620}"/>
    <cellStyle name="Normal 13 5 2 36" xfId="5020" xr:uid="{DC3F8463-5307-4DFA-9055-E1E1194F1F1D}"/>
    <cellStyle name="Normal 13 5 2 37" xfId="5021" xr:uid="{2314A4CA-72CF-4FDD-AA64-36284855135A}"/>
    <cellStyle name="Normal 13 5 2 38" xfId="5022" xr:uid="{7F3D3788-00EE-4F2F-9413-335F54F97264}"/>
    <cellStyle name="Normal 13 5 2 39" xfId="5023" xr:uid="{1CDF70F0-60A0-4996-8CC6-3E7A681021B8}"/>
    <cellStyle name="Normal 13 5 2 4" xfId="5024" xr:uid="{4994ECA9-29F3-4352-86E5-867DD8708AC8}"/>
    <cellStyle name="Normal 13 5 2 40" xfId="5025" xr:uid="{19F616E2-9616-49E6-B16C-ED9F43254254}"/>
    <cellStyle name="Normal 13 5 2 5" xfId="5026" xr:uid="{5448F1EE-4D7C-4A8C-852A-EF87037A7D42}"/>
    <cellStyle name="Normal 13 5 2 6" xfId="5027" xr:uid="{8A493E97-B129-45D4-A448-F0FC9BC23822}"/>
    <cellStyle name="Normal 13 5 2 7" xfId="5028" xr:uid="{C6F52506-85E7-4C9B-B9BB-74B9E08B3387}"/>
    <cellStyle name="Normal 13 5 2 8" xfId="5029" xr:uid="{CD073845-1D12-4DD8-A073-DD6845A564FC}"/>
    <cellStyle name="Normal 13 5 2 9" xfId="5030" xr:uid="{5237AB39-35D0-485C-8331-A4FB54AEE93E}"/>
    <cellStyle name="Normal 13 5 20" xfId="5031" xr:uid="{BF99DE3C-E8BD-4C20-A65F-1E4CDE3ED8B3}"/>
    <cellStyle name="Normal 13 5 21" xfId="5032" xr:uid="{27C94A3A-22AE-4A49-B9C0-059E58D8CB49}"/>
    <cellStyle name="Normal 13 5 22" xfId="5033" xr:uid="{C92C4427-58C0-4AF0-B9CE-BE46CEAF5D17}"/>
    <cellStyle name="Normal 13 5 23" xfId="5034" xr:uid="{8ECA8FC6-4529-44CF-8B07-9B8C76E148A0}"/>
    <cellStyle name="Normal 13 5 24" xfId="5035" xr:uid="{A5A8EC85-FFC2-48F7-B802-226622FF94E9}"/>
    <cellStyle name="Normal 13 5 25" xfId="5036" xr:uid="{636B2407-DD3D-4F86-83A3-98EBBB1179B9}"/>
    <cellStyle name="Normal 13 5 26" xfId="5037" xr:uid="{3FB60E19-D2D2-4B0D-93CC-EB6BDE1DB896}"/>
    <cellStyle name="Normal 13 5 27" xfId="5038" xr:uid="{24E65EEB-2BF5-4FB7-975F-1F05A99CD916}"/>
    <cellStyle name="Normal 13 5 28" xfId="5039" xr:uid="{567C2876-BC53-4E77-A613-8C056873C2C0}"/>
    <cellStyle name="Normal 13 5 29" xfId="5040" xr:uid="{05A7EE9C-9C99-429C-946E-6837751D1FFD}"/>
    <cellStyle name="Normal 13 5 3" xfId="5041" xr:uid="{8BF178E6-4011-48EA-A3B2-88C1B4053D90}"/>
    <cellStyle name="Normal 13 5 3 10" xfId="5042" xr:uid="{A6EF94FD-1B47-4E6B-8DCE-17C71795FFC4}"/>
    <cellStyle name="Normal 13 5 3 11" xfId="5043" xr:uid="{78D45AF1-53A9-4474-9120-FB21C7BB7732}"/>
    <cellStyle name="Normal 13 5 3 12" xfId="5044" xr:uid="{090FB5E3-8112-4711-A1BC-C8D4B5386A98}"/>
    <cellStyle name="Normal 13 5 3 13" xfId="5045" xr:uid="{7892234F-4CB6-4FB8-88F1-3D4A60BBFC07}"/>
    <cellStyle name="Normal 13 5 3 14" xfId="5046" xr:uid="{D3483969-AD59-47CA-A4F0-3538CD6F32AD}"/>
    <cellStyle name="Normal 13 5 3 15" xfId="5047" xr:uid="{679D15CA-8203-4C30-AB3B-DBC0DB63E520}"/>
    <cellStyle name="Normal 13 5 3 16" xfId="5048" xr:uid="{3ECA5E24-FD22-46F5-B966-4916A374BBF4}"/>
    <cellStyle name="Normal 13 5 3 17" xfId="5049" xr:uid="{B244F62E-2544-4ED7-A483-45280682651F}"/>
    <cellStyle name="Normal 13 5 3 18" xfId="5050" xr:uid="{A9BC4B62-0201-41CB-9E6F-869F82B0C6EB}"/>
    <cellStyle name="Normal 13 5 3 19" xfId="5051" xr:uid="{DB45EE1D-F7F1-43A2-B9D2-B4C6D5AA4DEE}"/>
    <cellStyle name="Normal 13 5 3 2" xfId="5052" xr:uid="{6233F5F5-4297-4502-9DCB-E11BEBF1E123}"/>
    <cellStyle name="Normal 13 5 3 2 10" xfId="5053" xr:uid="{FB895B83-A54B-4C24-9E3F-55FC8B301C6E}"/>
    <cellStyle name="Normal 13 5 3 2 11" xfId="5054" xr:uid="{41066285-D84D-4499-B06C-2C1890596FB9}"/>
    <cellStyle name="Normal 13 5 3 2 12" xfId="5055" xr:uid="{4E4B9ABE-A5C1-4A48-8994-7C482B052E0E}"/>
    <cellStyle name="Normal 13 5 3 2 13" xfId="5056" xr:uid="{0AC7D8B1-E0C9-4B67-B75E-6C7F10A8A6D3}"/>
    <cellStyle name="Normal 13 5 3 2 14" xfId="5057" xr:uid="{8623ED80-8BBC-4523-85AE-09D21DE4285C}"/>
    <cellStyle name="Normal 13 5 3 2 15" xfId="5058" xr:uid="{B38BF8A0-BEBB-486E-A968-B35DFE4DD704}"/>
    <cellStyle name="Normal 13 5 3 2 16" xfId="5059" xr:uid="{A8758929-4D4F-4EB6-8C25-EB15495186D8}"/>
    <cellStyle name="Normal 13 5 3 2 17" xfId="5060" xr:uid="{E259355D-AE39-4254-8AFC-46ECE46AA734}"/>
    <cellStyle name="Normal 13 5 3 2 18" xfId="5061" xr:uid="{D664D47C-1246-4ED0-A98E-96C63A5AE4D9}"/>
    <cellStyle name="Normal 13 5 3 2 19" xfId="5062" xr:uid="{2D4EDB64-0897-43F1-8402-733F749D2165}"/>
    <cellStyle name="Normal 13 5 3 2 2" xfId="5063" xr:uid="{0CDE3F57-66EA-43C0-803A-D1134D225C38}"/>
    <cellStyle name="Normal 13 5 3 2 20" xfId="5064" xr:uid="{62C00272-49E0-4B93-ABDE-43CF8640220B}"/>
    <cellStyle name="Normal 13 5 3 2 21" xfId="5065" xr:uid="{25C8FCA0-89AC-441E-9F2D-35EA0BB790C2}"/>
    <cellStyle name="Normal 13 5 3 2 22" xfId="5066" xr:uid="{BD4DB1D0-7C00-4F8C-8D82-9316CEDAF290}"/>
    <cellStyle name="Normal 13 5 3 2 23" xfId="5067" xr:uid="{9CFBADEE-117E-4021-8D6C-FDC897FCEBC1}"/>
    <cellStyle name="Normal 13 5 3 2 24" xfId="5068" xr:uid="{48680306-EC51-4AEF-B89D-FBA023B025AE}"/>
    <cellStyle name="Normal 13 5 3 2 25" xfId="5069" xr:uid="{EF78065F-0A9B-48DC-ADAF-BCEE3CF9A816}"/>
    <cellStyle name="Normal 13 5 3 2 26" xfId="5070" xr:uid="{1AE14BDD-267F-481C-B0D9-8CF47F8FBAA0}"/>
    <cellStyle name="Normal 13 5 3 2 27" xfId="5071" xr:uid="{7A469F52-6803-4E8B-A9A0-62FD5C5433D0}"/>
    <cellStyle name="Normal 13 5 3 2 28" xfId="5072" xr:uid="{6AEF7169-2D13-4513-827A-7DE55F6A15AC}"/>
    <cellStyle name="Normal 13 5 3 2 29" xfId="5073" xr:uid="{7E40C484-04C2-4893-83C5-FF1C4A200908}"/>
    <cellStyle name="Normal 13 5 3 2 3" xfId="5074" xr:uid="{6DC1007F-FEB2-4333-A40C-9E53C1DE2902}"/>
    <cellStyle name="Normal 13 5 3 2 30" xfId="5075" xr:uid="{8D2E2915-A81F-4114-AD75-AF98B83293BC}"/>
    <cellStyle name="Normal 13 5 3 2 31" xfId="5076" xr:uid="{31C528B7-C331-4B93-89CA-7EB0FA71BD9D}"/>
    <cellStyle name="Normal 13 5 3 2 32" xfId="5077" xr:uid="{B0523807-C87B-46E1-BBE4-9BC6551171B1}"/>
    <cellStyle name="Normal 13 5 3 2 33" xfId="5078" xr:uid="{49D9D433-8250-4EFA-AD9E-5F9D63F68C66}"/>
    <cellStyle name="Normal 13 5 3 2 34" xfId="5079" xr:uid="{14F12BAD-7A49-4DE0-A7DC-B3AFDF98B740}"/>
    <cellStyle name="Normal 13 5 3 2 35" xfId="5080" xr:uid="{C076F14D-BDF9-4953-9E97-2DA48CF4915D}"/>
    <cellStyle name="Normal 13 5 3 2 36" xfId="5081" xr:uid="{6589A0EC-A743-4D3B-969A-1E687C35ADBC}"/>
    <cellStyle name="Normal 13 5 3 2 37" xfId="5082" xr:uid="{EEBAEC71-C6CA-40F4-8C1F-744B33D6CB2B}"/>
    <cellStyle name="Normal 13 5 3 2 38" xfId="5083" xr:uid="{C0D15519-C55B-4BDC-92AE-3D57B2F52214}"/>
    <cellStyle name="Normal 13 5 3 2 4" xfId="5084" xr:uid="{94154062-E869-43A6-B3B3-D0522C454684}"/>
    <cellStyle name="Normal 13 5 3 2 5" xfId="5085" xr:uid="{BEA0DF1D-F965-47A9-98BC-89815BBC17D6}"/>
    <cellStyle name="Normal 13 5 3 2 6" xfId="5086" xr:uid="{BB6BD404-D167-4692-B638-9C8BEE4B7675}"/>
    <cellStyle name="Normal 13 5 3 2 7" xfId="5087" xr:uid="{797DA25E-40CB-45F0-817F-F7EE66DBD517}"/>
    <cellStyle name="Normal 13 5 3 2 8" xfId="5088" xr:uid="{06D1AB05-FB09-4B7F-B261-41CAECC3F425}"/>
    <cellStyle name="Normal 13 5 3 2 9" xfId="5089" xr:uid="{B60B762D-1E6B-40FE-9920-32E1D16B0A85}"/>
    <cellStyle name="Normal 13 5 3 20" xfId="5090" xr:uid="{F31ECA97-1FA0-402D-95BA-39F2FDF1CBF3}"/>
    <cellStyle name="Normal 13 5 3 21" xfId="5091" xr:uid="{98F2769E-80C3-4259-B7F9-920480B872D0}"/>
    <cellStyle name="Normal 13 5 3 22" xfId="5092" xr:uid="{0D4F00B6-48EE-416E-AB21-F40980E6CEB7}"/>
    <cellStyle name="Normal 13 5 3 23" xfId="5093" xr:uid="{FDDD3CE8-B5CD-45D9-A62D-2D04B346D659}"/>
    <cellStyle name="Normal 13 5 3 24" xfId="5094" xr:uid="{95A1471E-70F5-46E4-B81A-9A2EFE07E135}"/>
    <cellStyle name="Normal 13 5 3 25" xfId="5095" xr:uid="{E6671BC1-B13C-47A5-8D1A-1734D8B19105}"/>
    <cellStyle name="Normal 13 5 3 26" xfId="5096" xr:uid="{9F6BCA03-A436-47C9-9A38-B67AD523FD08}"/>
    <cellStyle name="Normal 13 5 3 27" xfId="5097" xr:uid="{63946BDF-04F3-4FCF-B205-87CD0A7EA544}"/>
    <cellStyle name="Normal 13 5 3 28" xfId="5098" xr:uid="{11625177-10CE-430B-BA15-55AFD82B0BB8}"/>
    <cellStyle name="Normal 13 5 3 29" xfId="5099" xr:uid="{976D0003-F9FB-412E-A3C3-5A31208279C3}"/>
    <cellStyle name="Normal 13 5 3 3" xfId="5100" xr:uid="{E6697A4C-C14C-4E21-A605-99EF515903BA}"/>
    <cellStyle name="Normal 13 5 3 30" xfId="5101" xr:uid="{49D57647-E95A-4963-9FDE-3AD7F84D035C}"/>
    <cellStyle name="Normal 13 5 3 31" xfId="5102" xr:uid="{FC833D9F-9A39-4C51-AEA9-2E3EFE20A875}"/>
    <cellStyle name="Normal 13 5 3 32" xfId="5103" xr:uid="{A1611A67-57E3-4B81-A230-66E900E457DB}"/>
    <cellStyle name="Normal 13 5 3 33" xfId="5104" xr:uid="{22D0F565-2BAB-4650-B6A5-17406DDCF6FD}"/>
    <cellStyle name="Normal 13 5 3 34" xfId="5105" xr:uid="{8C416C16-DAAB-4AFB-B3A4-4233B9488C80}"/>
    <cellStyle name="Normal 13 5 3 35" xfId="5106" xr:uid="{CDA0D031-F2FE-411A-B102-FDF96DCA7DAD}"/>
    <cellStyle name="Normal 13 5 3 36" xfId="5107" xr:uid="{D8BD2982-370A-4DA4-8403-D96B7CDE7AD4}"/>
    <cellStyle name="Normal 13 5 3 37" xfId="5108" xr:uid="{41F85EDA-D580-46FE-A273-66F530C94F86}"/>
    <cellStyle name="Normal 13 5 3 38" xfId="5109" xr:uid="{EAC43A5E-B2F9-41F2-AE8D-BC9EF9E01847}"/>
    <cellStyle name="Normal 13 5 3 4" xfId="5110" xr:uid="{BDA290CD-E009-4722-B51D-2F4EA0A48ADC}"/>
    <cellStyle name="Normal 13 5 3 5" xfId="5111" xr:uid="{DD5257F9-2770-4E71-ABF1-A024078393A9}"/>
    <cellStyle name="Normal 13 5 3 6" xfId="5112" xr:uid="{863E7C4B-B25C-4687-8A15-D2E47D6B7380}"/>
    <cellStyle name="Normal 13 5 3 7" xfId="5113" xr:uid="{6F502F2F-230A-4E9D-BFA0-64727F6DA4FB}"/>
    <cellStyle name="Normal 13 5 3 8" xfId="5114" xr:uid="{658E7F2E-4889-4A6B-94B0-3728C13DBDA2}"/>
    <cellStyle name="Normal 13 5 3 9" xfId="5115" xr:uid="{DA388213-899D-477C-A37F-90B634A6FA52}"/>
    <cellStyle name="Normal 13 5 30" xfId="5116" xr:uid="{AAE03F8F-323F-486F-BB1D-0588BF6A81B5}"/>
    <cellStyle name="Normal 13 5 31" xfId="5117" xr:uid="{E3B66D3D-15DB-49EA-9F71-DF95F2F6C8B4}"/>
    <cellStyle name="Normal 13 5 32" xfId="5118" xr:uid="{AEA15D8A-8041-4CC4-847E-6F32F78526E9}"/>
    <cellStyle name="Normal 13 5 33" xfId="5119" xr:uid="{622B3A45-2DB1-4BFF-8C69-A1F5596B8433}"/>
    <cellStyle name="Normal 13 5 34" xfId="5120" xr:uid="{7D2CFCD7-4A5E-4520-B08C-0DD957520E13}"/>
    <cellStyle name="Normal 13 5 35" xfId="5121" xr:uid="{3FA41B88-1BE9-4AFB-AB9F-3AB46924BDB0}"/>
    <cellStyle name="Normal 13 5 36" xfId="5122" xr:uid="{6A60E4BD-2397-4759-B87F-92768FABFF48}"/>
    <cellStyle name="Normal 13 5 37" xfId="5123" xr:uid="{AAE4985E-9BD7-439E-8B5E-68A24F7F073D}"/>
    <cellStyle name="Normal 13 5 38" xfId="5124" xr:uid="{F4C6F5A1-DFBB-4242-9BB7-57E9A4088611}"/>
    <cellStyle name="Normal 13 5 39" xfId="5125" xr:uid="{6ADAFB80-9A23-4700-BC2E-23FA756F58A7}"/>
    <cellStyle name="Normal 13 5 4" xfId="5126" xr:uid="{2851FB76-CA88-4061-81E3-062E3B498B2D}"/>
    <cellStyle name="Normal 13 5 40" xfId="5127" xr:uid="{897645B8-526F-488A-8E5D-454D70F42BDE}"/>
    <cellStyle name="Normal 13 5 41" xfId="5128" xr:uid="{A0531537-876A-4E2A-A44D-B43F4FCA6BEB}"/>
    <cellStyle name="Normal 13 5 42" xfId="5129" xr:uid="{A2AE100A-3E1F-4705-800A-EE6416515B0B}"/>
    <cellStyle name="Normal 13 5 43" xfId="5130" xr:uid="{51795B0C-29CB-42A9-8246-4DB1BEF68062}"/>
    <cellStyle name="Normal 13 5 44" xfId="5131" xr:uid="{D6892409-4736-4762-B1C4-B409FB9B2229}"/>
    <cellStyle name="Normal 13 5 45" xfId="5132" xr:uid="{1F49FCA0-5AE6-4C42-8FA2-C1CD50B7EB51}"/>
    <cellStyle name="Normal 13 5 46" xfId="5133" xr:uid="{230B6C60-8B8A-4F7D-9D72-46133ED326B1}"/>
    <cellStyle name="Normal 13 5 47" xfId="5134" xr:uid="{BCCC512A-7CFD-4F11-8E62-AE82E7912980}"/>
    <cellStyle name="Normal 13 5 5" xfId="5135" xr:uid="{ACD5CD17-467F-4900-A9C4-339D733B9072}"/>
    <cellStyle name="Normal 13 5 6" xfId="5136" xr:uid="{4C13774C-5F8C-4C33-B774-1FFE710A8DB4}"/>
    <cellStyle name="Normal 13 5 7" xfId="5137" xr:uid="{A30E1729-8CF5-4FE2-B83F-1AB7B474E6D7}"/>
    <cellStyle name="Normal 13 5 8" xfId="5138" xr:uid="{9E8CB76E-54D1-42D4-83FB-625C8AE227C1}"/>
    <cellStyle name="Normal 13 5 9" xfId="5139" xr:uid="{DD8073D3-4646-44FC-B0F2-6C72D463AB14}"/>
    <cellStyle name="Normal 13 50" xfId="5140" xr:uid="{8BFB42D2-5FB0-4DB7-B650-5968279CE94F}"/>
    <cellStyle name="Normal 13 51" xfId="5141" xr:uid="{14D97D45-4703-4D21-9815-CC63ACB27B97}"/>
    <cellStyle name="Normal 13 52" xfId="5142" xr:uid="{2D85A850-66CC-4348-8643-B634D23C9E7F}"/>
    <cellStyle name="Normal 13 53" xfId="5143" xr:uid="{DAF39E1B-30CA-4B21-ACF9-F2715C7F2FF0}"/>
    <cellStyle name="Normal 13 6" xfId="5144" xr:uid="{77E7DBF3-1283-4F91-930D-A957378B9EF6}"/>
    <cellStyle name="Normal 13 6 10" xfId="5145" xr:uid="{79AFA588-B5E6-4E62-9635-D10F7CB22EF3}"/>
    <cellStyle name="Normal 13 6 11" xfId="5146" xr:uid="{DA55B9D1-14DC-4331-9E8E-118933237442}"/>
    <cellStyle name="Normal 13 6 12" xfId="5147" xr:uid="{E3559613-AE87-47E4-BC66-16C69EC6E8F1}"/>
    <cellStyle name="Normal 13 6 13" xfId="5148" xr:uid="{E946266A-5FCC-4A3A-BB6D-701268182791}"/>
    <cellStyle name="Normal 13 6 14" xfId="5149" xr:uid="{DC009337-7E7B-4E7D-964E-A7BFDA013A39}"/>
    <cellStyle name="Normal 13 6 15" xfId="5150" xr:uid="{4CA3351B-715F-47D7-91EC-1B348BBD6039}"/>
    <cellStyle name="Normal 13 6 16" xfId="5151" xr:uid="{4071B93F-3D66-4ED6-AB70-CB33EFE662AE}"/>
    <cellStyle name="Normal 13 6 17" xfId="5152" xr:uid="{D04373BE-029C-46BD-98B4-71CBA24A228C}"/>
    <cellStyle name="Normal 13 6 18" xfId="5153" xr:uid="{97247539-B0F3-4F6E-92D5-2F3652F02CD5}"/>
    <cellStyle name="Normal 13 6 19" xfId="5154" xr:uid="{AF85B3CD-8323-4C4B-A107-577DF7D1C27D}"/>
    <cellStyle name="Normal 13 6 2" xfId="5155" xr:uid="{4967E77B-246C-4D38-9A44-F7EAE9B0689F}"/>
    <cellStyle name="Normal 13 6 2 10" xfId="5156" xr:uid="{23C87BB1-4B50-4130-A606-17DD93CF0340}"/>
    <cellStyle name="Normal 13 6 2 11" xfId="5157" xr:uid="{48DB8502-FD28-4A10-8F23-0CB9CB6FA57F}"/>
    <cellStyle name="Normal 13 6 2 12" xfId="5158" xr:uid="{B5C93754-3540-49B5-9ADA-7729F34C8FBF}"/>
    <cellStyle name="Normal 13 6 2 13" xfId="5159" xr:uid="{EA679E07-5C80-491D-85AF-94460773D44D}"/>
    <cellStyle name="Normal 13 6 2 14" xfId="5160" xr:uid="{FBFFB34D-B433-4ED0-B1C4-1C4CF90530CF}"/>
    <cellStyle name="Normal 13 6 2 15" xfId="5161" xr:uid="{97F4F406-65EB-4D3B-8125-5088BF106F61}"/>
    <cellStyle name="Normal 13 6 2 16" xfId="5162" xr:uid="{9681D124-5FCC-454A-8109-E3D550ADB754}"/>
    <cellStyle name="Normal 13 6 2 17" xfId="5163" xr:uid="{2C28E918-96F8-4D2F-A28C-4077DB972323}"/>
    <cellStyle name="Normal 13 6 2 18" xfId="5164" xr:uid="{5B7816A2-68B6-469D-8562-4EC772B24E05}"/>
    <cellStyle name="Normal 13 6 2 19" xfId="5165" xr:uid="{863D2437-2B18-4ABC-9A7A-1F7ACCDE8C9A}"/>
    <cellStyle name="Normal 13 6 2 2" xfId="5166" xr:uid="{51F9C2AC-B8D4-4BB6-845F-AA38856AAB13}"/>
    <cellStyle name="Normal 13 6 2 2 10" xfId="5167" xr:uid="{DF3D2A13-9133-4724-B759-5663615A9E9D}"/>
    <cellStyle name="Normal 13 6 2 2 11" xfId="5168" xr:uid="{F1F44B59-24C7-4454-970E-F106162293FC}"/>
    <cellStyle name="Normal 13 6 2 2 12" xfId="5169" xr:uid="{AAE7301F-55A4-4ECF-8816-DFCC967C39D9}"/>
    <cellStyle name="Normal 13 6 2 2 13" xfId="5170" xr:uid="{2846F84B-FBBA-4497-98FC-534CF181461E}"/>
    <cellStyle name="Normal 13 6 2 2 14" xfId="5171" xr:uid="{FEB96882-69A5-4AFE-87C4-6177D0363BDA}"/>
    <cellStyle name="Normal 13 6 2 2 15" xfId="5172" xr:uid="{D24C3A1D-79DF-4DB7-B054-DA5664EA9845}"/>
    <cellStyle name="Normal 13 6 2 2 16" xfId="5173" xr:uid="{E556D591-EDDC-45CF-8F66-E472421EF251}"/>
    <cellStyle name="Normal 13 6 2 2 17" xfId="5174" xr:uid="{E4A55788-FCEE-45D2-AB2E-9669AC005785}"/>
    <cellStyle name="Normal 13 6 2 2 18" xfId="5175" xr:uid="{A10B242B-D357-4201-BAB3-82B0E8799BBB}"/>
    <cellStyle name="Normal 13 6 2 2 19" xfId="5176" xr:uid="{4ABBED2B-A07F-4CEA-BF9A-A5729067301B}"/>
    <cellStyle name="Normal 13 6 2 2 2" xfId="5177" xr:uid="{9E2C4031-8BC7-4E1C-85A4-E77E1EC6B1EB}"/>
    <cellStyle name="Normal 13 6 2 2 2 10" xfId="5178" xr:uid="{DC7AE098-8125-42A7-9499-E363A63DF813}"/>
    <cellStyle name="Normal 13 6 2 2 2 11" xfId="5179" xr:uid="{B0217072-29A6-4C71-8EAC-DB3E271FEEDE}"/>
    <cellStyle name="Normal 13 6 2 2 2 12" xfId="5180" xr:uid="{73B776E9-F55B-4320-9D9A-C76F4B1F28FC}"/>
    <cellStyle name="Normal 13 6 2 2 2 13" xfId="5181" xr:uid="{B0B2AEB9-7174-4479-BD31-95C73481B25A}"/>
    <cellStyle name="Normal 13 6 2 2 2 14" xfId="5182" xr:uid="{14793213-A600-4DFC-ADB4-08A277ABAC89}"/>
    <cellStyle name="Normal 13 6 2 2 2 15" xfId="5183" xr:uid="{9A7C7476-0606-46A5-8A98-F7D6E9F3C32F}"/>
    <cellStyle name="Normal 13 6 2 2 2 16" xfId="5184" xr:uid="{1923977D-ED5B-4009-A3CF-BBC1769ABFB0}"/>
    <cellStyle name="Normal 13 6 2 2 2 17" xfId="5185" xr:uid="{E79ADFBA-510C-4ABF-ACD9-CED1BDFAA897}"/>
    <cellStyle name="Normal 13 6 2 2 2 18" xfId="5186" xr:uid="{A546126A-4338-45BF-926A-7CB16FF3A49E}"/>
    <cellStyle name="Normal 13 6 2 2 2 19" xfId="5187" xr:uid="{C6FBA5E4-932B-4315-9062-D84ACBECDF79}"/>
    <cellStyle name="Normal 13 6 2 2 2 2" xfId="5188" xr:uid="{911566D3-4C1F-4968-A7CC-1BA1146BC001}"/>
    <cellStyle name="Normal 13 6 2 2 2 20" xfId="5189" xr:uid="{08E84256-05B6-4738-BC87-4E51DFC63CF2}"/>
    <cellStyle name="Normal 13 6 2 2 2 21" xfId="5190" xr:uid="{00D3BFB9-6282-40BF-87D9-DC71D53DE9F9}"/>
    <cellStyle name="Normal 13 6 2 2 2 22" xfId="5191" xr:uid="{2AAE652C-CE4B-437D-944C-9C9F51C1106C}"/>
    <cellStyle name="Normal 13 6 2 2 2 23" xfId="5192" xr:uid="{0581FB5D-E756-441C-A8F2-0A4F7C3E08D4}"/>
    <cellStyle name="Normal 13 6 2 2 2 24" xfId="5193" xr:uid="{0C9045E5-DBD1-438F-8FE1-7068A2721722}"/>
    <cellStyle name="Normal 13 6 2 2 2 25" xfId="5194" xr:uid="{8888D282-ED45-4618-B212-5185EB07EECE}"/>
    <cellStyle name="Normal 13 6 2 2 2 26" xfId="5195" xr:uid="{4B1C1A63-E410-4A03-8BBD-9443408DE9CE}"/>
    <cellStyle name="Normal 13 6 2 2 2 27" xfId="5196" xr:uid="{0FC42B2D-A8F9-4D4E-B975-F1A15F9A6367}"/>
    <cellStyle name="Normal 13 6 2 2 2 28" xfId="5197" xr:uid="{54F3C748-5823-44D9-BDAC-82460A8755C6}"/>
    <cellStyle name="Normal 13 6 2 2 2 29" xfId="5198" xr:uid="{3291238C-FD36-4945-8F85-555B46DF74F8}"/>
    <cellStyle name="Normal 13 6 2 2 2 3" xfId="5199" xr:uid="{6EA9C930-6C04-4107-9007-97EE1CC31CA6}"/>
    <cellStyle name="Normal 13 6 2 2 2 30" xfId="5200" xr:uid="{9F56791B-DFBE-4F84-B195-30236FE3FF10}"/>
    <cellStyle name="Normal 13 6 2 2 2 31" xfId="5201" xr:uid="{F91D6589-7578-48D4-BFAD-89F6E7957CF6}"/>
    <cellStyle name="Normal 13 6 2 2 2 32" xfId="5202" xr:uid="{BE0272B3-5763-437F-95C9-AE1A4F08368F}"/>
    <cellStyle name="Normal 13 6 2 2 2 33" xfId="5203" xr:uid="{EC55D529-431F-4F3E-939D-B65A62484DDC}"/>
    <cellStyle name="Normal 13 6 2 2 2 34" xfId="5204" xr:uid="{A615BAC0-CCE8-436A-B358-3B199B7181BD}"/>
    <cellStyle name="Normal 13 6 2 2 2 35" xfId="5205" xr:uid="{90374498-0633-426E-909B-D69FB44584AD}"/>
    <cellStyle name="Normal 13 6 2 2 2 36" xfId="5206" xr:uid="{284AB198-4178-4B6F-B8E3-B71ECBBBBCFB}"/>
    <cellStyle name="Normal 13 6 2 2 2 37" xfId="5207" xr:uid="{23B55C8C-A124-42EA-B50B-7AB90345E434}"/>
    <cellStyle name="Normal 13 6 2 2 2 38" xfId="5208" xr:uid="{57027EAD-F58B-420B-AF6D-B46454E8CBEC}"/>
    <cellStyle name="Normal 13 6 2 2 2 4" xfId="5209" xr:uid="{BEF195A7-BFB0-44B7-A046-5BCDCD31AF71}"/>
    <cellStyle name="Normal 13 6 2 2 2 5" xfId="5210" xr:uid="{516DC95E-4B74-4AFC-8FB9-01BAFB22D374}"/>
    <cellStyle name="Normal 13 6 2 2 2 6" xfId="5211" xr:uid="{6067EFCF-C2DD-4C27-BDE1-9C2E04C69B73}"/>
    <cellStyle name="Normal 13 6 2 2 2 7" xfId="5212" xr:uid="{F6DA0E45-A19C-4F4E-BF2D-4FCF44208461}"/>
    <cellStyle name="Normal 13 6 2 2 2 8" xfId="5213" xr:uid="{71E005CA-FF75-44AC-BD9F-0A0FBB96D84B}"/>
    <cellStyle name="Normal 13 6 2 2 2 9" xfId="5214" xr:uid="{DE84D0A7-6603-4613-B90A-A14775532639}"/>
    <cellStyle name="Normal 13 6 2 2 20" xfId="5215" xr:uid="{64FC735B-3FCD-4C75-B118-FF8499FFEEB5}"/>
    <cellStyle name="Normal 13 6 2 2 21" xfId="5216" xr:uid="{DB40F71A-B506-4BC2-B6A2-022288C0DB07}"/>
    <cellStyle name="Normal 13 6 2 2 22" xfId="5217" xr:uid="{5C58938D-B45E-446B-AF7F-433CEBC046C6}"/>
    <cellStyle name="Normal 13 6 2 2 23" xfId="5218" xr:uid="{7DC660A7-AA56-4527-A26F-2A2111231B46}"/>
    <cellStyle name="Normal 13 6 2 2 24" xfId="5219" xr:uid="{A4A060BE-2F99-4A19-BB09-3116DF067D7A}"/>
    <cellStyle name="Normal 13 6 2 2 25" xfId="5220" xr:uid="{42814CC1-107D-455A-9E94-A136C5B4385E}"/>
    <cellStyle name="Normal 13 6 2 2 26" xfId="5221" xr:uid="{4FDF8DE5-A50D-48BC-848B-52FB35B86BD6}"/>
    <cellStyle name="Normal 13 6 2 2 27" xfId="5222" xr:uid="{ECC7876A-6D1E-4BBE-92C5-31CFBEE7560C}"/>
    <cellStyle name="Normal 13 6 2 2 28" xfId="5223" xr:uid="{17E555FE-19DF-48D4-AF05-F575B3E5236B}"/>
    <cellStyle name="Normal 13 6 2 2 29" xfId="5224" xr:uid="{A22892DD-9DDD-4FD5-837B-FA02533800C8}"/>
    <cellStyle name="Normal 13 6 2 2 3" xfId="5225" xr:uid="{97B86A6A-9B4A-461D-B63C-BFD33BCD8033}"/>
    <cellStyle name="Normal 13 6 2 2 30" xfId="5226" xr:uid="{27EC45A4-A766-42DB-B22F-BA74C12BF841}"/>
    <cellStyle name="Normal 13 6 2 2 31" xfId="5227" xr:uid="{7AF3CB10-A901-4778-BECB-B9E64B632ECA}"/>
    <cellStyle name="Normal 13 6 2 2 32" xfId="5228" xr:uid="{9BBB3787-C1DB-4258-B6D2-4126C6166F1E}"/>
    <cellStyle name="Normal 13 6 2 2 33" xfId="5229" xr:uid="{4564B9D2-6D99-454D-8A9D-FFE1B25570A4}"/>
    <cellStyle name="Normal 13 6 2 2 34" xfId="5230" xr:uid="{E8E9BCE0-CE30-4951-8377-17C216D8E26D}"/>
    <cellStyle name="Normal 13 6 2 2 35" xfId="5231" xr:uid="{5DE38047-50C7-471C-B28E-B6C94FC4E4BB}"/>
    <cellStyle name="Normal 13 6 2 2 36" xfId="5232" xr:uid="{6EFD0D6E-F66A-4568-A199-CEB81FA3FB87}"/>
    <cellStyle name="Normal 13 6 2 2 37" xfId="5233" xr:uid="{B3931EEE-90CA-4F32-AC7A-B88F04233ACC}"/>
    <cellStyle name="Normal 13 6 2 2 38" xfId="5234" xr:uid="{4C4606B5-F7A5-4DE2-BF9F-C51165111A1E}"/>
    <cellStyle name="Normal 13 6 2 2 4" xfId="5235" xr:uid="{1F354FB7-ED91-4FA4-A804-C7420E2B192F}"/>
    <cellStyle name="Normal 13 6 2 2 5" xfId="5236" xr:uid="{60022CF5-ECA3-45AC-B6D8-26F14D0D3177}"/>
    <cellStyle name="Normal 13 6 2 2 6" xfId="5237" xr:uid="{DD5C63FD-C78A-426E-9CE4-32A72BE52FA8}"/>
    <cellStyle name="Normal 13 6 2 2 7" xfId="5238" xr:uid="{63B47775-8407-43C0-8256-6924032D7DDA}"/>
    <cellStyle name="Normal 13 6 2 2 8" xfId="5239" xr:uid="{09D503F4-5DC7-450A-BC3D-6860936263B8}"/>
    <cellStyle name="Normal 13 6 2 2 9" xfId="5240" xr:uid="{03065240-FBEA-4128-B913-1D19E4DA0882}"/>
    <cellStyle name="Normal 13 6 2 20" xfId="5241" xr:uid="{206D3995-129D-45DB-B09B-6F872D5BD0E0}"/>
    <cellStyle name="Normal 13 6 2 21" xfId="5242" xr:uid="{6BF6B237-2EDA-4D7C-8C64-A2EFD81AA84E}"/>
    <cellStyle name="Normal 13 6 2 22" xfId="5243" xr:uid="{BD4FA5B4-3441-4A7F-B882-AD31BD9F5DDB}"/>
    <cellStyle name="Normal 13 6 2 23" xfId="5244" xr:uid="{B1C9DF8C-F671-4143-8ABC-DAA8EE221A5C}"/>
    <cellStyle name="Normal 13 6 2 24" xfId="5245" xr:uid="{213DD615-2977-4D94-AD45-B2BB2227ADDC}"/>
    <cellStyle name="Normal 13 6 2 25" xfId="5246" xr:uid="{413D3CFC-A8B5-47A1-935E-47BC8568F406}"/>
    <cellStyle name="Normal 13 6 2 26" xfId="5247" xr:uid="{5BEDC7B4-9203-486B-BE63-2F7000C7E167}"/>
    <cellStyle name="Normal 13 6 2 27" xfId="5248" xr:uid="{457959DE-889D-473B-90C2-4C3A3366DE0D}"/>
    <cellStyle name="Normal 13 6 2 28" xfId="5249" xr:uid="{063C2854-A2F5-4872-B9D1-6C1F4D516327}"/>
    <cellStyle name="Normal 13 6 2 29" xfId="5250" xr:uid="{AEF801EE-9BA3-4A90-8AE2-1C71078F7736}"/>
    <cellStyle name="Normal 13 6 2 3" xfId="5251" xr:uid="{5C476BE3-B981-489B-92FA-AA0E4EE45548}"/>
    <cellStyle name="Normal 13 6 2 30" xfId="5252" xr:uid="{CA331F72-401F-458E-B045-77E02CA9B3CF}"/>
    <cellStyle name="Normal 13 6 2 31" xfId="5253" xr:uid="{6A27B8A5-77F3-43D8-A6E5-F44E9A7E96CC}"/>
    <cellStyle name="Normal 13 6 2 32" xfId="5254" xr:uid="{87F80658-2A93-4E85-A81D-C0E41668F982}"/>
    <cellStyle name="Normal 13 6 2 33" xfId="5255" xr:uid="{DB828229-2A91-46A8-AB1B-341072D839E7}"/>
    <cellStyle name="Normal 13 6 2 34" xfId="5256" xr:uid="{B984B5E2-5BAB-42F4-8AE2-9ABBA73880A8}"/>
    <cellStyle name="Normal 13 6 2 35" xfId="5257" xr:uid="{73367624-6835-44F5-BFFE-8800D5D9B62E}"/>
    <cellStyle name="Normal 13 6 2 36" xfId="5258" xr:uid="{4FA40B73-CABD-44F0-ACC8-00F938C80775}"/>
    <cellStyle name="Normal 13 6 2 37" xfId="5259" xr:uid="{715FF889-DA4B-409F-82A9-94B74C316096}"/>
    <cellStyle name="Normal 13 6 2 38" xfId="5260" xr:uid="{271AB059-1590-4424-A598-ECC600FAF74F}"/>
    <cellStyle name="Normal 13 6 2 39" xfId="5261" xr:uid="{3E0DF5A8-54B6-45B1-9033-894122E7CA7C}"/>
    <cellStyle name="Normal 13 6 2 4" xfId="5262" xr:uid="{B651908A-37C4-4F75-B48E-6B64D0FFFC26}"/>
    <cellStyle name="Normal 13 6 2 40" xfId="5263" xr:uid="{6FAEA360-AD4E-41E7-8C4E-051BF7FE047E}"/>
    <cellStyle name="Normal 13 6 2 5" xfId="5264" xr:uid="{F9D2BFF5-84DF-4C4B-ADF7-47116B26D2B1}"/>
    <cellStyle name="Normal 13 6 2 6" xfId="5265" xr:uid="{B4A8721E-D217-46BB-BB68-B2FAB5C6B3F5}"/>
    <cellStyle name="Normal 13 6 2 7" xfId="5266" xr:uid="{3C552367-569A-478A-B73B-DDF38BD3F5AB}"/>
    <cellStyle name="Normal 13 6 2 8" xfId="5267" xr:uid="{645934B0-218D-4F68-9AC5-30EB543C1169}"/>
    <cellStyle name="Normal 13 6 2 9" xfId="5268" xr:uid="{8BB46C82-5B03-4930-A48B-0217EC17C975}"/>
    <cellStyle name="Normal 13 6 20" xfId="5269" xr:uid="{7DA50141-41B1-4AD7-A763-0AD4FA2FCB97}"/>
    <cellStyle name="Normal 13 6 21" xfId="5270" xr:uid="{9EE1FD72-0A39-42BE-BC51-B2344DB8359A}"/>
    <cellStyle name="Normal 13 6 22" xfId="5271" xr:uid="{49F7BF85-2C9E-4954-A853-2CDEC800EB3D}"/>
    <cellStyle name="Normal 13 6 23" xfId="5272" xr:uid="{9DAEE293-6521-4FC5-9CE3-4E1651B3AD2E}"/>
    <cellStyle name="Normal 13 6 24" xfId="5273" xr:uid="{4D12613D-C0DB-49CA-9F9F-6A7F755456CB}"/>
    <cellStyle name="Normal 13 6 25" xfId="5274" xr:uid="{5D0905C4-30D4-4992-924F-8CE867A3CB0E}"/>
    <cellStyle name="Normal 13 6 26" xfId="5275" xr:uid="{80D96989-0C27-4570-AD53-DD4723FA4FDA}"/>
    <cellStyle name="Normal 13 6 27" xfId="5276" xr:uid="{995C4D4C-0453-4EAA-AB25-019DA6245CF4}"/>
    <cellStyle name="Normal 13 6 28" xfId="5277" xr:uid="{4D348A12-3303-4150-9CCB-70C3A16EAFD8}"/>
    <cellStyle name="Normal 13 6 29" xfId="5278" xr:uid="{42B0A58A-6433-4DB3-8B47-11D4B4EA31DC}"/>
    <cellStyle name="Normal 13 6 3" xfId="5279" xr:uid="{9B8782D4-7D4E-425A-9669-24F2A9700569}"/>
    <cellStyle name="Normal 13 6 3 10" xfId="5280" xr:uid="{CED46EB5-30A7-4D3E-8465-72D898E1AF50}"/>
    <cellStyle name="Normal 13 6 3 11" xfId="5281" xr:uid="{AE201A79-FA2D-4176-AC4D-6F61352D8E21}"/>
    <cellStyle name="Normal 13 6 3 12" xfId="5282" xr:uid="{2907F950-39EC-4278-8367-69F77A2DE78E}"/>
    <cellStyle name="Normal 13 6 3 13" xfId="5283" xr:uid="{2F6BE008-19E5-4285-B39F-24569B38981D}"/>
    <cellStyle name="Normal 13 6 3 14" xfId="5284" xr:uid="{D50A691A-73C2-43BF-802B-1A5F42D51617}"/>
    <cellStyle name="Normal 13 6 3 15" xfId="5285" xr:uid="{CE2E3CD4-711B-43D8-BFAB-CBEB836661C5}"/>
    <cellStyle name="Normal 13 6 3 16" xfId="5286" xr:uid="{1D2016C0-AC11-4C39-A683-1C8AB257E1BA}"/>
    <cellStyle name="Normal 13 6 3 17" xfId="5287" xr:uid="{70E55B33-C275-4FB1-BEF2-7385BD744806}"/>
    <cellStyle name="Normal 13 6 3 18" xfId="5288" xr:uid="{EAD2A744-FED1-47D7-8FB3-9D8B6E3C1FE5}"/>
    <cellStyle name="Normal 13 6 3 19" xfId="5289" xr:uid="{C7E8FEE6-7323-4602-89A2-41B1C5313BA8}"/>
    <cellStyle name="Normal 13 6 3 2" xfId="5290" xr:uid="{6E35EE9B-256B-4EDB-9096-AC7717042AC0}"/>
    <cellStyle name="Normal 13 6 3 2 10" xfId="5291" xr:uid="{08004642-70A1-4140-9874-BB28B5DA3BFA}"/>
    <cellStyle name="Normal 13 6 3 2 11" xfId="5292" xr:uid="{D7CB8F8B-D876-4B1B-8C52-988BAFF84CA9}"/>
    <cellStyle name="Normal 13 6 3 2 12" xfId="5293" xr:uid="{B33DDBCF-6ED7-4A9D-9244-1E4CD7578717}"/>
    <cellStyle name="Normal 13 6 3 2 13" xfId="5294" xr:uid="{8B8E4AA6-FD48-478E-9886-F6675A264C45}"/>
    <cellStyle name="Normal 13 6 3 2 14" xfId="5295" xr:uid="{368BBED4-F4C8-4D86-BBBD-08BE9B012771}"/>
    <cellStyle name="Normal 13 6 3 2 15" xfId="5296" xr:uid="{C48D813D-0A8A-48F4-990C-FC42243BB8B8}"/>
    <cellStyle name="Normal 13 6 3 2 16" xfId="5297" xr:uid="{F32A8647-1A83-4428-8F93-4E7DCD4B2CF9}"/>
    <cellStyle name="Normal 13 6 3 2 17" xfId="5298" xr:uid="{78123D09-C133-4787-91E3-B74D0E663DFD}"/>
    <cellStyle name="Normal 13 6 3 2 18" xfId="5299" xr:uid="{DE79B196-C5F1-468E-8925-ADB115053BEE}"/>
    <cellStyle name="Normal 13 6 3 2 19" xfId="5300" xr:uid="{910AFC7F-F55F-445B-BDF5-654B63F1F195}"/>
    <cellStyle name="Normal 13 6 3 2 2" xfId="5301" xr:uid="{1EEA8EC7-CCF5-406B-B9F3-A3FFA67A4CCC}"/>
    <cellStyle name="Normal 13 6 3 2 20" xfId="5302" xr:uid="{F93A6B35-B3B2-4578-A4FB-697DDE0D3233}"/>
    <cellStyle name="Normal 13 6 3 2 21" xfId="5303" xr:uid="{2B166CA0-5EF6-49C8-B3C2-A6535C71B48D}"/>
    <cellStyle name="Normal 13 6 3 2 22" xfId="5304" xr:uid="{F452C179-BDB6-4388-A30E-5BF1AD91A533}"/>
    <cellStyle name="Normal 13 6 3 2 23" xfId="5305" xr:uid="{8AC03D35-4060-413A-B771-4F2544AF17E7}"/>
    <cellStyle name="Normal 13 6 3 2 24" xfId="5306" xr:uid="{C48C0ED0-84F7-4CF3-92EA-27C02F4A877A}"/>
    <cellStyle name="Normal 13 6 3 2 25" xfId="5307" xr:uid="{261D200C-9C5F-4B30-AE09-2747BC42CA2A}"/>
    <cellStyle name="Normal 13 6 3 2 26" xfId="5308" xr:uid="{3440479A-6693-49D7-8EFF-6B067EC6E9C9}"/>
    <cellStyle name="Normal 13 6 3 2 27" xfId="5309" xr:uid="{F231D918-7B4C-40CA-B916-B25A21BCBD0B}"/>
    <cellStyle name="Normal 13 6 3 2 28" xfId="5310" xr:uid="{55120BD7-F947-4BC3-8F65-94214A42E164}"/>
    <cellStyle name="Normal 13 6 3 2 29" xfId="5311" xr:uid="{A4A97CD7-9323-4241-87EF-EA752745ADD6}"/>
    <cellStyle name="Normal 13 6 3 2 3" xfId="5312" xr:uid="{FAD9CEBC-E618-4646-920F-658B448D031A}"/>
    <cellStyle name="Normal 13 6 3 2 30" xfId="5313" xr:uid="{61186F63-2C27-4DA1-8092-DD3BFAE489F0}"/>
    <cellStyle name="Normal 13 6 3 2 31" xfId="5314" xr:uid="{125A23F1-F590-40B4-B276-875F9CD423C8}"/>
    <cellStyle name="Normal 13 6 3 2 32" xfId="5315" xr:uid="{A76AA2B1-91E5-43ED-B396-90364702583A}"/>
    <cellStyle name="Normal 13 6 3 2 33" xfId="5316" xr:uid="{7E96CA6D-EE5E-4FEA-9432-FA7390A8C60F}"/>
    <cellStyle name="Normal 13 6 3 2 34" xfId="5317" xr:uid="{519311D0-A4F1-4AD8-A5A2-9E7345B266C5}"/>
    <cellStyle name="Normal 13 6 3 2 35" xfId="5318" xr:uid="{045D9409-C5AA-477A-BE16-326E46DF6ACE}"/>
    <cellStyle name="Normal 13 6 3 2 36" xfId="5319" xr:uid="{497E8534-68AA-4D4E-BB01-3110DDA7466F}"/>
    <cellStyle name="Normal 13 6 3 2 37" xfId="5320" xr:uid="{A61A4722-E26C-4730-9286-41922A12119E}"/>
    <cellStyle name="Normal 13 6 3 2 38" xfId="5321" xr:uid="{8C1BB47A-AB98-42E0-8619-BF092E466CD4}"/>
    <cellStyle name="Normal 13 6 3 2 4" xfId="5322" xr:uid="{12F8B05F-21C8-4CD8-BE14-7EDB7010E7F7}"/>
    <cellStyle name="Normal 13 6 3 2 5" xfId="5323" xr:uid="{CB27396E-8812-4114-A32F-0E195F402A53}"/>
    <cellStyle name="Normal 13 6 3 2 6" xfId="5324" xr:uid="{B9B946CC-19FD-4C8C-BCCC-9095AF076E9C}"/>
    <cellStyle name="Normal 13 6 3 2 7" xfId="5325" xr:uid="{B67D1C55-7591-456D-8A74-9F3E8DE8E69C}"/>
    <cellStyle name="Normal 13 6 3 2 8" xfId="5326" xr:uid="{B6DD996F-D39F-48E1-BA8C-8BA66D3C68EA}"/>
    <cellStyle name="Normal 13 6 3 2 9" xfId="5327" xr:uid="{5630FE3E-913C-4BA0-A4FE-E1A328457BDC}"/>
    <cellStyle name="Normal 13 6 3 20" xfId="5328" xr:uid="{4014A384-BF1E-4644-8A2A-F84C8502BD76}"/>
    <cellStyle name="Normal 13 6 3 21" xfId="5329" xr:uid="{AB4BEB52-51D5-47E8-8E97-4E50AB53D392}"/>
    <cellStyle name="Normal 13 6 3 22" xfId="5330" xr:uid="{EB84D5EB-F872-4980-9058-47F54B74D6CE}"/>
    <cellStyle name="Normal 13 6 3 23" xfId="5331" xr:uid="{091B1C49-DDF8-4B73-92BF-3A4CBE726A25}"/>
    <cellStyle name="Normal 13 6 3 24" xfId="5332" xr:uid="{B6F6B06A-2BBB-4BC3-8726-DD2E554B2F7E}"/>
    <cellStyle name="Normal 13 6 3 25" xfId="5333" xr:uid="{95464A02-03E7-4D93-8FE9-185A411FB4B7}"/>
    <cellStyle name="Normal 13 6 3 26" xfId="5334" xr:uid="{4955D112-1898-4F7A-B82B-A4B9C229A5C5}"/>
    <cellStyle name="Normal 13 6 3 27" xfId="5335" xr:uid="{D5E16CFD-A02E-466A-A568-E3BCA6DA5E8B}"/>
    <cellStyle name="Normal 13 6 3 28" xfId="5336" xr:uid="{32FFAC03-02CC-47E9-9C2A-9B96B01AB50E}"/>
    <cellStyle name="Normal 13 6 3 29" xfId="5337" xr:uid="{AD9B51E3-7D55-40EB-9B01-8F3EE0EB38C5}"/>
    <cellStyle name="Normal 13 6 3 3" xfId="5338" xr:uid="{76CFC14E-611A-46D0-A3DE-3380A5DA279D}"/>
    <cellStyle name="Normal 13 6 3 30" xfId="5339" xr:uid="{E2C9D4B0-9895-4E2B-AC75-432590616242}"/>
    <cellStyle name="Normal 13 6 3 31" xfId="5340" xr:uid="{BC2A2E8B-B327-4350-BB32-6242DFC390BC}"/>
    <cellStyle name="Normal 13 6 3 32" xfId="5341" xr:uid="{649D6B0C-BB27-4844-97A1-E41AEEF4D015}"/>
    <cellStyle name="Normal 13 6 3 33" xfId="5342" xr:uid="{52EA4B7E-5002-4E3C-A53C-690BFFD0DEAC}"/>
    <cellStyle name="Normal 13 6 3 34" xfId="5343" xr:uid="{60FAA42D-4829-4A1D-B048-6B767416011B}"/>
    <cellStyle name="Normal 13 6 3 35" xfId="5344" xr:uid="{9DFEDE47-8A64-483C-906D-077F88BC1093}"/>
    <cellStyle name="Normal 13 6 3 36" xfId="5345" xr:uid="{E68C70D2-F358-4E26-AA95-9132075C9986}"/>
    <cellStyle name="Normal 13 6 3 37" xfId="5346" xr:uid="{629D0EB6-FEAC-42C3-8CC0-A54D04F79EDF}"/>
    <cellStyle name="Normal 13 6 3 38" xfId="5347" xr:uid="{A6764B12-C950-467D-B6A2-04264449ED01}"/>
    <cellStyle name="Normal 13 6 3 4" xfId="5348" xr:uid="{082EF299-5635-4277-96DF-63ABC01AB6DB}"/>
    <cellStyle name="Normal 13 6 3 5" xfId="5349" xr:uid="{6A2EFDBE-2F09-4411-A83D-81EA1F997C93}"/>
    <cellStyle name="Normal 13 6 3 6" xfId="5350" xr:uid="{C7F64F01-B03E-4420-9106-3515A0EAA355}"/>
    <cellStyle name="Normal 13 6 3 7" xfId="5351" xr:uid="{24611391-541D-4B44-BED6-C3F367325953}"/>
    <cellStyle name="Normal 13 6 3 8" xfId="5352" xr:uid="{977BBC59-E09F-472C-B383-D1DDD7BAB5BB}"/>
    <cellStyle name="Normal 13 6 3 9" xfId="5353" xr:uid="{239C3292-77BB-4AA1-BCFC-032C9F231CF7}"/>
    <cellStyle name="Normal 13 6 30" xfId="5354" xr:uid="{5D2DED8C-B17D-43B1-AADD-9C5621E4FB97}"/>
    <cellStyle name="Normal 13 6 31" xfId="5355" xr:uid="{ED6DEE31-F44F-4DCF-AEF4-A8D5F6F9B6E0}"/>
    <cellStyle name="Normal 13 6 32" xfId="5356" xr:uid="{DC545695-B5EB-427D-BA2B-F96DEEB1CED9}"/>
    <cellStyle name="Normal 13 6 33" xfId="5357" xr:uid="{CDC543E1-693C-4714-9600-71B6C0D1C7D9}"/>
    <cellStyle name="Normal 13 6 34" xfId="5358" xr:uid="{AB4510BA-9435-4246-8F56-535B5CB4BA4C}"/>
    <cellStyle name="Normal 13 6 35" xfId="5359" xr:uid="{36BB13A0-4760-4F77-B795-32014E7CC556}"/>
    <cellStyle name="Normal 13 6 36" xfId="5360" xr:uid="{9D6FAACE-4948-4DE2-9174-C128D8BFF4CA}"/>
    <cellStyle name="Normal 13 6 37" xfId="5361" xr:uid="{F4062792-B892-4CD7-8AED-B1C702CF4D6C}"/>
    <cellStyle name="Normal 13 6 38" xfId="5362" xr:uid="{06636F86-CE49-4391-99DC-279E54B25A8E}"/>
    <cellStyle name="Normal 13 6 39" xfId="5363" xr:uid="{A6A59880-9B25-4EEA-AA8A-713AD5002AE7}"/>
    <cellStyle name="Normal 13 6 4" xfId="5364" xr:uid="{96D03286-6CC8-4BD1-895F-37D59D31EFCA}"/>
    <cellStyle name="Normal 13 6 40" xfId="5365" xr:uid="{E54EA2DC-9634-4D8F-B58E-D8C650943369}"/>
    <cellStyle name="Normal 13 6 41" xfId="5366" xr:uid="{96EF838A-2D8F-4228-9F7F-4EA82D5491B3}"/>
    <cellStyle name="Normal 13 6 42" xfId="5367" xr:uid="{4B431787-88BA-433B-9023-0630C1A3E0A9}"/>
    <cellStyle name="Normal 13 6 43" xfId="5368" xr:uid="{D31413F8-DB40-4D12-B0C4-251D07CDF149}"/>
    <cellStyle name="Normal 13 6 44" xfId="5369" xr:uid="{9BFC7276-DC13-4B10-84A1-41AC1021BE60}"/>
    <cellStyle name="Normal 13 6 45" xfId="5370" xr:uid="{C2C124E0-2653-45D2-B00D-F10AAA8A132F}"/>
    <cellStyle name="Normal 13 6 46" xfId="5371" xr:uid="{93248115-4AE6-45ED-BB3E-625D087790F3}"/>
    <cellStyle name="Normal 13 6 47" xfId="5372" xr:uid="{8F205BC1-2F43-4306-8DE8-DD7ECEBEB00D}"/>
    <cellStyle name="Normal 13 6 5" xfId="5373" xr:uid="{D579E944-DC25-4C92-B883-25A79A95239F}"/>
    <cellStyle name="Normal 13 6 6" xfId="5374" xr:uid="{BA02983C-CBE3-42BB-9F8D-12F799596FB3}"/>
    <cellStyle name="Normal 13 6 7" xfId="5375" xr:uid="{D16E516E-BA5D-474E-872E-705539A3549A}"/>
    <cellStyle name="Normal 13 6 8" xfId="5376" xr:uid="{5A30B273-54CA-4EC8-ABC2-9D88FC53E4A1}"/>
    <cellStyle name="Normal 13 6 9" xfId="5377" xr:uid="{38B812B8-8F93-4EC1-B884-2A9B33ABC6CF}"/>
    <cellStyle name="Normal 13 7" xfId="5378" xr:uid="{1BE1E14F-9B74-4D87-9018-2D5EA56BA5BB}"/>
    <cellStyle name="Normal 13 8" xfId="5379" xr:uid="{F3578D50-B1F1-460E-A2E7-0F98FF258631}"/>
    <cellStyle name="Normal 13 9" xfId="5380" xr:uid="{5AA056C0-E4BE-4767-9967-159F20ABFC32}"/>
    <cellStyle name="Normal 14" xfId="5381" xr:uid="{B1B6E9D4-8775-4985-BB83-7833558F0780}"/>
    <cellStyle name="Normal 14 10" xfId="5382" xr:uid="{58F97C71-D554-46AC-8A85-102126A3D447}"/>
    <cellStyle name="Normal 14 11" xfId="5383" xr:uid="{4F8AC6CE-E8D9-408A-B44B-BBABB2F7C6C4}"/>
    <cellStyle name="Normal 14 12" xfId="5384" xr:uid="{F27A07DB-F553-4FE8-8637-3E0178C907C7}"/>
    <cellStyle name="Normal 14 13" xfId="5385" xr:uid="{7BD7CC02-A773-46C3-A6D6-987F89B59231}"/>
    <cellStyle name="Normal 14 14" xfId="5386" xr:uid="{18858CAB-15AF-4516-B744-C02A97D52F86}"/>
    <cellStyle name="Normal 14 15" xfId="5387" xr:uid="{FA8E3110-AFC0-4C09-99F9-780459E55460}"/>
    <cellStyle name="Normal 14 16" xfId="5388" xr:uid="{E6795960-22BE-410B-9610-2CFE0CB0DFF7}"/>
    <cellStyle name="Normal 14 17" xfId="5389" xr:uid="{D75FD5F4-AF04-492C-8F59-677D2D54B20E}"/>
    <cellStyle name="Normal 14 18" xfId="5390" xr:uid="{5A2FA18C-E322-4FC7-9866-2D1B0AFE587A}"/>
    <cellStyle name="Normal 14 19" xfId="5391" xr:uid="{BBA7048E-E3B0-435F-ACFF-377B0E978A3D}"/>
    <cellStyle name="Normal 14 2" xfId="5392" xr:uid="{C1428D4C-1CB8-4651-90A6-2CFEEB47D385}"/>
    <cellStyle name="Normal 14 20" xfId="5393" xr:uid="{D53B43E1-4A50-43C0-933C-34F119624EBE}"/>
    <cellStyle name="Normal 14 21" xfId="5394" xr:uid="{8652A722-0CCB-4ABB-9A29-F8944DDFAAB1}"/>
    <cellStyle name="Normal 14 22" xfId="5395" xr:uid="{B74B1F99-19F9-4AAA-B1AE-DD5EFE5A325A}"/>
    <cellStyle name="Normal 14 23" xfId="5396" xr:uid="{6AA27FAD-2D88-4F92-9A2D-7B82046C925E}"/>
    <cellStyle name="Normal 14 24" xfId="5397" xr:uid="{2363578B-5BA9-4C20-8D97-EA0D6824B637}"/>
    <cellStyle name="Normal 14 25" xfId="5398" xr:uid="{545DBA89-F421-4A6B-80E4-0D758257196F}"/>
    <cellStyle name="Normal 14 26" xfId="5399" xr:uid="{3FD338D2-5BD1-4F6A-AF63-4D113045F975}"/>
    <cellStyle name="Normal 14 27" xfId="5400" xr:uid="{1A46AE89-0DF9-4D9C-9A7E-B04FB0BF0782}"/>
    <cellStyle name="Normal 14 28" xfId="5401" xr:uid="{FA7FE510-4046-47BD-BF4B-5320B759EEE3}"/>
    <cellStyle name="Normal 14 29" xfId="5402" xr:uid="{6E465989-0A42-4617-8E44-90562CE8475C}"/>
    <cellStyle name="Normal 14 3" xfId="5403" xr:uid="{31047643-30EE-48B1-BD68-7735E56FED0C}"/>
    <cellStyle name="Normal 14 30" xfId="5404" xr:uid="{699844F2-5C8A-45EB-B392-3705642C7F23}"/>
    <cellStyle name="Normal 14 31" xfId="5405" xr:uid="{71F8882D-0429-413A-A03D-6C4EA52D292B}"/>
    <cellStyle name="Normal 14 32" xfId="5406" xr:uid="{3C39E8B4-896C-4048-A492-75B6A16C3E28}"/>
    <cellStyle name="Normal 14 33" xfId="5407" xr:uid="{2A7AC619-D48E-4F97-985D-EDFEFC4D1DF3}"/>
    <cellStyle name="Normal 14 34" xfId="5408" xr:uid="{E6312061-02FA-4C0C-98AE-A162ED4B1426}"/>
    <cellStyle name="Normal 14 35" xfId="5409" xr:uid="{BF95C896-8D3D-42D7-A81C-E30E6BAB691B}"/>
    <cellStyle name="Normal 14 36" xfId="5410" xr:uid="{65A46B74-9C7A-437B-9546-20793DE01B4E}"/>
    <cellStyle name="Normal 14 37" xfId="5411" xr:uid="{15349676-5D0B-4D5A-A183-C918BE4317C4}"/>
    <cellStyle name="Normal 14 38" xfId="5412" xr:uid="{9B266E70-4272-4FE2-B0DA-762587ADB57B}"/>
    <cellStyle name="Normal 14 39" xfId="5413" xr:uid="{991F244F-ACCE-4321-824E-4C70FD263E40}"/>
    <cellStyle name="Normal 14 4" xfId="5414" xr:uid="{64A42CDB-5D91-4F8A-A0F9-A0C090C03515}"/>
    <cellStyle name="Normal 14 40" xfId="5415" xr:uid="{E263666B-72A1-4B55-9FE3-8EFB6CE72909}"/>
    <cellStyle name="Normal 14 41" xfId="5416" xr:uid="{314542C7-F5DE-4309-8213-215CA03750C2}"/>
    <cellStyle name="Normal 14 42" xfId="5417" xr:uid="{023D0BA4-791B-4BBE-9B34-833EB69E637C}"/>
    <cellStyle name="Normal 14 43" xfId="5418" xr:uid="{0E00D33A-AC5C-4B9A-87DE-8E04FED7409C}"/>
    <cellStyle name="Normal 14 44" xfId="5419" xr:uid="{9448E8E0-A178-40C1-9CA2-50E2BD5FC91D}"/>
    <cellStyle name="Normal 14 45" xfId="5420" xr:uid="{73DE3252-DEB7-43A3-ACD6-6D4FC690BFA2}"/>
    <cellStyle name="Normal 14 46" xfId="5421" xr:uid="{C03CF258-B758-41B2-993E-76CA2F72E845}"/>
    <cellStyle name="Normal 14 47" xfId="5422" xr:uid="{64095A95-F54F-4CB3-9246-582E8FCC8724}"/>
    <cellStyle name="Normal 14 48" xfId="5423" xr:uid="{3C84A13B-93F5-4AA3-B0C5-42569898AD4A}"/>
    <cellStyle name="Normal 14 49" xfId="5424" xr:uid="{B5D6B9B2-19B8-4F6A-BCCD-CA7C2E77B55F}"/>
    <cellStyle name="Normal 14 5" xfId="5425" xr:uid="{4F72A4C5-0DD6-4DBA-A468-982F8AA02E79}"/>
    <cellStyle name="Normal 14 50" xfId="5426" xr:uid="{27328E81-08BD-48D5-8161-00270725488C}"/>
    <cellStyle name="Normal 14 51" xfId="5427" xr:uid="{EB90F587-7ADA-45EF-8770-052503164286}"/>
    <cellStyle name="Normal 14 52" xfId="5428" xr:uid="{96D833A0-1AE8-4CCF-AA2C-652D15A17EA9}"/>
    <cellStyle name="Normal 14 53" xfId="5429" xr:uid="{1187ECD8-0D2A-4BE0-AA6E-E2CEEDD99A7B}"/>
    <cellStyle name="Normal 14 6" xfId="5430" xr:uid="{C8824AA5-C551-4B52-B319-FBC52F52671E}"/>
    <cellStyle name="Normal 14 7" xfId="5431" xr:uid="{4C57D2B0-346D-456D-A280-38D12A148ED9}"/>
    <cellStyle name="Normal 14 8" xfId="5432" xr:uid="{21E8A1F7-3DA1-4CA2-B63A-71C76A8E85AD}"/>
    <cellStyle name="Normal 14 9" xfId="5433" xr:uid="{78997317-E4A5-4954-A6E0-08FC661CF29A}"/>
    <cellStyle name="Normal 15" xfId="5434" xr:uid="{00DB4611-72D9-462D-92BE-03D9017C205F}"/>
    <cellStyle name="Normal 15 2" xfId="5435" xr:uid="{FBC94798-DB51-46E1-97EA-4E585F7E2023}"/>
    <cellStyle name="Normal 16" xfId="51" xr:uid="{2E06F114-D0E9-4AE1-82CB-97893338F23D}"/>
    <cellStyle name="Normal 16 2" xfId="5436" xr:uid="{D2AEC800-824B-4ABF-9EDE-FA472724E8CB}"/>
    <cellStyle name="Normal 17" xfId="16750" xr:uid="{4DEED102-4F75-4739-8E87-120FEE891CD3}"/>
    <cellStyle name="Normal 18" xfId="16753" xr:uid="{4B32D127-C320-4F18-B4F9-94876803011A}"/>
    <cellStyle name="Normal 19" xfId="16755" xr:uid="{32B71289-6FEA-4E17-BE4A-08E10D9AB0C5}"/>
    <cellStyle name="Normal 2" xfId="2" xr:uid="{00000000-0005-0000-0000-000005000000}"/>
    <cellStyle name="Normal 2 10" xfId="5438" xr:uid="{1029C546-B7AA-4DB0-B553-8094ED62F14E}"/>
    <cellStyle name="Normal 2 10 10" xfId="5439" xr:uid="{5E2210D8-40E3-4138-A97A-C5EDA533388E}"/>
    <cellStyle name="Normal 2 10 11" xfId="5440" xr:uid="{8E8992B5-898E-4E62-839D-BEA93A252730}"/>
    <cellStyle name="Normal 2 10 12" xfId="5441" xr:uid="{4B281930-E5B4-4F99-BDDA-2EDBE2766B67}"/>
    <cellStyle name="Normal 2 10 13" xfId="5442" xr:uid="{21EEA9F7-58B1-443B-93D9-5353CF971CF7}"/>
    <cellStyle name="Normal 2 10 14" xfId="5443" xr:uid="{A79CCA4D-AD2D-46B8-AE7B-BC588FCF1AE6}"/>
    <cellStyle name="Normal 2 10 15" xfId="5444" xr:uid="{DB6D0310-4F49-46D3-90C8-7A48978240D0}"/>
    <cellStyle name="Normal 2 10 16" xfId="5445" xr:uid="{55D6A2B5-00C3-4BF8-9B02-E78F54ACECC0}"/>
    <cellStyle name="Normal 2 10 17" xfId="5446" xr:uid="{96761E6F-05ED-4AB1-A0CB-2FC2E2BF341D}"/>
    <cellStyle name="Normal 2 10 18" xfId="5447" xr:uid="{5DFF2185-F2DA-4F9B-94CD-B81863E084AC}"/>
    <cellStyle name="Normal 2 10 19" xfId="5448" xr:uid="{5F32E50B-365B-4798-9F4F-3ABDB1D03A19}"/>
    <cellStyle name="Normal 2 10 2" xfId="5449" xr:uid="{EC4DA5FC-FB65-457E-A0AF-AD661F51C700}"/>
    <cellStyle name="Normal 2 10 2 10" xfId="5450" xr:uid="{B057BD25-A638-4065-98C2-50C855DE6D20}"/>
    <cellStyle name="Normal 2 10 2 11" xfId="5451" xr:uid="{6A849A3F-4429-4122-9638-9D7A1ED29A79}"/>
    <cellStyle name="Normal 2 10 2 12" xfId="5452" xr:uid="{6A5B47AB-45FD-42FF-943B-08F14E11B501}"/>
    <cellStyle name="Normal 2 10 2 13" xfId="5453" xr:uid="{605C8F35-3EE9-473E-AC13-1DEDB4BE496F}"/>
    <cellStyle name="Normal 2 10 2 14" xfId="5454" xr:uid="{440A80F3-9FBE-4EA6-86ED-76C449B24AD5}"/>
    <cellStyle name="Normal 2 10 2 15" xfId="5455" xr:uid="{90D5CF56-C673-4DF4-A730-08A59B0D6073}"/>
    <cellStyle name="Normal 2 10 2 16" xfId="5456" xr:uid="{407235F7-86C0-4C59-A37C-7C8E091D6185}"/>
    <cellStyle name="Normal 2 10 2 17" xfId="5457" xr:uid="{12B42270-7C26-41E2-BED6-B83238D39F49}"/>
    <cellStyle name="Normal 2 10 2 18" xfId="5458" xr:uid="{04A3B3D0-AD3C-48CB-852F-D0476C93DFBA}"/>
    <cellStyle name="Normal 2 10 2 19" xfId="5459" xr:uid="{942A0F66-1207-4B5D-876F-85EFF7A2E9F0}"/>
    <cellStyle name="Normal 2 10 2 2" xfId="5460" xr:uid="{9CE4AEB6-8611-462C-A54A-7328440E276D}"/>
    <cellStyle name="Normal 2 10 2 2 10" xfId="5461" xr:uid="{4BA6FB7A-CF09-4A5F-B566-43CAADD2B963}"/>
    <cellStyle name="Normal 2 10 2 2 11" xfId="5462" xr:uid="{D8D0A564-4D8E-454A-8174-630B4EA662F8}"/>
    <cellStyle name="Normal 2 10 2 2 12" xfId="5463" xr:uid="{C6F66331-BE9F-40A8-BE6C-1F8861DFFF51}"/>
    <cellStyle name="Normal 2 10 2 2 13" xfId="5464" xr:uid="{8C74AD85-9BE0-42D3-BA3C-3D32A241AACF}"/>
    <cellStyle name="Normal 2 10 2 2 14" xfId="5465" xr:uid="{4FDB4F16-8A93-4EAD-BDC4-A8EF90534EF4}"/>
    <cellStyle name="Normal 2 10 2 2 15" xfId="5466" xr:uid="{A03DE9B4-CDCD-4DC4-A997-CC1DBEF7F6D9}"/>
    <cellStyle name="Normal 2 10 2 2 16" xfId="5467" xr:uid="{2EA2E7E0-4764-4BA6-BF20-BE40C77B81AE}"/>
    <cellStyle name="Normal 2 10 2 2 17" xfId="5468" xr:uid="{FED1B9E0-FC60-4E86-A61D-735EB995FE8F}"/>
    <cellStyle name="Normal 2 10 2 2 18" xfId="5469" xr:uid="{B43DAFD4-A5F4-4C53-8B9E-D7E1146A3EBF}"/>
    <cellStyle name="Normal 2 10 2 2 19" xfId="5470" xr:uid="{BD447B0A-1F0D-4741-86A0-3DA115F572CC}"/>
    <cellStyle name="Normal 2 10 2 2 2" xfId="5471" xr:uid="{541ACD9C-0FF4-40CE-BCF0-1510217D8F33}"/>
    <cellStyle name="Normal 2 10 2 2 2 10" xfId="5472" xr:uid="{5D17A856-B808-468A-8745-2A03BB5BA10D}"/>
    <cellStyle name="Normal 2 10 2 2 2 11" xfId="5473" xr:uid="{C341C068-6619-4BAC-92F5-E92A1E274FCC}"/>
    <cellStyle name="Normal 2 10 2 2 2 12" xfId="5474" xr:uid="{F713F5FF-56CC-4A19-AAA5-8B76582A5E7D}"/>
    <cellStyle name="Normal 2 10 2 2 2 13" xfId="5475" xr:uid="{AC6692AC-CC2C-4ABD-939B-1C9E5B3C9826}"/>
    <cellStyle name="Normal 2 10 2 2 2 14" xfId="5476" xr:uid="{C97FEEBF-6DDE-456A-97D3-B5590AA69F17}"/>
    <cellStyle name="Normal 2 10 2 2 2 15" xfId="5477" xr:uid="{293E86B8-39C6-4604-AC4A-E0CE8CDB7F06}"/>
    <cellStyle name="Normal 2 10 2 2 2 16" xfId="5478" xr:uid="{FA692467-3A74-4D46-B148-6FD0AF7A04D9}"/>
    <cellStyle name="Normal 2 10 2 2 2 17" xfId="5479" xr:uid="{BF751BE1-7233-4EAB-B4ED-7E1BC8403B79}"/>
    <cellStyle name="Normal 2 10 2 2 2 18" xfId="5480" xr:uid="{E0228A36-D0A1-4303-ABC5-FEE9E80DF223}"/>
    <cellStyle name="Normal 2 10 2 2 2 19" xfId="5481" xr:uid="{B818979D-91CF-486E-BD45-3ACAAC57A57C}"/>
    <cellStyle name="Normal 2 10 2 2 2 2" xfId="5482" xr:uid="{266C06CD-CB9D-4F65-A3E5-C943E7A53395}"/>
    <cellStyle name="Normal 2 10 2 2 2 20" xfId="5483" xr:uid="{DD0CA289-BC65-49A7-AF00-E6968FD98CC9}"/>
    <cellStyle name="Normal 2 10 2 2 2 21" xfId="5484" xr:uid="{8C2A079B-030C-4AEA-A644-2352DADF70CC}"/>
    <cellStyle name="Normal 2 10 2 2 2 22" xfId="5485" xr:uid="{44309106-71C6-4645-BD2C-1286FDAB0BC9}"/>
    <cellStyle name="Normal 2 10 2 2 2 23" xfId="5486" xr:uid="{7A853514-D432-4A61-8694-6AFA3B863AE9}"/>
    <cellStyle name="Normal 2 10 2 2 2 24" xfId="5487" xr:uid="{7B24284E-7890-45D1-A55C-A2C2F46A62A1}"/>
    <cellStyle name="Normal 2 10 2 2 2 25" xfId="5488" xr:uid="{5CBF22B6-440C-4C4B-945E-6A962BABC02E}"/>
    <cellStyle name="Normal 2 10 2 2 2 26" xfId="5489" xr:uid="{13391DB4-E95E-4F14-BB79-E76E739C62B2}"/>
    <cellStyle name="Normal 2 10 2 2 2 27" xfId="5490" xr:uid="{5B6328BC-4251-413B-8FAC-B9F9396B5D85}"/>
    <cellStyle name="Normal 2 10 2 2 2 28" xfId="5491" xr:uid="{3F0DF9DA-C9E5-4B75-8DE7-EE4D2A740CD8}"/>
    <cellStyle name="Normal 2 10 2 2 2 29" xfId="5492" xr:uid="{0A5C062A-24C9-4B33-8991-99B9C8E9C8BC}"/>
    <cellStyle name="Normal 2 10 2 2 2 3" xfId="5493" xr:uid="{06589B67-9BAF-4A3A-A71F-F9730DBDACEB}"/>
    <cellStyle name="Normal 2 10 2 2 2 30" xfId="5494" xr:uid="{0A73AAB5-D15B-42CF-AD03-6D0A5B6AFB78}"/>
    <cellStyle name="Normal 2 10 2 2 2 31" xfId="5495" xr:uid="{A5F4C429-F4E1-4C5D-B213-CAD36F06F7E6}"/>
    <cellStyle name="Normal 2 10 2 2 2 32" xfId="5496" xr:uid="{59086545-E058-4BA9-8C73-4CBC9D801FDD}"/>
    <cellStyle name="Normal 2 10 2 2 2 33" xfId="5497" xr:uid="{3F06DF84-7364-4E8C-9F04-853AAA471A2D}"/>
    <cellStyle name="Normal 2 10 2 2 2 34" xfId="5498" xr:uid="{2FAEE900-81EC-472C-B0DE-8A75D97D85F9}"/>
    <cellStyle name="Normal 2 10 2 2 2 35" xfId="5499" xr:uid="{6E4D4004-8AD7-47AB-AC5D-FD57D7F9FE3A}"/>
    <cellStyle name="Normal 2 10 2 2 2 36" xfId="5500" xr:uid="{D7A47E25-E96D-4303-B8F9-67755D3AAE0E}"/>
    <cellStyle name="Normal 2 10 2 2 2 37" xfId="5501" xr:uid="{68E383DA-0145-4F5E-99BE-954BE8C21E80}"/>
    <cellStyle name="Normal 2 10 2 2 2 38" xfId="5502" xr:uid="{ED14E925-D6E9-4186-91F4-DF64EDBFB969}"/>
    <cellStyle name="Normal 2 10 2 2 2 4" xfId="5503" xr:uid="{3FCB02A4-8EC4-46C8-9031-9661C4346F42}"/>
    <cellStyle name="Normal 2 10 2 2 2 5" xfId="5504" xr:uid="{700EFDC6-C5E3-4623-BF1C-87E602C9605A}"/>
    <cellStyle name="Normal 2 10 2 2 2 6" xfId="5505" xr:uid="{7EF17B24-48C6-40F7-BD18-E820D8CAE081}"/>
    <cellStyle name="Normal 2 10 2 2 2 7" xfId="5506" xr:uid="{CE505DE7-ADB4-4B17-B7DA-2FEA5B57634F}"/>
    <cellStyle name="Normal 2 10 2 2 2 8" xfId="5507" xr:uid="{02B34F5A-16C8-4C25-8114-2E7DCF00957B}"/>
    <cellStyle name="Normal 2 10 2 2 2 9" xfId="5508" xr:uid="{9B88E85D-4C6E-4432-9C16-3B99E9D77910}"/>
    <cellStyle name="Normal 2 10 2 2 20" xfId="5509" xr:uid="{7A6A40D8-C16E-4E09-8D46-3CB8F2872A83}"/>
    <cellStyle name="Normal 2 10 2 2 21" xfId="5510" xr:uid="{556F73D8-B9E7-4A25-9AF6-4EEB048847F7}"/>
    <cellStyle name="Normal 2 10 2 2 22" xfId="5511" xr:uid="{68581307-513C-4151-BE34-123FA53F543A}"/>
    <cellStyle name="Normal 2 10 2 2 23" xfId="5512" xr:uid="{A7E6DB92-0AD6-490C-BD68-A227112E6388}"/>
    <cellStyle name="Normal 2 10 2 2 24" xfId="5513" xr:uid="{C0582B89-3FAC-4752-91BE-CC226DA93E85}"/>
    <cellStyle name="Normal 2 10 2 2 25" xfId="5514" xr:uid="{FEAEAD1A-D0FE-47CC-8D0A-B5D48020A850}"/>
    <cellStyle name="Normal 2 10 2 2 26" xfId="5515" xr:uid="{F1CAB631-7E2B-4A50-8AF9-2CFF0593DF3A}"/>
    <cellStyle name="Normal 2 10 2 2 27" xfId="5516" xr:uid="{DFC031D6-AECF-4E54-B618-091ABC47587F}"/>
    <cellStyle name="Normal 2 10 2 2 28" xfId="5517" xr:uid="{C492EDC8-7445-4C35-9CF3-F06EE03284CE}"/>
    <cellStyle name="Normal 2 10 2 2 29" xfId="5518" xr:uid="{3793D9C7-B8CB-439C-970E-0778BB8069ED}"/>
    <cellStyle name="Normal 2 10 2 2 3" xfId="5519" xr:uid="{4C49B247-8303-4E5B-A454-06E1092FACF5}"/>
    <cellStyle name="Normal 2 10 2 2 30" xfId="5520" xr:uid="{14ED2388-C1C5-4BAC-8368-51E8FE47F96E}"/>
    <cellStyle name="Normal 2 10 2 2 31" xfId="5521" xr:uid="{8EFBB604-D9EF-4265-8A35-2E5B0694CFAE}"/>
    <cellStyle name="Normal 2 10 2 2 32" xfId="5522" xr:uid="{00A5566D-519C-492A-B527-0FDA15977CB1}"/>
    <cellStyle name="Normal 2 10 2 2 33" xfId="5523" xr:uid="{8B9DED12-3C5A-40A4-A1FC-64145C3439EE}"/>
    <cellStyle name="Normal 2 10 2 2 34" xfId="5524" xr:uid="{4188ECDF-A747-43B9-8E8F-46354C9295B4}"/>
    <cellStyle name="Normal 2 10 2 2 35" xfId="5525" xr:uid="{93EE588B-C91E-494F-9D7B-EDD969C2BEF0}"/>
    <cellStyle name="Normal 2 10 2 2 36" xfId="5526" xr:uid="{B68FE09F-67D7-42C5-8F61-34EF5C643216}"/>
    <cellStyle name="Normal 2 10 2 2 37" xfId="5527" xr:uid="{2B7A4FA0-5B81-4E91-A520-BF8D39F8FEAF}"/>
    <cellStyle name="Normal 2 10 2 2 38" xfId="5528" xr:uid="{40F89A77-127C-4C40-B96C-68EB043E8A83}"/>
    <cellStyle name="Normal 2 10 2 2 4" xfId="5529" xr:uid="{321337BB-8BE8-442E-BA29-AB040B67E8A1}"/>
    <cellStyle name="Normal 2 10 2 2 5" xfId="5530" xr:uid="{895F04D7-FF15-44FB-9712-644247F01003}"/>
    <cellStyle name="Normal 2 10 2 2 6" xfId="5531" xr:uid="{E95D9D27-E192-4BB9-9C96-C219FD052256}"/>
    <cellStyle name="Normal 2 10 2 2 7" xfId="5532" xr:uid="{51512F57-685A-450B-AC02-8E6C417FA01A}"/>
    <cellStyle name="Normal 2 10 2 2 8" xfId="5533" xr:uid="{4CD80BC2-FB6D-4D6F-BE63-F77C3816769A}"/>
    <cellStyle name="Normal 2 10 2 2 9" xfId="5534" xr:uid="{7ED3DCCB-BED7-4698-A500-95FAC9E5ACD2}"/>
    <cellStyle name="Normal 2 10 2 20" xfId="5535" xr:uid="{FD148642-3ADF-46DE-943C-CA826113E9B9}"/>
    <cellStyle name="Normal 2 10 2 21" xfId="5536" xr:uid="{2ADD9B47-6761-4D71-9772-BA0DBE5E2FA2}"/>
    <cellStyle name="Normal 2 10 2 22" xfId="5537" xr:uid="{7F85F9EA-7173-4A39-B589-06C3E1D0F058}"/>
    <cellStyle name="Normal 2 10 2 23" xfId="5538" xr:uid="{10BFAB28-E7B6-4447-ABA8-473893E27BF3}"/>
    <cellStyle name="Normal 2 10 2 24" xfId="5539" xr:uid="{694F6499-A8DA-40F4-8BEF-EEF451B672D3}"/>
    <cellStyle name="Normal 2 10 2 25" xfId="5540" xr:uid="{18CC1C7C-45E1-48AB-9648-4CC66A4EB1C1}"/>
    <cellStyle name="Normal 2 10 2 26" xfId="5541" xr:uid="{77F37926-2CBF-47A6-85C4-C07D32DEAD28}"/>
    <cellStyle name="Normal 2 10 2 27" xfId="5542" xr:uid="{0DF4C218-E5E2-4967-B16F-4C3EFAC01E1F}"/>
    <cellStyle name="Normal 2 10 2 28" xfId="5543" xr:uid="{18D18C31-C8FF-49AE-B66D-7F6E09B2CD35}"/>
    <cellStyle name="Normal 2 10 2 29" xfId="5544" xr:uid="{ECE0BE66-7420-48F1-B72E-1E00635A5F99}"/>
    <cellStyle name="Normal 2 10 2 3" xfId="5545" xr:uid="{0408C244-97B6-41FF-85D2-A8D787F56149}"/>
    <cellStyle name="Normal 2 10 2 30" xfId="5546" xr:uid="{99398968-84F2-47F9-833B-E8CEE9670BA8}"/>
    <cellStyle name="Normal 2 10 2 31" xfId="5547" xr:uid="{6A6604B3-3E58-46D3-BCA6-A2A6E0444FEC}"/>
    <cellStyle name="Normal 2 10 2 32" xfId="5548" xr:uid="{89C9DEA4-461F-4DAA-A171-0933E2D8F6C0}"/>
    <cellStyle name="Normal 2 10 2 33" xfId="5549" xr:uid="{A6104B20-4B93-4198-BFA2-70C95C888F44}"/>
    <cellStyle name="Normal 2 10 2 34" xfId="5550" xr:uid="{2BE23498-E526-4057-ACE8-9A7CCD9050C3}"/>
    <cellStyle name="Normal 2 10 2 35" xfId="5551" xr:uid="{FFFBBB3E-4876-4122-9AE6-37F4A9D878E9}"/>
    <cellStyle name="Normal 2 10 2 36" xfId="5552" xr:uid="{2845C6D9-D712-4D29-ADCC-B74496B11D41}"/>
    <cellStyle name="Normal 2 10 2 37" xfId="5553" xr:uid="{2F9CF56E-8D2D-4119-AEF3-3DE6754A02AA}"/>
    <cellStyle name="Normal 2 10 2 38" xfId="5554" xr:uid="{28135164-A74B-4F9F-9CD4-6BF58CA7354E}"/>
    <cellStyle name="Normal 2 10 2 39" xfId="5555" xr:uid="{27031E8A-C309-462A-9FD9-3BF4E7E4F81F}"/>
    <cellStyle name="Normal 2 10 2 4" xfId="5556" xr:uid="{E6A455C4-CE18-4186-BD8E-EAA615D41AFB}"/>
    <cellStyle name="Normal 2 10 2 40" xfId="5557" xr:uid="{1454E31F-C6F7-4B47-B2E8-CC8C1600940C}"/>
    <cellStyle name="Normal 2 10 2 5" xfId="5558" xr:uid="{800B000E-BCDE-4D66-AA94-9D005143417A}"/>
    <cellStyle name="Normal 2 10 2 6" xfId="5559" xr:uid="{42EDCEEA-BB14-403C-B90F-31631E3245BF}"/>
    <cellStyle name="Normal 2 10 2 7" xfId="5560" xr:uid="{96E19A0B-E200-4DCC-9081-E22546068E65}"/>
    <cellStyle name="Normal 2 10 2 8" xfId="5561" xr:uid="{BD0A681E-45D5-425B-B4E4-AE39D72BCAA5}"/>
    <cellStyle name="Normal 2 10 2 9" xfId="5562" xr:uid="{9D10230E-5DBB-4DC0-A03D-A842828E7CC0}"/>
    <cellStyle name="Normal 2 10 20" xfId="5563" xr:uid="{6777E313-C090-462C-B9EE-2EF207C44992}"/>
    <cellStyle name="Normal 2 10 21" xfId="5564" xr:uid="{1AC2B093-43EA-4F74-8ECE-E0D57A90C79A}"/>
    <cellStyle name="Normal 2 10 22" xfId="5565" xr:uid="{013A1B0C-C000-47EB-B264-F96912E185CB}"/>
    <cellStyle name="Normal 2 10 23" xfId="5566" xr:uid="{2C318F28-2E5B-4073-9D17-2CDCA57C1DE9}"/>
    <cellStyle name="Normal 2 10 24" xfId="5567" xr:uid="{A27567F2-0839-40A3-A828-56F49980B811}"/>
    <cellStyle name="Normal 2 10 25" xfId="5568" xr:uid="{648F07B8-A438-4B20-BA35-3941B99DA8D5}"/>
    <cellStyle name="Normal 2 10 26" xfId="5569" xr:uid="{0C185FD4-10A2-4173-B9A2-0ED541BEA38F}"/>
    <cellStyle name="Normal 2 10 27" xfId="5570" xr:uid="{2BDBD75A-6664-409B-B340-82DD5183833A}"/>
    <cellStyle name="Normal 2 10 28" xfId="5571" xr:uid="{7C8A2C1A-03EA-4342-9C57-58DD3524899A}"/>
    <cellStyle name="Normal 2 10 29" xfId="5572" xr:uid="{3A15097A-D3B2-4D62-B54E-05007A453D56}"/>
    <cellStyle name="Normal 2 10 3" xfId="5573" xr:uid="{890D1CCF-D7DD-4BFA-B1A0-9A427567E184}"/>
    <cellStyle name="Normal 2 10 3 10" xfId="5574" xr:uid="{9C0CF5BB-9590-48E9-A05E-C4A850854060}"/>
    <cellStyle name="Normal 2 10 3 11" xfId="5575" xr:uid="{0530C448-8523-4CDC-8B30-B3F7E0DE5531}"/>
    <cellStyle name="Normal 2 10 3 12" xfId="5576" xr:uid="{A3504314-BDEE-4F6D-B632-26294265F365}"/>
    <cellStyle name="Normal 2 10 3 13" xfId="5577" xr:uid="{E58FA337-E651-49C7-AF30-B09F5631388B}"/>
    <cellStyle name="Normal 2 10 3 14" xfId="5578" xr:uid="{30D54740-D47A-45F5-BDDE-18C72581BE20}"/>
    <cellStyle name="Normal 2 10 3 15" xfId="5579" xr:uid="{61277646-BD7C-469A-86A9-DF4EDA1CFDA2}"/>
    <cellStyle name="Normal 2 10 3 16" xfId="5580" xr:uid="{44D9B5D4-05C1-4A32-802C-24C861DB09E0}"/>
    <cellStyle name="Normal 2 10 3 17" xfId="5581" xr:uid="{63074982-1316-4CCF-B68D-0CA17ACBAAB1}"/>
    <cellStyle name="Normal 2 10 3 18" xfId="5582" xr:uid="{B9FDC7DD-78AF-4B6E-8927-273EDE78D46A}"/>
    <cellStyle name="Normal 2 10 3 19" xfId="5583" xr:uid="{BD443C91-ADE9-403A-B202-C9EE0CF5D089}"/>
    <cellStyle name="Normal 2 10 3 2" xfId="5584" xr:uid="{93DBC3A8-8493-4D59-8DB3-44AA9178D2EB}"/>
    <cellStyle name="Normal 2 10 3 2 10" xfId="5585" xr:uid="{7048BB6E-4B7C-4236-86D7-3E1C076A88FB}"/>
    <cellStyle name="Normal 2 10 3 2 11" xfId="5586" xr:uid="{E233BAA3-9EC8-4692-90E3-8D84E176B3F9}"/>
    <cellStyle name="Normal 2 10 3 2 12" xfId="5587" xr:uid="{CED76CE8-F9AC-4579-823B-8DD581A47C0C}"/>
    <cellStyle name="Normal 2 10 3 2 13" xfId="5588" xr:uid="{7366FD7F-9EF0-4A5D-B829-FB97CFC3D9A6}"/>
    <cellStyle name="Normal 2 10 3 2 14" xfId="5589" xr:uid="{69C4C2D1-9B80-434A-AE26-E3192F0F40A8}"/>
    <cellStyle name="Normal 2 10 3 2 15" xfId="5590" xr:uid="{477AB44E-078E-4316-B59A-14EFB14D675F}"/>
    <cellStyle name="Normal 2 10 3 2 16" xfId="5591" xr:uid="{E500DC32-22AD-482D-B10F-B62303B012A2}"/>
    <cellStyle name="Normal 2 10 3 2 17" xfId="5592" xr:uid="{708B0526-FF3F-4939-9DA2-43247242AF60}"/>
    <cellStyle name="Normal 2 10 3 2 18" xfId="5593" xr:uid="{6CEE24E0-85C1-492D-B900-126BEC5C5B35}"/>
    <cellStyle name="Normal 2 10 3 2 19" xfId="5594" xr:uid="{3AF7E284-7420-4E8E-9E00-C7F35D8A93C1}"/>
    <cellStyle name="Normal 2 10 3 2 2" xfId="5595" xr:uid="{B990C5C4-5E43-4B8D-A733-B40BAA391E6A}"/>
    <cellStyle name="Normal 2 10 3 2 20" xfId="5596" xr:uid="{A846D18F-E7DD-40CA-82DD-F67D11C31A66}"/>
    <cellStyle name="Normal 2 10 3 2 21" xfId="5597" xr:uid="{6C4A9195-E72C-43F1-9E7E-BE067592A8DA}"/>
    <cellStyle name="Normal 2 10 3 2 22" xfId="5598" xr:uid="{30BECF5C-2400-4BF2-AAF5-978C52B5D5C8}"/>
    <cellStyle name="Normal 2 10 3 2 23" xfId="5599" xr:uid="{B00D62DF-C974-408E-B87F-C18B78C710D6}"/>
    <cellStyle name="Normal 2 10 3 2 24" xfId="5600" xr:uid="{1B6C0A6D-E957-4D2D-82CC-25759908B00E}"/>
    <cellStyle name="Normal 2 10 3 2 25" xfId="5601" xr:uid="{64DC8909-9344-4A5F-9A3C-48E0C26512AF}"/>
    <cellStyle name="Normal 2 10 3 2 26" xfId="5602" xr:uid="{0E482224-B7B0-4C1C-A01A-DF57C87ECDD6}"/>
    <cellStyle name="Normal 2 10 3 2 27" xfId="5603" xr:uid="{627AE973-3A1C-449D-872A-06D5B27994F3}"/>
    <cellStyle name="Normal 2 10 3 2 28" xfId="5604" xr:uid="{7324030C-5DFE-4313-BCE5-69837CDF26AD}"/>
    <cellStyle name="Normal 2 10 3 2 29" xfId="5605" xr:uid="{88F2ADAE-1A2D-4261-8E69-D1BC8EA47EAE}"/>
    <cellStyle name="Normal 2 10 3 2 3" xfId="5606" xr:uid="{39B53481-8FC4-4B75-8094-1370F7FBFC66}"/>
    <cellStyle name="Normal 2 10 3 2 30" xfId="5607" xr:uid="{048ACA80-FE7F-4842-B1BA-7B44C9FB6A94}"/>
    <cellStyle name="Normal 2 10 3 2 31" xfId="5608" xr:uid="{5705C2A9-5D9D-4F22-9578-F2CF8EEF0F22}"/>
    <cellStyle name="Normal 2 10 3 2 32" xfId="5609" xr:uid="{97F6260E-4C65-4095-A39F-5E8AD12AE4E3}"/>
    <cellStyle name="Normal 2 10 3 2 33" xfId="5610" xr:uid="{9687709A-3464-4BE7-A3C6-706EEA9B86D9}"/>
    <cellStyle name="Normal 2 10 3 2 34" xfId="5611" xr:uid="{9A8326B8-A9F8-4FF1-9EC8-0E1243ABC51F}"/>
    <cellStyle name="Normal 2 10 3 2 35" xfId="5612" xr:uid="{61AB59E8-6F5E-4638-8ADA-DFE0B82071E7}"/>
    <cellStyle name="Normal 2 10 3 2 36" xfId="5613" xr:uid="{E9A4BA9A-9879-4A07-8A59-5E91599403AD}"/>
    <cellStyle name="Normal 2 10 3 2 37" xfId="5614" xr:uid="{E0D81C89-B0DE-4B85-8D1C-C33A322022D3}"/>
    <cellStyle name="Normal 2 10 3 2 38" xfId="5615" xr:uid="{BB781DDD-7CAF-407C-8F2F-B6A68815748C}"/>
    <cellStyle name="Normal 2 10 3 2 4" xfId="5616" xr:uid="{D244FB98-7EDF-4B17-B05B-1C3DD126AF84}"/>
    <cellStyle name="Normal 2 10 3 2 5" xfId="5617" xr:uid="{EBF4317F-36EF-47B9-AEC3-8A13A8AC4CA0}"/>
    <cellStyle name="Normal 2 10 3 2 6" xfId="5618" xr:uid="{8CDF7435-7912-4BB3-A910-F7CF7A26F4A7}"/>
    <cellStyle name="Normal 2 10 3 2 7" xfId="5619" xr:uid="{FC608213-D925-40C4-8507-CEC261841141}"/>
    <cellStyle name="Normal 2 10 3 2 8" xfId="5620" xr:uid="{44234B00-20F3-4212-99B9-B6078A146675}"/>
    <cellStyle name="Normal 2 10 3 2 9" xfId="5621" xr:uid="{A9C7FA9C-1985-47B2-9B96-4477685FD10B}"/>
    <cellStyle name="Normal 2 10 3 20" xfId="5622" xr:uid="{2656A9B8-8099-4D0A-A7C0-51C4AC4D8BF7}"/>
    <cellStyle name="Normal 2 10 3 21" xfId="5623" xr:uid="{8552AA46-A72F-47D1-9379-20627AC17D58}"/>
    <cellStyle name="Normal 2 10 3 22" xfId="5624" xr:uid="{7DF76F61-2A6D-4247-90F6-AAFD108E14EE}"/>
    <cellStyle name="Normal 2 10 3 23" xfId="5625" xr:uid="{CE01AEE7-AF64-4202-AAB4-BF4EB5AA8F14}"/>
    <cellStyle name="Normal 2 10 3 24" xfId="5626" xr:uid="{9F31EB46-F62B-44F7-B602-AA90ED82DEA6}"/>
    <cellStyle name="Normal 2 10 3 25" xfId="5627" xr:uid="{71F5E63E-BD0F-40AD-A9FB-20638B90CDF0}"/>
    <cellStyle name="Normal 2 10 3 26" xfId="5628" xr:uid="{E91CD743-DA88-4EB5-8996-68FAB94EAA06}"/>
    <cellStyle name="Normal 2 10 3 27" xfId="5629" xr:uid="{A9E1E53B-E572-47CA-842C-9CF749648A50}"/>
    <cellStyle name="Normal 2 10 3 28" xfId="5630" xr:uid="{190E92DB-15A8-4629-A8D3-2BC13E0F8185}"/>
    <cellStyle name="Normal 2 10 3 29" xfId="5631" xr:uid="{AB02E023-E6A8-4F7D-B257-160B91EA489F}"/>
    <cellStyle name="Normal 2 10 3 3" xfId="5632" xr:uid="{3683FC8F-21C6-4D26-AA42-9E946B541B2F}"/>
    <cellStyle name="Normal 2 10 3 30" xfId="5633" xr:uid="{F83CB4A8-2F5D-418D-986F-A0AF647B8035}"/>
    <cellStyle name="Normal 2 10 3 31" xfId="5634" xr:uid="{7AA5AE99-A106-4A57-A53B-6AC1B1283C9F}"/>
    <cellStyle name="Normal 2 10 3 32" xfId="5635" xr:uid="{5BE91276-8D7E-4986-AC8B-24CA7471F7C2}"/>
    <cellStyle name="Normal 2 10 3 33" xfId="5636" xr:uid="{D5F6E160-2BBB-458F-8500-0FDF60CBC215}"/>
    <cellStyle name="Normal 2 10 3 34" xfId="5637" xr:uid="{C9F55D4D-4EAE-4A21-AF48-4B54BD89BE39}"/>
    <cellStyle name="Normal 2 10 3 35" xfId="5638" xr:uid="{2614BBD6-2265-41B8-88CD-0FFC288CE71F}"/>
    <cellStyle name="Normal 2 10 3 36" xfId="5639" xr:uid="{1AAFB382-4ED6-410C-9E13-D2759F8E9004}"/>
    <cellStyle name="Normal 2 10 3 37" xfId="5640" xr:uid="{05287311-A4F6-4C19-84BF-4A74F166931B}"/>
    <cellStyle name="Normal 2 10 3 38" xfId="5641" xr:uid="{656144EB-DB20-44FA-ACF7-182A8329B181}"/>
    <cellStyle name="Normal 2 10 3 4" xfId="5642" xr:uid="{1B0E5E5D-5143-48CF-8ADD-CFA5113B8CF8}"/>
    <cellStyle name="Normal 2 10 3 5" xfId="5643" xr:uid="{79DA1E8B-43A9-4711-802A-517BD29E5816}"/>
    <cellStyle name="Normal 2 10 3 6" xfId="5644" xr:uid="{26458217-F60E-4D39-AE96-5417AF220C5D}"/>
    <cellStyle name="Normal 2 10 3 7" xfId="5645" xr:uid="{47CFAC2A-8D75-44C0-8472-946CA4E47565}"/>
    <cellStyle name="Normal 2 10 3 8" xfId="5646" xr:uid="{F423E1BB-0D72-4939-8A7D-E7AEE592C7BA}"/>
    <cellStyle name="Normal 2 10 3 9" xfId="5647" xr:uid="{E778F4AF-D760-4D5C-B4F7-7CBE16C45C9D}"/>
    <cellStyle name="Normal 2 10 30" xfId="5648" xr:uid="{9C7895A2-E158-4E66-B905-3724A236A8E5}"/>
    <cellStyle name="Normal 2 10 31" xfId="5649" xr:uid="{D1E9E133-64D5-47CA-973F-A0C19E2F573F}"/>
    <cellStyle name="Normal 2 10 32" xfId="5650" xr:uid="{52D8404D-680A-445D-BF11-4DD959AFA9A3}"/>
    <cellStyle name="Normal 2 10 33" xfId="5651" xr:uid="{A07DD53E-B0A9-4B5E-8BF1-E5831D477BC5}"/>
    <cellStyle name="Normal 2 10 34" xfId="5652" xr:uid="{E45EAE92-AFDC-4434-A223-26ABB1F8F125}"/>
    <cellStyle name="Normal 2 10 35" xfId="5653" xr:uid="{E978FBE7-6A4C-45A3-83C2-1B281E4DB9FB}"/>
    <cellStyle name="Normal 2 10 36" xfId="5654" xr:uid="{8F158782-7542-469D-B5A3-F7B0B0DF01D5}"/>
    <cellStyle name="Normal 2 10 37" xfId="5655" xr:uid="{DC43926A-4274-4352-8656-415AFBF40FAE}"/>
    <cellStyle name="Normal 2 10 38" xfId="5656" xr:uid="{912B4E1F-43CC-4E34-A1E3-1987A8CF48A6}"/>
    <cellStyle name="Normal 2 10 39" xfId="5657" xr:uid="{F18BF59A-2B0A-4E46-855F-8ADFC65AA0AA}"/>
    <cellStyle name="Normal 2 10 4" xfId="5658" xr:uid="{A91DE7FA-34FB-4AE4-B5A4-3E2D2C5A340F}"/>
    <cellStyle name="Normal 2 10 40" xfId="5659" xr:uid="{669C6E51-FF8F-4C44-89E2-8FD1CE0BA939}"/>
    <cellStyle name="Normal 2 10 5" xfId="5660" xr:uid="{BCC8FB13-9D17-4E32-8369-6CD22D444F75}"/>
    <cellStyle name="Normal 2 10 6" xfId="5661" xr:uid="{3F3E9D0E-CCCE-4AFD-80CF-07DCFDBD4C83}"/>
    <cellStyle name="Normal 2 10 7" xfId="5662" xr:uid="{ECB4112E-25B1-4ACB-BC01-9199D93F75B1}"/>
    <cellStyle name="Normal 2 10 8" xfId="5663" xr:uid="{D32AFAB8-223A-47D5-BD96-940840CECDD0}"/>
    <cellStyle name="Normal 2 10 9" xfId="5664" xr:uid="{3B11229F-88DB-4910-8969-56EAB782700D}"/>
    <cellStyle name="Normal 2 11" xfId="5665" xr:uid="{1ED33D7E-5822-4311-BF78-DDF2066533FA}"/>
    <cellStyle name="Normal 2 11 10" xfId="5666" xr:uid="{47D5B2BF-EC7F-42DC-9D1D-1FAEFA26B7C5}"/>
    <cellStyle name="Normal 2 11 11" xfId="5667" xr:uid="{E5460670-0695-4736-AE70-5543B9EBBC36}"/>
    <cellStyle name="Normal 2 11 12" xfId="5668" xr:uid="{2EDE3DD5-422B-42C9-B228-8ED9AF2C4E83}"/>
    <cellStyle name="Normal 2 11 13" xfId="5669" xr:uid="{A435450A-C3B0-4977-8F71-92124199DE0E}"/>
    <cellStyle name="Normal 2 11 14" xfId="5670" xr:uid="{8FD275B8-18C8-446A-BC46-F824B0E66988}"/>
    <cellStyle name="Normal 2 11 15" xfId="5671" xr:uid="{975E3B28-58F2-4F63-85C3-F3AB2FA101E9}"/>
    <cellStyle name="Normal 2 11 16" xfId="5672" xr:uid="{0FC12F3E-3CEC-4E02-A976-B7C2921E838C}"/>
    <cellStyle name="Normal 2 11 17" xfId="5673" xr:uid="{819859B5-3448-49CD-8FE4-8C535FDB5426}"/>
    <cellStyle name="Normal 2 11 18" xfId="5674" xr:uid="{E0CA9A7F-717E-4B14-B982-AFB1E144C60B}"/>
    <cellStyle name="Normal 2 11 19" xfId="5675" xr:uid="{1A6E8CEE-486C-4A56-9748-AD73AC7EA93E}"/>
    <cellStyle name="Normal 2 11 2" xfId="5676" xr:uid="{5B68E301-9A40-4A18-BF33-5ED16DACD383}"/>
    <cellStyle name="Normal 2 11 2 10" xfId="5677" xr:uid="{17E7BC8E-7293-4433-9E1B-1CFBFC63D580}"/>
    <cellStyle name="Normal 2 11 2 11" xfId="5678" xr:uid="{F33E709F-058E-42DE-BDBD-27CD4146A087}"/>
    <cellStyle name="Normal 2 11 2 12" xfId="5679" xr:uid="{86BED8D8-8006-4912-9250-C016C98869A7}"/>
    <cellStyle name="Normal 2 11 2 13" xfId="5680" xr:uid="{9881C88D-B87A-4AE7-ADB1-17493A5F7D47}"/>
    <cellStyle name="Normal 2 11 2 14" xfId="5681" xr:uid="{41EB5DF9-4A00-4EB2-88C4-17726E421D52}"/>
    <cellStyle name="Normal 2 11 2 15" xfId="5682" xr:uid="{36666A9A-CD7B-4F08-ACA3-2F74D1CB2CB2}"/>
    <cellStyle name="Normal 2 11 2 16" xfId="5683" xr:uid="{32DA73A7-F272-4CF1-8979-768B4507397D}"/>
    <cellStyle name="Normal 2 11 2 17" xfId="5684" xr:uid="{C6D89B6C-F330-450E-976E-32723E79D175}"/>
    <cellStyle name="Normal 2 11 2 18" xfId="5685" xr:uid="{48421985-3335-4F84-82C5-5953415E9562}"/>
    <cellStyle name="Normal 2 11 2 19" xfId="5686" xr:uid="{76E6B712-5D82-4B4A-A326-18DCFF65313C}"/>
    <cellStyle name="Normal 2 11 2 2" xfId="5687" xr:uid="{892F9DE8-C6F7-4F9F-AE49-15F11181765C}"/>
    <cellStyle name="Normal 2 11 2 2 10" xfId="5688" xr:uid="{658D0069-1E50-49AC-B979-665AF40EA6A9}"/>
    <cellStyle name="Normal 2 11 2 2 11" xfId="5689" xr:uid="{F069DFD5-A10B-43EF-8E15-78416034468A}"/>
    <cellStyle name="Normal 2 11 2 2 12" xfId="5690" xr:uid="{F59CD8C0-FF3C-4841-A29A-3D478990E70E}"/>
    <cellStyle name="Normal 2 11 2 2 13" xfId="5691" xr:uid="{0C22923F-4FF9-4A80-BD15-EC2EE11D8168}"/>
    <cellStyle name="Normal 2 11 2 2 14" xfId="5692" xr:uid="{84716879-A1F9-4919-A1E4-26A36E3D4519}"/>
    <cellStyle name="Normal 2 11 2 2 15" xfId="5693" xr:uid="{41CA2212-59CD-4455-BFE0-EF3C8408977F}"/>
    <cellStyle name="Normal 2 11 2 2 16" xfId="5694" xr:uid="{FDFD5AD3-AFEE-4E80-81AF-4AD87A28E7F9}"/>
    <cellStyle name="Normal 2 11 2 2 17" xfId="5695" xr:uid="{CEBE133E-2D63-437C-96CA-832EC92C3FC9}"/>
    <cellStyle name="Normal 2 11 2 2 18" xfId="5696" xr:uid="{379DD466-2AF7-42BF-8B65-3EBC642C3154}"/>
    <cellStyle name="Normal 2 11 2 2 19" xfId="5697" xr:uid="{BB9B79FC-FC75-4E10-A7A8-D25C1AA784E5}"/>
    <cellStyle name="Normal 2 11 2 2 2" xfId="5698" xr:uid="{233A56CE-E040-4802-8B42-7E9D2C28A53A}"/>
    <cellStyle name="Normal 2 11 2 2 2 10" xfId="5699" xr:uid="{860DFE37-B66E-4D11-9EFA-BF4BC9B9849B}"/>
    <cellStyle name="Normal 2 11 2 2 2 11" xfId="5700" xr:uid="{69A286EA-B366-40DA-A457-AF1A8930B599}"/>
    <cellStyle name="Normal 2 11 2 2 2 12" xfId="5701" xr:uid="{F6522733-6AE4-4E8E-BFAA-9AD2DA1CB9AE}"/>
    <cellStyle name="Normal 2 11 2 2 2 13" xfId="5702" xr:uid="{39D4EA45-AEF1-407B-A140-4CFD2F402218}"/>
    <cellStyle name="Normal 2 11 2 2 2 14" xfId="5703" xr:uid="{89B3DB6C-5F23-455E-B1BD-C21E54213772}"/>
    <cellStyle name="Normal 2 11 2 2 2 15" xfId="5704" xr:uid="{B4B92353-2797-457C-9EA8-006C6F34FDAC}"/>
    <cellStyle name="Normal 2 11 2 2 2 16" xfId="5705" xr:uid="{BEAD9934-DBD6-412D-8189-75B448FA97BC}"/>
    <cellStyle name="Normal 2 11 2 2 2 17" xfId="5706" xr:uid="{D74C5888-3AD7-45A5-9FB4-01FE67CC2107}"/>
    <cellStyle name="Normal 2 11 2 2 2 18" xfId="5707" xr:uid="{D530E3C0-3B4C-4A3A-8B51-2DB5AEBCED72}"/>
    <cellStyle name="Normal 2 11 2 2 2 19" xfId="5708" xr:uid="{DA628AAA-2535-493C-B0F1-CBFDEB61C105}"/>
    <cellStyle name="Normal 2 11 2 2 2 2" xfId="5709" xr:uid="{B34CEABD-A027-483D-8509-4911D2AE3368}"/>
    <cellStyle name="Normal 2 11 2 2 2 20" xfId="5710" xr:uid="{8B16FF8F-CA3C-4462-B22C-6F1930D2EFD4}"/>
    <cellStyle name="Normal 2 11 2 2 2 21" xfId="5711" xr:uid="{C3D74606-9820-4DAF-BB64-A3E21E51BC37}"/>
    <cellStyle name="Normal 2 11 2 2 2 22" xfId="5712" xr:uid="{29396C2F-2B67-4287-98C5-39995DCE06B6}"/>
    <cellStyle name="Normal 2 11 2 2 2 23" xfId="5713" xr:uid="{FAAD90E2-AF79-4ED4-A78B-DA20602C4905}"/>
    <cellStyle name="Normal 2 11 2 2 2 24" xfId="5714" xr:uid="{A4F8E604-DBB8-409D-AA5D-53A0B29F0B72}"/>
    <cellStyle name="Normal 2 11 2 2 2 25" xfId="5715" xr:uid="{D7D5FBFA-8267-4D1E-B893-38B6F6544202}"/>
    <cellStyle name="Normal 2 11 2 2 2 26" xfId="5716" xr:uid="{EB88C7F3-8F40-46FB-8AE2-EA6430FDEB81}"/>
    <cellStyle name="Normal 2 11 2 2 2 27" xfId="5717" xr:uid="{354B102B-826B-44F3-881C-F7D76C43A119}"/>
    <cellStyle name="Normal 2 11 2 2 2 28" xfId="5718" xr:uid="{BEB82317-553F-417E-8D30-515B480AD843}"/>
    <cellStyle name="Normal 2 11 2 2 2 29" xfId="5719" xr:uid="{7F5952C3-5667-44A7-B020-DA3CDDA67482}"/>
    <cellStyle name="Normal 2 11 2 2 2 3" xfId="5720" xr:uid="{329E9CD6-D242-464C-9126-6414162C2653}"/>
    <cellStyle name="Normal 2 11 2 2 2 30" xfId="5721" xr:uid="{5425E881-341E-4147-9817-7694EB7342B9}"/>
    <cellStyle name="Normal 2 11 2 2 2 31" xfId="5722" xr:uid="{2ACA806D-6562-4F54-B904-36F0C4F3C14A}"/>
    <cellStyle name="Normal 2 11 2 2 2 32" xfId="5723" xr:uid="{1FBF7B3E-2FF6-4BD2-A55F-566468BEC9F0}"/>
    <cellStyle name="Normal 2 11 2 2 2 33" xfId="5724" xr:uid="{7052D3D0-D3F0-4992-9C27-F5DBDAB7B71A}"/>
    <cellStyle name="Normal 2 11 2 2 2 34" xfId="5725" xr:uid="{D816168B-7BED-4E45-B1BD-BDF7367EF340}"/>
    <cellStyle name="Normal 2 11 2 2 2 35" xfId="5726" xr:uid="{D5F4A303-C7DF-443B-9870-74EA7A2F25D9}"/>
    <cellStyle name="Normal 2 11 2 2 2 36" xfId="5727" xr:uid="{8F847982-71D5-457E-BABE-908ADE58407D}"/>
    <cellStyle name="Normal 2 11 2 2 2 37" xfId="5728" xr:uid="{BF29660A-4DB6-452B-8E4E-D38DAEDFE39C}"/>
    <cellStyle name="Normal 2 11 2 2 2 38" xfId="5729" xr:uid="{19B862EF-5DDE-4079-9957-F9BF04AEDDED}"/>
    <cellStyle name="Normal 2 11 2 2 2 4" xfId="5730" xr:uid="{C1DE8120-F1AC-41DB-A6A2-F7758534AF33}"/>
    <cellStyle name="Normal 2 11 2 2 2 5" xfId="5731" xr:uid="{7B57D132-F8CB-42EF-BC9A-5A8497187ED2}"/>
    <cellStyle name="Normal 2 11 2 2 2 6" xfId="5732" xr:uid="{6F9ADA0F-097B-4B23-975F-F5FCE16DFD45}"/>
    <cellStyle name="Normal 2 11 2 2 2 7" xfId="5733" xr:uid="{3C41B959-1CE0-4486-B989-EA968C1A732A}"/>
    <cellStyle name="Normal 2 11 2 2 2 8" xfId="5734" xr:uid="{AD0C8046-2AB5-400D-A7F6-D1F991D767DF}"/>
    <cellStyle name="Normal 2 11 2 2 2 9" xfId="5735" xr:uid="{545C0B01-7FAB-4728-80AE-E4C16E0F7DEB}"/>
    <cellStyle name="Normal 2 11 2 2 20" xfId="5736" xr:uid="{906DCE2C-B15A-41A0-81F7-E49C24F9042E}"/>
    <cellStyle name="Normal 2 11 2 2 21" xfId="5737" xr:uid="{9757A654-A077-4804-B175-18A880F0FE33}"/>
    <cellStyle name="Normal 2 11 2 2 22" xfId="5738" xr:uid="{A23D97C5-E516-495F-BBB1-99EBF107ABF8}"/>
    <cellStyle name="Normal 2 11 2 2 23" xfId="5739" xr:uid="{8DD5B388-2862-41F7-9CD2-18E7B0D10345}"/>
    <cellStyle name="Normal 2 11 2 2 24" xfId="5740" xr:uid="{13173C2C-D47D-44C5-BFA2-3EB8C94BFFD2}"/>
    <cellStyle name="Normal 2 11 2 2 25" xfId="5741" xr:uid="{98267CD0-5D03-40C2-B6D0-F6347E20E36A}"/>
    <cellStyle name="Normal 2 11 2 2 26" xfId="5742" xr:uid="{71117FC7-D8FF-431E-88EF-46A9B0512E47}"/>
    <cellStyle name="Normal 2 11 2 2 27" xfId="5743" xr:uid="{AB2AF5DF-E679-4757-8AF3-EA057AAF5D80}"/>
    <cellStyle name="Normal 2 11 2 2 28" xfId="5744" xr:uid="{DBF97074-16D0-4466-AEAA-E476B632DBEB}"/>
    <cellStyle name="Normal 2 11 2 2 29" xfId="5745" xr:uid="{10A1559E-C13F-4F21-A4E5-19236DC5A904}"/>
    <cellStyle name="Normal 2 11 2 2 3" xfId="5746" xr:uid="{5EF0AF31-C336-4DE4-8255-7753FEA312F0}"/>
    <cellStyle name="Normal 2 11 2 2 30" xfId="5747" xr:uid="{EED90CBF-4528-4AEA-8DCF-C556C7771A44}"/>
    <cellStyle name="Normal 2 11 2 2 31" xfId="5748" xr:uid="{C3E0951F-02EF-41F1-9044-FB3E796FB140}"/>
    <cellStyle name="Normal 2 11 2 2 32" xfId="5749" xr:uid="{CCED3CA8-FB23-46BD-9156-2F8FC872EC43}"/>
    <cellStyle name="Normal 2 11 2 2 33" xfId="5750" xr:uid="{6F917099-6814-4CFF-A42D-3D982110CB81}"/>
    <cellStyle name="Normal 2 11 2 2 34" xfId="5751" xr:uid="{C27C40C9-0315-4D8F-8935-F1F6148FF271}"/>
    <cellStyle name="Normal 2 11 2 2 35" xfId="5752" xr:uid="{305387A9-0994-481E-B326-3B30B2921291}"/>
    <cellStyle name="Normal 2 11 2 2 36" xfId="5753" xr:uid="{D2BDB0B3-F936-4272-B641-C76B4FF91001}"/>
    <cellStyle name="Normal 2 11 2 2 37" xfId="5754" xr:uid="{9B8031B4-C7E1-485E-A79A-EAD9BBCE28F2}"/>
    <cellStyle name="Normal 2 11 2 2 38" xfId="5755" xr:uid="{B82D0D43-77E0-45BA-B6A3-11375FF4FECA}"/>
    <cellStyle name="Normal 2 11 2 2 4" xfId="5756" xr:uid="{7C22803B-19F6-4D3E-BF58-EEE8EB3166C9}"/>
    <cellStyle name="Normal 2 11 2 2 5" xfId="5757" xr:uid="{CC1DD2A5-DA06-4E0A-8FA4-59B3B55248BA}"/>
    <cellStyle name="Normal 2 11 2 2 6" xfId="5758" xr:uid="{045FFFF9-73FC-4D80-B3B7-D07B25D68AD7}"/>
    <cellStyle name="Normal 2 11 2 2 7" xfId="5759" xr:uid="{E6F31557-F5C2-41D7-9294-37D531B00FBA}"/>
    <cellStyle name="Normal 2 11 2 2 8" xfId="5760" xr:uid="{229732C9-EBAB-4655-8493-47AADF799874}"/>
    <cellStyle name="Normal 2 11 2 2 9" xfId="5761" xr:uid="{BBE60440-327E-477F-ABCE-A4525AE2CE5C}"/>
    <cellStyle name="Normal 2 11 2 20" xfId="5762" xr:uid="{1EAC0A46-674D-497B-9DE4-34F289B9C960}"/>
    <cellStyle name="Normal 2 11 2 21" xfId="5763" xr:uid="{54E00F35-8744-4312-81C7-54C8D68F5A55}"/>
    <cellStyle name="Normal 2 11 2 22" xfId="5764" xr:uid="{3B5BAE21-9C9D-4DF6-9E34-417505E1EE31}"/>
    <cellStyle name="Normal 2 11 2 23" xfId="5765" xr:uid="{C2D93D89-E970-4D53-97BC-933182432A69}"/>
    <cellStyle name="Normal 2 11 2 24" xfId="5766" xr:uid="{8AC49DA0-40F1-46B9-BC83-4688518C67D5}"/>
    <cellStyle name="Normal 2 11 2 25" xfId="5767" xr:uid="{24B42E79-B0CE-4851-8BC5-CF152B7561CA}"/>
    <cellStyle name="Normal 2 11 2 26" xfId="5768" xr:uid="{AA313EA0-0A54-451B-9977-345632794814}"/>
    <cellStyle name="Normal 2 11 2 27" xfId="5769" xr:uid="{15011FB4-FFDC-45DB-A1C2-AC89ACD65083}"/>
    <cellStyle name="Normal 2 11 2 28" xfId="5770" xr:uid="{3F09081B-FD40-45EC-BA82-1A73288F48D4}"/>
    <cellStyle name="Normal 2 11 2 29" xfId="5771" xr:uid="{AAA0BDF5-1533-4E08-8455-DA22A65B5B1A}"/>
    <cellStyle name="Normal 2 11 2 3" xfId="5772" xr:uid="{83B2B2AD-C6B4-4AEF-A233-82C3C21DBBCF}"/>
    <cellStyle name="Normal 2 11 2 30" xfId="5773" xr:uid="{D47CAA76-5BDE-4690-959F-2877699A98B6}"/>
    <cellStyle name="Normal 2 11 2 31" xfId="5774" xr:uid="{6CDC73B6-5B77-43D9-B3F8-56E95AB49701}"/>
    <cellStyle name="Normal 2 11 2 32" xfId="5775" xr:uid="{186CF56C-3D3B-4A8C-8351-F7E00B9EED0B}"/>
    <cellStyle name="Normal 2 11 2 33" xfId="5776" xr:uid="{EC5ECAC0-0DFA-4DE2-B692-32DE186E0209}"/>
    <cellStyle name="Normal 2 11 2 34" xfId="5777" xr:uid="{D71C6A0A-BF6C-43A0-AFF9-0F686BA424D0}"/>
    <cellStyle name="Normal 2 11 2 35" xfId="5778" xr:uid="{E9119781-54D2-40F6-A8DB-2C4194535B0F}"/>
    <cellStyle name="Normal 2 11 2 36" xfId="5779" xr:uid="{4802FF3D-C317-4550-BCE8-EE9160C53D41}"/>
    <cellStyle name="Normal 2 11 2 37" xfId="5780" xr:uid="{D34AE236-5908-46B5-8D08-08F495F341FC}"/>
    <cellStyle name="Normal 2 11 2 38" xfId="5781" xr:uid="{7CC0B8BA-A041-4BFF-8796-001BD5259FD8}"/>
    <cellStyle name="Normal 2 11 2 39" xfId="5782" xr:uid="{EE120FAA-EF9F-4321-B21D-3632701E28A1}"/>
    <cellStyle name="Normal 2 11 2 4" xfId="5783" xr:uid="{851C30DF-90CD-44F0-BD35-1240C0442A6B}"/>
    <cellStyle name="Normal 2 11 2 40" xfId="5784" xr:uid="{317343CE-81EA-4104-8005-8F92B9206E1D}"/>
    <cellStyle name="Normal 2 11 2 5" xfId="5785" xr:uid="{2A6A6F44-42A2-4F3B-A20F-CA306631875D}"/>
    <cellStyle name="Normal 2 11 2 6" xfId="5786" xr:uid="{833513C0-CC36-4578-A929-1E6BAE8004D6}"/>
    <cellStyle name="Normal 2 11 2 7" xfId="5787" xr:uid="{CACAF5A5-5941-47D0-A7F6-C72B1CA01B0F}"/>
    <cellStyle name="Normal 2 11 2 8" xfId="5788" xr:uid="{89B3FEF9-FB33-4ADA-B185-03FF5CF97276}"/>
    <cellStyle name="Normal 2 11 2 9" xfId="5789" xr:uid="{ED28A10B-FEA1-4DB9-895A-BCE73A8FBAD0}"/>
    <cellStyle name="Normal 2 11 20" xfId="5790" xr:uid="{1D60353B-2AB0-458E-B2A2-0C5BF8BDE2D5}"/>
    <cellStyle name="Normal 2 11 21" xfId="5791" xr:uid="{CA109887-03E3-4DFE-8A7F-6B527A4ADB3E}"/>
    <cellStyle name="Normal 2 11 22" xfId="5792" xr:uid="{BDBD0AA8-7C88-4349-812C-58A888DCBED3}"/>
    <cellStyle name="Normal 2 11 23" xfId="5793" xr:uid="{1FAB8F41-595F-46E2-8AFF-CCFD65B4402E}"/>
    <cellStyle name="Normal 2 11 24" xfId="5794" xr:uid="{930B2041-151A-4ABC-BB9A-95CEC3407841}"/>
    <cellStyle name="Normal 2 11 25" xfId="5795" xr:uid="{1C8ED548-70CF-418A-93C7-10A722C0F593}"/>
    <cellStyle name="Normal 2 11 26" xfId="5796" xr:uid="{D4E95C7F-0984-4FF7-B135-AC8D0BCD8F1A}"/>
    <cellStyle name="Normal 2 11 27" xfId="5797" xr:uid="{8CAAA853-B965-4980-BCF0-347246A62258}"/>
    <cellStyle name="Normal 2 11 28" xfId="5798" xr:uid="{C2D3DD6A-6E55-4FD0-B919-328B2076A453}"/>
    <cellStyle name="Normal 2 11 29" xfId="5799" xr:uid="{40927C78-15A1-4014-9FC8-3A438A0E3949}"/>
    <cellStyle name="Normal 2 11 3" xfId="5800" xr:uid="{37740546-ED85-4736-9E87-DCF87345CE58}"/>
    <cellStyle name="Normal 2 11 3 10" xfId="5801" xr:uid="{348A5144-A54D-465B-AC22-2C2307E77E2A}"/>
    <cellStyle name="Normal 2 11 3 11" xfId="5802" xr:uid="{01F5ADB0-AB55-4C11-85E2-DFDF1DB73445}"/>
    <cellStyle name="Normal 2 11 3 12" xfId="5803" xr:uid="{21CD3203-5564-4A6D-B71F-D4FD440C4E40}"/>
    <cellStyle name="Normal 2 11 3 13" xfId="5804" xr:uid="{0B5C1490-DC63-4658-8F00-EFFFE830A06F}"/>
    <cellStyle name="Normal 2 11 3 14" xfId="5805" xr:uid="{E6A08815-BF5F-421C-BB32-65D0010207D1}"/>
    <cellStyle name="Normal 2 11 3 15" xfId="5806" xr:uid="{601E9B98-3FF1-43A3-B139-95004B2D900F}"/>
    <cellStyle name="Normal 2 11 3 16" xfId="5807" xr:uid="{5E8A5823-56BB-41E3-BACD-B395AD2BC7B1}"/>
    <cellStyle name="Normal 2 11 3 17" xfId="5808" xr:uid="{44A4BCB1-6CBC-4B2E-A7F6-082AFAD1902C}"/>
    <cellStyle name="Normal 2 11 3 18" xfId="5809" xr:uid="{502CB0CE-80E2-4C7C-B084-4D93737DA131}"/>
    <cellStyle name="Normal 2 11 3 19" xfId="5810" xr:uid="{751A8443-82B9-4FDC-96E4-2541B3067CE3}"/>
    <cellStyle name="Normal 2 11 3 2" xfId="5811" xr:uid="{33F3A376-1AFD-4653-88BC-DB47992E9E6F}"/>
    <cellStyle name="Normal 2 11 3 2 10" xfId="5812" xr:uid="{9E73D79F-0EAE-42BE-9DC9-C24562B74BDC}"/>
    <cellStyle name="Normal 2 11 3 2 11" xfId="5813" xr:uid="{E92F4F55-313E-45E1-81B3-2DCC66F48805}"/>
    <cellStyle name="Normal 2 11 3 2 12" xfId="5814" xr:uid="{250685B3-AD81-4130-95B3-499CFF2A1095}"/>
    <cellStyle name="Normal 2 11 3 2 13" xfId="5815" xr:uid="{1115FD8D-D11C-4BFB-952D-804AE76BACF6}"/>
    <cellStyle name="Normal 2 11 3 2 14" xfId="5816" xr:uid="{CF80A6C6-368C-4CC1-8033-A6C40E24978F}"/>
    <cellStyle name="Normal 2 11 3 2 15" xfId="5817" xr:uid="{B4DA0385-56CA-48B3-AF94-C777D10FC6C7}"/>
    <cellStyle name="Normal 2 11 3 2 16" xfId="5818" xr:uid="{FFF3735F-67B8-4D33-B5F2-E1736D5B1C65}"/>
    <cellStyle name="Normal 2 11 3 2 17" xfId="5819" xr:uid="{CFDB030B-2283-4F72-A9E4-6BF21025FB89}"/>
    <cellStyle name="Normal 2 11 3 2 18" xfId="5820" xr:uid="{D2AEBC61-3F20-4DAF-918F-39F6654090B1}"/>
    <cellStyle name="Normal 2 11 3 2 19" xfId="5821" xr:uid="{64C73BE7-0C9A-4FE8-B0FE-77173CB3D05D}"/>
    <cellStyle name="Normal 2 11 3 2 2" xfId="5822" xr:uid="{D8517BA5-A8F2-4281-8E48-AD1DA85C35BC}"/>
    <cellStyle name="Normal 2 11 3 2 20" xfId="5823" xr:uid="{DA38B909-E4D0-4186-B7ED-410273E9BCE4}"/>
    <cellStyle name="Normal 2 11 3 2 21" xfId="5824" xr:uid="{D4378155-14F7-4ADF-9822-19848105CB95}"/>
    <cellStyle name="Normal 2 11 3 2 22" xfId="5825" xr:uid="{E1DD3F5A-210D-4E0D-BD54-213C68389FDC}"/>
    <cellStyle name="Normal 2 11 3 2 23" xfId="5826" xr:uid="{AEE81136-ACF4-48CA-AEA1-83DCCC50FE12}"/>
    <cellStyle name="Normal 2 11 3 2 24" xfId="5827" xr:uid="{AF9FCD41-C96A-431A-B355-7F6CB663300A}"/>
    <cellStyle name="Normal 2 11 3 2 25" xfId="5828" xr:uid="{17D02C89-1B71-46F0-8286-B97BDDE175B6}"/>
    <cellStyle name="Normal 2 11 3 2 26" xfId="5829" xr:uid="{945125E5-14C3-4B7D-A814-2AF4581A5CC6}"/>
    <cellStyle name="Normal 2 11 3 2 27" xfId="5830" xr:uid="{2B0D19D4-4C2E-437F-A7C3-C176F5C2760A}"/>
    <cellStyle name="Normal 2 11 3 2 28" xfId="5831" xr:uid="{11025928-FFE7-45D1-A2D2-D038278CB6E7}"/>
    <cellStyle name="Normal 2 11 3 2 29" xfId="5832" xr:uid="{AB54DD50-416D-47DA-8529-D67A49562297}"/>
    <cellStyle name="Normal 2 11 3 2 3" xfId="5833" xr:uid="{AFE828A4-8449-43A2-B997-1A51534D64B5}"/>
    <cellStyle name="Normal 2 11 3 2 30" xfId="5834" xr:uid="{F65D5FA6-8939-4634-B51A-D04C8A35A74C}"/>
    <cellStyle name="Normal 2 11 3 2 31" xfId="5835" xr:uid="{6E76BCA1-6575-4D07-921B-CEF65BC88592}"/>
    <cellStyle name="Normal 2 11 3 2 32" xfId="5836" xr:uid="{2AB07E59-322F-40C8-951A-5A9A9DC6A43D}"/>
    <cellStyle name="Normal 2 11 3 2 33" xfId="5837" xr:uid="{8F451FC4-D4F2-41A3-A0B3-1219D7AD4CF9}"/>
    <cellStyle name="Normal 2 11 3 2 34" xfId="5838" xr:uid="{2F4AEEFB-29D8-4AC9-B054-46D7501FD869}"/>
    <cellStyle name="Normal 2 11 3 2 35" xfId="5839" xr:uid="{F37FDA28-3A45-436D-B197-837FDAEF8CBB}"/>
    <cellStyle name="Normal 2 11 3 2 36" xfId="5840" xr:uid="{D3A6341C-6AED-43E1-9D9D-CA7A6C13E40E}"/>
    <cellStyle name="Normal 2 11 3 2 37" xfId="5841" xr:uid="{EA1E203B-EF27-4907-AD57-3A77A4578944}"/>
    <cellStyle name="Normal 2 11 3 2 38" xfId="5842" xr:uid="{268A0C28-CA45-4AE7-8B9D-16C46DCB64F0}"/>
    <cellStyle name="Normal 2 11 3 2 4" xfId="5843" xr:uid="{1E982FB4-BB10-4C9E-B0ED-303BFA2B412B}"/>
    <cellStyle name="Normal 2 11 3 2 5" xfId="5844" xr:uid="{93B77537-CA16-4E2C-B828-90D61DFFFD6C}"/>
    <cellStyle name="Normal 2 11 3 2 6" xfId="5845" xr:uid="{1533F2DE-69AA-4E0C-843B-07CFCF36A99E}"/>
    <cellStyle name="Normal 2 11 3 2 7" xfId="5846" xr:uid="{611783D0-1FC7-45C2-A35D-4613B9A8E0A1}"/>
    <cellStyle name="Normal 2 11 3 2 8" xfId="5847" xr:uid="{C4A49A6F-5EC5-4AD5-B4FB-3475DC3B03A0}"/>
    <cellStyle name="Normal 2 11 3 2 9" xfId="5848" xr:uid="{526FF57E-5E30-4A99-82D7-2047118F7833}"/>
    <cellStyle name="Normal 2 11 3 20" xfId="5849" xr:uid="{DF269037-5297-4A5E-B2DD-A4AA0749315C}"/>
    <cellStyle name="Normal 2 11 3 21" xfId="5850" xr:uid="{4A2D4378-4216-41EF-944F-6626FDEF19B9}"/>
    <cellStyle name="Normal 2 11 3 22" xfId="5851" xr:uid="{82C38917-CC9C-4FFB-8001-E7C7DD1A7CE5}"/>
    <cellStyle name="Normal 2 11 3 23" xfId="5852" xr:uid="{B2EF4521-C0D0-4C05-A3DD-08A5B9BE62E2}"/>
    <cellStyle name="Normal 2 11 3 24" xfId="5853" xr:uid="{D8B016B0-2ACA-4E8D-93C6-14DCC0DE0305}"/>
    <cellStyle name="Normal 2 11 3 25" xfId="5854" xr:uid="{2F46C128-3AFB-47F7-BD39-A0184EF4AE2B}"/>
    <cellStyle name="Normal 2 11 3 26" xfId="5855" xr:uid="{54AC5790-37A9-49E0-9C4A-CA159BF617EE}"/>
    <cellStyle name="Normal 2 11 3 27" xfId="5856" xr:uid="{8AF33DFF-CD6F-4A34-AECA-035EEF5C9015}"/>
    <cellStyle name="Normal 2 11 3 28" xfId="5857" xr:uid="{5262F030-DA48-46C4-B67A-679FB7D36A81}"/>
    <cellStyle name="Normal 2 11 3 29" xfId="5858" xr:uid="{A6DBDFBE-2AEF-4D55-BBDA-75BD4FBCD30A}"/>
    <cellStyle name="Normal 2 11 3 3" xfId="5859" xr:uid="{4CBA5978-E76D-4A64-9C2A-E9F6C973F234}"/>
    <cellStyle name="Normal 2 11 3 30" xfId="5860" xr:uid="{A2EE562C-D982-476F-9FBE-13FD3F4E1379}"/>
    <cellStyle name="Normal 2 11 3 31" xfId="5861" xr:uid="{814F7ED7-4589-4795-908C-91416EF5247B}"/>
    <cellStyle name="Normal 2 11 3 32" xfId="5862" xr:uid="{A8502D48-4F5A-4AF3-9AEC-67625B8572E8}"/>
    <cellStyle name="Normal 2 11 3 33" xfId="5863" xr:uid="{F9C35896-93C4-4AB1-B74F-28E6669908AE}"/>
    <cellStyle name="Normal 2 11 3 34" xfId="5864" xr:uid="{F5CA2692-44CB-4118-B3C9-2EABAE27202C}"/>
    <cellStyle name="Normal 2 11 3 35" xfId="5865" xr:uid="{0E1F206E-773A-47C4-AC0B-956DE5A85402}"/>
    <cellStyle name="Normal 2 11 3 36" xfId="5866" xr:uid="{67373990-3A9C-4C6E-B723-9F65AAECE8C6}"/>
    <cellStyle name="Normal 2 11 3 37" xfId="5867" xr:uid="{4ADCD0C8-FA0B-442B-AB93-C7CBB31840E7}"/>
    <cellStyle name="Normal 2 11 3 38" xfId="5868" xr:uid="{A884B1C7-F2B2-431A-AB78-7AD6E8B055B6}"/>
    <cellStyle name="Normal 2 11 3 4" xfId="5869" xr:uid="{AEF89863-793F-4948-B92A-6F1D3B5FBB10}"/>
    <cellStyle name="Normal 2 11 3 5" xfId="5870" xr:uid="{85C7B04C-1ED6-484E-A08E-467A9C04F03F}"/>
    <cellStyle name="Normal 2 11 3 6" xfId="5871" xr:uid="{E3EF573A-789D-4A46-AC49-0DD2FE3A23E8}"/>
    <cellStyle name="Normal 2 11 3 7" xfId="5872" xr:uid="{47D2865F-B336-4F9A-9673-9AC2F5872A3E}"/>
    <cellStyle name="Normal 2 11 3 8" xfId="5873" xr:uid="{0E58B07D-D8AB-4DF5-8CAE-D763428450D1}"/>
    <cellStyle name="Normal 2 11 3 9" xfId="5874" xr:uid="{7EF8E2E1-F910-4ED5-9038-25B3B4AAEBA9}"/>
    <cellStyle name="Normal 2 11 30" xfId="5875" xr:uid="{DC2BD20B-C766-4DA4-A4D0-59CAEF11C608}"/>
    <cellStyle name="Normal 2 11 31" xfId="5876" xr:uid="{FCAED5C3-874E-4206-8241-13F350164552}"/>
    <cellStyle name="Normal 2 11 32" xfId="5877" xr:uid="{92C22969-5612-41F2-9147-0DA494D6B9D5}"/>
    <cellStyle name="Normal 2 11 33" xfId="5878" xr:uid="{45917431-D191-4CF8-B228-5F83B55B9D89}"/>
    <cellStyle name="Normal 2 11 34" xfId="5879" xr:uid="{256E6447-4A6A-4E65-820E-6E5FD1225EAB}"/>
    <cellStyle name="Normal 2 11 35" xfId="5880" xr:uid="{28D168FC-A6D1-46E3-9742-FD7FFD73B315}"/>
    <cellStyle name="Normal 2 11 36" xfId="5881" xr:uid="{20FC1273-73C8-458D-B5F9-7A4EE18F0291}"/>
    <cellStyle name="Normal 2 11 37" xfId="5882" xr:uid="{34CE1A43-C057-4F37-9422-4C981501548E}"/>
    <cellStyle name="Normal 2 11 38" xfId="5883" xr:uid="{B6636ECF-A4BA-4B8D-B692-4DCDD2B1E082}"/>
    <cellStyle name="Normal 2 11 39" xfId="5884" xr:uid="{F66E4FB3-A720-4FD3-B62A-C085AD57D618}"/>
    <cellStyle name="Normal 2 11 4" xfId="5885" xr:uid="{A2080FF3-E506-4C84-AD8D-24BC4AF72555}"/>
    <cellStyle name="Normal 2 11 40" xfId="5886" xr:uid="{E1D4958B-7BFB-475A-B5DA-BC2F2A2FFC61}"/>
    <cellStyle name="Normal 2 11 5" xfId="5887" xr:uid="{9EBFF1B7-4D2A-45CD-91AE-B69BEEF9149F}"/>
    <cellStyle name="Normal 2 11 6" xfId="5888" xr:uid="{11ABE622-85FE-4848-AA6A-9B8982E68C64}"/>
    <cellStyle name="Normal 2 11 7" xfId="5889" xr:uid="{E53F1D97-667E-4AA5-8E1D-F85572E9DF76}"/>
    <cellStyle name="Normal 2 11 8" xfId="5890" xr:uid="{626465C5-AF02-4C1D-B770-1ED11A426D13}"/>
    <cellStyle name="Normal 2 11 9" xfId="5891" xr:uid="{75E2A9E6-7EF7-42B3-B569-D4AE508523C6}"/>
    <cellStyle name="Normal 2 12" xfId="5892" xr:uid="{E5384644-A115-4ED4-A1DA-CF0126BD24F9}"/>
    <cellStyle name="Normal 2 12 10" xfId="5893" xr:uid="{015374A6-12F9-4A84-8102-74747E0622B2}"/>
    <cellStyle name="Normal 2 12 11" xfId="5894" xr:uid="{C01EFB80-20A2-4684-8169-1A502ECDD7DF}"/>
    <cellStyle name="Normal 2 12 12" xfId="5895" xr:uid="{E82B4624-1A3D-4E56-9157-406BEC56F844}"/>
    <cellStyle name="Normal 2 12 13" xfId="5896" xr:uid="{58E5744E-4251-4BB1-8D30-A1243482AC84}"/>
    <cellStyle name="Normal 2 12 14" xfId="5897" xr:uid="{BF85D8B3-0081-4960-AC81-DBFD8DDB8422}"/>
    <cellStyle name="Normal 2 12 15" xfId="5898" xr:uid="{3CF09BCA-261E-436F-9AB6-51790FEEA4BF}"/>
    <cellStyle name="Normal 2 12 16" xfId="5899" xr:uid="{C7B2E03C-F7FE-4522-92C4-2F7DFCF9A7E6}"/>
    <cellStyle name="Normal 2 12 17" xfId="5900" xr:uid="{A1D251A4-D121-4A42-A022-6A1CC0D14947}"/>
    <cellStyle name="Normal 2 12 18" xfId="5901" xr:uid="{94D61A9D-EA1C-4803-BF77-6BC82C07598A}"/>
    <cellStyle name="Normal 2 12 19" xfId="5902" xr:uid="{914B6E6E-E45B-4137-8B03-A20EF2621BF1}"/>
    <cellStyle name="Normal 2 12 2" xfId="5903" xr:uid="{72237E18-B834-4C88-942D-B9B13796771D}"/>
    <cellStyle name="Normal 2 12 2 10" xfId="5904" xr:uid="{14F99315-913B-458E-ADD4-D9363F810023}"/>
    <cellStyle name="Normal 2 12 2 11" xfId="5905" xr:uid="{680852CE-4425-40DD-9756-B9FCA525B767}"/>
    <cellStyle name="Normal 2 12 2 12" xfId="5906" xr:uid="{21D9E7D0-C47E-471F-86A3-F9B1319ED1B6}"/>
    <cellStyle name="Normal 2 12 2 13" xfId="5907" xr:uid="{BFCC8B1B-C9CE-4062-ADFF-B9ACE4162590}"/>
    <cellStyle name="Normal 2 12 2 14" xfId="5908" xr:uid="{B2FBFEA3-867C-449E-A36A-4EF1F09682E7}"/>
    <cellStyle name="Normal 2 12 2 15" xfId="5909" xr:uid="{4AE34C4C-FA48-4B81-9317-3185D32BCEC7}"/>
    <cellStyle name="Normal 2 12 2 16" xfId="5910" xr:uid="{0DF876D1-BB52-4D54-96D7-4D4FFBE3CA9C}"/>
    <cellStyle name="Normal 2 12 2 17" xfId="5911" xr:uid="{88F6D43A-25A1-4DB1-BE6B-F40E61803775}"/>
    <cellStyle name="Normal 2 12 2 18" xfId="5912" xr:uid="{DC1061E6-46FC-40F5-B32B-0949FBACEB5F}"/>
    <cellStyle name="Normal 2 12 2 19" xfId="5913" xr:uid="{2BAD7A46-E185-46A5-93E2-D3D38BDD038C}"/>
    <cellStyle name="Normal 2 12 2 2" xfId="5914" xr:uid="{42547417-A53D-4DBA-B48E-3EDA5B136CF0}"/>
    <cellStyle name="Normal 2 12 2 2 10" xfId="5915" xr:uid="{D3271A1F-7948-4FF2-A01D-9C9970A5E905}"/>
    <cellStyle name="Normal 2 12 2 2 11" xfId="5916" xr:uid="{B6ED33B9-0F7D-411A-BE45-91018ABDA305}"/>
    <cellStyle name="Normal 2 12 2 2 12" xfId="5917" xr:uid="{6A3E4ACC-4B77-418E-8596-4D7B64EE4A58}"/>
    <cellStyle name="Normal 2 12 2 2 13" xfId="5918" xr:uid="{C1AD08F3-C355-4D3A-9B45-D24E1D577784}"/>
    <cellStyle name="Normal 2 12 2 2 14" xfId="5919" xr:uid="{397E6E39-B247-4D9E-988A-FCBC439A29CF}"/>
    <cellStyle name="Normal 2 12 2 2 15" xfId="5920" xr:uid="{04CB18DD-DF55-4CC7-BCF9-F4493BA1412C}"/>
    <cellStyle name="Normal 2 12 2 2 16" xfId="5921" xr:uid="{DE697051-0FE9-4454-B14F-52C7BDA9CDEF}"/>
    <cellStyle name="Normal 2 12 2 2 17" xfId="5922" xr:uid="{2933849B-8ADD-44C5-8B25-31475E7CEA82}"/>
    <cellStyle name="Normal 2 12 2 2 18" xfId="5923" xr:uid="{DD968561-8DE7-4AAD-BEE5-A3CB1F653591}"/>
    <cellStyle name="Normal 2 12 2 2 19" xfId="5924" xr:uid="{391671D2-0C3C-47EA-965E-A17BB4256E3E}"/>
    <cellStyle name="Normal 2 12 2 2 2" xfId="5925" xr:uid="{51359602-6DA8-430F-A554-C24D92377F1B}"/>
    <cellStyle name="Normal 2 12 2 2 2 10" xfId="5926" xr:uid="{1313999E-5240-4A78-9C76-8E62A0D13D0B}"/>
    <cellStyle name="Normal 2 12 2 2 2 11" xfId="5927" xr:uid="{8A643FAA-4F59-400C-918E-18710325CE45}"/>
    <cellStyle name="Normal 2 12 2 2 2 12" xfId="5928" xr:uid="{F7F09B7B-9CA1-459B-BD44-8A087DA7931A}"/>
    <cellStyle name="Normal 2 12 2 2 2 13" xfId="5929" xr:uid="{811A2984-B24A-47AF-8E84-B67CE0628BB3}"/>
    <cellStyle name="Normal 2 12 2 2 2 14" xfId="5930" xr:uid="{16A495B7-CFBA-4045-9285-9755C040A1AD}"/>
    <cellStyle name="Normal 2 12 2 2 2 15" xfId="5931" xr:uid="{BB8BC690-16E3-4279-9C26-79753449B3D9}"/>
    <cellStyle name="Normal 2 12 2 2 2 16" xfId="5932" xr:uid="{73BAEB9D-D33C-4E90-A935-B753FE34AEC3}"/>
    <cellStyle name="Normal 2 12 2 2 2 17" xfId="5933" xr:uid="{6352F61D-E293-40DC-AF19-0C89574C6414}"/>
    <cellStyle name="Normal 2 12 2 2 2 18" xfId="5934" xr:uid="{A3AEAB1F-E677-4193-8B25-75388412BFAB}"/>
    <cellStyle name="Normal 2 12 2 2 2 19" xfId="5935" xr:uid="{B83B3BA4-33D0-4056-8C5F-D53B5D90B8AD}"/>
    <cellStyle name="Normal 2 12 2 2 2 2" xfId="5936" xr:uid="{9099EA64-6874-4681-9146-2E60D0D61BA7}"/>
    <cellStyle name="Normal 2 12 2 2 2 20" xfId="5937" xr:uid="{7C19CA8E-238B-4BC5-8766-75B26A371780}"/>
    <cellStyle name="Normal 2 12 2 2 2 21" xfId="5938" xr:uid="{8DA2BB69-5558-47BE-B9D2-4E3F65E63F68}"/>
    <cellStyle name="Normal 2 12 2 2 2 22" xfId="5939" xr:uid="{A5C460E1-24A4-4211-87C0-16BD8775195B}"/>
    <cellStyle name="Normal 2 12 2 2 2 23" xfId="5940" xr:uid="{3CEB2B86-8511-4606-9446-7B918D896FF6}"/>
    <cellStyle name="Normal 2 12 2 2 2 24" xfId="5941" xr:uid="{4616BA0B-0625-4919-87F0-413FF240B93B}"/>
    <cellStyle name="Normal 2 12 2 2 2 25" xfId="5942" xr:uid="{AB56FE77-CBFD-476C-B70E-8EB971D9F7C9}"/>
    <cellStyle name="Normal 2 12 2 2 2 26" xfId="5943" xr:uid="{F2FFCFDF-C79A-4592-ACB7-1FB9DC775FE6}"/>
    <cellStyle name="Normal 2 12 2 2 2 27" xfId="5944" xr:uid="{EDACD463-7B5E-4275-9F56-36F9841F0222}"/>
    <cellStyle name="Normal 2 12 2 2 2 28" xfId="5945" xr:uid="{8473AC63-008B-483F-9CAA-31465AFFC371}"/>
    <cellStyle name="Normal 2 12 2 2 2 29" xfId="5946" xr:uid="{61ED32BB-66D9-4713-9C00-17FC9B47FE51}"/>
    <cellStyle name="Normal 2 12 2 2 2 3" xfId="5947" xr:uid="{F3D42B7A-ADF8-4458-9BD8-A1695E21D481}"/>
    <cellStyle name="Normal 2 12 2 2 2 30" xfId="5948" xr:uid="{795C4A4C-3E4A-4C32-93E4-876C65E89EEA}"/>
    <cellStyle name="Normal 2 12 2 2 2 31" xfId="5949" xr:uid="{D8A9F85F-C36B-4A3D-8C8A-91E390376377}"/>
    <cellStyle name="Normal 2 12 2 2 2 32" xfId="5950" xr:uid="{785CB7A2-B3CA-4230-8B03-C376560F8410}"/>
    <cellStyle name="Normal 2 12 2 2 2 33" xfId="5951" xr:uid="{21D108E9-9B9C-4E96-BC12-E75C0DCD1960}"/>
    <cellStyle name="Normal 2 12 2 2 2 34" xfId="5952" xr:uid="{F53976AC-5487-453B-B9DF-DE268E5268CD}"/>
    <cellStyle name="Normal 2 12 2 2 2 35" xfId="5953" xr:uid="{E716DD29-A32C-475C-B3A0-F0748588302C}"/>
    <cellStyle name="Normal 2 12 2 2 2 36" xfId="5954" xr:uid="{E7F6BE05-5A8F-49A7-AAA2-C3D350D445C0}"/>
    <cellStyle name="Normal 2 12 2 2 2 37" xfId="5955" xr:uid="{F261D993-7F03-4B65-8EBA-F0AABD56D31E}"/>
    <cellStyle name="Normal 2 12 2 2 2 38" xfId="5956" xr:uid="{10E80D39-9040-43F0-8266-F0EDD7F9472D}"/>
    <cellStyle name="Normal 2 12 2 2 2 4" xfId="5957" xr:uid="{DA5EDF0B-645B-4EE5-A33B-79632A83C58B}"/>
    <cellStyle name="Normal 2 12 2 2 2 5" xfId="5958" xr:uid="{413DB10F-692C-4862-9D92-3AB31AD790E8}"/>
    <cellStyle name="Normal 2 12 2 2 2 6" xfId="5959" xr:uid="{A0E0508D-FD3D-4690-AF3F-CC28DBCD1669}"/>
    <cellStyle name="Normal 2 12 2 2 2 7" xfId="5960" xr:uid="{C24A0987-699A-4E6F-827F-8A1D8C19CF4F}"/>
    <cellStyle name="Normal 2 12 2 2 2 8" xfId="5961" xr:uid="{05347CB3-678A-4EEF-86B1-D94EAD199A6F}"/>
    <cellStyle name="Normal 2 12 2 2 2 9" xfId="5962" xr:uid="{00C459D8-BBBC-4B36-A307-A8F2474BC45C}"/>
    <cellStyle name="Normal 2 12 2 2 20" xfId="5963" xr:uid="{A3D1F4F0-178B-4A64-8DF4-1D207A060060}"/>
    <cellStyle name="Normal 2 12 2 2 21" xfId="5964" xr:uid="{158DBA88-CCE7-4277-9C63-AFA505DEC3AD}"/>
    <cellStyle name="Normal 2 12 2 2 22" xfId="5965" xr:uid="{5C2AE5E1-E016-4E8F-9F31-4B9CE038F65C}"/>
    <cellStyle name="Normal 2 12 2 2 23" xfId="5966" xr:uid="{4F37DBBA-01B8-449A-B9CF-3431BFE8FE5A}"/>
    <cellStyle name="Normal 2 12 2 2 24" xfId="5967" xr:uid="{16EAB160-5654-44E5-8753-9BA00D299A52}"/>
    <cellStyle name="Normal 2 12 2 2 25" xfId="5968" xr:uid="{D17C17AD-72E2-4898-8FFA-FFE10A4F91E6}"/>
    <cellStyle name="Normal 2 12 2 2 26" xfId="5969" xr:uid="{A686F150-BF63-4B89-B5F5-21BDE8037B19}"/>
    <cellStyle name="Normal 2 12 2 2 27" xfId="5970" xr:uid="{E153B322-19C0-46D1-BDD0-F3ED89E55E17}"/>
    <cellStyle name="Normal 2 12 2 2 28" xfId="5971" xr:uid="{1AE573E1-3DEB-4B7D-BE35-B054D200753F}"/>
    <cellStyle name="Normal 2 12 2 2 29" xfId="5972" xr:uid="{AB6295EE-695C-47F7-96F3-0B4B1C0363F6}"/>
    <cellStyle name="Normal 2 12 2 2 3" xfId="5973" xr:uid="{09726F7F-B94F-4006-B4F5-058BBD1433A9}"/>
    <cellStyle name="Normal 2 12 2 2 30" xfId="5974" xr:uid="{3BBE4208-B37E-4D4D-9E6D-370D200CC7DD}"/>
    <cellStyle name="Normal 2 12 2 2 31" xfId="5975" xr:uid="{3F3D98E3-A963-4957-8A7D-7F86FABF95BC}"/>
    <cellStyle name="Normal 2 12 2 2 32" xfId="5976" xr:uid="{2A7550D5-9C2E-40B8-B504-7BB34E02F599}"/>
    <cellStyle name="Normal 2 12 2 2 33" xfId="5977" xr:uid="{CE634EE7-E2DF-4FB3-BF27-26E303159E2C}"/>
    <cellStyle name="Normal 2 12 2 2 34" xfId="5978" xr:uid="{DCC079A7-BCB9-43F9-B2D7-E23D07FCE79C}"/>
    <cellStyle name="Normal 2 12 2 2 35" xfId="5979" xr:uid="{19BB0E31-D965-4F10-B723-283E95C5FC48}"/>
    <cellStyle name="Normal 2 12 2 2 36" xfId="5980" xr:uid="{69292BF8-9ED2-4CD8-8618-B329BACEFED0}"/>
    <cellStyle name="Normal 2 12 2 2 37" xfId="5981" xr:uid="{1428E75D-BAC7-49D1-B53C-D44D66835E71}"/>
    <cellStyle name="Normal 2 12 2 2 38" xfId="5982" xr:uid="{87187E8E-17E6-4604-9F10-DB30AF6ED702}"/>
    <cellStyle name="Normal 2 12 2 2 4" xfId="5983" xr:uid="{CC27C6A0-234D-4591-81B5-F55745C6E535}"/>
    <cellStyle name="Normal 2 12 2 2 5" xfId="5984" xr:uid="{BF2601B3-7633-416C-B0A5-58AE1E67735C}"/>
    <cellStyle name="Normal 2 12 2 2 6" xfId="5985" xr:uid="{E7964E8C-1377-46FC-BDB3-71F47A248228}"/>
    <cellStyle name="Normal 2 12 2 2 7" xfId="5986" xr:uid="{BB7F905C-CB6D-42DA-8AA5-5384C8805479}"/>
    <cellStyle name="Normal 2 12 2 2 8" xfId="5987" xr:uid="{9ABE0B46-CCA1-492E-A3FE-90C1F77F8E6B}"/>
    <cellStyle name="Normal 2 12 2 2 9" xfId="5988" xr:uid="{EDC021E4-18E2-4D8D-91B6-B2E9382B6375}"/>
    <cellStyle name="Normal 2 12 2 20" xfId="5989" xr:uid="{B074693C-DBEF-4FAD-9AED-AB1029EEFDB8}"/>
    <cellStyle name="Normal 2 12 2 21" xfId="5990" xr:uid="{77B8455F-FA12-40DA-8CC4-9BBAEDCF30F2}"/>
    <cellStyle name="Normal 2 12 2 22" xfId="5991" xr:uid="{23731D30-7729-4AB0-B6CC-8725FD7FE506}"/>
    <cellStyle name="Normal 2 12 2 23" xfId="5992" xr:uid="{AAC64F83-DB56-408F-9A9F-9016C50987BC}"/>
    <cellStyle name="Normal 2 12 2 24" xfId="5993" xr:uid="{0B1B3985-9B22-461D-9218-91F4550E49E9}"/>
    <cellStyle name="Normal 2 12 2 25" xfId="5994" xr:uid="{A289AAC9-C896-41E2-8543-7B9C041E7819}"/>
    <cellStyle name="Normal 2 12 2 26" xfId="5995" xr:uid="{7D97D3B9-8201-44B8-B7ED-C31DA5C6A79B}"/>
    <cellStyle name="Normal 2 12 2 27" xfId="5996" xr:uid="{EB2ECC02-BB2D-492E-92B0-C01B15388E7E}"/>
    <cellStyle name="Normal 2 12 2 28" xfId="5997" xr:uid="{FB214DBC-2410-48AB-BB66-D57BB5C97242}"/>
    <cellStyle name="Normal 2 12 2 29" xfId="5998" xr:uid="{DA0973E3-DB0D-40DC-BC8D-36773AB31F1C}"/>
    <cellStyle name="Normal 2 12 2 3" xfId="5999" xr:uid="{EA9F408F-F67F-474C-B31F-BA79B881A23C}"/>
    <cellStyle name="Normal 2 12 2 30" xfId="6000" xr:uid="{A0C2AC7B-2E49-411F-B698-CDD556CBA7C8}"/>
    <cellStyle name="Normal 2 12 2 31" xfId="6001" xr:uid="{8AAFD990-36DF-4059-A380-8D5109FE6F03}"/>
    <cellStyle name="Normal 2 12 2 32" xfId="6002" xr:uid="{EE9BC95F-66D5-4342-8FA7-336BFF7B6044}"/>
    <cellStyle name="Normal 2 12 2 33" xfId="6003" xr:uid="{9A0A0231-12B0-4531-A780-36D46B6EA206}"/>
    <cellStyle name="Normal 2 12 2 34" xfId="6004" xr:uid="{23A09C56-79CB-43AD-ACDD-AF709A34CB81}"/>
    <cellStyle name="Normal 2 12 2 35" xfId="6005" xr:uid="{4AB88A6C-A967-4E87-8149-77A8793E641D}"/>
    <cellStyle name="Normal 2 12 2 36" xfId="6006" xr:uid="{B4E40E81-D4F3-46B8-A757-CF7B38D0EB81}"/>
    <cellStyle name="Normal 2 12 2 37" xfId="6007" xr:uid="{752A9BF6-FC97-4EC2-BA66-EA42581BAF90}"/>
    <cellStyle name="Normal 2 12 2 38" xfId="6008" xr:uid="{B9B0D2BC-40C8-455C-B6CD-824B244E6D55}"/>
    <cellStyle name="Normal 2 12 2 39" xfId="6009" xr:uid="{8FB488A5-2222-441A-98F3-AE0339999F77}"/>
    <cellStyle name="Normal 2 12 2 4" xfId="6010" xr:uid="{DC9F0657-A0EF-45BE-9B66-49E3848E36C3}"/>
    <cellStyle name="Normal 2 12 2 40" xfId="6011" xr:uid="{F1BC3BEF-7087-49DA-A847-8406C70BC94B}"/>
    <cellStyle name="Normal 2 12 2 5" xfId="6012" xr:uid="{7FBAF48A-2A5B-4872-82D6-115C58B26FB7}"/>
    <cellStyle name="Normal 2 12 2 6" xfId="6013" xr:uid="{A16AC833-AC82-4C66-A787-EDF2876E9DD1}"/>
    <cellStyle name="Normal 2 12 2 7" xfId="6014" xr:uid="{4A748276-77FE-4BBE-9983-C1137D6529BB}"/>
    <cellStyle name="Normal 2 12 2 8" xfId="6015" xr:uid="{B69251B2-AC49-40B6-875C-F9B92D88A66A}"/>
    <cellStyle name="Normal 2 12 2 9" xfId="6016" xr:uid="{5C4BE60D-E3E2-4B08-9194-0781B55B6BC9}"/>
    <cellStyle name="Normal 2 12 20" xfId="6017" xr:uid="{01D3B596-48B6-437F-9848-49E5ACF22477}"/>
    <cellStyle name="Normal 2 12 21" xfId="6018" xr:uid="{FD4094E8-9A19-4113-BD0C-5AAB01D820C1}"/>
    <cellStyle name="Normal 2 12 22" xfId="6019" xr:uid="{04D97537-1C35-4086-BE37-A77862466BDD}"/>
    <cellStyle name="Normal 2 12 23" xfId="6020" xr:uid="{1FE672CF-879B-4C5A-836B-D6F469059A56}"/>
    <cellStyle name="Normal 2 12 24" xfId="6021" xr:uid="{B972EFC5-F85F-4D23-B879-20039F38B317}"/>
    <cellStyle name="Normal 2 12 25" xfId="6022" xr:uid="{4A5964C9-5359-4FBF-A88A-1D88B9D5DD44}"/>
    <cellStyle name="Normal 2 12 26" xfId="6023" xr:uid="{EB68FE8D-E7DD-479F-A521-D44068904DD2}"/>
    <cellStyle name="Normal 2 12 27" xfId="6024" xr:uid="{263C453C-E2E4-45DA-9823-13E77D4D26FC}"/>
    <cellStyle name="Normal 2 12 28" xfId="6025" xr:uid="{E9F06EFD-960E-4694-98C1-136EAEE71369}"/>
    <cellStyle name="Normal 2 12 29" xfId="6026" xr:uid="{0A7FBB2D-3F92-483B-BDB2-D124AD77E70E}"/>
    <cellStyle name="Normal 2 12 3" xfId="6027" xr:uid="{5775CD16-C97F-40BF-BD6A-8F5D72F6190A}"/>
    <cellStyle name="Normal 2 12 3 10" xfId="6028" xr:uid="{90532542-7B88-47F1-A96C-752519063CDC}"/>
    <cellStyle name="Normal 2 12 3 11" xfId="6029" xr:uid="{A4237C35-D333-4073-B550-05CC5AF2D56B}"/>
    <cellStyle name="Normal 2 12 3 12" xfId="6030" xr:uid="{3EE8BEB9-F3A5-42D1-8F44-D1DDF82A22D3}"/>
    <cellStyle name="Normal 2 12 3 13" xfId="6031" xr:uid="{3CCF9BAD-AA54-4C50-8A32-29CEDDF85A46}"/>
    <cellStyle name="Normal 2 12 3 14" xfId="6032" xr:uid="{5B38EDFA-D2BB-48B7-BB51-4615C805B0AA}"/>
    <cellStyle name="Normal 2 12 3 15" xfId="6033" xr:uid="{89D7C7A0-A881-4614-98E9-C7299D24B5BE}"/>
    <cellStyle name="Normal 2 12 3 16" xfId="6034" xr:uid="{503EB8BA-9F68-47A3-ABC5-2614F2135A8F}"/>
    <cellStyle name="Normal 2 12 3 17" xfId="6035" xr:uid="{09F2E36A-CF7C-402C-B955-2A0350A1E63F}"/>
    <cellStyle name="Normal 2 12 3 18" xfId="6036" xr:uid="{1968227C-5E72-4B7D-AE94-DABBC687AE2D}"/>
    <cellStyle name="Normal 2 12 3 19" xfId="6037" xr:uid="{FE8ABA5C-D12A-451B-99F8-604C2F1777E4}"/>
    <cellStyle name="Normal 2 12 3 2" xfId="6038" xr:uid="{573FB5C6-BA5F-4226-8D03-72A936BB5B78}"/>
    <cellStyle name="Normal 2 12 3 2 10" xfId="6039" xr:uid="{292068D1-084E-4CFF-A3C0-65E804A4A7DD}"/>
    <cellStyle name="Normal 2 12 3 2 11" xfId="6040" xr:uid="{926798FA-14D9-4249-B16F-C26DF89973BB}"/>
    <cellStyle name="Normal 2 12 3 2 12" xfId="6041" xr:uid="{7A5138DC-70B5-4120-A636-D565A8891854}"/>
    <cellStyle name="Normal 2 12 3 2 13" xfId="6042" xr:uid="{01F5BF1F-B2D1-41CD-8A6E-3AD08C3F3DE2}"/>
    <cellStyle name="Normal 2 12 3 2 14" xfId="6043" xr:uid="{8EDEE40F-0292-447C-9A39-2B2E21DF3789}"/>
    <cellStyle name="Normal 2 12 3 2 15" xfId="6044" xr:uid="{0D5442BE-7DB2-46D1-BC97-C9F12EE60345}"/>
    <cellStyle name="Normal 2 12 3 2 16" xfId="6045" xr:uid="{85592AA8-322D-4C63-AC99-3443A8B3E8E3}"/>
    <cellStyle name="Normal 2 12 3 2 17" xfId="6046" xr:uid="{DACA9996-C558-4F94-BC65-9A99806A3D4F}"/>
    <cellStyle name="Normal 2 12 3 2 18" xfId="6047" xr:uid="{44F27954-3D0C-406D-9E18-0AB3D625E2BF}"/>
    <cellStyle name="Normal 2 12 3 2 19" xfId="6048" xr:uid="{1EDB16CE-732C-43CF-AB7A-F3553AE22E39}"/>
    <cellStyle name="Normal 2 12 3 2 2" xfId="6049" xr:uid="{A81998B1-1E42-432B-825E-033FF0B06307}"/>
    <cellStyle name="Normal 2 12 3 2 20" xfId="6050" xr:uid="{4E66C3B1-17F1-4267-A2DB-C193E22F94AB}"/>
    <cellStyle name="Normal 2 12 3 2 21" xfId="6051" xr:uid="{94A5559E-842C-4E49-A868-2841D4AC20DB}"/>
    <cellStyle name="Normal 2 12 3 2 22" xfId="6052" xr:uid="{59738D6F-DAA0-49A4-8B01-4AEAD432B058}"/>
    <cellStyle name="Normal 2 12 3 2 23" xfId="6053" xr:uid="{200F497F-DD7E-43E6-8595-E579F2634217}"/>
    <cellStyle name="Normal 2 12 3 2 24" xfId="6054" xr:uid="{A7843FAC-8144-4CE5-85BA-B6A8D13490D6}"/>
    <cellStyle name="Normal 2 12 3 2 25" xfId="6055" xr:uid="{74555049-DA8F-4C87-8005-DE6AFB8A7A64}"/>
    <cellStyle name="Normal 2 12 3 2 26" xfId="6056" xr:uid="{05AFB477-AD5A-471D-99BF-9C3497BF3FA9}"/>
    <cellStyle name="Normal 2 12 3 2 27" xfId="6057" xr:uid="{A5AD86C6-7F05-4CBC-ABBC-8BDACBEB53D7}"/>
    <cellStyle name="Normal 2 12 3 2 28" xfId="6058" xr:uid="{78AD3328-18AC-4EA9-A498-CB037E3D4DB4}"/>
    <cellStyle name="Normal 2 12 3 2 29" xfId="6059" xr:uid="{9F4EFCC2-3640-4097-A5ED-F26717171BDF}"/>
    <cellStyle name="Normal 2 12 3 2 3" xfId="6060" xr:uid="{41827CC6-EBD3-4E51-B1CB-F656209888A4}"/>
    <cellStyle name="Normal 2 12 3 2 30" xfId="6061" xr:uid="{F4BB784F-B5EC-43A5-8865-AB0FAB376231}"/>
    <cellStyle name="Normal 2 12 3 2 31" xfId="6062" xr:uid="{776ED484-D047-472A-94CA-683EC60A39F6}"/>
    <cellStyle name="Normal 2 12 3 2 32" xfId="6063" xr:uid="{87B3A859-4F0C-4C98-A980-BEAEB4AC7610}"/>
    <cellStyle name="Normal 2 12 3 2 33" xfId="6064" xr:uid="{854EC0E1-F364-4309-9982-85BDF0217EC4}"/>
    <cellStyle name="Normal 2 12 3 2 34" xfId="6065" xr:uid="{65EE7777-7500-4BFE-8188-5D4DA3F81C15}"/>
    <cellStyle name="Normal 2 12 3 2 35" xfId="6066" xr:uid="{8142854D-9C7F-423B-9F3F-6DD3CA54923B}"/>
    <cellStyle name="Normal 2 12 3 2 36" xfId="6067" xr:uid="{7611EB29-8628-403D-8A99-9929C5775480}"/>
    <cellStyle name="Normal 2 12 3 2 37" xfId="6068" xr:uid="{9C042758-F7BD-4C67-9847-FAF9A7645760}"/>
    <cellStyle name="Normal 2 12 3 2 38" xfId="6069" xr:uid="{A49EC525-F210-48E8-9EED-321C20517DBD}"/>
    <cellStyle name="Normal 2 12 3 2 4" xfId="6070" xr:uid="{775ED8E2-F81C-41A0-AAF9-F9F0A7BDFDE6}"/>
    <cellStyle name="Normal 2 12 3 2 5" xfId="6071" xr:uid="{42BD0403-300C-40C5-B143-4E8094052FFF}"/>
    <cellStyle name="Normal 2 12 3 2 6" xfId="6072" xr:uid="{7F10DBC3-8A58-4C93-98EC-70CAF4F73669}"/>
    <cellStyle name="Normal 2 12 3 2 7" xfId="6073" xr:uid="{BFD633BD-75C3-426F-9AD3-41492D29A7CF}"/>
    <cellStyle name="Normal 2 12 3 2 8" xfId="6074" xr:uid="{211F4954-55A2-4E0B-8754-8ABB09F078B1}"/>
    <cellStyle name="Normal 2 12 3 2 9" xfId="6075" xr:uid="{796C1FCB-BF9C-4372-B30D-77078BCE7FB5}"/>
    <cellStyle name="Normal 2 12 3 20" xfId="6076" xr:uid="{C6DCD447-D329-483B-9704-538496A8D70B}"/>
    <cellStyle name="Normal 2 12 3 21" xfId="6077" xr:uid="{109161FB-62B7-451A-B5A7-735F9CE92000}"/>
    <cellStyle name="Normal 2 12 3 22" xfId="6078" xr:uid="{D2D88990-949D-4BEF-8608-8914EFB5020C}"/>
    <cellStyle name="Normal 2 12 3 23" xfId="6079" xr:uid="{DDF93307-3FB9-4CE4-9CEF-267E8E78C9C6}"/>
    <cellStyle name="Normal 2 12 3 24" xfId="6080" xr:uid="{E757BE25-6598-4006-9326-554DC446C196}"/>
    <cellStyle name="Normal 2 12 3 25" xfId="6081" xr:uid="{FE969A33-5C27-4BFD-81C8-87D7F7F09E3D}"/>
    <cellStyle name="Normal 2 12 3 26" xfId="6082" xr:uid="{A685FFCC-26B7-482D-AE4F-AC392B8FF1E7}"/>
    <cellStyle name="Normal 2 12 3 27" xfId="6083" xr:uid="{D26C0F03-27D9-4200-B97E-A7198DB1E038}"/>
    <cellStyle name="Normal 2 12 3 28" xfId="6084" xr:uid="{D340D612-8EE3-494F-8BBF-EC38144C73AF}"/>
    <cellStyle name="Normal 2 12 3 29" xfId="6085" xr:uid="{BAD87636-EBC3-438A-9A45-76E705F3F093}"/>
    <cellStyle name="Normal 2 12 3 3" xfId="6086" xr:uid="{F4E90236-2BCA-4D14-B797-E0077ECE89D2}"/>
    <cellStyle name="Normal 2 12 3 30" xfId="6087" xr:uid="{A6A3FBD5-7726-4C0A-8F6F-69EC3F616A3A}"/>
    <cellStyle name="Normal 2 12 3 31" xfId="6088" xr:uid="{C24ED70E-3746-45FE-B6B9-EA3900871394}"/>
    <cellStyle name="Normal 2 12 3 32" xfId="6089" xr:uid="{A88153BD-8553-4B9B-A06F-592A66C675C2}"/>
    <cellStyle name="Normal 2 12 3 33" xfId="6090" xr:uid="{5AC34C97-88AA-44BF-ABC4-B865CEC2986A}"/>
    <cellStyle name="Normal 2 12 3 34" xfId="6091" xr:uid="{72663D59-EEE3-4F4D-A811-789963C75480}"/>
    <cellStyle name="Normal 2 12 3 35" xfId="6092" xr:uid="{72F97AF7-3DFF-4C11-B001-BF76F9175A8C}"/>
    <cellStyle name="Normal 2 12 3 36" xfId="6093" xr:uid="{AFAD53C2-65BE-44D3-8429-C7F3B1CE900F}"/>
    <cellStyle name="Normal 2 12 3 37" xfId="6094" xr:uid="{1271B5EE-2510-49FB-8422-B9D4EECDB714}"/>
    <cellStyle name="Normal 2 12 3 38" xfId="6095" xr:uid="{D495AA2A-5522-49CB-8FEF-6646D5365089}"/>
    <cellStyle name="Normal 2 12 3 4" xfId="6096" xr:uid="{17468C7A-B97D-4D93-8302-A0EAC911EAFB}"/>
    <cellStyle name="Normal 2 12 3 5" xfId="6097" xr:uid="{322D20BF-9277-4354-80B6-0B5C79D1DCD4}"/>
    <cellStyle name="Normal 2 12 3 6" xfId="6098" xr:uid="{1001AA7A-1F5B-4EA8-9A03-F491334FA0AD}"/>
    <cellStyle name="Normal 2 12 3 7" xfId="6099" xr:uid="{931C7999-8448-47E7-9137-2F2AEE2D1848}"/>
    <cellStyle name="Normal 2 12 3 8" xfId="6100" xr:uid="{4C35EBB2-41AD-444E-83A3-C69B1347681A}"/>
    <cellStyle name="Normal 2 12 3 9" xfId="6101" xr:uid="{C8BC436A-305C-4366-8DAC-BDB0F7FF614C}"/>
    <cellStyle name="Normal 2 12 30" xfId="6102" xr:uid="{25E73531-F8BB-402E-A3D9-217B8E920C6E}"/>
    <cellStyle name="Normal 2 12 31" xfId="6103" xr:uid="{854F53B1-39C5-45FB-8AB1-3AB3044C4ED2}"/>
    <cellStyle name="Normal 2 12 32" xfId="6104" xr:uid="{F245D6F9-0CC8-4A9C-A7DA-78F51E70D641}"/>
    <cellStyle name="Normal 2 12 33" xfId="6105" xr:uid="{E6EC03C7-6F02-4682-9692-62FD5A7BD3AB}"/>
    <cellStyle name="Normal 2 12 34" xfId="6106" xr:uid="{EC367F59-1355-43F9-8536-233E925A7ED4}"/>
    <cellStyle name="Normal 2 12 35" xfId="6107" xr:uid="{ABD946A1-8AB8-45D7-B174-460D069E6A46}"/>
    <cellStyle name="Normal 2 12 36" xfId="6108" xr:uid="{A72B07BA-C35D-448B-BB83-C34E4BF57449}"/>
    <cellStyle name="Normal 2 12 37" xfId="6109" xr:uid="{57EAECAF-C9DC-432B-9E9D-AB9237176D8F}"/>
    <cellStyle name="Normal 2 12 38" xfId="6110" xr:uid="{E55346AB-1DEB-47CD-848C-EC7CA5FB32CE}"/>
    <cellStyle name="Normal 2 12 39" xfId="6111" xr:uid="{BAACABA5-3A30-41EA-8115-3F4CD08032AE}"/>
    <cellStyle name="Normal 2 12 4" xfId="6112" xr:uid="{1DE65D86-3C7B-4273-92FE-3142B346DFB8}"/>
    <cellStyle name="Normal 2 12 40" xfId="6113" xr:uid="{A7E6A53C-D0D3-4CCE-823B-E41BC1136D8C}"/>
    <cellStyle name="Normal 2 12 5" xfId="6114" xr:uid="{F6A312B0-6EB0-4CA6-8F24-072EC1591F52}"/>
    <cellStyle name="Normal 2 12 6" xfId="6115" xr:uid="{94A51757-35C5-466D-B918-99C97938234C}"/>
    <cellStyle name="Normal 2 12 7" xfId="6116" xr:uid="{AB590A2A-0DD0-4C6E-9EDA-0CACCB28D83E}"/>
    <cellStyle name="Normal 2 12 8" xfId="6117" xr:uid="{B5B24CF3-916B-49CE-8251-B6B821E29B26}"/>
    <cellStyle name="Normal 2 12 9" xfId="6118" xr:uid="{CE856AF1-0A97-42C0-9902-CBE46BA1A425}"/>
    <cellStyle name="Normal 2 13" xfId="6119" xr:uid="{CB6FCC7E-D048-4C76-AD5A-16EF57663DE9}"/>
    <cellStyle name="Normal 2 13 10" xfId="6120" xr:uid="{AADF26F2-8060-4C31-8C1E-4B82198FECFE}"/>
    <cellStyle name="Normal 2 13 11" xfId="6121" xr:uid="{D140210B-9F69-4142-93F5-F4409AE07D89}"/>
    <cellStyle name="Normal 2 13 12" xfId="6122" xr:uid="{0F35C94D-BC47-4640-B905-B621BEF20B5D}"/>
    <cellStyle name="Normal 2 13 13" xfId="6123" xr:uid="{C2DE8126-093C-41EA-A1E8-ED9623CE4C7A}"/>
    <cellStyle name="Normal 2 13 14" xfId="6124" xr:uid="{A2F4BAF1-EBB9-4A7C-B672-57ED76DBD5BF}"/>
    <cellStyle name="Normal 2 13 15" xfId="6125" xr:uid="{58FD829F-2C0C-422B-8807-40A23CFF090E}"/>
    <cellStyle name="Normal 2 13 16" xfId="6126" xr:uid="{744E6418-8B88-4920-8454-2D1CC2299816}"/>
    <cellStyle name="Normal 2 13 17" xfId="6127" xr:uid="{D0C488B9-D950-49BD-9B48-4B21182D2E77}"/>
    <cellStyle name="Normal 2 13 18" xfId="6128" xr:uid="{019113D0-A374-48E1-ADCB-0CA18BEE5DB2}"/>
    <cellStyle name="Normal 2 13 19" xfId="6129" xr:uid="{A3543E70-F833-4366-8FC5-F1D35CE76D2A}"/>
    <cellStyle name="Normal 2 13 2" xfId="6130" xr:uid="{E32AD4E8-F7F3-493C-8A60-06910E7E12C9}"/>
    <cellStyle name="Normal 2 13 2 10" xfId="6131" xr:uid="{81279E94-E9FB-40B8-8DCE-279D404EA66E}"/>
    <cellStyle name="Normal 2 13 2 11" xfId="6132" xr:uid="{1FF92DA2-192A-4EFC-92F6-C55CFC8AAD7F}"/>
    <cellStyle name="Normal 2 13 2 12" xfId="6133" xr:uid="{2F6C0EF4-D570-4B51-99DF-04B6DD52AA35}"/>
    <cellStyle name="Normal 2 13 2 13" xfId="6134" xr:uid="{25067D71-AF9A-46E5-BAE1-43BBECD275BF}"/>
    <cellStyle name="Normal 2 13 2 14" xfId="6135" xr:uid="{0827E121-9E06-4D8F-9A1D-29D813BBCD65}"/>
    <cellStyle name="Normal 2 13 2 15" xfId="6136" xr:uid="{942B373F-B28D-450E-AF16-053E951344C1}"/>
    <cellStyle name="Normal 2 13 2 16" xfId="6137" xr:uid="{18423931-D943-48F7-AE1F-7939CC0DD8D5}"/>
    <cellStyle name="Normal 2 13 2 17" xfId="6138" xr:uid="{BF290D1D-AB90-4676-A779-18A28E9FAB80}"/>
    <cellStyle name="Normal 2 13 2 18" xfId="6139" xr:uid="{3B6CDEC0-672E-436B-84BA-A02B80B7775B}"/>
    <cellStyle name="Normal 2 13 2 19" xfId="6140" xr:uid="{1141C744-ECED-4FEE-A6AC-0AB63B0760F2}"/>
    <cellStyle name="Normal 2 13 2 2" xfId="6141" xr:uid="{567B644A-FC64-4BEE-9404-C5A0B2748545}"/>
    <cellStyle name="Normal 2 13 2 2 10" xfId="6142" xr:uid="{39CCB6CA-A2D2-42ED-9C2C-DC7E27D55DD7}"/>
    <cellStyle name="Normal 2 13 2 2 11" xfId="6143" xr:uid="{8E9C5118-8B33-450D-9011-253FB8FDE091}"/>
    <cellStyle name="Normal 2 13 2 2 12" xfId="6144" xr:uid="{DF0166BD-52F9-460B-A2DF-B5AE3E0BAE28}"/>
    <cellStyle name="Normal 2 13 2 2 13" xfId="6145" xr:uid="{8D778492-4536-4942-A430-07FC60096EDD}"/>
    <cellStyle name="Normal 2 13 2 2 14" xfId="6146" xr:uid="{BB21822B-FA22-45C3-A816-258EF1973AFB}"/>
    <cellStyle name="Normal 2 13 2 2 15" xfId="6147" xr:uid="{DEA23D6B-E6F3-4981-9571-17AE7DDD7DFC}"/>
    <cellStyle name="Normal 2 13 2 2 16" xfId="6148" xr:uid="{37D8D1E7-95CD-4EF5-928A-1F7E9BA8A692}"/>
    <cellStyle name="Normal 2 13 2 2 17" xfId="6149" xr:uid="{00D0D568-AAD9-4893-9455-8C708C89C9E8}"/>
    <cellStyle name="Normal 2 13 2 2 18" xfId="6150" xr:uid="{45E44522-F7DC-46A4-8DCE-066DA007E202}"/>
    <cellStyle name="Normal 2 13 2 2 19" xfId="6151" xr:uid="{9A7B7FB2-39CF-4961-94E6-39F748F93AD7}"/>
    <cellStyle name="Normal 2 13 2 2 2" xfId="6152" xr:uid="{C56170D6-9636-4568-B429-72E13138E896}"/>
    <cellStyle name="Normal 2 13 2 2 2 10" xfId="6153" xr:uid="{3F8A9D57-A829-40CA-AD6B-31EB29580E90}"/>
    <cellStyle name="Normal 2 13 2 2 2 11" xfId="6154" xr:uid="{5E1CF227-BF55-4D84-A52E-7F0EEA76E521}"/>
    <cellStyle name="Normal 2 13 2 2 2 12" xfId="6155" xr:uid="{E952B029-DEF2-45EF-B768-320302330729}"/>
    <cellStyle name="Normal 2 13 2 2 2 13" xfId="6156" xr:uid="{85E5732E-498B-4827-A7D7-C1EB8256DECD}"/>
    <cellStyle name="Normal 2 13 2 2 2 14" xfId="6157" xr:uid="{AAC28F00-13C4-401A-9F7D-8E937030A0F1}"/>
    <cellStyle name="Normal 2 13 2 2 2 15" xfId="6158" xr:uid="{D119B123-F476-481B-9591-B5686C68F37D}"/>
    <cellStyle name="Normal 2 13 2 2 2 16" xfId="6159" xr:uid="{A3A9F31F-0F17-41FB-AC06-399017F91A4E}"/>
    <cellStyle name="Normal 2 13 2 2 2 17" xfId="6160" xr:uid="{7DDC4162-FB6C-4EC7-848F-FA345C0DC0F1}"/>
    <cellStyle name="Normal 2 13 2 2 2 18" xfId="6161" xr:uid="{E71B824A-6244-488F-A3F2-CD01672BB6A0}"/>
    <cellStyle name="Normal 2 13 2 2 2 19" xfId="6162" xr:uid="{F6066DB2-392C-4370-A20A-B8C89B6E5AF4}"/>
    <cellStyle name="Normal 2 13 2 2 2 2" xfId="6163" xr:uid="{E0C0F118-4C35-424F-9C6E-E82FE3BE6A5E}"/>
    <cellStyle name="Normal 2 13 2 2 2 20" xfId="6164" xr:uid="{BA9D8094-61DB-4D36-A5E2-0FD90C102A2F}"/>
    <cellStyle name="Normal 2 13 2 2 2 21" xfId="6165" xr:uid="{536DA744-DAE4-4C8F-BFA2-6CE83D11C999}"/>
    <cellStyle name="Normal 2 13 2 2 2 22" xfId="6166" xr:uid="{67A906E1-7670-4E10-95CD-3EB979FFDB8B}"/>
    <cellStyle name="Normal 2 13 2 2 2 23" xfId="6167" xr:uid="{9AC8485C-BF69-4796-953A-887D3772C307}"/>
    <cellStyle name="Normal 2 13 2 2 2 24" xfId="6168" xr:uid="{2FF43DBA-C99E-45AA-A3FD-7090CC108DF4}"/>
    <cellStyle name="Normal 2 13 2 2 2 25" xfId="6169" xr:uid="{7A6DC6E2-1F78-4EFC-9E11-DF6E02C8A5EE}"/>
    <cellStyle name="Normal 2 13 2 2 2 26" xfId="6170" xr:uid="{5980EB2D-1DDE-4FCF-8FA7-9ADB6C81A804}"/>
    <cellStyle name="Normal 2 13 2 2 2 27" xfId="6171" xr:uid="{5809E8E7-93B1-4F49-BB80-BB413987E16F}"/>
    <cellStyle name="Normal 2 13 2 2 2 28" xfId="6172" xr:uid="{6AB6E5EA-E6DB-4A85-8FF1-D225FE187301}"/>
    <cellStyle name="Normal 2 13 2 2 2 29" xfId="6173" xr:uid="{5490D757-A05C-4ED7-A878-FFB1802F77FB}"/>
    <cellStyle name="Normal 2 13 2 2 2 3" xfId="6174" xr:uid="{22E86DCA-0F4E-4F54-8037-DB68A71ACADD}"/>
    <cellStyle name="Normal 2 13 2 2 2 30" xfId="6175" xr:uid="{008732E7-939D-464E-BFD1-6898D286F2E3}"/>
    <cellStyle name="Normal 2 13 2 2 2 31" xfId="6176" xr:uid="{35A11514-F5AB-4A7A-B01D-175871EF2DC5}"/>
    <cellStyle name="Normal 2 13 2 2 2 32" xfId="6177" xr:uid="{05B16253-389A-4208-8AAD-5243BB8CC3B9}"/>
    <cellStyle name="Normal 2 13 2 2 2 33" xfId="6178" xr:uid="{A1CA66DA-37D7-4153-8D00-3234C5D65D5C}"/>
    <cellStyle name="Normal 2 13 2 2 2 34" xfId="6179" xr:uid="{235BD197-FBF8-49C0-849A-92BB0BB71C70}"/>
    <cellStyle name="Normal 2 13 2 2 2 35" xfId="6180" xr:uid="{9D26A82E-79D3-4974-A62E-EA904B807BFA}"/>
    <cellStyle name="Normal 2 13 2 2 2 36" xfId="6181" xr:uid="{8D6B7E64-2EEE-45B5-B86E-F485D0318CF7}"/>
    <cellStyle name="Normal 2 13 2 2 2 37" xfId="6182" xr:uid="{9F8B9A70-5D80-4845-B752-3930F5218A7A}"/>
    <cellStyle name="Normal 2 13 2 2 2 38" xfId="6183" xr:uid="{9CDB01F8-877B-4074-B10B-11703D3F4EC8}"/>
    <cellStyle name="Normal 2 13 2 2 2 4" xfId="6184" xr:uid="{B21E3A35-C51D-46BE-92C0-AD214AE214A5}"/>
    <cellStyle name="Normal 2 13 2 2 2 5" xfId="6185" xr:uid="{58908C58-C2FB-4765-89AE-0E5584BF695B}"/>
    <cellStyle name="Normal 2 13 2 2 2 6" xfId="6186" xr:uid="{27E59C7B-FC36-4B2B-9C83-1DA1882FD40B}"/>
    <cellStyle name="Normal 2 13 2 2 2 7" xfId="6187" xr:uid="{62ACE045-263A-4FAE-9714-8A777F4DE99A}"/>
    <cellStyle name="Normal 2 13 2 2 2 8" xfId="6188" xr:uid="{86BFF012-4BE3-4928-B560-E2C2FA4E95FC}"/>
    <cellStyle name="Normal 2 13 2 2 2 9" xfId="6189" xr:uid="{B0946767-50F0-4040-A044-8E6B2FBB83CA}"/>
    <cellStyle name="Normal 2 13 2 2 20" xfId="6190" xr:uid="{31322B7B-DB13-480B-BD59-8D05CCC24D1D}"/>
    <cellStyle name="Normal 2 13 2 2 21" xfId="6191" xr:uid="{0D251B52-5D76-4BA3-9DD1-0AA43613D15F}"/>
    <cellStyle name="Normal 2 13 2 2 22" xfId="6192" xr:uid="{D5D86639-D7C5-4BE2-9142-8EA3EECADED2}"/>
    <cellStyle name="Normal 2 13 2 2 23" xfId="6193" xr:uid="{19E55BDD-7BF5-4FDB-BFFB-2DE8BC25A0EE}"/>
    <cellStyle name="Normal 2 13 2 2 24" xfId="6194" xr:uid="{1F084A05-4211-4D23-890E-3F1860733FBF}"/>
    <cellStyle name="Normal 2 13 2 2 25" xfId="6195" xr:uid="{BE5798D3-F971-4B37-8F1B-3DC92ADC039F}"/>
    <cellStyle name="Normal 2 13 2 2 26" xfId="6196" xr:uid="{527E4E85-0AF0-43DB-9C93-34020092954B}"/>
    <cellStyle name="Normal 2 13 2 2 27" xfId="6197" xr:uid="{36E2FA6C-262C-40F6-B1C6-35B24040617B}"/>
    <cellStyle name="Normal 2 13 2 2 28" xfId="6198" xr:uid="{6A647A0B-62B8-43E5-934E-D5FEE9D5D9B5}"/>
    <cellStyle name="Normal 2 13 2 2 29" xfId="6199" xr:uid="{ACC63B93-9358-423C-A1E4-CB20CEE60B00}"/>
    <cellStyle name="Normal 2 13 2 2 3" xfId="6200" xr:uid="{95860D4C-E07A-4958-B1D7-A9200DA5ED34}"/>
    <cellStyle name="Normal 2 13 2 2 30" xfId="6201" xr:uid="{9CEDE083-16E4-4137-BAC5-338CD1E486F8}"/>
    <cellStyle name="Normal 2 13 2 2 31" xfId="6202" xr:uid="{5C438A33-1C60-43C3-97A7-0CAE753A5DE3}"/>
    <cellStyle name="Normal 2 13 2 2 32" xfId="6203" xr:uid="{66CF68C8-084E-4186-902A-4DCBAA7074EF}"/>
    <cellStyle name="Normal 2 13 2 2 33" xfId="6204" xr:uid="{C45D7347-6F85-4FB4-B1A0-C90E0E74CAFC}"/>
    <cellStyle name="Normal 2 13 2 2 34" xfId="6205" xr:uid="{C26BCFEC-FE87-4252-8E56-1C5DB0556951}"/>
    <cellStyle name="Normal 2 13 2 2 35" xfId="6206" xr:uid="{47EA1C53-912D-4FA1-91E9-21927BCFAE2F}"/>
    <cellStyle name="Normal 2 13 2 2 36" xfId="6207" xr:uid="{4331A4EC-CA02-442E-971D-EC8EFA56C236}"/>
    <cellStyle name="Normal 2 13 2 2 37" xfId="6208" xr:uid="{DC3C9648-9326-41A9-A6AD-0CF9415CCCF5}"/>
    <cellStyle name="Normal 2 13 2 2 38" xfId="6209" xr:uid="{79073D6E-1E78-4ED9-A49C-9A6E3AF58416}"/>
    <cellStyle name="Normal 2 13 2 2 4" xfId="6210" xr:uid="{7727102A-1E45-44BF-B9CC-694F8F682D02}"/>
    <cellStyle name="Normal 2 13 2 2 5" xfId="6211" xr:uid="{18694799-A555-4432-96F8-A26F6D2B14EF}"/>
    <cellStyle name="Normal 2 13 2 2 6" xfId="6212" xr:uid="{4CA64331-F7AE-4463-9BB6-55DC5733C18B}"/>
    <cellStyle name="Normal 2 13 2 2 7" xfId="6213" xr:uid="{E31E7856-A39B-4AC1-B491-2B04B5DC0FA6}"/>
    <cellStyle name="Normal 2 13 2 2 8" xfId="6214" xr:uid="{9255F160-6B8A-41BD-9E02-A2A60B451652}"/>
    <cellStyle name="Normal 2 13 2 2 9" xfId="6215" xr:uid="{EF2FF175-6674-4CD9-A312-22FE7F898106}"/>
    <cellStyle name="Normal 2 13 2 20" xfId="6216" xr:uid="{1F93ECA4-3AB5-4D64-ACBB-4FF6301C228C}"/>
    <cellStyle name="Normal 2 13 2 21" xfId="6217" xr:uid="{9F075D99-89D9-4584-A300-F25FEDBABDD0}"/>
    <cellStyle name="Normal 2 13 2 22" xfId="6218" xr:uid="{E8929BFC-5A53-4C01-A962-9550627C78D3}"/>
    <cellStyle name="Normal 2 13 2 23" xfId="6219" xr:uid="{ABBD9BED-6DED-4298-972D-672F868D5652}"/>
    <cellStyle name="Normal 2 13 2 24" xfId="6220" xr:uid="{8CBA53A4-06C3-4D93-9489-1ED6598210D5}"/>
    <cellStyle name="Normal 2 13 2 25" xfId="6221" xr:uid="{1CC92D8C-4874-4D7C-8DF7-1A3C506C4D27}"/>
    <cellStyle name="Normal 2 13 2 26" xfId="6222" xr:uid="{DB189DCE-32C6-4550-84D9-4493BD18972F}"/>
    <cellStyle name="Normal 2 13 2 27" xfId="6223" xr:uid="{197FCACD-9AE7-4871-B2AE-4A44D2A4CC25}"/>
    <cellStyle name="Normal 2 13 2 28" xfId="6224" xr:uid="{ECBC8122-81B4-42E4-9419-D50CD39E181B}"/>
    <cellStyle name="Normal 2 13 2 29" xfId="6225" xr:uid="{3717A24D-F6A1-4417-BF2F-BBAE76F8B8E3}"/>
    <cellStyle name="Normal 2 13 2 3" xfId="6226" xr:uid="{CBC453BB-802D-4EF0-B647-07228DE59CDB}"/>
    <cellStyle name="Normal 2 13 2 30" xfId="6227" xr:uid="{B47FA30D-0D4C-4CC6-9CEC-1D3399E221DF}"/>
    <cellStyle name="Normal 2 13 2 31" xfId="6228" xr:uid="{D3E33D6A-77CB-4577-8529-26E4325AAE0A}"/>
    <cellStyle name="Normal 2 13 2 32" xfId="6229" xr:uid="{07925B65-AD10-49F9-B169-1A92B4C728BF}"/>
    <cellStyle name="Normal 2 13 2 33" xfId="6230" xr:uid="{358C6A33-56E3-421D-88DF-E273AFECAF55}"/>
    <cellStyle name="Normal 2 13 2 34" xfId="6231" xr:uid="{440B8C9F-4617-43EA-9D71-577B9B0C7E04}"/>
    <cellStyle name="Normal 2 13 2 35" xfId="6232" xr:uid="{F7687B19-B4C2-4B20-BB06-0EA730F44294}"/>
    <cellStyle name="Normal 2 13 2 36" xfId="6233" xr:uid="{DC131109-7BE3-46E6-9A06-80FBF4F066BB}"/>
    <cellStyle name="Normal 2 13 2 37" xfId="6234" xr:uid="{D1301F75-8FC4-4389-B44B-EEDA24903C60}"/>
    <cellStyle name="Normal 2 13 2 38" xfId="6235" xr:uid="{23203F4F-42D9-4C7D-9068-FCDAA40B1B52}"/>
    <cellStyle name="Normal 2 13 2 39" xfId="6236" xr:uid="{0DE47D4D-D4C2-4653-8D28-24C7A14F37C9}"/>
    <cellStyle name="Normal 2 13 2 4" xfId="6237" xr:uid="{A68FB648-8DD9-4AF9-8112-CEC5F3FF4B08}"/>
    <cellStyle name="Normal 2 13 2 40" xfId="6238" xr:uid="{4A014B0B-97CF-4103-8DCC-9802FC5626E7}"/>
    <cellStyle name="Normal 2 13 2 5" xfId="6239" xr:uid="{4A26FE7B-381D-49D7-A784-E2D444320412}"/>
    <cellStyle name="Normal 2 13 2 6" xfId="6240" xr:uid="{4E201C99-782E-4459-A713-7959F046BD45}"/>
    <cellStyle name="Normal 2 13 2 7" xfId="6241" xr:uid="{F7683ED3-64C5-45E7-8CCF-2CF314DAAB07}"/>
    <cellStyle name="Normal 2 13 2 8" xfId="6242" xr:uid="{DFD02D43-7D50-453C-98EF-916B623AB440}"/>
    <cellStyle name="Normal 2 13 2 9" xfId="6243" xr:uid="{5611359D-649C-41E0-9088-0A7767D22F24}"/>
    <cellStyle name="Normal 2 13 20" xfId="6244" xr:uid="{C67690EC-D27C-45B1-9F9D-28410FEB61EA}"/>
    <cellStyle name="Normal 2 13 21" xfId="6245" xr:uid="{50A99AAC-6EC2-41EE-B984-ADBD04511240}"/>
    <cellStyle name="Normal 2 13 22" xfId="6246" xr:uid="{96BC521C-3DB7-430F-AC26-09E65D961AE1}"/>
    <cellStyle name="Normal 2 13 23" xfId="6247" xr:uid="{3EE2032B-44F2-4B80-B05F-00DD147AC58A}"/>
    <cellStyle name="Normal 2 13 24" xfId="6248" xr:uid="{5CE9CF92-44BE-4A39-9703-7A765D392C6A}"/>
    <cellStyle name="Normal 2 13 25" xfId="6249" xr:uid="{BEEA94A7-331A-4E15-A769-8039EFC047C4}"/>
    <cellStyle name="Normal 2 13 26" xfId="6250" xr:uid="{2CF6FB34-ED25-47BF-B774-66A0FEDED8B8}"/>
    <cellStyle name="Normal 2 13 27" xfId="6251" xr:uid="{1D953C36-7B26-4030-B144-20468667C4A8}"/>
    <cellStyle name="Normal 2 13 28" xfId="6252" xr:uid="{FB6F4C26-59BA-46A6-A5F0-81EBD224BE33}"/>
    <cellStyle name="Normal 2 13 29" xfId="6253" xr:uid="{2B3AF98F-737E-4A53-994E-444AE406CC77}"/>
    <cellStyle name="Normal 2 13 3" xfId="6254" xr:uid="{5461CCCF-C9C5-4121-8604-6EB7EE2B8524}"/>
    <cellStyle name="Normal 2 13 3 10" xfId="6255" xr:uid="{50BD70FC-39C8-4701-8A88-F57614EEDCA4}"/>
    <cellStyle name="Normal 2 13 3 11" xfId="6256" xr:uid="{A4D1736B-48B7-47C9-AC45-19BFB93500F7}"/>
    <cellStyle name="Normal 2 13 3 12" xfId="6257" xr:uid="{33C52432-C4D5-47B0-A4A5-EC69DA67A3DC}"/>
    <cellStyle name="Normal 2 13 3 13" xfId="6258" xr:uid="{D075B15D-0D68-4F7D-884B-770387CAA7E8}"/>
    <cellStyle name="Normal 2 13 3 14" xfId="6259" xr:uid="{F49ABFD5-7703-470E-A615-CD361CFFE4E6}"/>
    <cellStyle name="Normal 2 13 3 15" xfId="6260" xr:uid="{8012FF75-F2FE-4114-A07D-F22DEA1F5801}"/>
    <cellStyle name="Normal 2 13 3 16" xfId="6261" xr:uid="{BCCA7E47-8ECD-466A-AC5D-1C8F0E3CCBBC}"/>
    <cellStyle name="Normal 2 13 3 17" xfId="6262" xr:uid="{FD2B7524-04BB-44CD-A107-17D988FB9CD3}"/>
    <cellStyle name="Normal 2 13 3 18" xfId="6263" xr:uid="{04437C15-82A2-4D50-9202-5673A787A519}"/>
    <cellStyle name="Normal 2 13 3 19" xfId="6264" xr:uid="{A18C2659-334A-4103-BC7C-48530362A2EF}"/>
    <cellStyle name="Normal 2 13 3 2" xfId="6265" xr:uid="{44B1C9D8-FE2E-4C4B-96DF-8DF48820442F}"/>
    <cellStyle name="Normal 2 13 3 2 10" xfId="6266" xr:uid="{7A934C3A-99D9-45B6-A23B-445509F5FF1A}"/>
    <cellStyle name="Normal 2 13 3 2 11" xfId="6267" xr:uid="{56BAB061-BDF2-4F7A-AD85-17152B84E9E0}"/>
    <cellStyle name="Normal 2 13 3 2 12" xfId="6268" xr:uid="{6DCBDDE6-F83D-4245-8009-C093D0998A1D}"/>
    <cellStyle name="Normal 2 13 3 2 13" xfId="6269" xr:uid="{060ED0E4-98AF-4081-AEAF-01B1B84C038F}"/>
    <cellStyle name="Normal 2 13 3 2 14" xfId="6270" xr:uid="{41C77361-BC6A-41F7-B7FF-9BB2A379E8A9}"/>
    <cellStyle name="Normal 2 13 3 2 15" xfId="6271" xr:uid="{C97879A0-4811-4DDC-B929-8E32C213DDB8}"/>
    <cellStyle name="Normal 2 13 3 2 16" xfId="6272" xr:uid="{1C266D98-E585-433E-BA01-230E857466BB}"/>
    <cellStyle name="Normal 2 13 3 2 17" xfId="6273" xr:uid="{B155BCE2-923A-4D42-ADFC-8C5B2A52BB1A}"/>
    <cellStyle name="Normal 2 13 3 2 18" xfId="6274" xr:uid="{6886B7C7-C4C5-4CD0-B314-F0220629A3F7}"/>
    <cellStyle name="Normal 2 13 3 2 19" xfId="6275" xr:uid="{9C74BB4A-008F-42F2-93BE-E18C7506C24D}"/>
    <cellStyle name="Normal 2 13 3 2 2" xfId="6276" xr:uid="{AD0A8C3C-41FD-48D9-BBB4-1A1E0C37169A}"/>
    <cellStyle name="Normal 2 13 3 2 20" xfId="6277" xr:uid="{8B6E1DB0-0F84-43FE-8575-8D29FD9DFE9C}"/>
    <cellStyle name="Normal 2 13 3 2 21" xfId="6278" xr:uid="{5B19CCF0-B7FC-4B3E-BC72-825193592113}"/>
    <cellStyle name="Normal 2 13 3 2 22" xfId="6279" xr:uid="{8157227F-4F32-492D-9CC0-F62897FCBED1}"/>
    <cellStyle name="Normal 2 13 3 2 23" xfId="6280" xr:uid="{46520CD7-053F-424C-8AD6-2C30E0C36EB0}"/>
    <cellStyle name="Normal 2 13 3 2 24" xfId="6281" xr:uid="{32918105-9D26-478E-B84F-37323CF2BF66}"/>
    <cellStyle name="Normal 2 13 3 2 25" xfId="6282" xr:uid="{B751F126-7B32-4D99-A2E1-11EBD8DB290A}"/>
    <cellStyle name="Normal 2 13 3 2 26" xfId="6283" xr:uid="{A8C621DF-444A-4208-AEEF-C9A5A8E7ECEB}"/>
    <cellStyle name="Normal 2 13 3 2 27" xfId="6284" xr:uid="{D159B182-74D6-480D-837F-903C24660638}"/>
    <cellStyle name="Normal 2 13 3 2 28" xfId="6285" xr:uid="{36414049-ED99-4CB8-A149-DA16F8BAAA68}"/>
    <cellStyle name="Normal 2 13 3 2 29" xfId="6286" xr:uid="{15C7EC52-3DBF-4AD8-89F7-9379334DCDFC}"/>
    <cellStyle name="Normal 2 13 3 2 3" xfId="6287" xr:uid="{62702EE2-4F15-465D-BBFC-D2C53B6BC5DC}"/>
    <cellStyle name="Normal 2 13 3 2 30" xfId="6288" xr:uid="{55FCAF83-5387-4D17-8294-12319386C26D}"/>
    <cellStyle name="Normal 2 13 3 2 31" xfId="6289" xr:uid="{90041BE2-6EAE-4E06-985B-D47F861ED428}"/>
    <cellStyle name="Normal 2 13 3 2 32" xfId="6290" xr:uid="{D85AD21B-EC77-4C08-B304-54D5BA8D67C5}"/>
    <cellStyle name="Normal 2 13 3 2 33" xfId="6291" xr:uid="{D198D526-5DF4-4EC8-80CF-1A7C7559F568}"/>
    <cellStyle name="Normal 2 13 3 2 34" xfId="6292" xr:uid="{466FAB5F-DDC9-4004-9F31-CBDFACA58D94}"/>
    <cellStyle name="Normal 2 13 3 2 35" xfId="6293" xr:uid="{6B0A0363-F7C9-460C-8E5B-DD5E91F142EE}"/>
    <cellStyle name="Normal 2 13 3 2 36" xfId="6294" xr:uid="{FE87E958-2D4D-44EF-9AA1-94C89612875A}"/>
    <cellStyle name="Normal 2 13 3 2 37" xfId="6295" xr:uid="{6B104109-8557-440C-A01F-448E4AD290B4}"/>
    <cellStyle name="Normal 2 13 3 2 38" xfId="6296" xr:uid="{20EA8F0E-7859-4732-868E-66544C35DD40}"/>
    <cellStyle name="Normal 2 13 3 2 4" xfId="6297" xr:uid="{11C4688C-4538-4983-A4F5-BA63F4E47EE6}"/>
    <cellStyle name="Normal 2 13 3 2 5" xfId="6298" xr:uid="{41A84554-404A-4AE4-86F9-E20D43B9C792}"/>
    <cellStyle name="Normal 2 13 3 2 6" xfId="6299" xr:uid="{5B2EFE5F-ACED-4002-A622-5B0F449E829E}"/>
    <cellStyle name="Normal 2 13 3 2 7" xfId="6300" xr:uid="{90E4E9AF-8332-4E28-A88B-0878F9AF8931}"/>
    <cellStyle name="Normal 2 13 3 2 8" xfId="6301" xr:uid="{D685C844-2474-4961-BA70-505029C4B5CB}"/>
    <cellStyle name="Normal 2 13 3 2 9" xfId="6302" xr:uid="{A8929AF0-D88A-4BE9-ABD2-B031CB4D14B8}"/>
    <cellStyle name="Normal 2 13 3 20" xfId="6303" xr:uid="{CEC6E775-32F1-492B-864A-04EF676986E7}"/>
    <cellStyle name="Normal 2 13 3 21" xfId="6304" xr:uid="{B035F528-9C30-4C5E-83DB-85B8412F8D01}"/>
    <cellStyle name="Normal 2 13 3 22" xfId="6305" xr:uid="{83EC9449-9138-4F8B-91C3-3B00CC16333B}"/>
    <cellStyle name="Normal 2 13 3 23" xfId="6306" xr:uid="{8B8939DF-2E24-4BEB-8F3D-9E410AA0FF43}"/>
    <cellStyle name="Normal 2 13 3 24" xfId="6307" xr:uid="{4261AEE8-64C6-41D9-8A50-B097593335A4}"/>
    <cellStyle name="Normal 2 13 3 25" xfId="6308" xr:uid="{80F4675E-6ADA-4804-AAFE-A58CCD83B0AB}"/>
    <cellStyle name="Normal 2 13 3 26" xfId="6309" xr:uid="{042C12AE-8C57-48F8-B195-C69D6F137A6F}"/>
    <cellStyle name="Normal 2 13 3 27" xfId="6310" xr:uid="{907D7957-0183-4B1F-8769-1E69EF5397D5}"/>
    <cellStyle name="Normal 2 13 3 28" xfId="6311" xr:uid="{5AEA7086-C94B-4B4D-9AE2-24D7D35EEC89}"/>
    <cellStyle name="Normal 2 13 3 29" xfId="6312" xr:uid="{E5492400-AA9B-47AC-8B10-06C836F82276}"/>
    <cellStyle name="Normal 2 13 3 3" xfId="6313" xr:uid="{F7E64E96-3CA5-42F7-BBCD-6EA6A325A7FC}"/>
    <cellStyle name="Normal 2 13 3 30" xfId="6314" xr:uid="{A76473AE-9519-4369-8983-6B3752826E9C}"/>
    <cellStyle name="Normal 2 13 3 31" xfId="6315" xr:uid="{ADD32228-8C10-444E-B81A-220D71A9293F}"/>
    <cellStyle name="Normal 2 13 3 32" xfId="6316" xr:uid="{93E409D5-2C5C-4C87-A596-0FC7CAF09EC3}"/>
    <cellStyle name="Normal 2 13 3 33" xfId="6317" xr:uid="{805B3DB0-79FE-427A-A4F3-4CCC573B43AF}"/>
    <cellStyle name="Normal 2 13 3 34" xfId="6318" xr:uid="{6744E488-5E90-4EAD-A182-FAB6CDE94B02}"/>
    <cellStyle name="Normal 2 13 3 35" xfId="6319" xr:uid="{DBEF26E6-F87C-43DF-B11C-373E7EE64610}"/>
    <cellStyle name="Normal 2 13 3 36" xfId="6320" xr:uid="{3C2A7B22-93FA-4571-93AF-C851870D7B78}"/>
    <cellStyle name="Normal 2 13 3 37" xfId="6321" xr:uid="{0D0FFB61-600B-4046-BC05-8B789E2E2FEA}"/>
    <cellStyle name="Normal 2 13 3 38" xfId="6322" xr:uid="{0F68370E-0534-46BF-AC1B-CB27E9C60210}"/>
    <cellStyle name="Normal 2 13 3 4" xfId="6323" xr:uid="{1C778D00-03A4-42F2-9E6A-CA9EE1A85F90}"/>
    <cellStyle name="Normal 2 13 3 5" xfId="6324" xr:uid="{4E460DE6-DBE8-4DCB-9FD7-64271C6DC8B0}"/>
    <cellStyle name="Normal 2 13 3 6" xfId="6325" xr:uid="{B02152C5-5123-4085-9D2C-E67D25CBF519}"/>
    <cellStyle name="Normal 2 13 3 7" xfId="6326" xr:uid="{6F97CB9B-4E1F-40C9-B8B2-C78647958603}"/>
    <cellStyle name="Normal 2 13 3 8" xfId="6327" xr:uid="{96594E3D-5231-4394-8A83-5346DC874DDB}"/>
    <cellStyle name="Normal 2 13 3 9" xfId="6328" xr:uid="{7EBA0461-5A3A-4D2F-AE26-E9523650BBDD}"/>
    <cellStyle name="Normal 2 13 30" xfId="6329" xr:uid="{07E06168-74AA-49D0-B207-E55DD7667264}"/>
    <cellStyle name="Normal 2 13 31" xfId="6330" xr:uid="{DA5E8908-9DC4-4C6B-9030-78AF2983DED0}"/>
    <cellStyle name="Normal 2 13 32" xfId="6331" xr:uid="{A248CC64-AD0D-4DCB-BB53-FA905297BB63}"/>
    <cellStyle name="Normal 2 13 33" xfId="6332" xr:uid="{109F88A7-B28C-4FC0-A1C0-D5DBE9A51BD7}"/>
    <cellStyle name="Normal 2 13 34" xfId="6333" xr:uid="{346ECFED-90CA-4234-AA95-A1EB8EE15610}"/>
    <cellStyle name="Normal 2 13 35" xfId="6334" xr:uid="{C637C9F8-20C2-4915-9478-2A45A9D25513}"/>
    <cellStyle name="Normal 2 13 36" xfId="6335" xr:uid="{06E7F2CF-1A3C-40B0-ABF7-05139D20F9DD}"/>
    <cellStyle name="Normal 2 13 37" xfId="6336" xr:uid="{5DC1A875-DBE0-485D-BF60-AAD1537B1E31}"/>
    <cellStyle name="Normal 2 13 38" xfId="6337" xr:uid="{CDBA6D5F-CB22-4B6E-9ED7-81E578B88564}"/>
    <cellStyle name="Normal 2 13 39" xfId="6338" xr:uid="{65820442-BD42-4F94-B63F-F85C63D46F6B}"/>
    <cellStyle name="Normal 2 13 4" xfId="6339" xr:uid="{D7B58819-B572-4DAC-9929-D2FEECF648DA}"/>
    <cellStyle name="Normal 2 13 40" xfId="6340" xr:uid="{2CFCC7C0-0D15-41CE-A8E3-AAC388CA4587}"/>
    <cellStyle name="Normal 2 13 5" xfId="6341" xr:uid="{1321B159-7A7B-495A-9E08-87B657BE10E9}"/>
    <cellStyle name="Normal 2 13 6" xfId="6342" xr:uid="{E8B2827D-C236-4986-9086-EE45843AF73C}"/>
    <cellStyle name="Normal 2 13 7" xfId="6343" xr:uid="{40EC62FA-A0CA-4DE9-A7E0-BB455BF93757}"/>
    <cellStyle name="Normal 2 13 8" xfId="6344" xr:uid="{788C7532-678B-4A4C-8947-784208EEB46C}"/>
    <cellStyle name="Normal 2 13 9" xfId="6345" xr:uid="{00BA2877-034E-4852-8F85-97C0D645CD9B}"/>
    <cellStyle name="Normal 2 14" xfId="6346" xr:uid="{77DC0439-4FED-404C-BCBE-E964D1A4095D}"/>
    <cellStyle name="Normal 2 14 10" xfId="6347" xr:uid="{2A6F716D-2508-4148-8164-E2440784E2E1}"/>
    <cellStyle name="Normal 2 14 11" xfId="6348" xr:uid="{EAA9B7A7-A8A0-45D1-B6DF-090C820B5EA4}"/>
    <cellStyle name="Normal 2 14 12" xfId="6349" xr:uid="{8B3FF07F-5F43-4567-A6D7-289BC70E4C3D}"/>
    <cellStyle name="Normal 2 14 13" xfId="6350" xr:uid="{B37524B7-3487-4199-8D5C-33EF20520297}"/>
    <cellStyle name="Normal 2 14 14" xfId="6351" xr:uid="{7E76FC09-4C21-4348-B431-BD6D5C6F89F2}"/>
    <cellStyle name="Normal 2 14 15" xfId="6352" xr:uid="{0CC540E4-4DC3-404D-8D16-917812882DFC}"/>
    <cellStyle name="Normal 2 14 16" xfId="6353" xr:uid="{CED42CB8-BA8B-4DED-8DA3-58AECA04C91D}"/>
    <cellStyle name="Normal 2 14 17" xfId="6354" xr:uid="{13147F1E-4CB4-4D8C-96DB-D9D3753C2B00}"/>
    <cellStyle name="Normal 2 14 18" xfId="6355" xr:uid="{7C2910CC-912F-4DB7-9786-8A3018583ABD}"/>
    <cellStyle name="Normal 2 14 19" xfId="6356" xr:uid="{FA0554D9-621D-4609-BCAB-46FE571AC28D}"/>
    <cellStyle name="Normal 2 14 2" xfId="6357" xr:uid="{62561F8F-2B10-4F08-B65C-78A2AE9D1C76}"/>
    <cellStyle name="Normal 2 14 2 10" xfId="6358" xr:uid="{0DE2C01C-82BF-443C-854A-606AA07C77CB}"/>
    <cellStyle name="Normal 2 14 2 11" xfId="6359" xr:uid="{937BADA4-5CE3-478C-941C-DBD2BEC74815}"/>
    <cellStyle name="Normal 2 14 2 12" xfId="6360" xr:uid="{B3C2FC9A-C088-45C0-8C52-6AAE5DDF5A0D}"/>
    <cellStyle name="Normal 2 14 2 13" xfId="6361" xr:uid="{93CB807D-2A12-45CD-868A-AECC78A29315}"/>
    <cellStyle name="Normal 2 14 2 14" xfId="6362" xr:uid="{BFC2B046-1B74-4747-B8F1-633F5E5B9C46}"/>
    <cellStyle name="Normal 2 14 2 15" xfId="6363" xr:uid="{D1CAEFAC-CB68-48FD-AE54-CBB3C198F415}"/>
    <cellStyle name="Normal 2 14 2 16" xfId="6364" xr:uid="{E24626AA-78DA-4CAA-8091-02E56566E95D}"/>
    <cellStyle name="Normal 2 14 2 17" xfId="6365" xr:uid="{769360DC-BD64-4CB8-B858-FC5492A3C80C}"/>
    <cellStyle name="Normal 2 14 2 18" xfId="6366" xr:uid="{BAE9E312-3A4D-468F-ADCB-8E4EC18EAB9B}"/>
    <cellStyle name="Normal 2 14 2 19" xfId="6367" xr:uid="{5603F8EF-14AC-47F6-B05D-4A151F23F94B}"/>
    <cellStyle name="Normal 2 14 2 2" xfId="6368" xr:uid="{E2D98DFC-5AA4-435F-8B24-2AB784E1983E}"/>
    <cellStyle name="Normal 2 14 2 2 10" xfId="6369" xr:uid="{AD8DD468-AB6E-44BD-A141-0CF2A222BE60}"/>
    <cellStyle name="Normal 2 14 2 2 11" xfId="6370" xr:uid="{2726D158-4D38-443E-88EA-26A6585E8772}"/>
    <cellStyle name="Normal 2 14 2 2 12" xfId="6371" xr:uid="{BC3E85EE-9CB9-4769-90E7-527D58F1BD90}"/>
    <cellStyle name="Normal 2 14 2 2 13" xfId="6372" xr:uid="{5EC63165-72B6-491F-8F7B-E7667D83DB0E}"/>
    <cellStyle name="Normal 2 14 2 2 14" xfId="6373" xr:uid="{1A6161F7-10F6-40E7-98C7-61F02F5FB5CA}"/>
    <cellStyle name="Normal 2 14 2 2 15" xfId="6374" xr:uid="{63D799DD-A375-4D05-8323-7B5FD3235318}"/>
    <cellStyle name="Normal 2 14 2 2 16" xfId="6375" xr:uid="{F2C46E2A-A339-4FFE-81FC-D8C7AE297541}"/>
    <cellStyle name="Normal 2 14 2 2 17" xfId="6376" xr:uid="{0CDA15C8-B5B7-4BD2-A792-2C3E9DE2F41C}"/>
    <cellStyle name="Normal 2 14 2 2 18" xfId="6377" xr:uid="{305F4131-E88F-41C9-80D5-E224E79E049C}"/>
    <cellStyle name="Normal 2 14 2 2 19" xfId="6378" xr:uid="{268020B5-0521-493C-8869-153FE7365758}"/>
    <cellStyle name="Normal 2 14 2 2 2" xfId="6379" xr:uid="{49E9162E-63AA-4518-9CF5-46BB9811F18B}"/>
    <cellStyle name="Normal 2 14 2 2 2 10" xfId="6380" xr:uid="{DDEDF864-3165-4541-8601-BAAE354FC9B6}"/>
    <cellStyle name="Normal 2 14 2 2 2 11" xfId="6381" xr:uid="{B8D7D20F-8584-4EBE-A0A7-10572BDEFA50}"/>
    <cellStyle name="Normal 2 14 2 2 2 12" xfId="6382" xr:uid="{E508009F-F1E8-407F-9006-7F6177B142C0}"/>
    <cellStyle name="Normal 2 14 2 2 2 13" xfId="6383" xr:uid="{A0DA63FC-D2CD-44AF-88CC-E5B8E753757E}"/>
    <cellStyle name="Normal 2 14 2 2 2 14" xfId="6384" xr:uid="{4A9EE421-E059-4662-B8F1-D680E2E6AD21}"/>
    <cellStyle name="Normal 2 14 2 2 2 15" xfId="6385" xr:uid="{DF42EF47-A350-4437-968C-5840DCCA7B6B}"/>
    <cellStyle name="Normal 2 14 2 2 2 16" xfId="6386" xr:uid="{5E137DE3-C603-4E6D-AB9F-8210F7A75DD9}"/>
    <cellStyle name="Normal 2 14 2 2 2 17" xfId="6387" xr:uid="{8FE614A4-C175-4BEC-A956-4D687C25DFF7}"/>
    <cellStyle name="Normal 2 14 2 2 2 18" xfId="6388" xr:uid="{6B310E05-EC17-4D67-94B1-188A39B8B01F}"/>
    <cellStyle name="Normal 2 14 2 2 2 19" xfId="6389" xr:uid="{AF80A7E1-8251-4F0A-AD45-C7C3970E8D33}"/>
    <cellStyle name="Normal 2 14 2 2 2 2" xfId="6390" xr:uid="{320A79E7-7A84-4B8C-8F94-F4E80AF27FCE}"/>
    <cellStyle name="Normal 2 14 2 2 2 20" xfId="6391" xr:uid="{FFADE598-4EF5-4C8C-908E-AB1AE6852592}"/>
    <cellStyle name="Normal 2 14 2 2 2 21" xfId="6392" xr:uid="{35DF9DFD-843E-4B33-BDF9-260F589E3C97}"/>
    <cellStyle name="Normal 2 14 2 2 2 22" xfId="6393" xr:uid="{CA00D47A-2A58-48E5-97C7-E14D1E0C8EB7}"/>
    <cellStyle name="Normal 2 14 2 2 2 23" xfId="6394" xr:uid="{305142DB-A6D3-4895-AB15-D9B49AD21B35}"/>
    <cellStyle name="Normal 2 14 2 2 2 24" xfId="6395" xr:uid="{171E4017-3A56-41A5-AF66-414E874E3EC3}"/>
    <cellStyle name="Normal 2 14 2 2 2 25" xfId="6396" xr:uid="{49C40575-A4F5-4D34-B5FB-2439637D88AD}"/>
    <cellStyle name="Normal 2 14 2 2 2 26" xfId="6397" xr:uid="{15DD8E1A-154C-4EEE-A27C-49EB67FEE889}"/>
    <cellStyle name="Normal 2 14 2 2 2 27" xfId="6398" xr:uid="{F0A1B28B-2F9A-4962-9FBA-2832E8563CB0}"/>
    <cellStyle name="Normal 2 14 2 2 2 28" xfId="6399" xr:uid="{493A6745-82F9-4B7C-8445-AF9CC7F1B62A}"/>
    <cellStyle name="Normal 2 14 2 2 2 29" xfId="6400" xr:uid="{111952D2-12B2-48F8-92AD-059E14B9303C}"/>
    <cellStyle name="Normal 2 14 2 2 2 3" xfId="6401" xr:uid="{28B6AC3D-2BF3-4358-BBA4-F6DB49E71016}"/>
    <cellStyle name="Normal 2 14 2 2 2 30" xfId="6402" xr:uid="{B562553A-10A1-433D-AB03-BD2D9D683EC1}"/>
    <cellStyle name="Normal 2 14 2 2 2 31" xfId="6403" xr:uid="{85C7FDF7-1B44-4AFB-9178-ADBEA5AC3FB7}"/>
    <cellStyle name="Normal 2 14 2 2 2 32" xfId="6404" xr:uid="{9FE937B5-A1FA-4A1D-A99B-AF318D73104C}"/>
    <cellStyle name="Normal 2 14 2 2 2 33" xfId="6405" xr:uid="{75AF89F9-56A3-4568-8CCE-6A56A9FBE99C}"/>
    <cellStyle name="Normal 2 14 2 2 2 34" xfId="6406" xr:uid="{BE00DC5C-D813-4C90-995B-EBA54D02CDA6}"/>
    <cellStyle name="Normal 2 14 2 2 2 35" xfId="6407" xr:uid="{7A47E0D1-CA88-478D-B0C4-FE8C8F9D71E3}"/>
    <cellStyle name="Normal 2 14 2 2 2 36" xfId="6408" xr:uid="{67E13680-8081-4EE6-891C-B9887F9FD31F}"/>
    <cellStyle name="Normal 2 14 2 2 2 37" xfId="6409" xr:uid="{969002A3-925F-4F12-A2C0-D251E186FA4E}"/>
    <cellStyle name="Normal 2 14 2 2 2 38" xfId="6410" xr:uid="{518027D8-8F18-41F9-94A4-D801A637510F}"/>
    <cellStyle name="Normal 2 14 2 2 2 4" xfId="6411" xr:uid="{9FCA219A-1B98-48D3-873B-E74F5EEEC2A5}"/>
    <cellStyle name="Normal 2 14 2 2 2 5" xfId="6412" xr:uid="{184F4480-2804-4B90-A470-78869C1A6112}"/>
    <cellStyle name="Normal 2 14 2 2 2 6" xfId="6413" xr:uid="{25F0B056-C0DF-4974-A86A-5B526F889507}"/>
    <cellStyle name="Normal 2 14 2 2 2 7" xfId="6414" xr:uid="{71B9DAA9-74CF-43DD-9F18-4ECA908AD25E}"/>
    <cellStyle name="Normal 2 14 2 2 2 8" xfId="6415" xr:uid="{324EF8CD-298D-4769-AF9D-3404631EEC35}"/>
    <cellStyle name="Normal 2 14 2 2 2 9" xfId="6416" xr:uid="{89F944C6-584F-4839-8BB9-DB60BCA8BBC3}"/>
    <cellStyle name="Normal 2 14 2 2 20" xfId="6417" xr:uid="{E8E32393-F9E7-4E36-95FE-63D7B8725765}"/>
    <cellStyle name="Normal 2 14 2 2 21" xfId="6418" xr:uid="{C12BD658-D65F-4780-8A43-A41E51634ED7}"/>
    <cellStyle name="Normal 2 14 2 2 22" xfId="6419" xr:uid="{D9E554EE-90A7-4A3A-B680-D88C06F34308}"/>
    <cellStyle name="Normal 2 14 2 2 23" xfId="6420" xr:uid="{5B11F47F-677B-4870-8FAE-C2A03908EFDF}"/>
    <cellStyle name="Normal 2 14 2 2 24" xfId="6421" xr:uid="{C49C313B-A4D5-4ED3-B33E-D7649CA3BB56}"/>
    <cellStyle name="Normal 2 14 2 2 25" xfId="6422" xr:uid="{02C2F3AC-4CBC-44C7-BEA1-E68150C91CF3}"/>
    <cellStyle name="Normal 2 14 2 2 26" xfId="6423" xr:uid="{70826A83-9BD7-4FC9-841D-8B8F1AD762E6}"/>
    <cellStyle name="Normal 2 14 2 2 27" xfId="6424" xr:uid="{588C6DD7-75D4-4B53-BFCA-0D83DFB61E6C}"/>
    <cellStyle name="Normal 2 14 2 2 28" xfId="6425" xr:uid="{CF392DCC-0DEC-430F-A3E7-0C1A2BA667D2}"/>
    <cellStyle name="Normal 2 14 2 2 29" xfId="6426" xr:uid="{B0291FBD-54ED-4477-A994-B4914D4B8B04}"/>
    <cellStyle name="Normal 2 14 2 2 3" xfId="6427" xr:uid="{5E8D2651-B456-42C6-8B02-B5986EE8D4E2}"/>
    <cellStyle name="Normal 2 14 2 2 30" xfId="6428" xr:uid="{984E92B8-E8FD-4D5D-B06B-0E72AB042D0C}"/>
    <cellStyle name="Normal 2 14 2 2 31" xfId="6429" xr:uid="{EE590FC7-96C4-4116-8253-B3FA8C0061B4}"/>
    <cellStyle name="Normal 2 14 2 2 32" xfId="6430" xr:uid="{7E0D8FCE-731A-4B72-9ABD-BDAEADCEF323}"/>
    <cellStyle name="Normal 2 14 2 2 33" xfId="6431" xr:uid="{B782770B-F6AE-41DC-B897-6945E7346349}"/>
    <cellStyle name="Normal 2 14 2 2 34" xfId="6432" xr:uid="{D2388CC8-4EBA-4C5B-8E4F-DCD4655BFE9D}"/>
    <cellStyle name="Normal 2 14 2 2 35" xfId="6433" xr:uid="{7DD165A1-DE48-4B45-AA68-8E3DA1DAF23F}"/>
    <cellStyle name="Normal 2 14 2 2 36" xfId="6434" xr:uid="{B21BD201-B197-44C6-A0A0-E018799AD33D}"/>
    <cellStyle name="Normal 2 14 2 2 37" xfId="6435" xr:uid="{2B7549F0-E0B2-4151-9909-F18D61291ECD}"/>
    <cellStyle name="Normal 2 14 2 2 38" xfId="6436" xr:uid="{797535F3-6A16-464C-84C9-24A9CF43E570}"/>
    <cellStyle name="Normal 2 14 2 2 4" xfId="6437" xr:uid="{C9CC7E1F-73E1-4B6B-9D1C-10773252F65B}"/>
    <cellStyle name="Normal 2 14 2 2 5" xfId="6438" xr:uid="{2FAF319D-2097-4014-B0B4-7404CBEB894E}"/>
    <cellStyle name="Normal 2 14 2 2 6" xfId="6439" xr:uid="{0BFB2CD8-4AC3-4381-A180-77AEB0AEC553}"/>
    <cellStyle name="Normal 2 14 2 2 7" xfId="6440" xr:uid="{2463DAB4-1BC7-4DEC-A24F-D542745D0CE7}"/>
    <cellStyle name="Normal 2 14 2 2 8" xfId="6441" xr:uid="{17F9403E-E5A9-4202-90CE-782932227996}"/>
    <cellStyle name="Normal 2 14 2 2 9" xfId="6442" xr:uid="{DEE21EAD-9185-4E15-BFD5-6FC8C09D15CB}"/>
    <cellStyle name="Normal 2 14 2 20" xfId="6443" xr:uid="{F7AE5C8E-77DB-432D-952C-B18630C86B29}"/>
    <cellStyle name="Normal 2 14 2 21" xfId="6444" xr:uid="{016AF096-805A-4652-8A78-1B2CD25458E9}"/>
    <cellStyle name="Normal 2 14 2 22" xfId="6445" xr:uid="{EF591400-F50D-4F48-BE83-87FD5200EAF9}"/>
    <cellStyle name="Normal 2 14 2 23" xfId="6446" xr:uid="{20D32A40-96F4-4B55-B661-288E131BAB4C}"/>
    <cellStyle name="Normal 2 14 2 24" xfId="6447" xr:uid="{EEEC5DC2-5045-4A3A-BF94-BEF94393B3A4}"/>
    <cellStyle name="Normal 2 14 2 25" xfId="6448" xr:uid="{D764B68B-74C0-48B7-B2DC-6E8D4B3E4B94}"/>
    <cellStyle name="Normal 2 14 2 26" xfId="6449" xr:uid="{875D9445-29B2-4B53-916D-B049BE231BB4}"/>
    <cellStyle name="Normal 2 14 2 27" xfId="6450" xr:uid="{A4E3ED08-9DAB-455E-859E-5C49087B633B}"/>
    <cellStyle name="Normal 2 14 2 28" xfId="6451" xr:uid="{D932B738-3C9D-4869-A1DE-A43D145E76E6}"/>
    <cellStyle name="Normal 2 14 2 29" xfId="6452" xr:uid="{4591FE64-0AD9-4819-89E0-A853CFE8B251}"/>
    <cellStyle name="Normal 2 14 2 3" xfId="6453" xr:uid="{72416042-2A6D-4A34-8A44-4B916D7EA92C}"/>
    <cellStyle name="Normal 2 14 2 30" xfId="6454" xr:uid="{8E6AC35A-D4D3-4802-91E9-0FD882379BC6}"/>
    <cellStyle name="Normal 2 14 2 31" xfId="6455" xr:uid="{64E1DC68-BD2E-4520-87DA-AC1566F66C41}"/>
    <cellStyle name="Normal 2 14 2 32" xfId="6456" xr:uid="{EF7A8AFF-A847-4EF9-8986-83115799C4DE}"/>
    <cellStyle name="Normal 2 14 2 33" xfId="6457" xr:uid="{92FFBB00-29C9-4CC1-ACCF-D2D9CD310387}"/>
    <cellStyle name="Normal 2 14 2 34" xfId="6458" xr:uid="{79F2DD9D-2210-4852-8003-19868EBF2C16}"/>
    <cellStyle name="Normal 2 14 2 35" xfId="6459" xr:uid="{03C59828-BB2B-40AC-977E-2BC40D736EFF}"/>
    <cellStyle name="Normal 2 14 2 36" xfId="6460" xr:uid="{7FC327E7-AF89-44A9-9D53-6676D9FE789B}"/>
    <cellStyle name="Normal 2 14 2 37" xfId="6461" xr:uid="{169CC076-F397-4503-BA67-68C66B4F5AF7}"/>
    <cellStyle name="Normal 2 14 2 38" xfId="6462" xr:uid="{D58BBF84-BD7E-44DF-88AA-953A2810FA1B}"/>
    <cellStyle name="Normal 2 14 2 39" xfId="6463" xr:uid="{FCACA779-386E-4BAD-9FC3-25B6C3A3CBA8}"/>
    <cellStyle name="Normal 2 14 2 4" xfId="6464" xr:uid="{736600F0-9BA2-4519-8FB7-460FDB293B0A}"/>
    <cellStyle name="Normal 2 14 2 40" xfId="6465" xr:uid="{134799D1-A1A9-40E1-89C1-75B89ABABAD5}"/>
    <cellStyle name="Normal 2 14 2 5" xfId="6466" xr:uid="{DADFB0D3-D9A4-4A5B-88B7-FF565E1344CE}"/>
    <cellStyle name="Normal 2 14 2 6" xfId="6467" xr:uid="{002A86AF-4C8B-4560-9466-D99782A64F06}"/>
    <cellStyle name="Normal 2 14 2 7" xfId="6468" xr:uid="{DAD3E262-FFD7-4E56-85D4-CB9EB904563C}"/>
    <cellStyle name="Normal 2 14 2 8" xfId="6469" xr:uid="{A82202D9-9335-47CC-B4B8-9F9E845A1367}"/>
    <cellStyle name="Normal 2 14 2 9" xfId="6470" xr:uid="{0EB293D1-D541-43AC-986F-ABC7A189CEE5}"/>
    <cellStyle name="Normal 2 14 20" xfId="6471" xr:uid="{E4EEF132-EB65-47F7-9C90-D8AA06F85C06}"/>
    <cellStyle name="Normal 2 14 21" xfId="6472" xr:uid="{53D10D16-2DE6-4BCD-A18C-B5011DE761B3}"/>
    <cellStyle name="Normal 2 14 22" xfId="6473" xr:uid="{B0BF63AB-1A18-44FB-8EC6-3AD65588ED43}"/>
    <cellStyle name="Normal 2 14 23" xfId="6474" xr:uid="{4CD7DA31-E60A-4863-BB9F-7E0B284D39ED}"/>
    <cellStyle name="Normal 2 14 24" xfId="6475" xr:uid="{5DBB3D0F-75F3-4197-B8E1-0F5F1D1B7448}"/>
    <cellStyle name="Normal 2 14 25" xfId="6476" xr:uid="{91D9ACA7-0F89-4E38-B28F-6CC41461208C}"/>
    <cellStyle name="Normal 2 14 26" xfId="6477" xr:uid="{5D02D24A-E000-4D87-B0C3-81F61ACC88B5}"/>
    <cellStyle name="Normal 2 14 27" xfId="6478" xr:uid="{61A6ABD0-8B8A-4DC1-AE90-55082C073319}"/>
    <cellStyle name="Normal 2 14 28" xfId="6479" xr:uid="{83B139B1-21CB-43FD-A5A2-3B77CB69D35F}"/>
    <cellStyle name="Normal 2 14 29" xfId="6480" xr:uid="{27B7224C-B1E6-4D33-B6C4-90E6D7FE9E84}"/>
    <cellStyle name="Normal 2 14 3" xfId="6481" xr:uid="{16A10F9A-6499-4247-94B4-965F7DB03AB3}"/>
    <cellStyle name="Normal 2 14 3 10" xfId="6482" xr:uid="{A9D482A6-AD6A-4A7B-AAAF-2BB6F783B143}"/>
    <cellStyle name="Normal 2 14 3 11" xfId="6483" xr:uid="{1BD4F139-0440-4EA0-95DC-56BC6370B93F}"/>
    <cellStyle name="Normal 2 14 3 12" xfId="6484" xr:uid="{29A20E0B-5A73-4D9A-A8D3-73633A4C1224}"/>
    <cellStyle name="Normal 2 14 3 13" xfId="6485" xr:uid="{BE5B715A-9DF2-4433-823B-5D931B3976E0}"/>
    <cellStyle name="Normal 2 14 3 14" xfId="6486" xr:uid="{25C8E82F-9E24-410B-B967-810B111F122B}"/>
    <cellStyle name="Normal 2 14 3 15" xfId="6487" xr:uid="{A5A09CAB-0D97-4595-A9D5-19C95D1A01FC}"/>
    <cellStyle name="Normal 2 14 3 16" xfId="6488" xr:uid="{E08D6FAC-AAD4-4C37-AF65-7C505D0BEF68}"/>
    <cellStyle name="Normal 2 14 3 17" xfId="6489" xr:uid="{A05EF67C-3767-42AD-8987-E0DB1394A0FF}"/>
    <cellStyle name="Normal 2 14 3 18" xfId="6490" xr:uid="{C2CBAD12-579D-401B-B945-81B0E94ABCB7}"/>
    <cellStyle name="Normal 2 14 3 19" xfId="6491" xr:uid="{331751E1-713B-4001-AF9E-6452D788C020}"/>
    <cellStyle name="Normal 2 14 3 2" xfId="6492" xr:uid="{D75F35BA-53F1-42A1-AEB2-854F5C967088}"/>
    <cellStyle name="Normal 2 14 3 2 10" xfId="6493" xr:uid="{251530D4-F88D-43F2-8FAA-242CBD6A2FEA}"/>
    <cellStyle name="Normal 2 14 3 2 11" xfId="6494" xr:uid="{ECDCC4AE-BFEE-421F-BA34-D5DC43EA7639}"/>
    <cellStyle name="Normal 2 14 3 2 12" xfId="6495" xr:uid="{11A86372-CF78-4A08-8795-E9FABC60D9B2}"/>
    <cellStyle name="Normal 2 14 3 2 13" xfId="6496" xr:uid="{0FD59DF4-087A-4B44-80E5-52891DE6E125}"/>
    <cellStyle name="Normal 2 14 3 2 14" xfId="6497" xr:uid="{D63BCEFA-8E4B-461A-803C-CF55D16843CB}"/>
    <cellStyle name="Normal 2 14 3 2 15" xfId="6498" xr:uid="{46076ACD-859E-46FE-8482-331A47DEA4EC}"/>
    <cellStyle name="Normal 2 14 3 2 16" xfId="6499" xr:uid="{2D12A11F-56EE-46A4-B05C-EEE5C9366C83}"/>
    <cellStyle name="Normal 2 14 3 2 17" xfId="6500" xr:uid="{ADF1F263-0F81-46D0-B237-CA404D990911}"/>
    <cellStyle name="Normal 2 14 3 2 18" xfId="6501" xr:uid="{EF2C3E6B-7275-4DA2-8441-4D9A9E63A3AA}"/>
    <cellStyle name="Normal 2 14 3 2 19" xfId="6502" xr:uid="{020B55E1-CDA0-47A2-8D5A-C60D8BD90CE5}"/>
    <cellStyle name="Normal 2 14 3 2 2" xfId="6503" xr:uid="{82D0698E-39A4-448A-9026-98A49328CE60}"/>
    <cellStyle name="Normal 2 14 3 2 20" xfId="6504" xr:uid="{68127B15-44DD-40E2-9697-20132718DD7F}"/>
    <cellStyle name="Normal 2 14 3 2 21" xfId="6505" xr:uid="{C39CF553-117D-4AE2-8823-BFA070D0ED24}"/>
    <cellStyle name="Normal 2 14 3 2 22" xfId="6506" xr:uid="{04DA6AB9-2F0B-495D-9AB6-8BF46DFB5ADB}"/>
    <cellStyle name="Normal 2 14 3 2 23" xfId="6507" xr:uid="{6872236E-2574-4863-9A95-C78C6E70F78F}"/>
    <cellStyle name="Normal 2 14 3 2 24" xfId="6508" xr:uid="{096E0061-C906-4D74-B1D4-83E1C12E3D54}"/>
    <cellStyle name="Normal 2 14 3 2 25" xfId="6509" xr:uid="{9ACAA2D5-0309-4689-8395-F46EEAB31A0C}"/>
    <cellStyle name="Normal 2 14 3 2 26" xfId="6510" xr:uid="{1ADFD381-C97F-4A15-B61E-253E8C7D87F8}"/>
    <cellStyle name="Normal 2 14 3 2 27" xfId="6511" xr:uid="{890B2FDF-ACE0-4519-AC3B-F0016686EE25}"/>
    <cellStyle name="Normal 2 14 3 2 28" xfId="6512" xr:uid="{8241D11C-9E84-4EC6-923E-B4759A67A626}"/>
    <cellStyle name="Normal 2 14 3 2 29" xfId="6513" xr:uid="{678E55FA-4615-4B88-B09E-74C2321E3E34}"/>
    <cellStyle name="Normal 2 14 3 2 3" xfId="6514" xr:uid="{50CAC78F-4E69-4E64-9512-236965273B07}"/>
    <cellStyle name="Normal 2 14 3 2 30" xfId="6515" xr:uid="{3CC12912-D3CE-4596-A6D2-5BAE63477466}"/>
    <cellStyle name="Normal 2 14 3 2 31" xfId="6516" xr:uid="{808BF4A8-9E6B-482E-9462-49C2E33C4C0C}"/>
    <cellStyle name="Normal 2 14 3 2 32" xfId="6517" xr:uid="{C8F36D99-E442-460B-9012-E6C4D061BD6B}"/>
    <cellStyle name="Normal 2 14 3 2 33" xfId="6518" xr:uid="{A9A61B10-D94C-4A80-8FD7-55E757FFA1D1}"/>
    <cellStyle name="Normal 2 14 3 2 34" xfId="6519" xr:uid="{0A993408-3751-4C8D-AD73-27B469D29BC7}"/>
    <cellStyle name="Normal 2 14 3 2 35" xfId="6520" xr:uid="{08CFFC4B-A3E1-4700-AB08-0022E026460A}"/>
    <cellStyle name="Normal 2 14 3 2 36" xfId="6521" xr:uid="{F758EA96-20EA-45FC-A2F3-CA7903BA4CF1}"/>
    <cellStyle name="Normal 2 14 3 2 37" xfId="6522" xr:uid="{4EA7D438-2957-4AAD-A900-3A74CB6ED274}"/>
    <cellStyle name="Normal 2 14 3 2 38" xfId="6523" xr:uid="{84E551FC-C3FE-43D6-B2C4-24CB18C97B68}"/>
    <cellStyle name="Normal 2 14 3 2 4" xfId="6524" xr:uid="{86591EB4-8951-4563-94B1-35B0FE6A32D3}"/>
    <cellStyle name="Normal 2 14 3 2 5" xfId="6525" xr:uid="{65534741-DD24-4AFA-86E8-FA2C9F52C7A8}"/>
    <cellStyle name="Normal 2 14 3 2 6" xfId="6526" xr:uid="{581948C2-CDF9-4869-95C2-5835682435DD}"/>
    <cellStyle name="Normal 2 14 3 2 7" xfId="6527" xr:uid="{76243F05-E582-4289-9003-24A481C8107A}"/>
    <cellStyle name="Normal 2 14 3 2 8" xfId="6528" xr:uid="{84063D1C-5A3B-4F99-9FD8-C0C15B9080D1}"/>
    <cellStyle name="Normal 2 14 3 2 9" xfId="6529" xr:uid="{C6C2919F-1D13-40AE-B105-C907B56C4FF8}"/>
    <cellStyle name="Normal 2 14 3 20" xfId="6530" xr:uid="{D288ECD0-22B9-44D2-A8A3-8E1E782A9D68}"/>
    <cellStyle name="Normal 2 14 3 21" xfId="6531" xr:uid="{816C6C19-F996-4260-92C6-E3DEEC3679A0}"/>
    <cellStyle name="Normal 2 14 3 22" xfId="6532" xr:uid="{6BD241D9-07B5-4E8A-B76F-19F91B4F854C}"/>
    <cellStyle name="Normal 2 14 3 23" xfId="6533" xr:uid="{E4CD73FC-54F3-40CC-ABC3-450FCBB3842C}"/>
    <cellStyle name="Normal 2 14 3 24" xfId="6534" xr:uid="{538ECEFC-D4EB-449E-9ACD-2E6E432F2772}"/>
    <cellStyle name="Normal 2 14 3 25" xfId="6535" xr:uid="{84004F2D-9CB4-4597-AC12-7D8E46641A92}"/>
    <cellStyle name="Normal 2 14 3 26" xfId="6536" xr:uid="{65A939F4-B2B0-4E56-AF2B-8443FA202C51}"/>
    <cellStyle name="Normal 2 14 3 27" xfId="6537" xr:uid="{F37953C3-E47D-4D5F-96A9-FC9CD4A04DA3}"/>
    <cellStyle name="Normal 2 14 3 28" xfId="6538" xr:uid="{9C6269A5-D0FA-40FA-A71E-12B112B656EA}"/>
    <cellStyle name="Normal 2 14 3 29" xfId="6539" xr:uid="{6F064C4B-4591-45F3-AEFB-D93A90CB12A7}"/>
    <cellStyle name="Normal 2 14 3 3" xfId="6540" xr:uid="{54ACDD57-E2FC-4154-BBF9-253E2309B414}"/>
    <cellStyle name="Normal 2 14 3 30" xfId="6541" xr:uid="{0F41CD70-7B23-49F6-8CE8-FA6A2B0D1DDF}"/>
    <cellStyle name="Normal 2 14 3 31" xfId="6542" xr:uid="{9D1E89C3-E6DA-42D1-B014-F1116E7444A1}"/>
    <cellStyle name="Normal 2 14 3 32" xfId="6543" xr:uid="{A986478B-111A-4919-A20A-5917266A861E}"/>
    <cellStyle name="Normal 2 14 3 33" xfId="6544" xr:uid="{B0907E48-25A1-4176-913F-CD7C1377B9FB}"/>
    <cellStyle name="Normal 2 14 3 34" xfId="6545" xr:uid="{3CCC8BAB-33DE-4965-95D6-BDF71C635173}"/>
    <cellStyle name="Normal 2 14 3 35" xfId="6546" xr:uid="{7185C867-134F-48FB-94B3-73789F2F400D}"/>
    <cellStyle name="Normal 2 14 3 36" xfId="6547" xr:uid="{D5E1B8EF-2C1B-4409-87A2-609F64474BFC}"/>
    <cellStyle name="Normal 2 14 3 37" xfId="6548" xr:uid="{F4C252B0-50E2-44E8-8A4D-E488F2392DD8}"/>
    <cellStyle name="Normal 2 14 3 38" xfId="6549" xr:uid="{7801D173-5636-4927-883F-BCFF7248EAF0}"/>
    <cellStyle name="Normal 2 14 3 4" xfId="6550" xr:uid="{D842715C-EFB5-4206-AD00-6A1B49FE8AE7}"/>
    <cellStyle name="Normal 2 14 3 5" xfId="6551" xr:uid="{F78CD655-144F-40DD-A2B9-412C5F15C68B}"/>
    <cellStyle name="Normal 2 14 3 6" xfId="6552" xr:uid="{98C73C08-677C-4466-9AEA-0A00A8B08111}"/>
    <cellStyle name="Normal 2 14 3 7" xfId="6553" xr:uid="{D285F110-C59C-4768-9AE6-1555EB496F85}"/>
    <cellStyle name="Normal 2 14 3 8" xfId="6554" xr:uid="{42B821BD-8C99-45A4-BC34-4DA17C045804}"/>
    <cellStyle name="Normal 2 14 3 9" xfId="6555" xr:uid="{1572B296-5988-4B29-9756-AD65FBD57B72}"/>
    <cellStyle name="Normal 2 14 30" xfId="6556" xr:uid="{719CB8F5-327F-4CBA-9597-486A727D2506}"/>
    <cellStyle name="Normal 2 14 31" xfId="6557" xr:uid="{3055A8A3-4CF4-4866-8C62-919F08153AED}"/>
    <cellStyle name="Normal 2 14 32" xfId="6558" xr:uid="{40EEC6C3-37EB-4500-BEE3-294602F3DF0A}"/>
    <cellStyle name="Normal 2 14 33" xfId="6559" xr:uid="{57FC034A-B116-40D5-8DE6-FD569E1ED716}"/>
    <cellStyle name="Normal 2 14 34" xfId="6560" xr:uid="{BDD2FDC4-DB7B-4B48-B989-44B8B268E961}"/>
    <cellStyle name="Normal 2 14 35" xfId="6561" xr:uid="{722C0026-9A2B-4497-A29B-39A3B16776C1}"/>
    <cellStyle name="Normal 2 14 36" xfId="6562" xr:uid="{ACC562A4-CFF2-4137-AD94-97BD50EA3422}"/>
    <cellStyle name="Normal 2 14 37" xfId="6563" xr:uid="{B5905EDA-3E35-4B8D-8F37-3ADDA2822AD8}"/>
    <cellStyle name="Normal 2 14 38" xfId="6564" xr:uid="{78B0CDA0-C6A7-41FF-8A5F-9E3B4563B593}"/>
    <cellStyle name="Normal 2 14 39" xfId="6565" xr:uid="{D8A5284E-C7C4-49E4-BBEF-5ED5A8B39EB8}"/>
    <cellStyle name="Normal 2 14 4" xfId="6566" xr:uid="{1A0A2BE9-ED59-44C8-8113-09B354F98E80}"/>
    <cellStyle name="Normal 2 14 40" xfId="6567" xr:uid="{096878FC-2454-489A-A6FE-7921333248D9}"/>
    <cellStyle name="Normal 2 14 5" xfId="6568" xr:uid="{D5D7CA6B-0F31-4292-BFA5-A5D27616BD07}"/>
    <cellStyle name="Normal 2 14 6" xfId="6569" xr:uid="{A85C60A5-B7B6-4A48-940D-941EE98EEC8D}"/>
    <cellStyle name="Normal 2 14 7" xfId="6570" xr:uid="{3F796E7C-26CB-43A4-85C2-4FA917F2F70C}"/>
    <cellStyle name="Normal 2 14 8" xfId="6571" xr:uid="{4648B950-AE30-450C-87B7-A782F8045950}"/>
    <cellStyle name="Normal 2 14 9" xfId="6572" xr:uid="{E9A28783-19FA-402E-A3AB-00A776AE5150}"/>
    <cellStyle name="Normal 2 15" xfId="6573" xr:uid="{1711649B-DED2-43BA-888F-36A5FD35DD1A}"/>
    <cellStyle name="Normal 2 15 10" xfId="6574" xr:uid="{E63F8CF9-02EA-4736-BE6D-3B2A97437721}"/>
    <cellStyle name="Normal 2 15 11" xfId="6575" xr:uid="{63A02971-4CC1-4C5C-B31C-2FFCB5187414}"/>
    <cellStyle name="Normal 2 15 12" xfId="6576" xr:uid="{C5A198DD-4F00-4648-B4C4-D3BAF2871273}"/>
    <cellStyle name="Normal 2 15 13" xfId="6577" xr:uid="{EBFEDAB9-FD34-407E-BDA2-F6E9195D5572}"/>
    <cellStyle name="Normal 2 15 14" xfId="6578" xr:uid="{021F0C4B-2289-4FC6-A150-4054BDF5DB68}"/>
    <cellStyle name="Normal 2 15 15" xfId="6579" xr:uid="{27C36E94-E2B9-4AF9-AC93-B9FEEB97A45F}"/>
    <cellStyle name="Normal 2 15 16" xfId="6580" xr:uid="{A42B55D0-6AC0-4180-A0DA-DB1E52F4BC06}"/>
    <cellStyle name="Normal 2 15 17" xfId="6581" xr:uid="{1C0F779E-9078-4668-8D2A-D6EBDC68E362}"/>
    <cellStyle name="Normal 2 15 18" xfId="6582" xr:uid="{ECA508B1-B03D-44BE-AF30-FBE84917743B}"/>
    <cellStyle name="Normal 2 15 19" xfId="6583" xr:uid="{0717BEDD-B58D-4AB8-B6F9-3BB00957B6F1}"/>
    <cellStyle name="Normal 2 15 2" xfId="6584" xr:uid="{D77212D5-05B5-4D25-9CDD-FC34A1CA2468}"/>
    <cellStyle name="Normal 2 15 2 10" xfId="6585" xr:uid="{3AB4A030-1DB9-46EC-A59E-AB4C8B4B8199}"/>
    <cellStyle name="Normal 2 15 2 11" xfId="6586" xr:uid="{0B58B069-7824-4DAF-B3DC-BC59524A29C9}"/>
    <cellStyle name="Normal 2 15 2 12" xfId="6587" xr:uid="{EC690BB0-3F07-41B5-8394-E8ECC00B3432}"/>
    <cellStyle name="Normal 2 15 2 13" xfId="6588" xr:uid="{70BA4F09-7697-44EC-9FAD-CCBC612815EC}"/>
    <cellStyle name="Normal 2 15 2 14" xfId="6589" xr:uid="{972513C0-0D7C-46B6-A38C-794FE282BEA4}"/>
    <cellStyle name="Normal 2 15 2 15" xfId="6590" xr:uid="{940B89ED-E6C9-4540-AF0E-254C765B7EE4}"/>
    <cellStyle name="Normal 2 15 2 16" xfId="6591" xr:uid="{5716D912-1849-469A-960D-DF965DF2880E}"/>
    <cellStyle name="Normal 2 15 2 17" xfId="6592" xr:uid="{92504759-985F-4828-A42B-78FF8847DA82}"/>
    <cellStyle name="Normal 2 15 2 18" xfId="6593" xr:uid="{6BF1623E-BB64-4500-93D3-D87B629B3F24}"/>
    <cellStyle name="Normal 2 15 2 19" xfId="6594" xr:uid="{896A7C7F-408A-4A87-960B-8EC47BAB3A44}"/>
    <cellStyle name="Normal 2 15 2 2" xfId="6595" xr:uid="{B9608034-64E2-48DB-852A-531AB31293A6}"/>
    <cellStyle name="Normal 2 15 2 2 10" xfId="6596" xr:uid="{DB4F46E9-3A88-45E0-9AE8-043417E478AD}"/>
    <cellStyle name="Normal 2 15 2 2 11" xfId="6597" xr:uid="{9AE52E25-6179-4A4A-B2A3-5B60D9062106}"/>
    <cellStyle name="Normal 2 15 2 2 12" xfId="6598" xr:uid="{6113B64F-63C1-4EED-A9D5-5C03AF5BE836}"/>
    <cellStyle name="Normal 2 15 2 2 13" xfId="6599" xr:uid="{89E67D4F-1FE2-4925-9B28-349EDAF734C5}"/>
    <cellStyle name="Normal 2 15 2 2 14" xfId="6600" xr:uid="{E3AEAE6A-74B3-496E-93A7-616C9D5CC370}"/>
    <cellStyle name="Normal 2 15 2 2 15" xfId="6601" xr:uid="{7541713D-4755-4522-A825-C3AC5892B7A2}"/>
    <cellStyle name="Normal 2 15 2 2 16" xfId="6602" xr:uid="{A22FF911-B908-4832-B20A-27A8F82F7986}"/>
    <cellStyle name="Normal 2 15 2 2 17" xfId="6603" xr:uid="{5B7038F9-A795-4E8F-B8FC-D8E33A9EF357}"/>
    <cellStyle name="Normal 2 15 2 2 18" xfId="6604" xr:uid="{3096172E-2520-4382-BB92-B6DEF4CE231B}"/>
    <cellStyle name="Normal 2 15 2 2 19" xfId="6605" xr:uid="{E659E971-E260-4B5D-9909-957AC6208037}"/>
    <cellStyle name="Normal 2 15 2 2 2" xfId="6606" xr:uid="{54232B48-F439-4934-8955-2956E83DB347}"/>
    <cellStyle name="Normal 2 15 2 2 2 10" xfId="6607" xr:uid="{9FCEB22C-363F-435A-8113-B1A9038883EA}"/>
    <cellStyle name="Normal 2 15 2 2 2 11" xfId="6608" xr:uid="{F13472D5-25ED-414E-83AF-98AAB3BABAAE}"/>
    <cellStyle name="Normal 2 15 2 2 2 12" xfId="6609" xr:uid="{E37615D4-A28B-49BA-AF3F-80D036A0A3E5}"/>
    <cellStyle name="Normal 2 15 2 2 2 13" xfId="6610" xr:uid="{E05B484C-6F0D-4261-935E-7F20A8232743}"/>
    <cellStyle name="Normal 2 15 2 2 2 14" xfId="6611" xr:uid="{71C5CD2D-2E28-4590-899F-4C4EC1A5784E}"/>
    <cellStyle name="Normal 2 15 2 2 2 15" xfId="6612" xr:uid="{E034BC77-A772-441B-9261-4FD1A63B8F47}"/>
    <cellStyle name="Normal 2 15 2 2 2 16" xfId="6613" xr:uid="{CB7D069C-465A-482C-8643-B8E200067C25}"/>
    <cellStyle name="Normal 2 15 2 2 2 17" xfId="6614" xr:uid="{8E2D5BCA-43D0-470F-B201-B93A353D8F28}"/>
    <cellStyle name="Normal 2 15 2 2 2 18" xfId="6615" xr:uid="{5EE1B030-0768-4FBD-9B11-4EA1CB94A21F}"/>
    <cellStyle name="Normal 2 15 2 2 2 19" xfId="6616" xr:uid="{4F9E5BFC-3434-4AFE-9193-4074F2A16D98}"/>
    <cellStyle name="Normal 2 15 2 2 2 2" xfId="6617" xr:uid="{BED4B715-D2C3-41CA-8B7F-A34E92BC030E}"/>
    <cellStyle name="Normal 2 15 2 2 2 20" xfId="6618" xr:uid="{33A0CF96-9CED-46AF-8C58-1EBF28FAC65D}"/>
    <cellStyle name="Normal 2 15 2 2 2 21" xfId="6619" xr:uid="{08134E67-16A9-4A8F-BDEB-49F59FDA501C}"/>
    <cellStyle name="Normal 2 15 2 2 2 22" xfId="6620" xr:uid="{052D68D3-4BCD-4142-BDF8-7AF2E86728BC}"/>
    <cellStyle name="Normal 2 15 2 2 2 23" xfId="6621" xr:uid="{683E6464-B7BD-4F39-BA76-2E3D093F8E76}"/>
    <cellStyle name="Normal 2 15 2 2 2 24" xfId="6622" xr:uid="{2F116AFF-4716-4BFD-A0E7-ED44099200C2}"/>
    <cellStyle name="Normal 2 15 2 2 2 25" xfId="6623" xr:uid="{00465004-3C13-43CB-9A79-00653EE2890A}"/>
    <cellStyle name="Normal 2 15 2 2 2 26" xfId="6624" xr:uid="{113B5840-0AAA-420B-9415-DA6A765C3EE9}"/>
    <cellStyle name="Normal 2 15 2 2 2 27" xfId="6625" xr:uid="{832AA5FF-75A9-4E59-9CE2-82ACEF13D45F}"/>
    <cellStyle name="Normal 2 15 2 2 2 28" xfId="6626" xr:uid="{313E377D-487E-4639-8758-9811A147E0C0}"/>
    <cellStyle name="Normal 2 15 2 2 2 29" xfId="6627" xr:uid="{EE2F4574-1805-4AD4-8495-576CC093A58C}"/>
    <cellStyle name="Normal 2 15 2 2 2 3" xfId="6628" xr:uid="{E987F440-966D-44D1-974C-CC912B633C7F}"/>
    <cellStyle name="Normal 2 15 2 2 2 30" xfId="6629" xr:uid="{4650C136-0D78-4E90-93E0-3C9D169BFA8B}"/>
    <cellStyle name="Normal 2 15 2 2 2 31" xfId="6630" xr:uid="{A1FFEC24-54CE-4FF8-8D8A-01B22B8738C0}"/>
    <cellStyle name="Normal 2 15 2 2 2 32" xfId="6631" xr:uid="{EEE7A340-84E3-4809-95DB-4F45E74535C5}"/>
    <cellStyle name="Normal 2 15 2 2 2 33" xfId="6632" xr:uid="{D3A67EFF-C7A1-4E7A-9048-52CC589828D7}"/>
    <cellStyle name="Normal 2 15 2 2 2 34" xfId="6633" xr:uid="{6B1D5DB6-E49B-4E4B-A4B2-48658DC703BF}"/>
    <cellStyle name="Normal 2 15 2 2 2 35" xfId="6634" xr:uid="{3877450E-0162-4A75-95E6-093261DAE924}"/>
    <cellStyle name="Normal 2 15 2 2 2 36" xfId="6635" xr:uid="{BBE1BCC1-9D40-4BF2-AF23-03600A031DED}"/>
    <cellStyle name="Normal 2 15 2 2 2 37" xfId="6636" xr:uid="{E9701FB5-05B1-4044-84B9-E3381D1EE03E}"/>
    <cellStyle name="Normal 2 15 2 2 2 38" xfId="6637" xr:uid="{97366E27-5A62-45A5-B6EE-8ECAEF828B25}"/>
    <cellStyle name="Normal 2 15 2 2 2 4" xfId="6638" xr:uid="{790DA64A-98C6-429E-B51B-61E0DCD3412A}"/>
    <cellStyle name="Normal 2 15 2 2 2 5" xfId="6639" xr:uid="{24DCC513-8337-4E37-9897-3FD1021D444A}"/>
    <cellStyle name="Normal 2 15 2 2 2 6" xfId="6640" xr:uid="{F15CCA14-5791-4099-A0A9-0130BFFBA747}"/>
    <cellStyle name="Normal 2 15 2 2 2 7" xfId="6641" xr:uid="{4FB30C3C-E418-4702-9907-FADFE6ACBD24}"/>
    <cellStyle name="Normal 2 15 2 2 2 8" xfId="6642" xr:uid="{3A5E798F-62A4-4747-B950-DCB2636D1242}"/>
    <cellStyle name="Normal 2 15 2 2 2 9" xfId="6643" xr:uid="{516FA404-2A3D-4490-8AF7-9D62B4230BFC}"/>
    <cellStyle name="Normal 2 15 2 2 20" xfId="6644" xr:uid="{607B2B24-B35C-475F-981B-D8A931DCD318}"/>
    <cellStyle name="Normal 2 15 2 2 21" xfId="6645" xr:uid="{19CB4121-B14C-4C45-B31F-FCFACD617721}"/>
    <cellStyle name="Normal 2 15 2 2 22" xfId="6646" xr:uid="{CD4E75A2-3298-4FE6-97BE-877020FE1D31}"/>
    <cellStyle name="Normal 2 15 2 2 23" xfId="6647" xr:uid="{5F3B4D7C-D065-4E45-81AF-7262AF74B758}"/>
    <cellStyle name="Normal 2 15 2 2 24" xfId="6648" xr:uid="{4DCE9047-90E0-4B7E-AC7E-05A176B9DB98}"/>
    <cellStyle name="Normal 2 15 2 2 25" xfId="6649" xr:uid="{0220988D-C70B-4FEF-A77E-E8C1ED6F5FB1}"/>
    <cellStyle name="Normal 2 15 2 2 26" xfId="6650" xr:uid="{4FDC49B7-0E8C-49CC-8B70-1D6A4E5A5E01}"/>
    <cellStyle name="Normal 2 15 2 2 27" xfId="6651" xr:uid="{4174B117-B657-4D6D-963C-A3D50D042490}"/>
    <cellStyle name="Normal 2 15 2 2 28" xfId="6652" xr:uid="{555668B0-62B4-45E2-8125-80215CFE071D}"/>
    <cellStyle name="Normal 2 15 2 2 29" xfId="6653" xr:uid="{2FBE4E7D-F806-4C92-9C7E-8CF86B34EC48}"/>
    <cellStyle name="Normal 2 15 2 2 3" xfId="6654" xr:uid="{836E5D64-16BC-475C-B908-2D818516BFD5}"/>
    <cellStyle name="Normal 2 15 2 2 30" xfId="6655" xr:uid="{1A9619C6-401A-4CB1-BF9C-CD06C8C2250A}"/>
    <cellStyle name="Normal 2 15 2 2 31" xfId="6656" xr:uid="{D5833DB8-5DD1-446E-BB8E-2C49B4C416EA}"/>
    <cellStyle name="Normal 2 15 2 2 32" xfId="6657" xr:uid="{9DE9DE34-CB58-487E-BA4F-F20AF52EDAD6}"/>
    <cellStyle name="Normal 2 15 2 2 33" xfId="6658" xr:uid="{D1987E8D-D6E1-4A53-8AD4-D1BBBEFF4EC6}"/>
    <cellStyle name="Normal 2 15 2 2 34" xfId="6659" xr:uid="{C554A85C-BD1A-4B0C-A600-AFB6442901E9}"/>
    <cellStyle name="Normal 2 15 2 2 35" xfId="6660" xr:uid="{CC7D8983-DC26-4605-8820-F11874FF1FB2}"/>
    <cellStyle name="Normal 2 15 2 2 36" xfId="6661" xr:uid="{0E9011DA-C981-4212-9625-C3BBCCE1F09F}"/>
    <cellStyle name="Normal 2 15 2 2 37" xfId="6662" xr:uid="{05166BD0-5983-4A18-98A1-EE10C9DA199F}"/>
    <cellStyle name="Normal 2 15 2 2 38" xfId="6663" xr:uid="{3D4268BF-45B8-462B-B5FD-08A1D63469FA}"/>
    <cellStyle name="Normal 2 15 2 2 4" xfId="6664" xr:uid="{D08A153D-7D8D-491C-8909-D23C2AD76726}"/>
    <cellStyle name="Normal 2 15 2 2 5" xfId="6665" xr:uid="{E420C2D3-F48C-4F86-8635-0865F7F2D649}"/>
    <cellStyle name="Normal 2 15 2 2 6" xfId="6666" xr:uid="{513714A8-323E-4A38-85D7-23E0FDE47529}"/>
    <cellStyle name="Normal 2 15 2 2 7" xfId="6667" xr:uid="{632CF79F-C607-4C78-AEB2-D0C446328E04}"/>
    <cellStyle name="Normal 2 15 2 2 8" xfId="6668" xr:uid="{DC5DB864-C7FA-4DEC-9BF1-AF7F62C1C711}"/>
    <cellStyle name="Normal 2 15 2 2 9" xfId="6669" xr:uid="{12D8F776-53D3-45BE-9A90-4448B654AF8D}"/>
    <cellStyle name="Normal 2 15 2 20" xfId="6670" xr:uid="{35EEFD68-D00C-4A24-9244-D5538552D31F}"/>
    <cellStyle name="Normal 2 15 2 21" xfId="6671" xr:uid="{CDF36CCC-8AAF-448B-92E6-2EA18C2B8702}"/>
    <cellStyle name="Normal 2 15 2 22" xfId="6672" xr:uid="{1D02EE05-BCFE-48AF-B569-97A473FCDEF5}"/>
    <cellStyle name="Normal 2 15 2 23" xfId="6673" xr:uid="{55E6046A-1552-4533-A22A-5E7645A47F44}"/>
    <cellStyle name="Normal 2 15 2 24" xfId="6674" xr:uid="{1983B0C1-BF74-4B80-9859-D68C4BC5326A}"/>
    <cellStyle name="Normal 2 15 2 25" xfId="6675" xr:uid="{85E5BDCB-69D9-44EA-96F0-F256DE4CD7BF}"/>
    <cellStyle name="Normal 2 15 2 26" xfId="6676" xr:uid="{D50BD7D4-E360-48AD-B4B3-794592CADA36}"/>
    <cellStyle name="Normal 2 15 2 27" xfId="6677" xr:uid="{DA5E3A6E-5923-4A57-BD38-5225FD7C11F4}"/>
    <cellStyle name="Normal 2 15 2 28" xfId="6678" xr:uid="{18B2A1C9-EA8B-4CEC-8510-BEF19C6A2E39}"/>
    <cellStyle name="Normal 2 15 2 29" xfId="6679" xr:uid="{53EF39C8-5991-4453-BD9E-BF2424F03C83}"/>
    <cellStyle name="Normal 2 15 2 3" xfId="6680" xr:uid="{E21B404A-B5E8-4E68-98CE-C5C30A1AD9E1}"/>
    <cellStyle name="Normal 2 15 2 30" xfId="6681" xr:uid="{CB3CF67B-2D5F-4DCD-87D0-897EB067E242}"/>
    <cellStyle name="Normal 2 15 2 31" xfId="6682" xr:uid="{F8A8AE8C-779C-492C-940A-BB993374E4DC}"/>
    <cellStyle name="Normal 2 15 2 32" xfId="6683" xr:uid="{D8C2FEB2-A282-4F2B-872C-4B14A9BFB7F5}"/>
    <cellStyle name="Normal 2 15 2 33" xfId="6684" xr:uid="{35E251B9-5384-4663-905D-C443BCD4850A}"/>
    <cellStyle name="Normal 2 15 2 34" xfId="6685" xr:uid="{128859A2-6D35-4E15-B049-9195A1AD22C6}"/>
    <cellStyle name="Normal 2 15 2 35" xfId="6686" xr:uid="{EAFBCAFF-DBC1-42B3-80AD-D8731059FDFB}"/>
    <cellStyle name="Normal 2 15 2 36" xfId="6687" xr:uid="{1BBA6123-9395-42DD-8E6B-27ECBFC0C06A}"/>
    <cellStyle name="Normal 2 15 2 37" xfId="6688" xr:uid="{9204EB44-11AB-4756-87A6-4F63D8BC9081}"/>
    <cellStyle name="Normal 2 15 2 38" xfId="6689" xr:uid="{3CEDCA57-256F-403E-BF31-BD04245FE0F8}"/>
    <cellStyle name="Normal 2 15 2 39" xfId="6690" xr:uid="{D5F705E2-0C3E-425B-BC36-923FF9F44906}"/>
    <cellStyle name="Normal 2 15 2 4" xfId="6691" xr:uid="{11B8563D-24F1-4607-A08A-812E77D78CCB}"/>
    <cellStyle name="Normal 2 15 2 40" xfId="6692" xr:uid="{0F203C51-C87B-4C18-BE1C-E0F840121F38}"/>
    <cellStyle name="Normal 2 15 2 5" xfId="6693" xr:uid="{54DB2C7A-6FDE-4B0B-A03A-6E7669E33778}"/>
    <cellStyle name="Normal 2 15 2 6" xfId="6694" xr:uid="{4B96ED5F-6FA5-463B-81CE-2D8480A70866}"/>
    <cellStyle name="Normal 2 15 2 7" xfId="6695" xr:uid="{8ADEE5DE-84BD-4D2F-B1B3-5436FC0620EC}"/>
    <cellStyle name="Normal 2 15 2 8" xfId="6696" xr:uid="{5D1B748E-1DB6-4852-8932-EB53E88EAC61}"/>
    <cellStyle name="Normal 2 15 2 9" xfId="6697" xr:uid="{603ABC16-E118-4F6F-BE87-BA9DACE7E430}"/>
    <cellStyle name="Normal 2 15 20" xfId="6698" xr:uid="{77EFA89C-0BF2-4CB8-85F2-1C170A3F3E80}"/>
    <cellStyle name="Normal 2 15 21" xfId="6699" xr:uid="{0FB3ED00-1934-4CEA-9C1C-464FC994C76F}"/>
    <cellStyle name="Normal 2 15 22" xfId="6700" xr:uid="{538E04E3-47E2-4EDB-9C1E-3BB2BFD3F74E}"/>
    <cellStyle name="Normal 2 15 23" xfId="6701" xr:uid="{D7EF0F33-8A49-4F73-BC0A-988B9534D58C}"/>
    <cellStyle name="Normal 2 15 24" xfId="6702" xr:uid="{7F7A4755-8B39-46A1-AC5F-1E176D02321D}"/>
    <cellStyle name="Normal 2 15 25" xfId="6703" xr:uid="{F872935F-C27F-4CD1-A929-17B763CA6926}"/>
    <cellStyle name="Normal 2 15 26" xfId="6704" xr:uid="{8B62A7D2-22FA-411C-964D-E42AC33C6BC8}"/>
    <cellStyle name="Normal 2 15 27" xfId="6705" xr:uid="{989C5857-A1A9-4FCD-B155-28C055D88F30}"/>
    <cellStyle name="Normal 2 15 28" xfId="6706" xr:uid="{4CC59BD4-5991-4C9D-8C54-D1876EC5717B}"/>
    <cellStyle name="Normal 2 15 29" xfId="6707" xr:uid="{401DC29C-759C-48D4-BF8D-1F8634685DB4}"/>
    <cellStyle name="Normal 2 15 3" xfId="6708" xr:uid="{96D44EDD-DBB8-47C5-9122-FCC873161CEA}"/>
    <cellStyle name="Normal 2 15 3 10" xfId="6709" xr:uid="{D50E1396-8C9E-4D2B-8647-5C8D2281BE48}"/>
    <cellStyle name="Normal 2 15 3 11" xfId="6710" xr:uid="{11CC9B0D-24DF-4D54-8ACC-CF067B3EADBA}"/>
    <cellStyle name="Normal 2 15 3 12" xfId="6711" xr:uid="{3DB3D434-B0A8-4211-B0A9-7745CC2CAF3A}"/>
    <cellStyle name="Normal 2 15 3 13" xfId="6712" xr:uid="{8EF1E65D-5F98-462C-BA2C-BBEE9B834AB5}"/>
    <cellStyle name="Normal 2 15 3 14" xfId="6713" xr:uid="{FDD0DF84-ABE8-4008-9EB7-7F4F3EFC10D3}"/>
    <cellStyle name="Normal 2 15 3 15" xfId="6714" xr:uid="{35DEC485-9AA3-48E6-8B6B-3A1D87FC25DF}"/>
    <cellStyle name="Normal 2 15 3 16" xfId="6715" xr:uid="{5F8970C5-FEBE-414E-9BAB-93E0112882E7}"/>
    <cellStyle name="Normal 2 15 3 17" xfId="6716" xr:uid="{D4641653-A551-47E6-B739-159C41C71075}"/>
    <cellStyle name="Normal 2 15 3 18" xfId="6717" xr:uid="{B4E08343-73CB-492F-BC13-17C29BFF2B34}"/>
    <cellStyle name="Normal 2 15 3 19" xfId="6718" xr:uid="{801DFBF8-897A-4BC5-B400-9C3B77D9AB8A}"/>
    <cellStyle name="Normal 2 15 3 2" xfId="6719" xr:uid="{A3AE5351-E55C-4E9B-A681-30D210ECE58D}"/>
    <cellStyle name="Normal 2 15 3 2 10" xfId="6720" xr:uid="{D4B5B0C3-911E-4D40-8D0D-5E6879863742}"/>
    <cellStyle name="Normal 2 15 3 2 11" xfId="6721" xr:uid="{9C7E2181-C9C6-43B8-B397-0A9059383F09}"/>
    <cellStyle name="Normal 2 15 3 2 12" xfId="6722" xr:uid="{3FAEC569-68AA-4200-91CE-4121DCAF3DCF}"/>
    <cellStyle name="Normal 2 15 3 2 13" xfId="6723" xr:uid="{6E19F0A1-3BCE-4830-AD79-B94BCBA0D39E}"/>
    <cellStyle name="Normal 2 15 3 2 14" xfId="6724" xr:uid="{A8AE7E55-7A74-4A99-A9CD-0009A150827B}"/>
    <cellStyle name="Normal 2 15 3 2 15" xfId="6725" xr:uid="{D12A67D0-B898-479E-8838-ADD300BFAA39}"/>
    <cellStyle name="Normal 2 15 3 2 16" xfId="6726" xr:uid="{A352DD8C-5B81-420C-9202-650FF3DC6F5D}"/>
    <cellStyle name="Normal 2 15 3 2 17" xfId="6727" xr:uid="{71D3BAE4-9F39-4F5F-BC6A-580377B28AA3}"/>
    <cellStyle name="Normal 2 15 3 2 18" xfId="6728" xr:uid="{B7962941-074B-4769-B56B-BA7FA1E05865}"/>
    <cellStyle name="Normal 2 15 3 2 19" xfId="6729" xr:uid="{B211B140-2FA0-43BE-8ADE-4F388F3AD064}"/>
    <cellStyle name="Normal 2 15 3 2 2" xfId="6730" xr:uid="{CF789E22-3353-4146-A653-B74826A12CFD}"/>
    <cellStyle name="Normal 2 15 3 2 20" xfId="6731" xr:uid="{A499545B-BF95-4A24-BFF7-2F1B9434E7D4}"/>
    <cellStyle name="Normal 2 15 3 2 21" xfId="6732" xr:uid="{B79A098C-09E8-4507-8B74-5F4E6C693D12}"/>
    <cellStyle name="Normal 2 15 3 2 22" xfId="6733" xr:uid="{1C822F15-2DD0-4F2B-92B0-527A5A8BA39E}"/>
    <cellStyle name="Normal 2 15 3 2 23" xfId="6734" xr:uid="{4191DA33-B30B-45B1-8EEA-D18F7EEB95A6}"/>
    <cellStyle name="Normal 2 15 3 2 24" xfId="6735" xr:uid="{522A3766-A26E-45D5-9B85-631C132F73DB}"/>
    <cellStyle name="Normal 2 15 3 2 25" xfId="6736" xr:uid="{0A09DA87-1503-4D2C-93F8-2F8E7AFD60FD}"/>
    <cellStyle name="Normal 2 15 3 2 26" xfId="6737" xr:uid="{77FE5624-71FD-4874-98FA-174806591BEE}"/>
    <cellStyle name="Normal 2 15 3 2 27" xfId="6738" xr:uid="{606FB00B-0D06-4E62-A3E8-E8AA0DD9483E}"/>
    <cellStyle name="Normal 2 15 3 2 28" xfId="6739" xr:uid="{CE92028A-73B9-4FC9-B43B-4257E8948C4F}"/>
    <cellStyle name="Normal 2 15 3 2 29" xfId="6740" xr:uid="{560FE0C1-0B99-42BE-8A8B-53BCFD2F8CB2}"/>
    <cellStyle name="Normal 2 15 3 2 3" xfId="6741" xr:uid="{A6DE5148-453D-4612-8DA8-2EC24788F8BA}"/>
    <cellStyle name="Normal 2 15 3 2 30" xfId="6742" xr:uid="{7ED51D41-375C-4E9C-8EAD-912A7FA810D5}"/>
    <cellStyle name="Normal 2 15 3 2 31" xfId="6743" xr:uid="{2DB3642E-E4F8-43AC-835A-790AE7E9E53F}"/>
    <cellStyle name="Normal 2 15 3 2 32" xfId="6744" xr:uid="{E10C8A73-B5C4-491C-8676-A4D19CDB3D1D}"/>
    <cellStyle name="Normal 2 15 3 2 33" xfId="6745" xr:uid="{D8F814DE-F46E-4DC9-85BF-0228C4BD60B7}"/>
    <cellStyle name="Normal 2 15 3 2 34" xfId="6746" xr:uid="{CA29A862-B2AA-4028-8590-C8D636AA4BB2}"/>
    <cellStyle name="Normal 2 15 3 2 35" xfId="6747" xr:uid="{831254EA-6A69-4A55-BA11-9E49728B15BF}"/>
    <cellStyle name="Normal 2 15 3 2 36" xfId="6748" xr:uid="{F4EA60F6-E634-4CA8-9A22-4CBFEB7515C8}"/>
    <cellStyle name="Normal 2 15 3 2 37" xfId="6749" xr:uid="{4B9ED0E9-AD2D-496F-9600-7E9789A345AD}"/>
    <cellStyle name="Normal 2 15 3 2 38" xfId="6750" xr:uid="{8D69837B-9B5E-4643-BB8A-070CC3D3A290}"/>
    <cellStyle name="Normal 2 15 3 2 4" xfId="6751" xr:uid="{9318906C-10D3-4A17-80B6-D10AB61EC78E}"/>
    <cellStyle name="Normal 2 15 3 2 5" xfId="6752" xr:uid="{7735F080-61B9-4A9F-B54B-7D99B494DA58}"/>
    <cellStyle name="Normal 2 15 3 2 6" xfId="6753" xr:uid="{E7D4738B-D0B7-45D4-B5F4-9B61DC26A0A9}"/>
    <cellStyle name="Normal 2 15 3 2 7" xfId="6754" xr:uid="{02899FCF-0812-4182-B816-AC6A6EFCED57}"/>
    <cellStyle name="Normal 2 15 3 2 8" xfId="6755" xr:uid="{5B824385-B0F8-4B85-9F4B-2BF2442A6118}"/>
    <cellStyle name="Normal 2 15 3 2 9" xfId="6756" xr:uid="{56CA4599-5BDA-4E59-BCFC-AAB857A5A6D6}"/>
    <cellStyle name="Normal 2 15 3 20" xfId="6757" xr:uid="{2773F07C-FF75-4F11-8C8E-36328AC469FD}"/>
    <cellStyle name="Normal 2 15 3 21" xfId="6758" xr:uid="{AEE4235E-D76F-4B6C-8F44-51DA7C17369F}"/>
    <cellStyle name="Normal 2 15 3 22" xfId="6759" xr:uid="{2916774E-3459-4C80-A11A-E5E46D737CC9}"/>
    <cellStyle name="Normal 2 15 3 23" xfId="6760" xr:uid="{D3463FB6-C29E-4F09-925E-8CA0328F9560}"/>
    <cellStyle name="Normal 2 15 3 24" xfId="6761" xr:uid="{6C645DE4-10EF-4D11-840E-D09CF9DAF022}"/>
    <cellStyle name="Normal 2 15 3 25" xfId="6762" xr:uid="{30A7D2AF-8729-4A62-8DD9-1B0AFE9CE681}"/>
    <cellStyle name="Normal 2 15 3 26" xfId="6763" xr:uid="{1829E3CE-887B-4A8C-B657-444B9645287D}"/>
    <cellStyle name="Normal 2 15 3 27" xfId="6764" xr:uid="{14F808F5-EE7F-495C-968A-A13F6ABBEC29}"/>
    <cellStyle name="Normal 2 15 3 28" xfId="6765" xr:uid="{DF4B230F-D646-4210-B953-A0E812B14D3B}"/>
    <cellStyle name="Normal 2 15 3 29" xfId="6766" xr:uid="{DD846217-D738-4DD0-97D4-02F42811B8F6}"/>
    <cellStyle name="Normal 2 15 3 3" xfId="6767" xr:uid="{3D6E56F9-119F-42DB-A56B-AA67FB868D60}"/>
    <cellStyle name="Normal 2 15 3 30" xfId="6768" xr:uid="{B8EDB945-72DF-4A9B-B3D7-8376602B6332}"/>
    <cellStyle name="Normal 2 15 3 31" xfId="6769" xr:uid="{81F54843-2318-4004-9D82-C5A83E3FADEF}"/>
    <cellStyle name="Normal 2 15 3 32" xfId="6770" xr:uid="{D1BD47E5-A1A7-4CC9-9272-D3221EF359A4}"/>
    <cellStyle name="Normal 2 15 3 33" xfId="6771" xr:uid="{BF123557-D3A7-4DD9-8A3B-78ECB88FBBB8}"/>
    <cellStyle name="Normal 2 15 3 34" xfId="6772" xr:uid="{7EE4C4AE-EE64-4B58-B63A-A5FBE13E4A8C}"/>
    <cellStyle name="Normal 2 15 3 35" xfId="6773" xr:uid="{8A3BF97A-FF41-4FE5-AEA4-1945DD90FC8B}"/>
    <cellStyle name="Normal 2 15 3 36" xfId="6774" xr:uid="{CBBE5782-5D3B-4663-A6A7-EF2C9D0B328A}"/>
    <cellStyle name="Normal 2 15 3 37" xfId="6775" xr:uid="{CFBEC371-52C4-4D28-B085-54E0CFF78201}"/>
    <cellStyle name="Normal 2 15 3 38" xfId="6776" xr:uid="{AB86F4EB-AE05-4F9F-B7E3-732C42CDBE04}"/>
    <cellStyle name="Normal 2 15 3 4" xfId="6777" xr:uid="{043B4B28-3DFB-4AA7-ABC7-2B07496EADD2}"/>
    <cellStyle name="Normal 2 15 3 5" xfId="6778" xr:uid="{9D427751-8A94-4D0B-9C17-DB3A9AF88E75}"/>
    <cellStyle name="Normal 2 15 3 6" xfId="6779" xr:uid="{82F3532D-1705-4257-9F3C-F87CB19900B0}"/>
    <cellStyle name="Normal 2 15 3 7" xfId="6780" xr:uid="{772916DE-0663-4041-B43A-2A4906812C20}"/>
    <cellStyle name="Normal 2 15 3 8" xfId="6781" xr:uid="{A34FAD96-A3EF-4280-9DEE-C19238F0B00C}"/>
    <cellStyle name="Normal 2 15 3 9" xfId="6782" xr:uid="{33C5CAED-0BEC-4928-AC43-5679CCAA3CD3}"/>
    <cellStyle name="Normal 2 15 30" xfId="6783" xr:uid="{6988F85D-0549-40C4-A71C-76AA1C083C92}"/>
    <cellStyle name="Normal 2 15 31" xfId="6784" xr:uid="{C6481294-7511-44FC-A32F-19F86B4315B4}"/>
    <cellStyle name="Normal 2 15 32" xfId="6785" xr:uid="{E97EC57C-C2B4-4BD1-A0B1-B96866C38FD1}"/>
    <cellStyle name="Normal 2 15 33" xfId="6786" xr:uid="{8864C812-2912-420F-918D-D387B351AEB4}"/>
    <cellStyle name="Normal 2 15 34" xfId="6787" xr:uid="{6D937F77-4180-4DD1-8761-784BB2EC608B}"/>
    <cellStyle name="Normal 2 15 35" xfId="6788" xr:uid="{B42768AA-4A96-44F6-9AB6-6A964F5D0222}"/>
    <cellStyle name="Normal 2 15 36" xfId="6789" xr:uid="{FD4E871D-2D44-436F-9FEF-ADF350671A26}"/>
    <cellStyle name="Normal 2 15 37" xfId="6790" xr:uid="{8A8D8C7F-2918-4780-A344-2B3F349645C4}"/>
    <cellStyle name="Normal 2 15 38" xfId="6791" xr:uid="{3AA79A21-849C-457D-B451-3738F1DE4F5B}"/>
    <cellStyle name="Normal 2 15 39" xfId="6792" xr:uid="{8358C78D-4F77-40E9-83A4-E9092A3A3CBF}"/>
    <cellStyle name="Normal 2 15 4" xfId="6793" xr:uid="{EED3E009-60E3-4E2E-BE27-03D5826A5C28}"/>
    <cellStyle name="Normal 2 15 40" xfId="6794" xr:uid="{A9243028-C609-455C-AC9C-661F5F6CD3A0}"/>
    <cellStyle name="Normal 2 15 5" xfId="6795" xr:uid="{C206C107-5ACE-4FE5-8D72-C9231B641245}"/>
    <cellStyle name="Normal 2 15 6" xfId="6796" xr:uid="{D7E63F91-6F87-449D-AC73-AB49E435E13F}"/>
    <cellStyle name="Normal 2 15 7" xfId="6797" xr:uid="{248F5658-521E-4417-B48B-86235E7AC084}"/>
    <cellStyle name="Normal 2 15 8" xfId="6798" xr:uid="{2A2A2FBE-1A7B-4A55-B274-848F29C1A2C7}"/>
    <cellStyle name="Normal 2 15 9" xfId="6799" xr:uid="{ACCC4AB0-BAEB-4299-B461-1C59E7BF4C80}"/>
    <cellStyle name="Normal 2 16" xfId="6800" xr:uid="{6830E6C0-3F12-4B4B-9FD2-70D19631CF88}"/>
    <cellStyle name="Normal 2 16 10" xfId="6801" xr:uid="{F7841D3E-B203-4829-A5BC-FEE5EAB2D7B7}"/>
    <cellStyle name="Normal 2 16 11" xfId="6802" xr:uid="{4C1D323A-7712-40EC-94D6-13BE20864652}"/>
    <cellStyle name="Normal 2 16 12" xfId="6803" xr:uid="{EF039881-590E-436F-9892-0E860B0658D1}"/>
    <cellStyle name="Normal 2 16 13" xfId="6804" xr:uid="{619C8B96-CF86-47BD-8B50-09301EC69517}"/>
    <cellStyle name="Normal 2 16 14" xfId="6805" xr:uid="{67D5EF6F-1856-4A61-8C87-C46EFAA90AC8}"/>
    <cellStyle name="Normal 2 16 15" xfId="6806" xr:uid="{BC53D00D-77AB-4079-BE9F-493D31153140}"/>
    <cellStyle name="Normal 2 16 16" xfId="6807" xr:uid="{AA45F975-1EB7-4F69-911B-38FDA5B52766}"/>
    <cellStyle name="Normal 2 16 17" xfId="6808" xr:uid="{8E8DCE86-2E88-447B-BA69-B212AC3204A9}"/>
    <cellStyle name="Normal 2 16 18" xfId="6809" xr:uid="{F4D66F42-75F2-42EE-95A7-7FA86F018D09}"/>
    <cellStyle name="Normal 2 16 19" xfId="6810" xr:uid="{CFB64AB8-C4FA-49D5-AC05-D4FF5D5264D7}"/>
    <cellStyle name="Normal 2 16 2" xfId="6811" xr:uid="{C993AA4A-381B-4193-9910-0518BBBA9F6F}"/>
    <cellStyle name="Normal 2 16 2 10" xfId="6812" xr:uid="{19E17FF9-10A8-49CA-BF84-21477920C410}"/>
    <cellStyle name="Normal 2 16 2 11" xfId="6813" xr:uid="{9702F544-A6E9-41D3-91A2-7327D39F995A}"/>
    <cellStyle name="Normal 2 16 2 12" xfId="6814" xr:uid="{D037D4F9-87BE-4331-B988-035FF5EFD214}"/>
    <cellStyle name="Normal 2 16 2 13" xfId="6815" xr:uid="{91F4DE8F-C598-4E70-9E0C-1FA8B41134EB}"/>
    <cellStyle name="Normal 2 16 2 14" xfId="6816" xr:uid="{33930BF9-78DB-4E97-A465-47B4501CDDB8}"/>
    <cellStyle name="Normal 2 16 2 15" xfId="6817" xr:uid="{FDEEA0A9-1465-4666-BE2F-30137A816C56}"/>
    <cellStyle name="Normal 2 16 2 16" xfId="6818" xr:uid="{366D51BE-6FB5-4B2A-9F81-D53DEF796AC5}"/>
    <cellStyle name="Normal 2 16 2 17" xfId="6819" xr:uid="{FDD1B3A2-E81B-4890-9D45-E84573443509}"/>
    <cellStyle name="Normal 2 16 2 18" xfId="6820" xr:uid="{E7E2F6C5-6A06-4E44-A40A-9DFD7F8F35C7}"/>
    <cellStyle name="Normal 2 16 2 19" xfId="6821" xr:uid="{A4AE7F53-1628-4760-BAA5-DF62E5A1195E}"/>
    <cellStyle name="Normal 2 16 2 2" xfId="6822" xr:uid="{39619A72-D002-4C5A-A442-288C4B35E534}"/>
    <cellStyle name="Normal 2 16 2 2 10" xfId="6823" xr:uid="{FEEDEAB9-27C8-4C58-9340-73685613DE99}"/>
    <cellStyle name="Normal 2 16 2 2 11" xfId="6824" xr:uid="{386C6EF4-53D5-41FA-81C0-E18219A70BE7}"/>
    <cellStyle name="Normal 2 16 2 2 12" xfId="6825" xr:uid="{70F83008-4D1B-472A-97AC-70CBC379DDF8}"/>
    <cellStyle name="Normal 2 16 2 2 13" xfId="6826" xr:uid="{2D42A282-A988-420A-8F6D-AABFE0909EBD}"/>
    <cellStyle name="Normal 2 16 2 2 14" xfId="6827" xr:uid="{D0C6073A-DB35-424B-BCA7-370C18031B29}"/>
    <cellStyle name="Normal 2 16 2 2 15" xfId="6828" xr:uid="{BCE4E5D4-A228-4642-AD1C-8A5B8AFCA5AC}"/>
    <cellStyle name="Normal 2 16 2 2 16" xfId="6829" xr:uid="{4955C725-3DEA-4C17-A3BB-1DA4DE4CBFEA}"/>
    <cellStyle name="Normal 2 16 2 2 17" xfId="6830" xr:uid="{C70434A4-0478-441E-838B-B2F2CDD7650A}"/>
    <cellStyle name="Normal 2 16 2 2 18" xfId="6831" xr:uid="{04284CEF-09CE-4348-A648-A1B067D9062A}"/>
    <cellStyle name="Normal 2 16 2 2 19" xfId="6832" xr:uid="{ECAE23A5-9648-4E24-9002-451EDC18E380}"/>
    <cellStyle name="Normal 2 16 2 2 2" xfId="6833" xr:uid="{B886A03D-6B9B-4811-A716-4C21AF04CB42}"/>
    <cellStyle name="Normal 2 16 2 2 2 10" xfId="6834" xr:uid="{8003CDE9-6D4D-41BB-A53A-DC7C0BD53890}"/>
    <cellStyle name="Normal 2 16 2 2 2 11" xfId="6835" xr:uid="{A391FD51-825B-41B8-A13E-081D9337287A}"/>
    <cellStyle name="Normal 2 16 2 2 2 12" xfId="6836" xr:uid="{935F7BB6-EDAB-46B1-8509-62BBD967CFB6}"/>
    <cellStyle name="Normal 2 16 2 2 2 13" xfId="6837" xr:uid="{09067A84-BC53-46FE-A781-CE89CB1E9428}"/>
    <cellStyle name="Normal 2 16 2 2 2 14" xfId="6838" xr:uid="{32669F86-18BD-4A13-B47D-AC50AB6AD283}"/>
    <cellStyle name="Normal 2 16 2 2 2 15" xfId="6839" xr:uid="{F8C9B251-A17D-42C1-AD73-FE72579C4C17}"/>
    <cellStyle name="Normal 2 16 2 2 2 16" xfId="6840" xr:uid="{A7D3AF78-F971-42A4-8043-69C33A236C73}"/>
    <cellStyle name="Normal 2 16 2 2 2 17" xfId="6841" xr:uid="{7D816797-068E-42AF-938D-4A1147CFC85A}"/>
    <cellStyle name="Normal 2 16 2 2 2 18" xfId="6842" xr:uid="{BE9537DB-53EE-452D-B060-3AED56F1514D}"/>
    <cellStyle name="Normal 2 16 2 2 2 19" xfId="6843" xr:uid="{F40EA8EB-03AD-4907-9660-5524A9AA529B}"/>
    <cellStyle name="Normal 2 16 2 2 2 2" xfId="6844" xr:uid="{A746A5B2-C984-4D26-ABA4-074E693D7ED6}"/>
    <cellStyle name="Normal 2 16 2 2 2 20" xfId="6845" xr:uid="{54A4D9C4-082B-4FFE-AF32-F26FE2231553}"/>
    <cellStyle name="Normal 2 16 2 2 2 21" xfId="6846" xr:uid="{5F873252-5DFC-4CD0-B23F-BFD5DFD2BD97}"/>
    <cellStyle name="Normal 2 16 2 2 2 22" xfId="6847" xr:uid="{2A205993-F072-4FC5-B059-7DBEB1B96398}"/>
    <cellStyle name="Normal 2 16 2 2 2 23" xfId="6848" xr:uid="{361774CF-F178-47E4-B164-F4EFBE1E28FC}"/>
    <cellStyle name="Normal 2 16 2 2 2 24" xfId="6849" xr:uid="{D3BE40F5-9857-403A-BF8C-BAFCF36EA1AD}"/>
    <cellStyle name="Normal 2 16 2 2 2 25" xfId="6850" xr:uid="{6F0F57F5-3B23-469D-827F-0247B6B7C1AB}"/>
    <cellStyle name="Normal 2 16 2 2 2 26" xfId="6851" xr:uid="{D2C31C81-5D66-488B-968C-FF43DCC00D7E}"/>
    <cellStyle name="Normal 2 16 2 2 2 27" xfId="6852" xr:uid="{CCC07AAD-B635-411A-99A5-28FFAB56DE32}"/>
    <cellStyle name="Normal 2 16 2 2 2 28" xfId="6853" xr:uid="{CD63A948-DBEC-40C6-9CCC-1B711E2B5570}"/>
    <cellStyle name="Normal 2 16 2 2 2 29" xfId="6854" xr:uid="{1B00E96A-6BD3-4618-A6D0-27BD24482FD9}"/>
    <cellStyle name="Normal 2 16 2 2 2 3" xfId="6855" xr:uid="{92058A9B-FA1E-41CB-BFDC-1D5F91CE5A7D}"/>
    <cellStyle name="Normal 2 16 2 2 2 30" xfId="6856" xr:uid="{BC63AF64-C013-489B-9403-4033F25B53BA}"/>
    <cellStyle name="Normal 2 16 2 2 2 31" xfId="6857" xr:uid="{E1DF3004-01D0-4758-828D-45663CB94EAB}"/>
    <cellStyle name="Normal 2 16 2 2 2 32" xfId="6858" xr:uid="{7F3F1784-582E-4738-908F-7B3DC5C47129}"/>
    <cellStyle name="Normal 2 16 2 2 2 33" xfId="6859" xr:uid="{355D6791-148A-4570-8F92-B69151D1FC1D}"/>
    <cellStyle name="Normal 2 16 2 2 2 34" xfId="6860" xr:uid="{419E9B41-5E52-4485-8CDA-0C33C1DB622B}"/>
    <cellStyle name="Normal 2 16 2 2 2 35" xfId="6861" xr:uid="{EB886162-D031-44FE-833D-8619E634FCFD}"/>
    <cellStyle name="Normal 2 16 2 2 2 36" xfId="6862" xr:uid="{DA26FBDC-DAC4-48A7-BE07-9DCC50449091}"/>
    <cellStyle name="Normal 2 16 2 2 2 37" xfId="6863" xr:uid="{382829BF-D2BB-47F2-9683-C07677B09E38}"/>
    <cellStyle name="Normal 2 16 2 2 2 38" xfId="6864" xr:uid="{749FBE87-0E64-4666-A6C1-25C7B1CA2227}"/>
    <cellStyle name="Normal 2 16 2 2 2 4" xfId="6865" xr:uid="{88FCB577-AB7E-4F69-94C3-BD920577A4F2}"/>
    <cellStyle name="Normal 2 16 2 2 2 5" xfId="6866" xr:uid="{390AB483-CF0E-4CC0-81DD-E906890E1857}"/>
    <cellStyle name="Normal 2 16 2 2 2 6" xfId="6867" xr:uid="{1716032E-1F86-4C9B-8011-62732E8D9C9B}"/>
    <cellStyle name="Normal 2 16 2 2 2 7" xfId="6868" xr:uid="{C2E0903B-8CAA-479C-9F9E-E4E11811E87D}"/>
    <cellStyle name="Normal 2 16 2 2 2 8" xfId="6869" xr:uid="{BED61CFB-C0BA-4E00-A0CE-836FC9DB615D}"/>
    <cellStyle name="Normal 2 16 2 2 2 9" xfId="6870" xr:uid="{8AC30CA7-B8D0-4BD4-BCC0-3118DDA5CB76}"/>
    <cellStyle name="Normal 2 16 2 2 20" xfId="6871" xr:uid="{BE7E7FE3-09A7-490B-AE9E-6B0EAA5FD8C0}"/>
    <cellStyle name="Normal 2 16 2 2 21" xfId="6872" xr:uid="{7134CBDE-38D7-4A22-A6A9-E1AE96328B79}"/>
    <cellStyle name="Normal 2 16 2 2 22" xfId="6873" xr:uid="{63DF30A1-A837-40C7-B5F1-3C4D18B26B85}"/>
    <cellStyle name="Normal 2 16 2 2 23" xfId="6874" xr:uid="{94ADE905-8201-42E2-8F05-E9D7CE98A78E}"/>
    <cellStyle name="Normal 2 16 2 2 24" xfId="6875" xr:uid="{A777FB3C-B801-4357-BE2B-A0351296DDB5}"/>
    <cellStyle name="Normal 2 16 2 2 25" xfId="6876" xr:uid="{478F6B83-5004-4D4E-A051-D96CE9724649}"/>
    <cellStyle name="Normal 2 16 2 2 26" xfId="6877" xr:uid="{F9BBA70B-D019-4D9F-94D8-333D89AD930F}"/>
    <cellStyle name="Normal 2 16 2 2 27" xfId="6878" xr:uid="{A06FA27A-668D-486B-B5DC-FDE8725BEE11}"/>
    <cellStyle name="Normal 2 16 2 2 28" xfId="6879" xr:uid="{41CFECE7-7ED8-4D32-8F00-02327674CB90}"/>
    <cellStyle name="Normal 2 16 2 2 29" xfId="6880" xr:uid="{021CE7E8-9882-4A81-8165-95880C646C2E}"/>
    <cellStyle name="Normal 2 16 2 2 3" xfId="6881" xr:uid="{B45FC45A-5AFB-4306-BE7B-C747892ED504}"/>
    <cellStyle name="Normal 2 16 2 2 30" xfId="6882" xr:uid="{8215B182-1622-4AFB-93A3-CFB123F30730}"/>
    <cellStyle name="Normal 2 16 2 2 31" xfId="6883" xr:uid="{AD4C0B57-69D9-438F-9E19-B60CECC42CC6}"/>
    <cellStyle name="Normal 2 16 2 2 32" xfId="6884" xr:uid="{50EF0AFA-677B-4A68-A002-C6D768F93318}"/>
    <cellStyle name="Normal 2 16 2 2 33" xfId="6885" xr:uid="{D4B7AB7C-D363-4546-9517-377F7CEE429D}"/>
    <cellStyle name="Normal 2 16 2 2 34" xfId="6886" xr:uid="{690CEB6B-68AC-46E6-89CA-630C4ADBC4A2}"/>
    <cellStyle name="Normal 2 16 2 2 35" xfId="6887" xr:uid="{97863D40-0B2A-4E3D-86F8-A3E919F97421}"/>
    <cellStyle name="Normal 2 16 2 2 36" xfId="6888" xr:uid="{2D69E200-09B6-48C7-B0F0-5A0EFB379499}"/>
    <cellStyle name="Normal 2 16 2 2 37" xfId="6889" xr:uid="{8B3D6154-BD28-4864-9D80-97E8490F3675}"/>
    <cellStyle name="Normal 2 16 2 2 38" xfId="6890" xr:uid="{52833E6D-F5A1-43E7-9F9C-0E54EF57141E}"/>
    <cellStyle name="Normal 2 16 2 2 4" xfId="6891" xr:uid="{63BD2712-6931-4DD4-924B-6F2817D18877}"/>
    <cellStyle name="Normal 2 16 2 2 5" xfId="6892" xr:uid="{A9499D04-565D-4713-92CC-CE93EFC2B032}"/>
    <cellStyle name="Normal 2 16 2 2 6" xfId="6893" xr:uid="{EB798B3B-09C2-4639-83B1-24ACA1AAFD6A}"/>
    <cellStyle name="Normal 2 16 2 2 7" xfId="6894" xr:uid="{E8146F14-1E69-455E-BE96-E8F299B916CC}"/>
    <cellStyle name="Normal 2 16 2 2 8" xfId="6895" xr:uid="{E1ECD37B-A987-46CA-B5A5-7A51403F7FB9}"/>
    <cellStyle name="Normal 2 16 2 2 9" xfId="6896" xr:uid="{E8E38A75-604F-4B59-809B-C9D1DC5DD129}"/>
    <cellStyle name="Normal 2 16 2 20" xfId="6897" xr:uid="{9DAC9C82-C319-4BB0-9BB9-2B8057301261}"/>
    <cellStyle name="Normal 2 16 2 21" xfId="6898" xr:uid="{9A304E71-A2E8-4E9D-93E0-A5A127E7D52F}"/>
    <cellStyle name="Normal 2 16 2 22" xfId="6899" xr:uid="{9C1CB61B-EB20-49E0-B884-EE509B65EA02}"/>
    <cellStyle name="Normal 2 16 2 23" xfId="6900" xr:uid="{A4D28A23-4DD0-4CA8-9CCD-732144F22528}"/>
    <cellStyle name="Normal 2 16 2 24" xfId="6901" xr:uid="{D23A52BD-BD56-47E9-AFB7-47730E52B0A8}"/>
    <cellStyle name="Normal 2 16 2 25" xfId="6902" xr:uid="{4279B7BA-E24E-4049-8009-848090171CB2}"/>
    <cellStyle name="Normal 2 16 2 26" xfId="6903" xr:uid="{A0F59782-FC8E-4F94-9847-C6940FA0FD17}"/>
    <cellStyle name="Normal 2 16 2 27" xfId="6904" xr:uid="{EAA2FC2C-02C8-4180-BADE-349AE9FB18C2}"/>
    <cellStyle name="Normal 2 16 2 28" xfId="6905" xr:uid="{17F905B8-40A8-4BC9-AEBD-C75141C1FD6A}"/>
    <cellStyle name="Normal 2 16 2 29" xfId="6906" xr:uid="{64399F23-589C-44BD-A095-D7BA280C03C6}"/>
    <cellStyle name="Normal 2 16 2 3" xfId="6907" xr:uid="{D8629291-E7EB-4E6E-9569-90E7D76A6B46}"/>
    <cellStyle name="Normal 2 16 2 30" xfId="6908" xr:uid="{23936110-0A2E-4B4D-95E6-A7589DEA7F80}"/>
    <cellStyle name="Normal 2 16 2 31" xfId="6909" xr:uid="{2730A0A6-7457-4EA0-B73E-D2071851E165}"/>
    <cellStyle name="Normal 2 16 2 32" xfId="6910" xr:uid="{5FA7F57D-EB4A-4D8A-9AD1-1815B4716A2C}"/>
    <cellStyle name="Normal 2 16 2 33" xfId="6911" xr:uid="{9B50679D-CBF0-41BA-8B14-8A17B507F9F1}"/>
    <cellStyle name="Normal 2 16 2 34" xfId="6912" xr:uid="{09B68CD3-E9AE-4A1A-80F1-958AE55454CF}"/>
    <cellStyle name="Normal 2 16 2 35" xfId="6913" xr:uid="{15259F2C-BFD8-49BE-A4E7-38ED3AC916AD}"/>
    <cellStyle name="Normal 2 16 2 36" xfId="6914" xr:uid="{25967873-A510-4BA5-8701-CE4B3A1A7530}"/>
    <cellStyle name="Normal 2 16 2 37" xfId="6915" xr:uid="{9A333B16-654A-4311-9393-D2804338C77E}"/>
    <cellStyle name="Normal 2 16 2 38" xfId="6916" xr:uid="{DDB1007F-739D-4DEB-BF2C-73DDACFE2568}"/>
    <cellStyle name="Normal 2 16 2 39" xfId="6917" xr:uid="{2EDA13EF-9790-4043-A867-9ABEC9A72093}"/>
    <cellStyle name="Normal 2 16 2 4" xfId="6918" xr:uid="{7C7243D7-8D3D-4C93-A0DC-A87A7805F36E}"/>
    <cellStyle name="Normal 2 16 2 40" xfId="6919" xr:uid="{C0EBEDB1-70DD-4B5F-8999-C397EFF4A10F}"/>
    <cellStyle name="Normal 2 16 2 5" xfId="6920" xr:uid="{C0B220F6-5907-411B-B3AB-B86187B86103}"/>
    <cellStyle name="Normal 2 16 2 6" xfId="6921" xr:uid="{548F7D56-AF8B-47C9-B4FA-4A11CEFF2778}"/>
    <cellStyle name="Normal 2 16 2 7" xfId="6922" xr:uid="{C418814C-0DB4-48F9-9C26-2DC8B1871F15}"/>
    <cellStyle name="Normal 2 16 2 8" xfId="6923" xr:uid="{223E0C4C-753A-448E-8595-C9CABD8349BE}"/>
    <cellStyle name="Normal 2 16 2 9" xfId="6924" xr:uid="{BFB7ECA3-C719-4970-B117-5A36544B76FC}"/>
    <cellStyle name="Normal 2 16 20" xfId="6925" xr:uid="{11142868-45B7-4927-B85D-FC78B743BED9}"/>
    <cellStyle name="Normal 2 16 21" xfId="6926" xr:uid="{AEE53258-9597-4D45-8671-ED0352902CD5}"/>
    <cellStyle name="Normal 2 16 22" xfId="6927" xr:uid="{F644C760-7F05-41EA-91E9-CB928A77BA07}"/>
    <cellStyle name="Normal 2 16 23" xfId="6928" xr:uid="{002BD3A0-C4F3-475E-9DD0-94B0478DD34F}"/>
    <cellStyle name="Normal 2 16 24" xfId="6929" xr:uid="{5944CF6C-03CD-446E-882E-3AAF5165CD06}"/>
    <cellStyle name="Normal 2 16 25" xfId="6930" xr:uid="{174FF719-91C7-48A8-BD9B-FFA444DB3684}"/>
    <cellStyle name="Normal 2 16 26" xfId="6931" xr:uid="{3B8BD0CB-2767-49AD-92E1-C3AA67E1BB28}"/>
    <cellStyle name="Normal 2 16 27" xfId="6932" xr:uid="{3B6A07B4-5C0D-4BDD-A9B9-44DDEE810824}"/>
    <cellStyle name="Normal 2 16 28" xfId="6933" xr:uid="{39058D9B-BA8A-4402-8FEB-DE69BB1A9CC4}"/>
    <cellStyle name="Normal 2 16 29" xfId="6934" xr:uid="{00F9463F-B569-4662-8EF4-2E6D500610C6}"/>
    <cellStyle name="Normal 2 16 3" xfId="6935" xr:uid="{42F5466E-5FE4-401D-BC9C-6234454CF39A}"/>
    <cellStyle name="Normal 2 16 3 10" xfId="6936" xr:uid="{A69C4B3D-C6F4-48D1-B0E5-332F2F308983}"/>
    <cellStyle name="Normal 2 16 3 11" xfId="6937" xr:uid="{DC77E943-E5D5-42CC-A90A-A7F4C23F4F0A}"/>
    <cellStyle name="Normal 2 16 3 12" xfId="6938" xr:uid="{485B754A-237C-46E0-ACB5-FB7631365D7B}"/>
    <cellStyle name="Normal 2 16 3 13" xfId="6939" xr:uid="{9CC999DF-B506-4373-8791-F1FB5B3D8625}"/>
    <cellStyle name="Normal 2 16 3 14" xfId="6940" xr:uid="{60A85122-934C-497B-9354-5F00AE4EE017}"/>
    <cellStyle name="Normal 2 16 3 15" xfId="6941" xr:uid="{8F9A132A-420E-46DA-BEA1-A84534ACBCA4}"/>
    <cellStyle name="Normal 2 16 3 16" xfId="6942" xr:uid="{7EA608BE-97BB-42B1-B770-596427D8074E}"/>
    <cellStyle name="Normal 2 16 3 17" xfId="6943" xr:uid="{E19F10F0-68B8-40B5-9F7C-62A18E9690D8}"/>
    <cellStyle name="Normal 2 16 3 18" xfId="6944" xr:uid="{ADF87609-7D18-4ABF-B075-17744B1B0A93}"/>
    <cellStyle name="Normal 2 16 3 19" xfId="6945" xr:uid="{3607545A-BE90-43CD-883D-10EEDE52B25A}"/>
    <cellStyle name="Normal 2 16 3 2" xfId="6946" xr:uid="{0A95ADA8-C7F0-4B17-9359-F1D519A49E34}"/>
    <cellStyle name="Normal 2 16 3 2 10" xfId="6947" xr:uid="{1FC68662-F794-4AF8-B6E9-96F9FDE29FD3}"/>
    <cellStyle name="Normal 2 16 3 2 11" xfId="6948" xr:uid="{C65638D1-0BF5-428E-969C-7B584A378FD5}"/>
    <cellStyle name="Normal 2 16 3 2 12" xfId="6949" xr:uid="{7115B874-EBD7-43E9-B3C2-3585C9185C41}"/>
    <cellStyle name="Normal 2 16 3 2 13" xfId="6950" xr:uid="{7C5A17F5-0B2F-483D-BE11-D765147933BD}"/>
    <cellStyle name="Normal 2 16 3 2 14" xfId="6951" xr:uid="{96817433-DD32-4782-8FED-CB11CCFBF948}"/>
    <cellStyle name="Normal 2 16 3 2 15" xfId="6952" xr:uid="{DBB3EAC3-FF96-4575-BAB3-9DB250ECDE42}"/>
    <cellStyle name="Normal 2 16 3 2 16" xfId="6953" xr:uid="{40FD1FF7-C597-4B06-B985-E5A0738F7743}"/>
    <cellStyle name="Normal 2 16 3 2 17" xfId="6954" xr:uid="{BAB362AE-5BAC-49BC-95CC-26B0B376248C}"/>
    <cellStyle name="Normal 2 16 3 2 18" xfId="6955" xr:uid="{F090328C-C5E8-4DE2-95DC-50B4BCC04EEA}"/>
    <cellStyle name="Normal 2 16 3 2 19" xfId="6956" xr:uid="{5427803D-F3F1-4FC3-B17B-C4B95D5A8027}"/>
    <cellStyle name="Normal 2 16 3 2 2" xfId="6957" xr:uid="{B86AC7BC-8FA7-413E-8873-03F565BD52D8}"/>
    <cellStyle name="Normal 2 16 3 2 20" xfId="6958" xr:uid="{742D3FA1-3202-4260-BF8E-BCCD7E9C9038}"/>
    <cellStyle name="Normal 2 16 3 2 21" xfId="6959" xr:uid="{A3ACDEB4-706F-44B3-82F0-CCB565E68CB8}"/>
    <cellStyle name="Normal 2 16 3 2 22" xfId="6960" xr:uid="{C641A858-2AF1-46A3-AB24-5B2C6D7171DD}"/>
    <cellStyle name="Normal 2 16 3 2 23" xfId="6961" xr:uid="{70F2FE63-8FAF-4BFC-B568-0F0AA5D208CE}"/>
    <cellStyle name="Normal 2 16 3 2 24" xfId="6962" xr:uid="{24852F06-D864-4D96-B899-6226BD161171}"/>
    <cellStyle name="Normal 2 16 3 2 25" xfId="6963" xr:uid="{A8A1C087-DAF1-4C6D-9F02-EAD550C6CB1E}"/>
    <cellStyle name="Normal 2 16 3 2 26" xfId="6964" xr:uid="{FC249B8A-C9C7-45C9-A36B-937FC9154A20}"/>
    <cellStyle name="Normal 2 16 3 2 27" xfId="6965" xr:uid="{1C3F8188-9417-4045-83AB-75C3C459F6EF}"/>
    <cellStyle name="Normal 2 16 3 2 28" xfId="6966" xr:uid="{0BA9EA2F-597B-45B8-9A07-8A89E7E14F76}"/>
    <cellStyle name="Normal 2 16 3 2 29" xfId="6967" xr:uid="{91A2C073-D578-4F82-91E6-37B21B5AEB6E}"/>
    <cellStyle name="Normal 2 16 3 2 3" xfId="6968" xr:uid="{AA6F3694-D55E-43AD-8312-DEA482BC83CB}"/>
    <cellStyle name="Normal 2 16 3 2 30" xfId="6969" xr:uid="{E9995CFE-8D73-4B1D-96C0-F19C7A31C5A1}"/>
    <cellStyle name="Normal 2 16 3 2 31" xfId="6970" xr:uid="{30B687F7-FCA1-4DDE-A4DB-315239B171F2}"/>
    <cellStyle name="Normal 2 16 3 2 32" xfId="6971" xr:uid="{038922B7-78B5-4ADE-A139-AA034B2E2D59}"/>
    <cellStyle name="Normal 2 16 3 2 33" xfId="6972" xr:uid="{4C649977-069C-4BA1-9C9A-C7EE809C6F8B}"/>
    <cellStyle name="Normal 2 16 3 2 34" xfId="6973" xr:uid="{8206C3CB-8535-40A7-8159-890953A20B59}"/>
    <cellStyle name="Normal 2 16 3 2 35" xfId="6974" xr:uid="{6088EC0A-2345-48DE-AB21-015A2698CB45}"/>
    <cellStyle name="Normal 2 16 3 2 36" xfId="6975" xr:uid="{C380D1D4-D9D5-490A-9569-C9384300590E}"/>
    <cellStyle name="Normal 2 16 3 2 37" xfId="6976" xr:uid="{727DE9EB-93CA-4DC4-B704-2F7FE1F40F03}"/>
    <cellStyle name="Normal 2 16 3 2 38" xfId="6977" xr:uid="{5FB4C22C-9780-4C84-B62F-1B0D9146667C}"/>
    <cellStyle name="Normal 2 16 3 2 4" xfId="6978" xr:uid="{9AF49460-4FF2-4E83-B936-95CD5FF5DBD5}"/>
    <cellStyle name="Normal 2 16 3 2 5" xfId="6979" xr:uid="{67DFF9CC-7158-4F89-87A1-9D7778B56A1D}"/>
    <cellStyle name="Normal 2 16 3 2 6" xfId="6980" xr:uid="{8342180B-9096-41B1-A0E8-56F674391D3C}"/>
    <cellStyle name="Normal 2 16 3 2 7" xfId="6981" xr:uid="{6F9ADCAD-4022-4A98-A301-C19AE222E90B}"/>
    <cellStyle name="Normal 2 16 3 2 8" xfId="6982" xr:uid="{3607FB07-4F02-4AB5-83AA-DA03B3599979}"/>
    <cellStyle name="Normal 2 16 3 2 9" xfId="6983" xr:uid="{93BA0826-F1CC-411D-A40B-FD26D301D1DE}"/>
    <cellStyle name="Normal 2 16 3 20" xfId="6984" xr:uid="{6C3CC7B5-28AB-4A4F-A2B9-44F2EFF69CD6}"/>
    <cellStyle name="Normal 2 16 3 21" xfId="6985" xr:uid="{BCCABE44-895B-47D5-B472-8995B61A38F6}"/>
    <cellStyle name="Normal 2 16 3 22" xfId="6986" xr:uid="{9E8972F3-7DE3-4F5B-8BB2-FD48B1064789}"/>
    <cellStyle name="Normal 2 16 3 23" xfId="6987" xr:uid="{6A936CF5-3F46-47E6-8ADE-CC8C371253D0}"/>
    <cellStyle name="Normal 2 16 3 24" xfId="6988" xr:uid="{1660B99E-86CB-47DA-A808-9138DF72E7A2}"/>
    <cellStyle name="Normal 2 16 3 25" xfId="6989" xr:uid="{9C6777C9-2426-44DD-A317-4B3398960334}"/>
    <cellStyle name="Normal 2 16 3 26" xfId="6990" xr:uid="{272FFBB8-87BC-4A53-8B15-C8BE7E64A46B}"/>
    <cellStyle name="Normal 2 16 3 27" xfId="6991" xr:uid="{5760DD15-29BC-404A-B022-42EC9766282F}"/>
    <cellStyle name="Normal 2 16 3 28" xfId="6992" xr:uid="{C544274C-1CD7-4DF7-A67B-20EFA7715C2A}"/>
    <cellStyle name="Normal 2 16 3 29" xfId="6993" xr:uid="{EF68D34B-6AFE-4A6D-9CAA-AC45119A31E2}"/>
    <cellStyle name="Normal 2 16 3 3" xfId="6994" xr:uid="{841B4587-840C-4F3E-8A22-300A85DF603D}"/>
    <cellStyle name="Normal 2 16 3 30" xfId="6995" xr:uid="{17AB81CC-30AB-44F2-A38C-AD04505C8266}"/>
    <cellStyle name="Normal 2 16 3 31" xfId="6996" xr:uid="{27449976-3DE8-4891-8970-84EF3E4ADBFD}"/>
    <cellStyle name="Normal 2 16 3 32" xfId="6997" xr:uid="{0B7E48FF-4282-45DC-AA37-796129BBC206}"/>
    <cellStyle name="Normal 2 16 3 33" xfId="6998" xr:uid="{08A6324C-EDCC-4F48-9347-1FB4E65B0B30}"/>
    <cellStyle name="Normal 2 16 3 34" xfId="6999" xr:uid="{96935692-F28B-4204-8E55-ECA9928A01FC}"/>
    <cellStyle name="Normal 2 16 3 35" xfId="7000" xr:uid="{601C953C-FB6C-499E-8851-2AF0224744DA}"/>
    <cellStyle name="Normal 2 16 3 36" xfId="7001" xr:uid="{567B6B35-6E5D-4ED9-A5F6-8083AEF969CA}"/>
    <cellStyle name="Normal 2 16 3 37" xfId="7002" xr:uid="{32E7A493-2A99-401D-9907-C2F6CB3AACA9}"/>
    <cellStyle name="Normal 2 16 3 38" xfId="7003" xr:uid="{1C12DDA2-F885-4617-88DF-E170F561EE63}"/>
    <cellStyle name="Normal 2 16 3 4" xfId="7004" xr:uid="{212ADF7D-9821-40FE-97AF-AEB83300D554}"/>
    <cellStyle name="Normal 2 16 3 5" xfId="7005" xr:uid="{FECE2AB1-01E0-4E9A-A99B-0000CD9E3B6E}"/>
    <cellStyle name="Normal 2 16 3 6" xfId="7006" xr:uid="{7FB3399A-5F8E-4A3F-A14B-B316DF1872D1}"/>
    <cellStyle name="Normal 2 16 3 7" xfId="7007" xr:uid="{28869B8D-E072-46E7-9C9B-9C79A1EB050A}"/>
    <cellStyle name="Normal 2 16 3 8" xfId="7008" xr:uid="{6BF9E9B9-A70D-45D7-BFD0-18DC0898C13E}"/>
    <cellStyle name="Normal 2 16 3 9" xfId="7009" xr:uid="{5740B394-F050-48CE-B9F1-D5B214D15AAB}"/>
    <cellStyle name="Normal 2 16 30" xfId="7010" xr:uid="{7C1D6CAF-06CF-41EE-B343-DA34BF4F081C}"/>
    <cellStyle name="Normal 2 16 31" xfId="7011" xr:uid="{56A916F5-21B7-420C-AD21-3C44D92C62B2}"/>
    <cellStyle name="Normal 2 16 32" xfId="7012" xr:uid="{E8E5D5F8-5AF9-4941-93B4-38963C2C2848}"/>
    <cellStyle name="Normal 2 16 33" xfId="7013" xr:uid="{97206358-4A6E-467A-B599-3E0AB3F2FF2A}"/>
    <cellStyle name="Normal 2 16 34" xfId="7014" xr:uid="{D0435D43-66BF-4415-8E33-1135ACF1AE99}"/>
    <cellStyle name="Normal 2 16 35" xfId="7015" xr:uid="{8E97A1EC-DCBC-4D38-8E15-ED6845D1E32C}"/>
    <cellStyle name="Normal 2 16 36" xfId="7016" xr:uid="{2D47175A-3908-4158-B2E8-75D37C9A7478}"/>
    <cellStyle name="Normal 2 16 37" xfId="7017" xr:uid="{0B4D7022-C6B0-4976-98B7-DF401AF2082F}"/>
    <cellStyle name="Normal 2 16 38" xfId="7018" xr:uid="{5D87E505-D5D6-4DF1-8223-5C40B59001C6}"/>
    <cellStyle name="Normal 2 16 39" xfId="7019" xr:uid="{8FD9EFEF-0151-42C3-9644-49A36B5BDAA8}"/>
    <cellStyle name="Normal 2 16 4" xfId="7020" xr:uid="{C8EE791E-1FAC-4A62-B9CA-8F42A151F77C}"/>
    <cellStyle name="Normal 2 16 40" xfId="7021" xr:uid="{D2DF733E-32C0-4BAA-B343-B092D8B1E91E}"/>
    <cellStyle name="Normal 2 16 5" xfId="7022" xr:uid="{36CCDDE6-5465-4866-BEC4-1DD793B6E62E}"/>
    <cellStyle name="Normal 2 16 6" xfId="7023" xr:uid="{8EC5952F-C34B-4DB6-82E9-D5612EB7959F}"/>
    <cellStyle name="Normal 2 16 7" xfId="7024" xr:uid="{D8B48093-8ED8-40E9-B4AC-4632E93B41AE}"/>
    <cellStyle name="Normal 2 16 8" xfId="7025" xr:uid="{37CA5853-A4CD-4EF6-A255-5C692482B66C}"/>
    <cellStyle name="Normal 2 16 9" xfId="7026" xr:uid="{5DFE5F78-5D6C-493E-88E5-73D63CA7722D}"/>
    <cellStyle name="Normal 2 17" xfId="7027" xr:uid="{C0D2990E-8291-425D-9751-C854EAB8F60B}"/>
    <cellStyle name="Normal 2 17 10" xfId="7028" xr:uid="{CA65DD83-B9CA-49B7-9039-81ADB4BEA80C}"/>
    <cellStyle name="Normal 2 17 11" xfId="7029" xr:uid="{B9F4D3A6-D6C8-4EEC-B7A8-3CE4A07F5E19}"/>
    <cellStyle name="Normal 2 17 12" xfId="7030" xr:uid="{D5D68A63-A5F2-4F2A-A396-B45EA05FAF20}"/>
    <cellStyle name="Normal 2 17 13" xfId="7031" xr:uid="{84FEE48B-F323-434E-8DF2-3CB82CCB7A80}"/>
    <cellStyle name="Normal 2 17 14" xfId="7032" xr:uid="{0A68BC64-A904-4E96-9029-C309229BCC19}"/>
    <cellStyle name="Normal 2 17 15" xfId="7033" xr:uid="{51AAA416-A1E9-4E16-9665-CA0D86E66295}"/>
    <cellStyle name="Normal 2 17 16" xfId="7034" xr:uid="{EF9EFC7B-6352-4E6D-A8A8-A813991EF0AD}"/>
    <cellStyle name="Normal 2 17 17" xfId="7035" xr:uid="{E2E57949-4D5C-440D-9458-8AE7B71BE302}"/>
    <cellStyle name="Normal 2 17 18" xfId="7036" xr:uid="{F386A71E-660C-4F59-83FF-2506E80B01D7}"/>
    <cellStyle name="Normal 2 17 19" xfId="7037" xr:uid="{68A491A6-6865-4113-B5ED-00776BA6ED17}"/>
    <cellStyle name="Normal 2 17 2" xfId="7038" xr:uid="{77C521F1-DA33-47CD-9FB7-5CFD40C15F4E}"/>
    <cellStyle name="Normal 2 17 2 10" xfId="7039" xr:uid="{FAB34143-6080-4828-AC93-D21656187CA3}"/>
    <cellStyle name="Normal 2 17 2 11" xfId="7040" xr:uid="{EA8CFE2D-5741-485B-88A0-2BFE500A8D43}"/>
    <cellStyle name="Normal 2 17 2 12" xfId="7041" xr:uid="{A8E62439-77B5-41EF-BF14-BFC82018BAA2}"/>
    <cellStyle name="Normal 2 17 2 13" xfId="7042" xr:uid="{AEF344B6-960C-431F-B93B-6D3A35081B98}"/>
    <cellStyle name="Normal 2 17 2 14" xfId="7043" xr:uid="{BBEF1E68-DE1C-49FA-BA43-0FB2AAAAEFCB}"/>
    <cellStyle name="Normal 2 17 2 15" xfId="7044" xr:uid="{1C300C5E-BD4C-4DC9-AE8B-404197987DD5}"/>
    <cellStyle name="Normal 2 17 2 16" xfId="7045" xr:uid="{9E8DEB64-AF78-4170-BD6A-C0BE4DF950F9}"/>
    <cellStyle name="Normal 2 17 2 17" xfId="7046" xr:uid="{8C60BBEE-11DF-4DE5-BACE-1A74B51619D8}"/>
    <cellStyle name="Normal 2 17 2 18" xfId="7047" xr:uid="{9789F832-D74C-418B-B8EF-B9EFA67A0236}"/>
    <cellStyle name="Normal 2 17 2 19" xfId="7048" xr:uid="{8B352721-C245-4468-95B5-AF7B63E6E1A1}"/>
    <cellStyle name="Normal 2 17 2 2" xfId="7049" xr:uid="{D5D3696D-87C9-484D-9D50-3D4AB599FBE8}"/>
    <cellStyle name="Normal 2 17 2 2 10" xfId="7050" xr:uid="{6A0936B5-EEB5-4CC4-AF4B-5B26C076F7BD}"/>
    <cellStyle name="Normal 2 17 2 2 11" xfId="7051" xr:uid="{7E816CC2-53E0-47F0-A4C6-5A04CF008107}"/>
    <cellStyle name="Normal 2 17 2 2 12" xfId="7052" xr:uid="{7ECA64B3-AD7D-4238-BED4-B5715F9E6007}"/>
    <cellStyle name="Normal 2 17 2 2 13" xfId="7053" xr:uid="{6A053559-7A19-487A-A609-94AB3969CA6F}"/>
    <cellStyle name="Normal 2 17 2 2 14" xfId="7054" xr:uid="{F9B93B71-3E18-4A63-89F6-BD2C71026316}"/>
    <cellStyle name="Normal 2 17 2 2 15" xfId="7055" xr:uid="{9F95EBE1-EE83-4A9F-8976-B06F32DE5F2D}"/>
    <cellStyle name="Normal 2 17 2 2 16" xfId="7056" xr:uid="{F4438283-1F4F-4AF7-B5F6-DA3416052CD4}"/>
    <cellStyle name="Normal 2 17 2 2 17" xfId="7057" xr:uid="{609954BC-948D-4B77-B656-2CA882EB5925}"/>
    <cellStyle name="Normal 2 17 2 2 18" xfId="7058" xr:uid="{46D1B762-801A-4AC5-B6EF-4C347F7C56E2}"/>
    <cellStyle name="Normal 2 17 2 2 19" xfId="7059" xr:uid="{E113233A-7497-4BBC-9283-C68C1DB87C56}"/>
    <cellStyle name="Normal 2 17 2 2 2" xfId="7060" xr:uid="{AAAD98C8-9C97-4C60-A773-96FC1719601A}"/>
    <cellStyle name="Normal 2 17 2 2 2 10" xfId="7061" xr:uid="{5C68FFA6-2898-4B31-908F-90E26DD90734}"/>
    <cellStyle name="Normal 2 17 2 2 2 11" xfId="7062" xr:uid="{5B71FD19-0F31-4B03-AECD-EF5BCFBA5568}"/>
    <cellStyle name="Normal 2 17 2 2 2 12" xfId="7063" xr:uid="{93BAE8C9-6D00-486D-A848-76E91274B21C}"/>
    <cellStyle name="Normal 2 17 2 2 2 13" xfId="7064" xr:uid="{E3F03CF6-F086-4646-8471-18983A3DF0A1}"/>
    <cellStyle name="Normal 2 17 2 2 2 14" xfId="7065" xr:uid="{D67CEC7E-3C48-4894-8B92-94479DB70CE8}"/>
    <cellStyle name="Normal 2 17 2 2 2 15" xfId="7066" xr:uid="{F71FEB14-A7ED-4791-A900-027AB4D6DFA9}"/>
    <cellStyle name="Normal 2 17 2 2 2 16" xfId="7067" xr:uid="{FA99A145-C82B-406F-BF3B-1AF024412120}"/>
    <cellStyle name="Normal 2 17 2 2 2 17" xfId="7068" xr:uid="{8B57116B-984C-4F9C-ADF2-7A39F6D82485}"/>
    <cellStyle name="Normal 2 17 2 2 2 18" xfId="7069" xr:uid="{A1431831-459F-4D28-B513-F2CFDD80E58D}"/>
    <cellStyle name="Normal 2 17 2 2 2 19" xfId="7070" xr:uid="{D3C47183-BB23-44B1-B813-72C5DBCDA0DC}"/>
    <cellStyle name="Normal 2 17 2 2 2 2" xfId="7071" xr:uid="{0A5B05F2-A022-46A8-8807-C2F615967E1F}"/>
    <cellStyle name="Normal 2 17 2 2 2 20" xfId="7072" xr:uid="{88CD5EB4-5B1F-4EE1-B669-7F8E1F3D9713}"/>
    <cellStyle name="Normal 2 17 2 2 2 21" xfId="7073" xr:uid="{35D588DB-564D-43E9-AB07-7C60DC5A179E}"/>
    <cellStyle name="Normal 2 17 2 2 2 22" xfId="7074" xr:uid="{72D00DF7-5BF9-42F8-8DF9-256D6BBC6AC5}"/>
    <cellStyle name="Normal 2 17 2 2 2 23" xfId="7075" xr:uid="{7D60C142-E5BE-4335-84F5-2E41E343EE01}"/>
    <cellStyle name="Normal 2 17 2 2 2 24" xfId="7076" xr:uid="{3890AB94-8E8C-47AC-904F-99202526D556}"/>
    <cellStyle name="Normal 2 17 2 2 2 25" xfId="7077" xr:uid="{E554A636-8C8B-4AED-A05D-FC1E4F68F5FD}"/>
    <cellStyle name="Normal 2 17 2 2 2 26" xfId="7078" xr:uid="{BFE8A955-D1B3-4C3E-9247-9C1E55D5BE15}"/>
    <cellStyle name="Normal 2 17 2 2 2 27" xfId="7079" xr:uid="{28515534-B755-4BB9-B083-FDAAE758B4CF}"/>
    <cellStyle name="Normal 2 17 2 2 2 28" xfId="7080" xr:uid="{2144FBD3-0607-4C96-9CD3-8790586E6952}"/>
    <cellStyle name="Normal 2 17 2 2 2 29" xfId="7081" xr:uid="{1667910F-2911-4C69-B9F5-972F8D703B1C}"/>
    <cellStyle name="Normal 2 17 2 2 2 3" xfId="7082" xr:uid="{4E45C9AB-EAAF-4502-A0BE-7BE694CF3260}"/>
    <cellStyle name="Normal 2 17 2 2 2 30" xfId="7083" xr:uid="{571A3EFD-C786-4FFE-851D-E7B9FAF0C4DE}"/>
    <cellStyle name="Normal 2 17 2 2 2 31" xfId="7084" xr:uid="{68D8A151-AA1A-4DA1-87B8-E650DCF005FD}"/>
    <cellStyle name="Normal 2 17 2 2 2 32" xfId="7085" xr:uid="{A8CDE647-21A4-4241-8E88-7CADA97723B1}"/>
    <cellStyle name="Normal 2 17 2 2 2 33" xfId="7086" xr:uid="{2ACA1BF9-FCFA-4D27-B72E-7ABA8D4B944F}"/>
    <cellStyle name="Normal 2 17 2 2 2 34" xfId="7087" xr:uid="{71015D47-8496-4AD0-B3C3-78BC3C02A5A4}"/>
    <cellStyle name="Normal 2 17 2 2 2 35" xfId="7088" xr:uid="{8EE2FC21-4BB8-4096-86CF-1EF7A51FB4AB}"/>
    <cellStyle name="Normal 2 17 2 2 2 36" xfId="7089" xr:uid="{65904427-DAD2-4B70-A8B3-A0169DF45E34}"/>
    <cellStyle name="Normal 2 17 2 2 2 37" xfId="7090" xr:uid="{4AFF5BD2-B807-4C7C-AA6A-54A6A74A8457}"/>
    <cellStyle name="Normal 2 17 2 2 2 38" xfId="7091" xr:uid="{FEBC016B-87F0-43AE-8C8E-ECD8D5ADEC25}"/>
    <cellStyle name="Normal 2 17 2 2 2 4" xfId="7092" xr:uid="{6B53C1E8-A55E-461B-AEDE-6F3074154E97}"/>
    <cellStyle name="Normal 2 17 2 2 2 5" xfId="7093" xr:uid="{76595620-F47D-41C6-8D6F-B0CBDE11F873}"/>
    <cellStyle name="Normal 2 17 2 2 2 6" xfId="7094" xr:uid="{FEA2764D-B08A-4C1E-8AD5-7D4F51CAA8CB}"/>
    <cellStyle name="Normal 2 17 2 2 2 7" xfId="7095" xr:uid="{5B033CD9-5E42-4463-BF64-C6D43B9B49B4}"/>
    <cellStyle name="Normal 2 17 2 2 2 8" xfId="7096" xr:uid="{D36F51C9-02ED-4EAF-B86F-0E6376C8FE88}"/>
    <cellStyle name="Normal 2 17 2 2 2 9" xfId="7097" xr:uid="{C9BA748A-9F8D-457B-9DEA-BBC22A79ECA3}"/>
    <cellStyle name="Normal 2 17 2 2 20" xfId="7098" xr:uid="{A9F9C1DF-EF90-40FE-9533-7CEF0CD467C8}"/>
    <cellStyle name="Normal 2 17 2 2 21" xfId="7099" xr:uid="{5B016ECB-AB8B-4647-86F8-CDD2E0544217}"/>
    <cellStyle name="Normal 2 17 2 2 22" xfId="7100" xr:uid="{815E5EE4-90F3-4BF1-B8FF-EECA1775A31E}"/>
    <cellStyle name="Normal 2 17 2 2 23" xfId="7101" xr:uid="{86555845-F0C4-4FF3-A00D-43FB873B4F85}"/>
    <cellStyle name="Normal 2 17 2 2 24" xfId="7102" xr:uid="{289378F8-F385-48A9-9BCF-B31B923651BC}"/>
    <cellStyle name="Normal 2 17 2 2 25" xfId="7103" xr:uid="{F8173029-67C7-4013-A947-1D0BC0BA8C51}"/>
    <cellStyle name="Normal 2 17 2 2 26" xfId="7104" xr:uid="{8E02BF30-874D-4A1E-A616-B883B1AEC4D3}"/>
    <cellStyle name="Normal 2 17 2 2 27" xfId="7105" xr:uid="{1783209E-094F-4A2E-A783-5C661DD077FF}"/>
    <cellStyle name="Normal 2 17 2 2 28" xfId="7106" xr:uid="{902485C7-FDE6-48F4-8417-EEE841B440F3}"/>
    <cellStyle name="Normal 2 17 2 2 29" xfId="7107" xr:uid="{BEA42ABC-4328-4FF9-BF86-484D021CC1DF}"/>
    <cellStyle name="Normal 2 17 2 2 3" xfId="7108" xr:uid="{4EB0FE1B-53E7-46FF-ADA8-E1EEE8716E30}"/>
    <cellStyle name="Normal 2 17 2 2 30" xfId="7109" xr:uid="{A838896F-FCE4-4640-A290-EA4F7DBFD5E6}"/>
    <cellStyle name="Normal 2 17 2 2 31" xfId="7110" xr:uid="{9ABBC271-E01D-4B9E-9EB7-E919E2EB7DBA}"/>
    <cellStyle name="Normal 2 17 2 2 32" xfId="7111" xr:uid="{8858BD58-1416-482C-AB80-F70A1482BFCE}"/>
    <cellStyle name="Normal 2 17 2 2 33" xfId="7112" xr:uid="{7EF9132B-6E8A-4457-8DEA-52FC2BE0F9AD}"/>
    <cellStyle name="Normal 2 17 2 2 34" xfId="7113" xr:uid="{EEF98EF4-C943-4F42-8441-E5D82D3BE0FB}"/>
    <cellStyle name="Normal 2 17 2 2 35" xfId="7114" xr:uid="{10120F63-DB7A-4715-A68E-49597CC22C81}"/>
    <cellStyle name="Normal 2 17 2 2 36" xfId="7115" xr:uid="{DEB4839D-814A-4FA7-ADE5-4D1EC0A78D21}"/>
    <cellStyle name="Normal 2 17 2 2 37" xfId="7116" xr:uid="{F016ABF8-9F7E-452B-A0AB-A407F807797F}"/>
    <cellStyle name="Normal 2 17 2 2 38" xfId="7117" xr:uid="{23E1EE77-6D1F-41D5-9484-10DCCFB131D7}"/>
    <cellStyle name="Normal 2 17 2 2 4" xfId="7118" xr:uid="{069856DB-FC51-4AD5-8295-92B8A7F7103A}"/>
    <cellStyle name="Normal 2 17 2 2 5" xfId="7119" xr:uid="{F120041F-C72E-4A40-9D96-00DFA45A7D14}"/>
    <cellStyle name="Normal 2 17 2 2 6" xfId="7120" xr:uid="{06781970-2BB9-4256-A55B-53ED68F2DB21}"/>
    <cellStyle name="Normal 2 17 2 2 7" xfId="7121" xr:uid="{771066C6-6C34-4A61-B40B-81697B778491}"/>
    <cellStyle name="Normal 2 17 2 2 8" xfId="7122" xr:uid="{625D0E77-B6B5-443C-B062-510DBC55DBD8}"/>
    <cellStyle name="Normal 2 17 2 2 9" xfId="7123" xr:uid="{A2D44FA6-2518-4404-8900-5FAFB75C1148}"/>
    <cellStyle name="Normal 2 17 2 20" xfId="7124" xr:uid="{46329F84-09B1-4EB3-957A-68BEE25EFCE2}"/>
    <cellStyle name="Normal 2 17 2 21" xfId="7125" xr:uid="{941DD620-E506-4C9B-AB0B-938F5464F9E6}"/>
    <cellStyle name="Normal 2 17 2 22" xfId="7126" xr:uid="{B91C2AA1-DA5D-4F19-A766-0E7063C4AB79}"/>
    <cellStyle name="Normal 2 17 2 23" xfId="7127" xr:uid="{F611ED28-A4C9-4518-B323-BAEEDF62C0BA}"/>
    <cellStyle name="Normal 2 17 2 24" xfId="7128" xr:uid="{49420B3D-A0A3-4A57-B071-D4CD612BC7AF}"/>
    <cellStyle name="Normal 2 17 2 25" xfId="7129" xr:uid="{768B93FA-12D9-4264-8323-C2E17093F6BF}"/>
    <cellStyle name="Normal 2 17 2 26" xfId="7130" xr:uid="{09A6E2CE-4AA5-4B4A-A7C6-447AD27126D8}"/>
    <cellStyle name="Normal 2 17 2 27" xfId="7131" xr:uid="{6A8C1783-2AA4-4BFE-99F3-E47B7791D61E}"/>
    <cellStyle name="Normal 2 17 2 28" xfId="7132" xr:uid="{D3F7F506-3D8B-4B37-970E-91E411E1C6B6}"/>
    <cellStyle name="Normal 2 17 2 29" xfId="7133" xr:uid="{3CCEC52D-2DF1-4355-A1DF-C5D564241FDB}"/>
    <cellStyle name="Normal 2 17 2 3" xfId="7134" xr:uid="{AA9F478E-3425-452A-9A90-1E36B0CAF4AD}"/>
    <cellStyle name="Normal 2 17 2 30" xfId="7135" xr:uid="{2254CC3E-8E01-47D9-8918-C57129332212}"/>
    <cellStyle name="Normal 2 17 2 31" xfId="7136" xr:uid="{01F659E6-0BD8-4765-8C6A-95AED3EAA3BE}"/>
    <cellStyle name="Normal 2 17 2 32" xfId="7137" xr:uid="{BC9A4783-89B5-4DC9-9D8C-1C9716E3A0B1}"/>
    <cellStyle name="Normal 2 17 2 33" xfId="7138" xr:uid="{564C3852-73B8-44DD-AD2A-CD8EC08C4534}"/>
    <cellStyle name="Normal 2 17 2 34" xfId="7139" xr:uid="{15597166-1409-48DF-B491-7BEB323961FA}"/>
    <cellStyle name="Normal 2 17 2 35" xfId="7140" xr:uid="{9BDC82D0-7C43-4BD9-8544-70DE0AA9EA57}"/>
    <cellStyle name="Normal 2 17 2 36" xfId="7141" xr:uid="{960BCBFD-240E-4FE5-A320-67805045E148}"/>
    <cellStyle name="Normal 2 17 2 37" xfId="7142" xr:uid="{81B85BF7-617A-4EE8-ABFD-8C97BEBE959F}"/>
    <cellStyle name="Normal 2 17 2 38" xfId="7143" xr:uid="{53676E32-ED58-4DDD-B308-4BE6BBE70A34}"/>
    <cellStyle name="Normal 2 17 2 39" xfId="7144" xr:uid="{BA8C858E-3272-412F-9961-449FCF23FD29}"/>
    <cellStyle name="Normal 2 17 2 4" xfId="7145" xr:uid="{5220B3E0-FD1C-442E-8F62-D91990AA3654}"/>
    <cellStyle name="Normal 2 17 2 40" xfId="7146" xr:uid="{8BE8643B-461D-4F38-9DE5-8613A8229E3C}"/>
    <cellStyle name="Normal 2 17 2 5" xfId="7147" xr:uid="{765F8135-1539-4C2C-9410-B48235FD44C2}"/>
    <cellStyle name="Normal 2 17 2 6" xfId="7148" xr:uid="{35A962A6-7EEE-4ED4-98CF-A83208F05A24}"/>
    <cellStyle name="Normal 2 17 2 7" xfId="7149" xr:uid="{62C85B77-119A-4FC4-9C28-B5619D9F90CC}"/>
    <cellStyle name="Normal 2 17 2 8" xfId="7150" xr:uid="{C43FADC0-091D-4FE6-B5DB-059873854331}"/>
    <cellStyle name="Normal 2 17 2 9" xfId="7151" xr:uid="{115CC6E9-A559-4852-B1A3-F36D2DD6C5AB}"/>
    <cellStyle name="Normal 2 17 20" xfId="7152" xr:uid="{F070661D-9143-470B-B3CE-217843CBCFEA}"/>
    <cellStyle name="Normal 2 17 21" xfId="7153" xr:uid="{E2B2C194-A564-48C7-ADEA-139CEF142242}"/>
    <cellStyle name="Normal 2 17 22" xfId="7154" xr:uid="{617FBBA8-77C9-4188-B52D-B63D7ED06E9E}"/>
    <cellStyle name="Normal 2 17 23" xfId="7155" xr:uid="{CEEEAF5D-50EE-4EDF-8A0E-4BDFBE4395A4}"/>
    <cellStyle name="Normal 2 17 24" xfId="7156" xr:uid="{432D803A-5958-4D81-8EDB-47229DCF8498}"/>
    <cellStyle name="Normal 2 17 25" xfId="7157" xr:uid="{C7413323-0458-4F46-A321-0917222A9442}"/>
    <cellStyle name="Normal 2 17 26" xfId="7158" xr:uid="{54072585-44CF-4FB8-8D04-2F99E4196BD5}"/>
    <cellStyle name="Normal 2 17 27" xfId="7159" xr:uid="{5A4D9D78-DB37-427D-9064-25982F454FEA}"/>
    <cellStyle name="Normal 2 17 28" xfId="7160" xr:uid="{B074FB72-9C7D-41D7-9AD5-45B70CCE8DF3}"/>
    <cellStyle name="Normal 2 17 29" xfId="7161" xr:uid="{080485A1-AD36-4DBF-A4B5-1B52C33620A8}"/>
    <cellStyle name="Normal 2 17 3" xfId="7162" xr:uid="{FEE0C0B0-B0E3-4D9F-92A3-FA96EF24572F}"/>
    <cellStyle name="Normal 2 17 3 10" xfId="7163" xr:uid="{52996B16-C63E-438E-8DDE-4FC9AC3FD290}"/>
    <cellStyle name="Normal 2 17 3 11" xfId="7164" xr:uid="{2E8CA1CC-E872-46E8-910B-C8699C21B0AB}"/>
    <cellStyle name="Normal 2 17 3 12" xfId="7165" xr:uid="{641820A3-3314-4179-940C-CA8963286EB5}"/>
    <cellStyle name="Normal 2 17 3 13" xfId="7166" xr:uid="{ECD228F2-07C8-4D21-A9D0-316DCE323A5B}"/>
    <cellStyle name="Normal 2 17 3 14" xfId="7167" xr:uid="{523170B2-6AE6-4AC0-8532-1A27CCD38793}"/>
    <cellStyle name="Normal 2 17 3 15" xfId="7168" xr:uid="{3A98AE15-F14B-4BFC-A9CD-3A384ADC894F}"/>
    <cellStyle name="Normal 2 17 3 16" xfId="7169" xr:uid="{01ED1D99-F3F5-4700-915A-4C850B7D3674}"/>
    <cellStyle name="Normal 2 17 3 17" xfId="7170" xr:uid="{6C185A2C-46A5-4846-A19B-3382EC2F0BDB}"/>
    <cellStyle name="Normal 2 17 3 18" xfId="7171" xr:uid="{4AAD7598-EF2C-4401-A784-67C8F9C51652}"/>
    <cellStyle name="Normal 2 17 3 19" xfId="7172" xr:uid="{8385E854-5C59-49EB-9D1C-08570566A101}"/>
    <cellStyle name="Normal 2 17 3 2" xfId="7173" xr:uid="{FBC4662B-D374-4A05-B6BD-93F433FE0EC8}"/>
    <cellStyle name="Normal 2 17 3 2 10" xfId="7174" xr:uid="{EFEEB218-70AF-485C-A0F4-55B591FF25EB}"/>
    <cellStyle name="Normal 2 17 3 2 11" xfId="7175" xr:uid="{A050389D-0668-42E8-8408-D0305E83E816}"/>
    <cellStyle name="Normal 2 17 3 2 12" xfId="7176" xr:uid="{65E1A254-BD7A-4E43-AFD6-9670BE7D8637}"/>
    <cellStyle name="Normal 2 17 3 2 13" xfId="7177" xr:uid="{376035C1-542C-4A3D-B823-D6932CBE079D}"/>
    <cellStyle name="Normal 2 17 3 2 14" xfId="7178" xr:uid="{3FEB1BF1-B413-4D16-BDA1-D8BFF06141F9}"/>
    <cellStyle name="Normal 2 17 3 2 15" xfId="7179" xr:uid="{844C3E42-EF18-4CF7-A286-6761427CA958}"/>
    <cellStyle name="Normal 2 17 3 2 16" xfId="7180" xr:uid="{CC6C195B-CC72-4A33-A965-086DA27B7858}"/>
    <cellStyle name="Normal 2 17 3 2 17" xfId="7181" xr:uid="{4AC9ED22-167E-4DA4-898A-2612917B61FC}"/>
    <cellStyle name="Normal 2 17 3 2 18" xfId="7182" xr:uid="{6DCED6F6-C2E5-4236-873E-5023D3FDD435}"/>
    <cellStyle name="Normal 2 17 3 2 19" xfId="7183" xr:uid="{A8AF393D-CCFF-42D9-B64B-E2846A8B62D8}"/>
    <cellStyle name="Normal 2 17 3 2 2" xfId="7184" xr:uid="{A7A72B95-3716-404D-92B6-B791E6F58A93}"/>
    <cellStyle name="Normal 2 17 3 2 20" xfId="7185" xr:uid="{41C39BF0-1118-4B88-8139-39049B8EB5E7}"/>
    <cellStyle name="Normal 2 17 3 2 21" xfId="7186" xr:uid="{97025D21-63D2-41F9-A349-093F23EC40C6}"/>
    <cellStyle name="Normal 2 17 3 2 22" xfId="7187" xr:uid="{D25DB22B-536D-4DDA-A9EC-FF1E50DC09A2}"/>
    <cellStyle name="Normal 2 17 3 2 23" xfId="7188" xr:uid="{B457F3CD-C83D-49E7-AD1C-F298DDCC640F}"/>
    <cellStyle name="Normal 2 17 3 2 24" xfId="7189" xr:uid="{42C0E6AA-3ABC-4048-BAE3-18C13E11E10F}"/>
    <cellStyle name="Normal 2 17 3 2 25" xfId="7190" xr:uid="{C69438AD-61DD-4B98-B369-F86423D14562}"/>
    <cellStyle name="Normal 2 17 3 2 26" xfId="7191" xr:uid="{FFF3A593-2CB0-4DC8-8CCA-D930D63E4B31}"/>
    <cellStyle name="Normal 2 17 3 2 27" xfId="7192" xr:uid="{BAFBFD89-59EA-43AB-8FFF-6CA45247EE01}"/>
    <cellStyle name="Normal 2 17 3 2 28" xfId="7193" xr:uid="{79041BF1-4F51-4EE9-9E55-1295E43F3F68}"/>
    <cellStyle name="Normal 2 17 3 2 29" xfId="7194" xr:uid="{1D633345-9A63-4E2E-B98B-7116A7B97D15}"/>
    <cellStyle name="Normal 2 17 3 2 3" xfId="7195" xr:uid="{3039F02F-5BDB-486D-9940-D86360DE4C2C}"/>
    <cellStyle name="Normal 2 17 3 2 30" xfId="7196" xr:uid="{E24A9D8A-5C4D-46AD-B047-83048B1E28F6}"/>
    <cellStyle name="Normal 2 17 3 2 31" xfId="7197" xr:uid="{E8C667F5-97DA-49FF-BF28-D893549B2F9A}"/>
    <cellStyle name="Normal 2 17 3 2 32" xfId="7198" xr:uid="{1205DC39-96F6-4C7A-818C-566F27757853}"/>
    <cellStyle name="Normal 2 17 3 2 33" xfId="7199" xr:uid="{48E29804-74A5-4BEF-B3B8-EAF634920951}"/>
    <cellStyle name="Normal 2 17 3 2 34" xfId="7200" xr:uid="{6EF2CCD1-185F-493C-A144-3B6BD16E509A}"/>
    <cellStyle name="Normal 2 17 3 2 35" xfId="7201" xr:uid="{B3BE483E-D7FD-41ED-92EF-B30DFDE0D826}"/>
    <cellStyle name="Normal 2 17 3 2 36" xfId="7202" xr:uid="{71F09246-DA41-4DC9-B740-A4A7527B88F5}"/>
    <cellStyle name="Normal 2 17 3 2 37" xfId="7203" xr:uid="{8260F2F6-A44C-46E6-8EB0-F7807BBFC19C}"/>
    <cellStyle name="Normal 2 17 3 2 38" xfId="7204" xr:uid="{D13AB74F-A4BD-4236-A841-F076D40E6E70}"/>
    <cellStyle name="Normal 2 17 3 2 4" xfId="7205" xr:uid="{B7EAC69B-CB9E-4692-BE3B-F03171A7941C}"/>
    <cellStyle name="Normal 2 17 3 2 5" xfId="7206" xr:uid="{4FC84E96-5B51-49BF-82C7-31355B5471BD}"/>
    <cellStyle name="Normal 2 17 3 2 6" xfId="7207" xr:uid="{320F3852-BABA-4E88-963C-2D76C16607F2}"/>
    <cellStyle name="Normal 2 17 3 2 7" xfId="7208" xr:uid="{DD4C8B9F-D740-4EFB-8C73-15498BF9AB8B}"/>
    <cellStyle name="Normal 2 17 3 2 8" xfId="7209" xr:uid="{5B93F15B-94AB-439E-A88B-10513858DD50}"/>
    <cellStyle name="Normal 2 17 3 2 9" xfId="7210" xr:uid="{519622C4-72CF-4069-B23D-E553E400339B}"/>
    <cellStyle name="Normal 2 17 3 20" xfId="7211" xr:uid="{FC39A417-55D5-48AB-A630-08B28334CDEA}"/>
    <cellStyle name="Normal 2 17 3 21" xfId="7212" xr:uid="{1D15AA1F-0CDF-4531-94D1-9C64D42FB859}"/>
    <cellStyle name="Normal 2 17 3 22" xfId="7213" xr:uid="{385DF49C-7617-49CE-BC41-192927261F87}"/>
    <cellStyle name="Normal 2 17 3 23" xfId="7214" xr:uid="{C8205D37-D956-4505-A13C-DAB7736A2695}"/>
    <cellStyle name="Normal 2 17 3 24" xfId="7215" xr:uid="{572C5F26-BFD2-4423-8441-38CD5C5374FD}"/>
    <cellStyle name="Normal 2 17 3 25" xfId="7216" xr:uid="{D3451DE5-B5C9-4B5C-8403-0C3AEC5BC656}"/>
    <cellStyle name="Normal 2 17 3 26" xfId="7217" xr:uid="{95667402-F48D-4FEF-B3DF-78D7CADE0EE3}"/>
    <cellStyle name="Normal 2 17 3 27" xfId="7218" xr:uid="{812DAC79-7FC5-430A-A523-BD886BD4F490}"/>
    <cellStyle name="Normal 2 17 3 28" xfId="7219" xr:uid="{F0BEE6DD-1BF9-4E0F-8A77-A390044AAF45}"/>
    <cellStyle name="Normal 2 17 3 29" xfId="7220" xr:uid="{F9BDC876-9259-4089-BB66-739404DB324D}"/>
    <cellStyle name="Normal 2 17 3 3" xfId="7221" xr:uid="{B1829D36-DEC9-4787-8CAF-83E6C37B8460}"/>
    <cellStyle name="Normal 2 17 3 30" xfId="7222" xr:uid="{2C5D4B40-C51B-49E5-A569-E466A3207AB4}"/>
    <cellStyle name="Normal 2 17 3 31" xfId="7223" xr:uid="{8EDEB5E3-AB7C-4D42-9145-C546CCC7F4F8}"/>
    <cellStyle name="Normal 2 17 3 32" xfId="7224" xr:uid="{D2C8FF83-A0AC-42C9-9098-A1C93B686BA3}"/>
    <cellStyle name="Normal 2 17 3 33" xfId="7225" xr:uid="{EE8BE066-BEE4-4FA7-ACDE-C4D5FE1BFC64}"/>
    <cellStyle name="Normal 2 17 3 34" xfId="7226" xr:uid="{5492C1D4-D609-47D9-A662-B35BB5069452}"/>
    <cellStyle name="Normal 2 17 3 35" xfId="7227" xr:uid="{1E6D206A-B1BB-46A5-A722-47D55C751D62}"/>
    <cellStyle name="Normal 2 17 3 36" xfId="7228" xr:uid="{BE92E9A9-63B3-4854-B4AC-4DACBD127E5B}"/>
    <cellStyle name="Normal 2 17 3 37" xfId="7229" xr:uid="{49B75681-B4AF-4D26-873F-69F8524BD6A9}"/>
    <cellStyle name="Normal 2 17 3 38" xfId="7230" xr:uid="{72A8211F-C155-4483-9671-614CB3165AF9}"/>
    <cellStyle name="Normal 2 17 3 4" xfId="7231" xr:uid="{4BA7524C-D33D-47BD-955D-2C5004056939}"/>
    <cellStyle name="Normal 2 17 3 5" xfId="7232" xr:uid="{701BE8FD-CD4A-4847-B55A-27A410B36F81}"/>
    <cellStyle name="Normal 2 17 3 6" xfId="7233" xr:uid="{80488BA5-62E1-4567-A673-0EAF4D9C98F3}"/>
    <cellStyle name="Normal 2 17 3 7" xfId="7234" xr:uid="{9CAD8A09-4EF9-4DB0-97F7-72391CF9A3DC}"/>
    <cellStyle name="Normal 2 17 3 8" xfId="7235" xr:uid="{BAE2CA81-E070-4CD2-AF54-D8B923CFA08A}"/>
    <cellStyle name="Normal 2 17 3 9" xfId="7236" xr:uid="{79C21BC9-8B61-41E1-BAB6-E9E10D217A05}"/>
    <cellStyle name="Normal 2 17 30" xfId="7237" xr:uid="{F0CC5D45-E80B-4944-B957-255B3B6D2D9F}"/>
    <cellStyle name="Normal 2 17 31" xfId="7238" xr:uid="{4BC7FFA8-B2A5-4F8E-9E98-BAC7E93BABD5}"/>
    <cellStyle name="Normal 2 17 32" xfId="7239" xr:uid="{1AE462B0-1C86-4AE2-A4ED-5FD114761B08}"/>
    <cellStyle name="Normal 2 17 33" xfId="7240" xr:uid="{B3DDB8DE-E11A-438E-8D3F-1B4ABDD98174}"/>
    <cellStyle name="Normal 2 17 34" xfId="7241" xr:uid="{78173482-64FA-4492-B17A-57C57F7D9B9D}"/>
    <cellStyle name="Normal 2 17 35" xfId="7242" xr:uid="{C2565508-E5C7-4E01-9B48-A3860B1A0CC7}"/>
    <cellStyle name="Normal 2 17 36" xfId="7243" xr:uid="{EF800EFA-2058-434F-ADED-44661A1225DA}"/>
    <cellStyle name="Normal 2 17 37" xfId="7244" xr:uid="{A9890F30-7F64-444C-8E40-7B7AC78800AC}"/>
    <cellStyle name="Normal 2 17 38" xfId="7245" xr:uid="{E965C726-928E-4F43-AD2D-220A41171158}"/>
    <cellStyle name="Normal 2 17 39" xfId="7246" xr:uid="{806A8C30-4C29-4C91-ACF8-C0988A39D7D7}"/>
    <cellStyle name="Normal 2 17 4" xfId="7247" xr:uid="{FB1B7E15-3A08-4461-A7A5-C57C6A6D6416}"/>
    <cellStyle name="Normal 2 17 40" xfId="7248" xr:uid="{FDCE4F1B-6709-4B66-8C19-D82F6FF34E97}"/>
    <cellStyle name="Normal 2 17 5" xfId="7249" xr:uid="{81D09D75-F74A-420E-830C-0899C8DCA43B}"/>
    <cellStyle name="Normal 2 17 6" xfId="7250" xr:uid="{A62747DC-3E99-48B9-95C7-20BB7C88A26F}"/>
    <cellStyle name="Normal 2 17 7" xfId="7251" xr:uid="{2DA0A33A-3891-4458-9C8C-DA63B1FD8F73}"/>
    <cellStyle name="Normal 2 17 8" xfId="7252" xr:uid="{B9CF867F-7B12-4EF9-A9A9-E918643597B2}"/>
    <cellStyle name="Normal 2 17 9" xfId="7253" xr:uid="{CDB98164-B8BF-4877-BCF4-F2C073D43493}"/>
    <cellStyle name="Normal 2 18" xfId="7254" xr:uid="{E818CC52-20BD-41DE-A9EE-6E53B64BDD79}"/>
    <cellStyle name="Normal 2 18 10" xfId="7255" xr:uid="{50D2BBCC-8650-4616-87AC-12A85B206D74}"/>
    <cellStyle name="Normal 2 18 11" xfId="7256" xr:uid="{60C51F27-09FE-4E44-AD7B-F03F91BF8DEB}"/>
    <cellStyle name="Normal 2 18 12" xfId="7257" xr:uid="{27864354-D846-4D63-A541-20AA7C07F5D4}"/>
    <cellStyle name="Normal 2 18 13" xfId="7258" xr:uid="{A9E66718-8FB1-48E6-9C35-10F8468E44D0}"/>
    <cellStyle name="Normal 2 18 14" xfId="7259" xr:uid="{D2833184-9EC1-4AF0-9EEA-454DBC1A677D}"/>
    <cellStyle name="Normal 2 18 15" xfId="7260" xr:uid="{C9C08302-9724-4129-9060-F1A87E835893}"/>
    <cellStyle name="Normal 2 18 16" xfId="7261" xr:uid="{79AD08EF-D9C7-44B2-B71B-68C394D4A529}"/>
    <cellStyle name="Normal 2 18 17" xfId="7262" xr:uid="{DC74B181-5448-4AC3-9D53-037C3A0FBAC4}"/>
    <cellStyle name="Normal 2 18 18" xfId="7263" xr:uid="{2226651A-339E-40A8-A8A4-4D516961C0DE}"/>
    <cellStyle name="Normal 2 18 19" xfId="7264" xr:uid="{69C6F597-2AC1-46A1-8CC6-89891301A001}"/>
    <cellStyle name="Normal 2 18 2" xfId="7265" xr:uid="{FF12CFB5-2F30-4FF9-AF23-F151980D59F8}"/>
    <cellStyle name="Normal 2 18 2 10" xfId="7266" xr:uid="{34088C0E-60B4-4DB4-925F-9AABA7BBE08B}"/>
    <cellStyle name="Normal 2 18 2 11" xfId="7267" xr:uid="{6F5448A1-D70E-407B-8E98-453100EAEC37}"/>
    <cellStyle name="Normal 2 18 2 12" xfId="7268" xr:uid="{59043D7F-E41F-41D0-87CD-B41F6F8D7314}"/>
    <cellStyle name="Normal 2 18 2 13" xfId="7269" xr:uid="{0966B64B-D052-480E-A204-C5C962137308}"/>
    <cellStyle name="Normal 2 18 2 14" xfId="7270" xr:uid="{0D3A4041-EB7F-447E-BA4C-364AE81D276F}"/>
    <cellStyle name="Normal 2 18 2 15" xfId="7271" xr:uid="{23594F8A-38FA-4DE5-9241-5911BF791A8F}"/>
    <cellStyle name="Normal 2 18 2 16" xfId="7272" xr:uid="{027C6132-8062-450D-815A-F8E0CE6EAC27}"/>
    <cellStyle name="Normal 2 18 2 17" xfId="7273" xr:uid="{BCFC14E3-8E79-46F2-A47A-19D46BB8895A}"/>
    <cellStyle name="Normal 2 18 2 18" xfId="7274" xr:uid="{A198AAED-7935-4230-8B08-85B16B5058A4}"/>
    <cellStyle name="Normal 2 18 2 19" xfId="7275" xr:uid="{38787594-2332-4C1E-86B7-8F872789B713}"/>
    <cellStyle name="Normal 2 18 2 2" xfId="7276" xr:uid="{0A89DA4C-C214-4B48-8DF6-144C6FEDED04}"/>
    <cellStyle name="Normal 2 18 2 2 10" xfId="7277" xr:uid="{2ED33C93-297E-4B10-A23B-F69ABAFADE4E}"/>
    <cellStyle name="Normal 2 18 2 2 11" xfId="7278" xr:uid="{56D8D3CA-D2F8-4AA6-B2B2-D8C44A3AF902}"/>
    <cellStyle name="Normal 2 18 2 2 12" xfId="7279" xr:uid="{E3BB90BE-38BB-4DC2-8406-7CE65E4A5134}"/>
    <cellStyle name="Normal 2 18 2 2 13" xfId="7280" xr:uid="{5F5862BC-7D37-409E-869B-1C07E0FFE7A2}"/>
    <cellStyle name="Normal 2 18 2 2 14" xfId="7281" xr:uid="{BFEA0631-DAAD-4D53-BAEE-7AD9C26F38CC}"/>
    <cellStyle name="Normal 2 18 2 2 15" xfId="7282" xr:uid="{02814D19-9160-4222-A97F-E2AB6C6AAAA3}"/>
    <cellStyle name="Normal 2 18 2 2 16" xfId="7283" xr:uid="{DF4E7473-5417-4E2B-BCC2-FBC035C8AF33}"/>
    <cellStyle name="Normal 2 18 2 2 17" xfId="7284" xr:uid="{3F5C68AD-86FA-4F57-855B-E8C2E1CC7B50}"/>
    <cellStyle name="Normal 2 18 2 2 18" xfId="7285" xr:uid="{6ADCD6C4-287C-4505-BC7C-E1C6A81C11AC}"/>
    <cellStyle name="Normal 2 18 2 2 19" xfId="7286" xr:uid="{D040C08D-127F-4219-943D-121096BFA3FB}"/>
    <cellStyle name="Normal 2 18 2 2 2" xfId="7287" xr:uid="{9BAE38D0-9DBF-4615-9029-D1B04876C280}"/>
    <cellStyle name="Normal 2 18 2 2 2 10" xfId="7288" xr:uid="{076D0FDE-914E-4F9C-8C9A-FB9C7EA2B9A4}"/>
    <cellStyle name="Normal 2 18 2 2 2 11" xfId="7289" xr:uid="{4FD6ED4D-101F-4810-8EB9-A88FEA9E6EB8}"/>
    <cellStyle name="Normal 2 18 2 2 2 12" xfId="7290" xr:uid="{FD69DE5F-09A9-4E93-B024-C119A4A6CABF}"/>
    <cellStyle name="Normal 2 18 2 2 2 13" xfId="7291" xr:uid="{7E946BD8-F836-48A1-91E9-80C08BABAE23}"/>
    <cellStyle name="Normal 2 18 2 2 2 14" xfId="7292" xr:uid="{38E6D30E-257D-4351-A691-E27B3DA8452C}"/>
    <cellStyle name="Normal 2 18 2 2 2 15" xfId="7293" xr:uid="{4ECE339A-7ABB-4038-AD17-126288626DDB}"/>
    <cellStyle name="Normal 2 18 2 2 2 16" xfId="7294" xr:uid="{BF1F206F-CF08-4F35-BB37-41F864003AED}"/>
    <cellStyle name="Normal 2 18 2 2 2 17" xfId="7295" xr:uid="{738CDFC5-CA03-43EF-A1BC-C83FF8EC5AF2}"/>
    <cellStyle name="Normal 2 18 2 2 2 18" xfId="7296" xr:uid="{46F8167A-1D35-4946-A255-B712E9809B18}"/>
    <cellStyle name="Normal 2 18 2 2 2 19" xfId="7297" xr:uid="{531532EC-4EA0-4A6D-A794-E45941B22865}"/>
    <cellStyle name="Normal 2 18 2 2 2 2" xfId="7298" xr:uid="{0F45C4F6-034A-4E31-819D-CC868C0E37DE}"/>
    <cellStyle name="Normal 2 18 2 2 2 20" xfId="7299" xr:uid="{78672DE3-B725-4711-8FAE-F5A8A769DFFB}"/>
    <cellStyle name="Normal 2 18 2 2 2 21" xfId="7300" xr:uid="{5F6C1EF2-80B3-4B1A-AAEB-31B49608FB03}"/>
    <cellStyle name="Normal 2 18 2 2 2 22" xfId="7301" xr:uid="{B36317E4-D545-4D0D-939E-599ED9D5EA38}"/>
    <cellStyle name="Normal 2 18 2 2 2 23" xfId="7302" xr:uid="{AC01D37E-170B-472B-8E78-84A888297008}"/>
    <cellStyle name="Normal 2 18 2 2 2 24" xfId="7303" xr:uid="{7A4BA5C3-7A56-4B96-8BC4-DDCCD79AF384}"/>
    <cellStyle name="Normal 2 18 2 2 2 25" xfId="7304" xr:uid="{935F1AFC-E487-42D5-B023-C85B10126A6E}"/>
    <cellStyle name="Normal 2 18 2 2 2 26" xfId="7305" xr:uid="{26D9F5DD-A782-41F5-B182-D8DA0B29A56B}"/>
    <cellStyle name="Normal 2 18 2 2 2 27" xfId="7306" xr:uid="{BFF7139B-62B8-45C2-A984-C4E84660ED9C}"/>
    <cellStyle name="Normal 2 18 2 2 2 28" xfId="7307" xr:uid="{88959346-7FFD-426C-921F-5D8409318C27}"/>
    <cellStyle name="Normal 2 18 2 2 2 29" xfId="7308" xr:uid="{822CF17F-65E8-4EF3-889D-9BC12055C563}"/>
    <cellStyle name="Normal 2 18 2 2 2 3" xfId="7309" xr:uid="{FEF4B647-03BD-4CAA-B6D3-AD14257CE8E4}"/>
    <cellStyle name="Normal 2 18 2 2 2 30" xfId="7310" xr:uid="{DB32B45E-8A5B-4A60-9050-A62EE9A42249}"/>
    <cellStyle name="Normal 2 18 2 2 2 31" xfId="7311" xr:uid="{D17088CB-8EFA-4D3A-94BE-A3CA19E6600E}"/>
    <cellStyle name="Normal 2 18 2 2 2 32" xfId="7312" xr:uid="{58CCC26F-7D26-40B5-B2C5-8DDA66E3A259}"/>
    <cellStyle name="Normal 2 18 2 2 2 33" xfId="7313" xr:uid="{39BA979E-BF54-40F9-8BE7-64D85D9ACE38}"/>
    <cellStyle name="Normal 2 18 2 2 2 34" xfId="7314" xr:uid="{D1433653-8DDC-45B5-BCF6-E090D105E749}"/>
    <cellStyle name="Normal 2 18 2 2 2 35" xfId="7315" xr:uid="{D430C682-E670-4D3C-A0DF-61760B6ACD7E}"/>
    <cellStyle name="Normal 2 18 2 2 2 36" xfId="7316" xr:uid="{0638B345-8EA6-4BC4-B7E4-6CD0867E2063}"/>
    <cellStyle name="Normal 2 18 2 2 2 37" xfId="7317" xr:uid="{686E23BC-CAC0-489C-9F72-674DA0C67261}"/>
    <cellStyle name="Normal 2 18 2 2 2 38" xfId="7318" xr:uid="{6FB005C9-2D3F-427B-8E41-0979F260DF97}"/>
    <cellStyle name="Normal 2 18 2 2 2 4" xfId="7319" xr:uid="{1772203C-F34E-4A70-96C4-CC3D0C3E11E6}"/>
    <cellStyle name="Normal 2 18 2 2 2 5" xfId="7320" xr:uid="{E51A3ECA-9883-42DB-8771-796404738C71}"/>
    <cellStyle name="Normal 2 18 2 2 2 6" xfId="7321" xr:uid="{AC8EE350-82CA-4E47-B083-7951E22837D9}"/>
    <cellStyle name="Normal 2 18 2 2 2 7" xfId="7322" xr:uid="{FEE021BE-C5D5-4205-B1F2-AD994634E26B}"/>
    <cellStyle name="Normal 2 18 2 2 2 8" xfId="7323" xr:uid="{813C530E-161D-4084-AA7E-EBDCCF3DE8D3}"/>
    <cellStyle name="Normal 2 18 2 2 2 9" xfId="7324" xr:uid="{50DBF095-1BC4-4468-9511-FBE537710F95}"/>
    <cellStyle name="Normal 2 18 2 2 20" xfId="7325" xr:uid="{DC8F1BB6-7FB5-45AD-851D-42F8DB318464}"/>
    <cellStyle name="Normal 2 18 2 2 21" xfId="7326" xr:uid="{10F3AEE7-7299-4343-AA43-3D136EAD320B}"/>
    <cellStyle name="Normal 2 18 2 2 22" xfId="7327" xr:uid="{C52F8CBB-CAFC-4E89-9C9C-782EB13E9B0E}"/>
    <cellStyle name="Normal 2 18 2 2 23" xfId="7328" xr:uid="{038DFF28-81AC-410F-B75F-A7D5BFE7E69D}"/>
    <cellStyle name="Normal 2 18 2 2 24" xfId="7329" xr:uid="{3F4F90BC-B20E-4FEB-9768-94CE426FD500}"/>
    <cellStyle name="Normal 2 18 2 2 25" xfId="7330" xr:uid="{6AB6D0E9-31C0-4157-A665-A87B8A124C6E}"/>
    <cellStyle name="Normal 2 18 2 2 26" xfId="7331" xr:uid="{4C00C11E-C4EE-4F35-88FA-3B50815521C6}"/>
    <cellStyle name="Normal 2 18 2 2 27" xfId="7332" xr:uid="{CD5E70B7-6D65-40AE-A62D-D0BDF7531EFC}"/>
    <cellStyle name="Normal 2 18 2 2 28" xfId="7333" xr:uid="{22FFFEB8-E941-45D4-BF73-EA2C24D93E97}"/>
    <cellStyle name="Normal 2 18 2 2 29" xfId="7334" xr:uid="{BA880B69-1022-4D46-991E-79505B5B55F1}"/>
    <cellStyle name="Normal 2 18 2 2 3" xfId="7335" xr:uid="{BDB54A3E-D661-49C4-B45D-8E2AFD9335E5}"/>
    <cellStyle name="Normal 2 18 2 2 30" xfId="7336" xr:uid="{18E863CC-B947-47F7-8095-D26BCF3EB721}"/>
    <cellStyle name="Normal 2 18 2 2 31" xfId="7337" xr:uid="{892B380E-721E-477A-A32F-11E6C6FC1875}"/>
    <cellStyle name="Normal 2 18 2 2 32" xfId="7338" xr:uid="{F0A20B82-EEC3-4C29-AA19-A24D24322AE5}"/>
    <cellStyle name="Normal 2 18 2 2 33" xfId="7339" xr:uid="{F17677B9-1792-4788-9087-AA57EE00391C}"/>
    <cellStyle name="Normal 2 18 2 2 34" xfId="7340" xr:uid="{2D7700E7-FCC0-406F-96E3-C70287930369}"/>
    <cellStyle name="Normal 2 18 2 2 35" xfId="7341" xr:uid="{4429D262-F441-46C6-B03E-77A0311AE586}"/>
    <cellStyle name="Normal 2 18 2 2 36" xfId="7342" xr:uid="{A6718610-E79A-4F6C-8722-A5B6284AAD57}"/>
    <cellStyle name="Normal 2 18 2 2 37" xfId="7343" xr:uid="{70F04BE0-4D25-4294-9BB7-BFC4E4B39F2B}"/>
    <cellStyle name="Normal 2 18 2 2 38" xfId="7344" xr:uid="{50921B82-EEF6-4583-9E3C-7717686400DD}"/>
    <cellStyle name="Normal 2 18 2 2 4" xfId="7345" xr:uid="{FB0638A4-5632-444B-82C5-42F518323F1B}"/>
    <cellStyle name="Normal 2 18 2 2 5" xfId="7346" xr:uid="{D3F296C7-C213-463E-9D68-69938A201EC1}"/>
    <cellStyle name="Normal 2 18 2 2 6" xfId="7347" xr:uid="{7EC2A645-8AD4-44DC-9DBA-B25749A5A486}"/>
    <cellStyle name="Normal 2 18 2 2 7" xfId="7348" xr:uid="{3C6A781D-A69D-4F3B-87DF-007B34FE5CCD}"/>
    <cellStyle name="Normal 2 18 2 2 8" xfId="7349" xr:uid="{ECC40607-E52A-4889-A6FB-CCC8F2C55ABA}"/>
    <cellStyle name="Normal 2 18 2 2 9" xfId="7350" xr:uid="{BF95EDC6-EE5D-4F98-AC0A-599FFF3F1E6D}"/>
    <cellStyle name="Normal 2 18 2 20" xfId="7351" xr:uid="{A4B05911-F839-4D72-A243-97A109D62FC4}"/>
    <cellStyle name="Normal 2 18 2 21" xfId="7352" xr:uid="{C3BD394C-897F-4975-B10C-DD81E1C42530}"/>
    <cellStyle name="Normal 2 18 2 22" xfId="7353" xr:uid="{49C23CF4-494E-47CC-8A29-CB7AD0EEE20D}"/>
    <cellStyle name="Normal 2 18 2 23" xfId="7354" xr:uid="{75DC73EF-D454-4843-B5C1-7C5D310DEC0B}"/>
    <cellStyle name="Normal 2 18 2 24" xfId="7355" xr:uid="{23DAE2D8-0B74-436E-AC9F-8C88FA4DE292}"/>
    <cellStyle name="Normal 2 18 2 25" xfId="7356" xr:uid="{3FA9CDF0-087D-4EE4-B4B1-D01406B6DCB5}"/>
    <cellStyle name="Normal 2 18 2 26" xfId="7357" xr:uid="{8081FABC-4BB1-4438-B22B-02D11BC955F3}"/>
    <cellStyle name="Normal 2 18 2 27" xfId="7358" xr:uid="{25E41685-BAE9-46A4-9BF9-2CEA643C12E8}"/>
    <cellStyle name="Normal 2 18 2 28" xfId="7359" xr:uid="{31A496DE-F485-4E14-B237-B464933A9DB2}"/>
    <cellStyle name="Normal 2 18 2 29" xfId="7360" xr:uid="{1FEE1547-2C54-4F56-BEDF-F22E57B5BF39}"/>
    <cellStyle name="Normal 2 18 2 3" xfId="7361" xr:uid="{09B03470-2530-41AC-B4C5-B18D602848BD}"/>
    <cellStyle name="Normal 2 18 2 30" xfId="7362" xr:uid="{BE6664E7-44A9-4DE4-A7F3-D694B4867A37}"/>
    <cellStyle name="Normal 2 18 2 31" xfId="7363" xr:uid="{2157FDA6-EA93-4FE1-892B-E15F5E614BD5}"/>
    <cellStyle name="Normal 2 18 2 32" xfId="7364" xr:uid="{0E47A66E-1F1F-45E0-893A-2C8CE961FB73}"/>
    <cellStyle name="Normal 2 18 2 33" xfId="7365" xr:uid="{80DB65F6-6A6B-413C-86C4-FA0F3FF5AD12}"/>
    <cellStyle name="Normal 2 18 2 34" xfId="7366" xr:uid="{03D4FFC5-DECE-4105-AE70-A0F1E4914F5E}"/>
    <cellStyle name="Normal 2 18 2 35" xfId="7367" xr:uid="{E889DC64-8692-48BB-9A76-C1D339675809}"/>
    <cellStyle name="Normal 2 18 2 36" xfId="7368" xr:uid="{635F223C-1AC9-4226-BE93-EB60A0A2FB9E}"/>
    <cellStyle name="Normal 2 18 2 37" xfId="7369" xr:uid="{C582BD89-ADD8-4591-B5B5-84D2321359BB}"/>
    <cellStyle name="Normal 2 18 2 38" xfId="7370" xr:uid="{CCF8EA82-377C-4DFB-B5E9-7E864C423A7B}"/>
    <cellStyle name="Normal 2 18 2 39" xfId="7371" xr:uid="{0D8C536C-C7F5-4AFF-8A3F-164947770367}"/>
    <cellStyle name="Normal 2 18 2 4" xfId="7372" xr:uid="{9D1F23EB-4D56-45D4-8C26-B1E86E5FDB92}"/>
    <cellStyle name="Normal 2 18 2 40" xfId="7373" xr:uid="{81812B6B-FD35-4237-AA93-672BE67C26DE}"/>
    <cellStyle name="Normal 2 18 2 5" xfId="7374" xr:uid="{811B7B7C-5F57-47F7-9053-EA0D62BA4030}"/>
    <cellStyle name="Normal 2 18 2 6" xfId="7375" xr:uid="{17E7CDCC-B139-4279-9BA1-54A0A036EC1C}"/>
    <cellStyle name="Normal 2 18 2 7" xfId="7376" xr:uid="{D3361BA2-22CD-45BF-8384-AB5CC05862A2}"/>
    <cellStyle name="Normal 2 18 2 8" xfId="7377" xr:uid="{CE79F663-BD1D-44E7-AFDA-341298E9A06A}"/>
    <cellStyle name="Normal 2 18 2 9" xfId="7378" xr:uid="{567522CB-5827-43AF-997E-8B31DB747BBF}"/>
    <cellStyle name="Normal 2 18 20" xfId="7379" xr:uid="{9955274A-D021-4181-AADF-DFDF6E9717E7}"/>
    <cellStyle name="Normal 2 18 21" xfId="7380" xr:uid="{8420C2A5-4FD4-4C10-8E53-FE74EB6FACD7}"/>
    <cellStyle name="Normal 2 18 22" xfId="7381" xr:uid="{1BA546DF-CF3C-41C2-ACB1-F21DB7237B43}"/>
    <cellStyle name="Normal 2 18 23" xfId="7382" xr:uid="{E61262B7-C3AE-472E-AE11-1CC70DEDB658}"/>
    <cellStyle name="Normal 2 18 24" xfId="7383" xr:uid="{4386287B-2B2C-4A7A-80A5-8472426F38F1}"/>
    <cellStyle name="Normal 2 18 25" xfId="7384" xr:uid="{FF2A472C-81A8-49C7-B5D1-CE5B4389D887}"/>
    <cellStyle name="Normal 2 18 26" xfId="7385" xr:uid="{21AA1D3A-E6F0-413B-BE23-668F037A7F97}"/>
    <cellStyle name="Normal 2 18 27" xfId="7386" xr:uid="{CF18E6EA-C2B3-4B80-A225-6EB34847CB70}"/>
    <cellStyle name="Normal 2 18 28" xfId="7387" xr:uid="{F2FE2792-ECE7-4B37-BAAE-C2625A2CC28D}"/>
    <cellStyle name="Normal 2 18 29" xfId="7388" xr:uid="{38C34534-230B-498E-BADE-8E35E28A1A55}"/>
    <cellStyle name="Normal 2 18 3" xfId="7389" xr:uid="{B1C08FBA-77D6-4EB1-9F76-C762679AC579}"/>
    <cellStyle name="Normal 2 18 3 10" xfId="7390" xr:uid="{E85B1DEB-32DB-4C62-B165-022749530C00}"/>
    <cellStyle name="Normal 2 18 3 11" xfId="7391" xr:uid="{8055B78C-8BE6-4634-B2FE-30223CE0C8F9}"/>
    <cellStyle name="Normal 2 18 3 12" xfId="7392" xr:uid="{5C861124-FD5B-482D-A6A4-AB3675631F6E}"/>
    <cellStyle name="Normal 2 18 3 13" xfId="7393" xr:uid="{7E0A12D6-BB1B-4D1A-88C9-57DDF44341F6}"/>
    <cellStyle name="Normal 2 18 3 14" xfId="7394" xr:uid="{4B9AD56C-B4CE-419E-BE27-21664A55097B}"/>
    <cellStyle name="Normal 2 18 3 15" xfId="7395" xr:uid="{A58F6923-B301-4F39-9C09-BA219E54D3BB}"/>
    <cellStyle name="Normal 2 18 3 16" xfId="7396" xr:uid="{CD1CD343-7463-46B3-9D7E-924CF09D919D}"/>
    <cellStyle name="Normal 2 18 3 17" xfId="7397" xr:uid="{8E3C6862-5BA7-4455-8F95-E2451ABBFA0D}"/>
    <cellStyle name="Normal 2 18 3 18" xfId="7398" xr:uid="{BF820A00-7453-40F0-A78D-166B69449FC1}"/>
    <cellStyle name="Normal 2 18 3 19" xfId="7399" xr:uid="{C551C2A6-FC43-4C23-AAB7-9361A404D819}"/>
    <cellStyle name="Normal 2 18 3 2" xfId="7400" xr:uid="{5DA722DC-BB5D-4124-A44B-6D1BAF68350B}"/>
    <cellStyle name="Normal 2 18 3 2 10" xfId="7401" xr:uid="{0D5FE58D-4393-4A33-B7E4-C9AD961660B6}"/>
    <cellStyle name="Normal 2 18 3 2 11" xfId="7402" xr:uid="{68CC0014-7523-45A6-BA68-7B02AB2D9FB7}"/>
    <cellStyle name="Normal 2 18 3 2 12" xfId="7403" xr:uid="{17CA0644-58B6-49B1-8075-D1A0A7B2F5C6}"/>
    <cellStyle name="Normal 2 18 3 2 13" xfId="7404" xr:uid="{7192F35D-4F88-445D-9EA9-21933BB0DDA3}"/>
    <cellStyle name="Normal 2 18 3 2 14" xfId="7405" xr:uid="{7CBA617C-1CC2-4B6A-B48E-CED6E3B0DDD0}"/>
    <cellStyle name="Normal 2 18 3 2 15" xfId="7406" xr:uid="{D66864D8-90B8-48BE-AF08-AA0E75CDCFAC}"/>
    <cellStyle name="Normal 2 18 3 2 16" xfId="7407" xr:uid="{E6B444BC-28AD-40A8-ADF9-731CFD329F4B}"/>
    <cellStyle name="Normal 2 18 3 2 17" xfId="7408" xr:uid="{1F9C2BC4-51CE-4AD2-ACEC-A6CBC4B26C07}"/>
    <cellStyle name="Normal 2 18 3 2 18" xfId="7409" xr:uid="{6DEA1910-FD89-4AD6-A1FC-29CDC87E13B6}"/>
    <cellStyle name="Normal 2 18 3 2 19" xfId="7410" xr:uid="{0D9CD810-0AE4-4D48-B85A-9A850E50B6CE}"/>
    <cellStyle name="Normal 2 18 3 2 2" xfId="7411" xr:uid="{8A123967-C4DC-4864-A39B-EA77D74E91CB}"/>
    <cellStyle name="Normal 2 18 3 2 20" xfId="7412" xr:uid="{5BFE4BFC-93E2-4F12-B7AC-6D4DF1410310}"/>
    <cellStyle name="Normal 2 18 3 2 21" xfId="7413" xr:uid="{57F0B3E8-D95C-4266-B11B-3A740894F467}"/>
    <cellStyle name="Normal 2 18 3 2 22" xfId="7414" xr:uid="{F75306E6-C564-4401-BDB8-F95DBFA790B1}"/>
    <cellStyle name="Normal 2 18 3 2 23" xfId="7415" xr:uid="{2A74EACA-1C3B-457A-802D-F7ADA745EAD9}"/>
    <cellStyle name="Normal 2 18 3 2 24" xfId="7416" xr:uid="{002A6396-339C-4849-8669-DB6A288D8EF3}"/>
    <cellStyle name="Normal 2 18 3 2 25" xfId="7417" xr:uid="{02F3107F-28E8-46DB-9D9B-D843A2F5BEC1}"/>
    <cellStyle name="Normal 2 18 3 2 26" xfId="7418" xr:uid="{72244AFA-BB23-49D2-B61C-9D4825197A0C}"/>
    <cellStyle name="Normal 2 18 3 2 27" xfId="7419" xr:uid="{461B6017-25A0-48AE-95D6-94EE10654E96}"/>
    <cellStyle name="Normal 2 18 3 2 28" xfId="7420" xr:uid="{8AFDF69A-014D-468D-B047-0AAAB1C3A057}"/>
    <cellStyle name="Normal 2 18 3 2 29" xfId="7421" xr:uid="{2CB84F11-96C9-4FB8-BEB3-955E4F11A715}"/>
    <cellStyle name="Normal 2 18 3 2 3" xfId="7422" xr:uid="{B3056011-ED1B-4153-951F-47EFB693B5A9}"/>
    <cellStyle name="Normal 2 18 3 2 30" xfId="7423" xr:uid="{BF938B94-30A3-4699-AA48-BD27177E70F5}"/>
    <cellStyle name="Normal 2 18 3 2 31" xfId="7424" xr:uid="{6C4D69F3-27AB-43E6-9D22-BD48104D89B1}"/>
    <cellStyle name="Normal 2 18 3 2 32" xfId="7425" xr:uid="{E2BCA78F-37B2-496B-8F14-396E7524BE9C}"/>
    <cellStyle name="Normal 2 18 3 2 33" xfId="7426" xr:uid="{3B69D5CA-1884-472E-A850-46FC3B0B677C}"/>
    <cellStyle name="Normal 2 18 3 2 34" xfId="7427" xr:uid="{521B8139-A45B-44B6-918A-604C1D288099}"/>
    <cellStyle name="Normal 2 18 3 2 35" xfId="7428" xr:uid="{2FAFA13A-A39F-458D-932F-7C3F30551657}"/>
    <cellStyle name="Normal 2 18 3 2 36" xfId="7429" xr:uid="{8BA64A4F-4F36-452C-9A98-824DAE6814BD}"/>
    <cellStyle name="Normal 2 18 3 2 37" xfId="7430" xr:uid="{0751B15E-7823-47B8-A416-8D66BE35B4CF}"/>
    <cellStyle name="Normal 2 18 3 2 38" xfId="7431" xr:uid="{59E68DD3-DCC5-4A57-8526-69C75C3791D7}"/>
    <cellStyle name="Normal 2 18 3 2 4" xfId="7432" xr:uid="{5E1E3A52-7029-4C22-8BC8-2D3052740504}"/>
    <cellStyle name="Normal 2 18 3 2 5" xfId="7433" xr:uid="{1C5D3963-D9F8-4ADB-B42F-E0F088CC9C51}"/>
    <cellStyle name="Normal 2 18 3 2 6" xfId="7434" xr:uid="{246A1113-76F0-4C5C-8FBB-BBC27CDA30E5}"/>
    <cellStyle name="Normal 2 18 3 2 7" xfId="7435" xr:uid="{508453A8-55B1-4413-8FC6-822035CB77DD}"/>
    <cellStyle name="Normal 2 18 3 2 8" xfId="7436" xr:uid="{A2D692C9-C72B-4007-89AB-2AC396758322}"/>
    <cellStyle name="Normal 2 18 3 2 9" xfId="7437" xr:uid="{C1E87DF2-B3F0-4733-8094-1539602E126A}"/>
    <cellStyle name="Normal 2 18 3 20" xfId="7438" xr:uid="{610EB0B7-9E75-4ABA-9BF9-5E9182A8A436}"/>
    <cellStyle name="Normal 2 18 3 21" xfId="7439" xr:uid="{49CD7EC3-48C0-4D62-A967-2BF7D7783D34}"/>
    <cellStyle name="Normal 2 18 3 22" xfId="7440" xr:uid="{163F3BD8-AA6E-490E-9081-E980B1491DAD}"/>
    <cellStyle name="Normal 2 18 3 23" xfId="7441" xr:uid="{BA38E8F7-24AC-45A4-8DB3-149EF159EDDD}"/>
    <cellStyle name="Normal 2 18 3 24" xfId="7442" xr:uid="{412E03A0-E6B6-4F50-A361-4E438B3FC76D}"/>
    <cellStyle name="Normal 2 18 3 25" xfId="7443" xr:uid="{F07973EB-A24D-486E-8B3F-E1362B6DFB45}"/>
    <cellStyle name="Normal 2 18 3 26" xfId="7444" xr:uid="{92402020-81F0-48EB-9B6F-3F2A8E588674}"/>
    <cellStyle name="Normal 2 18 3 27" xfId="7445" xr:uid="{B7E1BA29-C7D5-4B33-8EB2-1CCE82336B53}"/>
    <cellStyle name="Normal 2 18 3 28" xfId="7446" xr:uid="{DD3FFAA6-6A4F-4628-977D-5E0050FE9901}"/>
    <cellStyle name="Normal 2 18 3 29" xfId="7447" xr:uid="{269F3375-421E-4800-9D89-1EABE1C37063}"/>
    <cellStyle name="Normal 2 18 3 3" xfId="7448" xr:uid="{C5DDA1B0-CDE5-4B1A-B4F8-4DFE3A2F9740}"/>
    <cellStyle name="Normal 2 18 3 30" xfId="7449" xr:uid="{883C04B5-0733-403E-B978-046E76361EEF}"/>
    <cellStyle name="Normal 2 18 3 31" xfId="7450" xr:uid="{2C11E42F-F8A2-40F7-9A1C-E50FABD94C6D}"/>
    <cellStyle name="Normal 2 18 3 32" xfId="7451" xr:uid="{BEA297B0-12ED-4F3C-A7F3-105D6956AB34}"/>
    <cellStyle name="Normal 2 18 3 33" xfId="7452" xr:uid="{AB838525-AE39-45BA-AED7-75C434829FAE}"/>
    <cellStyle name="Normal 2 18 3 34" xfId="7453" xr:uid="{A4D719CE-9982-420F-BEF3-2CF79680E397}"/>
    <cellStyle name="Normal 2 18 3 35" xfId="7454" xr:uid="{27071236-C15C-49C3-A23D-64F81CD264C9}"/>
    <cellStyle name="Normal 2 18 3 36" xfId="7455" xr:uid="{BDBB7798-4F9A-4F1A-A605-AFFEE75DB0B0}"/>
    <cellStyle name="Normal 2 18 3 37" xfId="7456" xr:uid="{1517F5F6-7A7B-4996-A0ED-9E093FC9994B}"/>
    <cellStyle name="Normal 2 18 3 38" xfId="7457" xr:uid="{37177F91-0646-488A-82E2-80F326EFB841}"/>
    <cellStyle name="Normal 2 18 3 4" xfId="7458" xr:uid="{D6180CB6-6343-42B2-825E-A7E7A7AFD695}"/>
    <cellStyle name="Normal 2 18 3 5" xfId="7459" xr:uid="{7287FCB1-418B-47E7-B719-2581079C307D}"/>
    <cellStyle name="Normal 2 18 3 6" xfId="7460" xr:uid="{418AE4E6-2F3F-4016-90E9-B19B873DA0C8}"/>
    <cellStyle name="Normal 2 18 3 7" xfId="7461" xr:uid="{D610C69E-F7F4-4576-A3A5-E2B18273705F}"/>
    <cellStyle name="Normal 2 18 3 8" xfId="7462" xr:uid="{51B0FEE3-19B3-4C66-9A6E-D74818E24682}"/>
    <cellStyle name="Normal 2 18 3 9" xfId="7463" xr:uid="{7FB223BD-9809-4C0D-BB24-EBB80AAACA96}"/>
    <cellStyle name="Normal 2 18 30" xfId="7464" xr:uid="{A03796D1-8904-4576-84B1-2A88BAD2D491}"/>
    <cellStyle name="Normal 2 18 31" xfId="7465" xr:uid="{FCF8A88E-4B89-4BEA-B049-D6DBAE33BE15}"/>
    <cellStyle name="Normal 2 18 32" xfId="7466" xr:uid="{9452CB88-3B80-4EBC-A971-ABC06E73EBAC}"/>
    <cellStyle name="Normal 2 18 33" xfId="7467" xr:uid="{8346ADEF-E4EF-4B07-A560-61E4FA8B9447}"/>
    <cellStyle name="Normal 2 18 34" xfId="7468" xr:uid="{56D97119-0219-4E70-A6EF-86EEF33AB32E}"/>
    <cellStyle name="Normal 2 18 35" xfId="7469" xr:uid="{A9E3922C-67B8-4D2F-92F9-394D77222D74}"/>
    <cellStyle name="Normal 2 18 36" xfId="7470" xr:uid="{B28A95CF-95A9-4881-96CA-A0A714488840}"/>
    <cellStyle name="Normal 2 18 37" xfId="7471" xr:uid="{BDE9A2A8-32D5-4948-9ABA-AAE486FEABC2}"/>
    <cellStyle name="Normal 2 18 38" xfId="7472" xr:uid="{AB12D3F5-81C9-4CF2-A2C8-50FC9238E625}"/>
    <cellStyle name="Normal 2 18 39" xfId="7473" xr:uid="{50F2747D-8EF9-487E-9701-A5C49F9ED742}"/>
    <cellStyle name="Normal 2 18 4" xfId="7474" xr:uid="{94CEEFC3-EE68-48E3-B66F-990804C8CED0}"/>
    <cellStyle name="Normal 2 18 40" xfId="7475" xr:uid="{78E24BD1-5DCA-44AF-8BE0-23DFF590B179}"/>
    <cellStyle name="Normal 2 18 5" xfId="7476" xr:uid="{BF01300E-5FC9-4ACC-BC38-4DC2CB4547B2}"/>
    <cellStyle name="Normal 2 18 6" xfId="7477" xr:uid="{61A5ADD0-47A2-464A-8379-90912255CBBC}"/>
    <cellStyle name="Normal 2 18 7" xfId="7478" xr:uid="{59EA01E4-F459-41DA-87AC-E38DA473AD70}"/>
    <cellStyle name="Normal 2 18 8" xfId="7479" xr:uid="{7035DF00-B5B0-425B-BFCF-AE81F4C8C161}"/>
    <cellStyle name="Normal 2 18 9" xfId="7480" xr:uid="{EDBEB47A-DA90-4DF4-B820-9192D64EC461}"/>
    <cellStyle name="Normal 2 19" xfId="7481" xr:uid="{1512D7D6-24DC-4EAC-9DC6-C1E8ADBAABA6}"/>
    <cellStyle name="Normal 2 19 10" xfId="7482" xr:uid="{9CCC3286-2D4B-4CD4-B5AA-55934D6E3BA0}"/>
    <cellStyle name="Normal 2 19 11" xfId="7483" xr:uid="{C865E51C-73FF-4F6F-9224-7A0010279764}"/>
    <cellStyle name="Normal 2 19 12" xfId="7484" xr:uid="{816552A3-7F5C-46B6-AB09-0628FED1ED7B}"/>
    <cellStyle name="Normal 2 19 13" xfId="7485" xr:uid="{38D0652A-9600-48EA-B55C-62903D087323}"/>
    <cellStyle name="Normal 2 19 14" xfId="7486" xr:uid="{02E1DB6A-E10D-4B4A-8DAF-AAFFDE4E9AB3}"/>
    <cellStyle name="Normal 2 19 15" xfId="7487" xr:uid="{F0C27719-181E-46BE-85D0-DA9686ED020B}"/>
    <cellStyle name="Normal 2 19 16" xfId="7488" xr:uid="{DBD721F4-C8BF-465E-B1E0-2052BBE2C97F}"/>
    <cellStyle name="Normal 2 19 17" xfId="7489" xr:uid="{485F3E23-EF70-4F10-8E30-774D4E3436CC}"/>
    <cellStyle name="Normal 2 19 18" xfId="7490" xr:uid="{56395301-C6DD-4971-B24E-A85835316815}"/>
    <cellStyle name="Normal 2 19 19" xfId="7491" xr:uid="{A70B09D7-BE1B-49C0-A05D-E3993CFF6F4C}"/>
    <cellStyle name="Normal 2 19 2" xfId="7492" xr:uid="{E6DB3ED2-24FD-4E4F-9F88-E5DE7CE701F0}"/>
    <cellStyle name="Normal 2 19 2 10" xfId="7493" xr:uid="{A69FEA7D-E404-430F-AA5A-8A2B0CA038D3}"/>
    <cellStyle name="Normal 2 19 2 11" xfId="7494" xr:uid="{C69DD5CF-42AA-4E67-B855-EA81E0A06BEC}"/>
    <cellStyle name="Normal 2 19 2 12" xfId="7495" xr:uid="{FF016988-2C01-440D-9EB3-9DD38829C855}"/>
    <cellStyle name="Normal 2 19 2 13" xfId="7496" xr:uid="{C932A165-0198-4751-8D54-004D7510B38E}"/>
    <cellStyle name="Normal 2 19 2 14" xfId="7497" xr:uid="{B24E0C9F-3D3A-4C39-A68E-CA33EFBCE8A2}"/>
    <cellStyle name="Normal 2 19 2 15" xfId="7498" xr:uid="{4004A70D-9E0E-4108-97AB-95D2F8FE5D30}"/>
    <cellStyle name="Normal 2 19 2 16" xfId="7499" xr:uid="{43E13873-204D-49EB-9780-35220F6A9933}"/>
    <cellStyle name="Normal 2 19 2 17" xfId="7500" xr:uid="{274C4D6E-4619-461B-B940-DA9C477694B7}"/>
    <cellStyle name="Normal 2 19 2 18" xfId="7501" xr:uid="{6ECDC0D1-60FE-49FD-9FCC-0C019FC89138}"/>
    <cellStyle name="Normal 2 19 2 19" xfId="7502" xr:uid="{2C32B452-AADC-4481-B84A-04D12A7C9426}"/>
    <cellStyle name="Normal 2 19 2 2" xfId="7503" xr:uid="{59D28210-1341-4882-851B-B591666D9084}"/>
    <cellStyle name="Normal 2 19 2 2 10" xfId="7504" xr:uid="{53525AEE-3087-480F-99BF-F23EA2D7DCB9}"/>
    <cellStyle name="Normal 2 19 2 2 11" xfId="7505" xr:uid="{82A2CF75-F783-49FE-B6C5-583BD26B16AF}"/>
    <cellStyle name="Normal 2 19 2 2 12" xfId="7506" xr:uid="{9D751F03-F669-448E-AAB9-595F9490EA33}"/>
    <cellStyle name="Normal 2 19 2 2 13" xfId="7507" xr:uid="{9D5EA3F7-FA6F-4D03-9A8E-69F28AB191F9}"/>
    <cellStyle name="Normal 2 19 2 2 14" xfId="7508" xr:uid="{F2DF6B7B-F09A-4F39-85C5-FF663E4058E5}"/>
    <cellStyle name="Normal 2 19 2 2 15" xfId="7509" xr:uid="{36B1AB42-38CE-4AC0-A4CA-780870099652}"/>
    <cellStyle name="Normal 2 19 2 2 16" xfId="7510" xr:uid="{C5B0C680-62B3-4A47-84F1-10768AD18A15}"/>
    <cellStyle name="Normal 2 19 2 2 17" xfId="7511" xr:uid="{469B2382-7A04-48C7-B815-FE98515D6FD9}"/>
    <cellStyle name="Normal 2 19 2 2 18" xfId="7512" xr:uid="{14EE0EC0-1589-4E45-B582-ADD66D52B85D}"/>
    <cellStyle name="Normal 2 19 2 2 19" xfId="7513" xr:uid="{43579612-8BE3-4A47-9CDB-15E00D2259FA}"/>
    <cellStyle name="Normal 2 19 2 2 2" xfId="7514" xr:uid="{49622FC3-9DA8-4E01-88D5-BC92BDB8566B}"/>
    <cellStyle name="Normal 2 19 2 2 2 10" xfId="7515" xr:uid="{257A256B-45F1-4B82-A24A-7EC9787C7FA4}"/>
    <cellStyle name="Normal 2 19 2 2 2 11" xfId="7516" xr:uid="{D34FB83F-DABD-46CD-8AD6-438C097ED856}"/>
    <cellStyle name="Normal 2 19 2 2 2 12" xfId="7517" xr:uid="{093C7363-E89A-4B54-8805-9F3264F2CC56}"/>
    <cellStyle name="Normal 2 19 2 2 2 13" xfId="7518" xr:uid="{4ADBA4CC-9E13-4D98-BE0F-2AABFA34BEB4}"/>
    <cellStyle name="Normal 2 19 2 2 2 14" xfId="7519" xr:uid="{61CAD9A5-FDB4-4394-8E32-79BED47B5A5E}"/>
    <cellStyle name="Normal 2 19 2 2 2 15" xfId="7520" xr:uid="{0F19EC6C-F086-42E3-8768-2282C5BDAC45}"/>
    <cellStyle name="Normal 2 19 2 2 2 16" xfId="7521" xr:uid="{85B269A4-AAE5-4C2B-9A27-45E4F6861854}"/>
    <cellStyle name="Normal 2 19 2 2 2 17" xfId="7522" xr:uid="{ACCCBB98-AD7E-46D7-B346-4C5286773E61}"/>
    <cellStyle name="Normal 2 19 2 2 2 18" xfId="7523" xr:uid="{0058A3D6-050F-4706-8810-9A3A54317C87}"/>
    <cellStyle name="Normal 2 19 2 2 2 19" xfId="7524" xr:uid="{ACDECCB3-E947-4DDC-BF16-9A320DDC9972}"/>
    <cellStyle name="Normal 2 19 2 2 2 2" xfId="7525" xr:uid="{8DCACECF-D9B8-4454-82C1-4FC5DD57B971}"/>
    <cellStyle name="Normal 2 19 2 2 2 20" xfId="7526" xr:uid="{083DB80C-A8E0-4564-8ABB-BDA766E848AC}"/>
    <cellStyle name="Normal 2 19 2 2 2 21" xfId="7527" xr:uid="{A9302F6D-FABA-4E66-B981-FDDF78BFEF00}"/>
    <cellStyle name="Normal 2 19 2 2 2 22" xfId="7528" xr:uid="{D6787BA7-AEF8-4119-B736-4BF103FA77CE}"/>
    <cellStyle name="Normal 2 19 2 2 2 23" xfId="7529" xr:uid="{D523CB16-C26A-4DCB-A181-F8E86E8B5E12}"/>
    <cellStyle name="Normal 2 19 2 2 2 24" xfId="7530" xr:uid="{60D4C3D0-0D0D-44EB-ADA5-A30DB5AC537F}"/>
    <cellStyle name="Normal 2 19 2 2 2 25" xfId="7531" xr:uid="{5BA99949-E137-4C78-85FE-444BCD7BCFD5}"/>
    <cellStyle name="Normal 2 19 2 2 2 26" xfId="7532" xr:uid="{2CD27CAF-F996-4A66-910D-111E31CEF09C}"/>
    <cellStyle name="Normal 2 19 2 2 2 27" xfId="7533" xr:uid="{D5F4D6CC-CFF8-4348-AFD5-4735D84C31E7}"/>
    <cellStyle name="Normal 2 19 2 2 2 28" xfId="7534" xr:uid="{E74EC8AA-EE3B-4095-9FFD-7E04FC5A4AB1}"/>
    <cellStyle name="Normal 2 19 2 2 2 29" xfId="7535" xr:uid="{C02B23B0-B164-4007-ABA3-182F936E8147}"/>
    <cellStyle name="Normal 2 19 2 2 2 3" xfId="7536" xr:uid="{36F94F7E-EAD0-4500-A2B0-EB5F67ACF4DF}"/>
    <cellStyle name="Normal 2 19 2 2 2 30" xfId="7537" xr:uid="{E7D97F7E-E6BB-4F25-BA45-EBFBEF6301D9}"/>
    <cellStyle name="Normal 2 19 2 2 2 31" xfId="7538" xr:uid="{32A08400-221D-406D-B891-956BAD8C855A}"/>
    <cellStyle name="Normal 2 19 2 2 2 32" xfId="7539" xr:uid="{BC11834A-F87E-47CF-B2C3-059AA68D9A04}"/>
    <cellStyle name="Normal 2 19 2 2 2 33" xfId="7540" xr:uid="{49E02E17-CEE1-4387-BEBF-3CEDAC255171}"/>
    <cellStyle name="Normal 2 19 2 2 2 34" xfId="7541" xr:uid="{81B01EF8-5E8C-4DCE-94DD-355A853A43C8}"/>
    <cellStyle name="Normal 2 19 2 2 2 35" xfId="7542" xr:uid="{76434757-52DD-4E56-AE9D-1A24B09F1BB1}"/>
    <cellStyle name="Normal 2 19 2 2 2 36" xfId="7543" xr:uid="{D092DA87-C764-4F4F-AD42-D598649823D3}"/>
    <cellStyle name="Normal 2 19 2 2 2 37" xfId="7544" xr:uid="{D52B819F-D896-4A25-9DE0-A9DD79A7A58D}"/>
    <cellStyle name="Normal 2 19 2 2 2 38" xfId="7545" xr:uid="{30A5414E-11AB-4541-AC79-AEC6536D885B}"/>
    <cellStyle name="Normal 2 19 2 2 2 4" xfId="7546" xr:uid="{D76FE459-BBBC-4044-A537-83B797539922}"/>
    <cellStyle name="Normal 2 19 2 2 2 5" xfId="7547" xr:uid="{2655887C-F2E3-48E5-B2CF-EA4D7B114AA8}"/>
    <cellStyle name="Normal 2 19 2 2 2 6" xfId="7548" xr:uid="{E6349982-1B04-40BE-BB78-5DEEA4C6DCFB}"/>
    <cellStyle name="Normal 2 19 2 2 2 7" xfId="7549" xr:uid="{3549EB23-4BAA-4286-BA47-45E0048CB8AC}"/>
    <cellStyle name="Normal 2 19 2 2 2 8" xfId="7550" xr:uid="{331C85E0-999A-4DFB-B57A-B32703EA7037}"/>
    <cellStyle name="Normal 2 19 2 2 2 9" xfId="7551" xr:uid="{F5222D16-B736-42B1-BCEB-CD6C3B531EFF}"/>
    <cellStyle name="Normal 2 19 2 2 20" xfId="7552" xr:uid="{E030749A-581C-4C70-9AB5-DD5EEA0F12B3}"/>
    <cellStyle name="Normal 2 19 2 2 21" xfId="7553" xr:uid="{095F62CF-9852-4640-B453-A23028019E5C}"/>
    <cellStyle name="Normal 2 19 2 2 22" xfId="7554" xr:uid="{574FC8A6-2F62-4291-B3DF-6F76A15219DB}"/>
    <cellStyle name="Normal 2 19 2 2 23" xfId="7555" xr:uid="{804F2C12-B1C7-4E7C-9917-FDAA4058C620}"/>
    <cellStyle name="Normal 2 19 2 2 24" xfId="7556" xr:uid="{5E6F2DC1-90F5-4E41-814D-174ADA9A54C2}"/>
    <cellStyle name="Normal 2 19 2 2 25" xfId="7557" xr:uid="{01F787E7-694A-4C06-A207-F28986283C5D}"/>
    <cellStyle name="Normal 2 19 2 2 26" xfId="7558" xr:uid="{70827854-63B3-4D95-9AE7-B270B5113BB8}"/>
    <cellStyle name="Normal 2 19 2 2 27" xfId="7559" xr:uid="{F56D9EB7-A00D-48E8-971D-D84DA21DA197}"/>
    <cellStyle name="Normal 2 19 2 2 28" xfId="7560" xr:uid="{6C421B52-6186-41EB-9DD5-036D19DC825F}"/>
    <cellStyle name="Normal 2 19 2 2 29" xfId="7561" xr:uid="{20CC7795-318B-4519-8793-78F1BE852AFA}"/>
    <cellStyle name="Normal 2 19 2 2 3" xfId="7562" xr:uid="{F8425975-FE41-46CA-9EB4-B79A5A0EE7EF}"/>
    <cellStyle name="Normal 2 19 2 2 30" xfId="7563" xr:uid="{C39A5D29-10F0-4F43-87AA-00AC5C072EBD}"/>
    <cellStyle name="Normal 2 19 2 2 31" xfId="7564" xr:uid="{D49493EC-74E1-4FAC-ACA2-C3EF3FCEAEDB}"/>
    <cellStyle name="Normal 2 19 2 2 32" xfId="7565" xr:uid="{73380BA1-18EF-492E-AE55-581BE4D91B2E}"/>
    <cellStyle name="Normal 2 19 2 2 33" xfId="7566" xr:uid="{453EFC9D-713C-4CF1-8FC6-1E83552F434D}"/>
    <cellStyle name="Normal 2 19 2 2 34" xfId="7567" xr:uid="{436DE73F-ACE6-43C6-95D9-53D0A2A85CB0}"/>
    <cellStyle name="Normal 2 19 2 2 35" xfId="7568" xr:uid="{488E92D8-5905-49FA-9995-EA6471C2A68C}"/>
    <cellStyle name="Normal 2 19 2 2 36" xfId="7569" xr:uid="{A861E2A6-41EE-4565-A4C5-752BBC534FED}"/>
    <cellStyle name="Normal 2 19 2 2 37" xfId="7570" xr:uid="{00BFB1FA-B16D-4DE2-B824-3D9C3AEEBB8E}"/>
    <cellStyle name="Normal 2 19 2 2 38" xfId="7571" xr:uid="{7FE8C6F1-C502-448D-BE8F-44A4F527DFED}"/>
    <cellStyle name="Normal 2 19 2 2 4" xfId="7572" xr:uid="{82C8FD39-EFC9-406B-9C94-9A62D302564A}"/>
    <cellStyle name="Normal 2 19 2 2 5" xfId="7573" xr:uid="{E58FEBF7-89DB-4983-84FF-CFEFF47E8C96}"/>
    <cellStyle name="Normal 2 19 2 2 6" xfId="7574" xr:uid="{6FF23E43-C1F7-4AB2-8BE5-6A9CAB434333}"/>
    <cellStyle name="Normal 2 19 2 2 7" xfId="7575" xr:uid="{511F9CAD-93AF-4CF8-A9E1-9D5B94D5664E}"/>
    <cellStyle name="Normal 2 19 2 2 8" xfId="7576" xr:uid="{987AD6EC-1CAC-45CF-B94E-4CF4548C5DD9}"/>
    <cellStyle name="Normal 2 19 2 2 9" xfId="7577" xr:uid="{088DFB21-2CD7-4CDE-B82A-37170742DBCB}"/>
    <cellStyle name="Normal 2 19 2 20" xfId="7578" xr:uid="{0369813C-346B-4074-A70C-00B03DB89FE9}"/>
    <cellStyle name="Normal 2 19 2 21" xfId="7579" xr:uid="{5C2EF7DB-02AD-47F7-8511-E9A1C1985EED}"/>
    <cellStyle name="Normal 2 19 2 22" xfId="7580" xr:uid="{562E001A-A387-41A6-BC65-AB22894B9159}"/>
    <cellStyle name="Normal 2 19 2 23" xfId="7581" xr:uid="{1FFB5DEB-DA37-47A1-853E-CB177A6C1311}"/>
    <cellStyle name="Normal 2 19 2 24" xfId="7582" xr:uid="{91C91093-EC56-405E-911D-C487EE18FC8C}"/>
    <cellStyle name="Normal 2 19 2 25" xfId="7583" xr:uid="{EDB1C326-3515-42D8-B3E2-369E31F36AD3}"/>
    <cellStyle name="Normal 2 19 2 26" xfId="7584" xr:uid="{9BEFA2E8-CD57-4E9E-AB99-8D466C6B76D2}"/>
    <cellStyle name="Normal 2 19 2 27" xfId="7585" xr:uid="{B590AE82-7573-4A79-8E27-B47E463C11D6}"/>
    <cellStyle name="Normal 2 19 2 28" xfId="7586" xr:uid="{DC9B6680-4174-4CBC-A4CD-B84F444E046D}"/>
    <cellStyle name="Normal 2 19 2 29" xfId="7587" xr:uid="{A10C41E4-F7A1-4E9A-86DF-DF62D415A788}"/>
    <cellStyle name="Normal 2 19 2 3" xfId="7588" xr:uid="{74AB6C1B-707B-4ACD-A9A8-BCD752BE5775}"/>
    <cellStyle name="Normal 2 19 2 30" xfId="7589" xr:uid="{BEC55C97-561F-4268-B77C-439507AE42B8}"/>
    <cellStyle name="Normal 2 19 2 31" xfId="7590" xr:uid="{CFFEEF54-5982-429E-BD17-77D1D58DB1CF}"/>
    <cellStyle name="Normal 2 19 2 32" xfId="7591" xr:uid="{FC90E30F-354E-46A9-AC43-2545F807102A}"/>
    <cellStyle name="Normal 2 19 2 33" xfId="7592" xr:uid="{3CFE41E8-EB37-4D71-9A0E-92F7953E1E01}"/>
    <cellStyle name="Normal 2 19 2 34" xfId="7593" xr:uid="{A79EFB5D-0E99-412C-BA37-AC68408136DF}"/>
    <cellStyle name="Normal 2 19 2 35" xfId="7594" xr:uid="{B9B7D51C-747C-4AC4-A591-1DFB93A87C65}"/>
    <cellStyle name="Normal 2 19 2 36" xfId="7595" xr:uid="{1B080FCB-BC62-4A5A-B732-99C0D6C84672}"/>
    <cellStyle name="Normal 2 19 2 37" xfId="7596" xr:uid="{4A2E9B96-5C3D-4637-A4A1-C9196AF566B3}"/>
    <cellStyle name="Normal 2 19 2 38" xfId="7597" xr:uid="{B02D019B-C60F-4A90-9899-A84BA0B19C4D}"/>
    <cellStyle name="Normal 2 19 2 39" xfId="7598" xr:uid="{02F6D15D-A726-4946-966E-729162283DF3}"/>
    <cellStyle name="Normal 2 19 2 4" xfId="7599" xr:uid="{2DE15055-12BB-4CED-A43C-8F9404FE76DD}"/>
    <cellStyle name="Normal 2 19 2 40" xfId="7600" xr:uid="{2F0DFE83-CE63-419D-81A6-1CDB1CE192F7}"/>
    <cellStyle name="Normal 2 19 2 5" xfId="7601" xr:uid="{271A31DC-1BAB-4583-80FA-4A975E4BC01B}"/>
    <cellStyle name="Normal 2 19 2 6" xfId="7602" xr:uid="{4686D4B2-795B-4024-B480-CC4173DCC94C}"/>
    <cellStyle name="Normal 2 19 2 7" xfId="7603" xr:uid="{23292C88-44DF-4F52-8FC8-7B4186A308A4}"/>
    <cellStyle name="Normal 2 19 2 8" xfId="7604" xr:uid="{1BBDF0E9-8C89-4361-A3E2-AF8A004C76DC}"/>
    <cellStyle name="Normal 2 19 2 9" xfId="7605" xr:uid="{21417D95-BE4E-4F82-9B00-37210C61FB25}"/>
    <cellStyle name="Normal 2 19 20" xfId="7606" xr:uid="{62D62355-4B60-4491-A8A4-227B026848D7}"/>
    <cellStyle name="Normal 2 19 21" xfId="7607" xr:uid="{D675C112-7EC2-4388-9203-D5871F904803}"/>
    <cellStyle name="Normal 2 19 22" xfId="7608" xr:uid="{DB03B03F-65D8-4731-8825-E0AF27DEE21B}"/>
    <cellStyle name="Normal 2 19 23" xfId="7609" xr:uid="{F8A48307-B003-4601-9C19-83B2B0EACF60}"/>
    <cellStyle name="Normal 2 19 24" xfId="7610" xr:uid="{4C86D769-3E30-4384-A99C-673BFDD1C7A7}"/>
    <cellStyle name="Normal 2 19 25" xfId="7611" xr:uid="{C8644C06-10E8-4BA6-A2A9-CA008586A2D3}"/>
    <cellStyle name="Normal 2 19 26" xfId="7612" xr:uid="{0CC51C7B-23C7-4560-9CEE-9D164CCBAEF3}"/>
    <cellStyle name="Normal 2 19 27" xfId="7613" xr:uid="{6439B02E-A060-4BC1-8431-44624B2A5036}"/>
    <cellStyle name="Normal 2 19 28" xfId="7614" xr:uid="{4CF72CF7-E6E3-4878-B3EA-433FAAA2B44A}"/>
    <cellStyle name="Normal 2 19 29" xfId="7615" xr:uid="{993E064D-BA49-4C00-B0B9-3A552A125BCE}"/>
    <cellStyle name="Normal 2 19 3" xfId="7616" xr:uid="{9092041F-34A0-4745-8920-E0EB2E69C74D}"/>
    <cellStyle name="Normal 2 19 3 10" xfId="7617" xr:uid="{83C9E7EC-9DE1-4D8A-9FBE-5C30AA3ABA84}"/>
    <cellStyle name="Normal 2 19 3 11" xfId="7618" xr:uid="{585F64D4-D4A5-45FD-BF32-020D703BAF99}"/>
    <cellStyle name="Normal 2 19 3 12" xfId="7619" xr:uid="{12204C84-CCD4-4315-896F-18DD17934E8D}"/>
    <cellStyle name="Normal 2 19 3 13" xfId="7620" xr:uid="{D70F1AFF-D17C-4A87-8B7C-9584629D663D}"/>
    <cellStyle name="Normal 2 19 3 14" xfId="7621" xr:uid="{01D9657B-69AD-4B6A-90BB-123772C305D7}"/>
    <cellStyle name="Normal 2 19 3 15" xfId="7622" xr:uid="{E2B812B3-9748-4AAB-9DE1-CF18F3A905FA}"/>
    <cellStyle name="Normal 2 19 3 16" xfId="7623" xr:uid="{C5DAB3A6-30C3-4B6D-B39C-D600D26A87A4}"/>
    <cellStyle name="Normal 2 19 3 17" xfId="7624" xr:uid="{F3257A41-B6CC-423C-B151-D5996F88F812}"/>
    <cellStyle name="Normal 2 19 3 18" xfId="7625" xr:uid="{B9313B0E-F70B-400D-AD18-822D76D34692}"/>
    <cellStyle name="Normal 2 19 3 19" xfId="7626" xr:uid="{5BAE657B-7FCD-4C67-A653-253A08A36359}"/>
    <cellStyle name="Normal 2 19 3 2" xfId="7627" xr:uid="{E1CFAF51-2B8B-4C58-A14B-552F0699D936}"/>
    <cellStyle name="Normal 2 19 3 2 10" xfId="7628" xr:uid="{7414D6CB-3B44-4917-B2E7-093150954574}"/>
    <cellStyle name="Normal 2 19 3 2 11" xfId="7629" xr:uid="{66D55D53-4D50-4AFB-93D3-0FB925DB7336}"/>
    <cellStyle name="Normal 2 19 3 2 12" xfId="7630" xr:uid="{F5707F1C-FD62-4258-8541-C21014D81BD3}"/>
    <cellStyle name="Normal 2 19 3 2 13" xfId="7631" xr:uid="{4A71DEA7-0F1F-4E5B-B6C9-A960B6B0D24C}"/>
    <cellStyle name="Normal 2 19 3 2 14" xfId="7632" xr:uid="{93C5FAF3-2782-4499-9E3B-BA69084F4820}"/>
    <cellStyle name="Normal 2 19 3 2 15" xfId="7633" xr:uid="{DBCF704D-E7BD-40EE-9865-D9DB31A662C0}"/>
    <cellStyle name="Normal 2 19 3 2 16" xfId="7634" xr:uid="{F22460D4-97AC-44A3-A35C-429FF87A40F1}"/>
    <cellStyle name="Normal 2 19 3 2 17" xfId="7635" xr:uid="{7494CEB4-A7F8-431B-A1D1-ABC538BC2A02}"/>
    <cellStyle name="Normal 2 19 3 2 18" xfId="7636" xr:uid="{2E1E147A-C9C9-44A3-BC9F-E1803414C910}"/>
    <cellStyle name="Normal 2 19 3 2 19" xfId="7637" xr:uid="{433B3A9A-AD68-477F-8F0D-2CD8D2316B10}"/>
    <cellStyle name="Normal 2 19 3 2 2" xfId="7638" xr:uid="{9D844ED6-3F4C-4178-A67B-B0BFB1798FFE}"/>
    <cellStyle name="Normal 2 19 3 2 20" xfId="7639" xr:uid="{CAEFDFD5-5060-427F-BEFE-BE1FDBA3B7E3}"/>
    <cellStyle name="Normal 2 19 3 2 21" xfId="7640" xr:uid="{3B4B2BFB-5910-4EEE-8673-38542B4DC009}"/>
    <cellStyle name="Normal 2 19 3 2 22" xfId="7641" xr:uid="{80D674DE-6BA0-4878-A1C9-4DEBB04FD76E}"/>
    <cellStyle name="Normal 2 19 3 2 23" xfId="7642" xr:uid="{48157546-857B-4A9C-BCE8-7C410C57DD3B}"/>
    <cellStyle name="Normal 2 19 3 2 24" xfId="7643" xr:uid="{AD24D230-481E-4689-A4E1-C592B2B2AD4D}"/>
    <cellStyle name="Normal 2 19 3 2 25" xfId="7644" xr:uid="{3B2491AE-E7EC-4E34-8842-BC461D689C20}"/>
    <cellStyle name="Normal 2 19 3 2 26" xfId="7645" xr:uid="{F38B267F-940A-4B64-8D4F-617F5D69107A}"/>
    <cellStyle name="Normal 2 19 3 2 27" xfId="7646" xr:uid="{92F3A45D-9825-4E41-8A32-1C84AE37B80B}"/>
    <cellStyle name="Normal 2 19 3 2 28" xfId="7647" xr:uid="{DE3328E6-91E1-4998-9F41-5EF1D2F016F4}"/>
    <cellStyle name="Normal 2 19 3 2 29" xfId="7648" xr:uid="{495BBEF3-8E32-47E6-A53C-B651CB4C10EC}"/>
    <cellStyle name="Normal 2 19 3 2 3" xfId="7649" xr:uid="{190626C5-3F12-42E7-951A-7720002D93AB}"/>
    <cellStyle name="Normal 2 19 3 2 30" xfId="7650" xr:uid="{2D80874F-18FE-4E56-A595-39E07B65950E}"/>
    <cellStyle name="Normal 2 19 3 2 31" xfId="7651" xr:uid="{F093640B-C899-4A6F-8857-42C7D71EE218}"/>
    <cellStyle name="Normal 2 19 3 2 32" xfId="7652" xr:uid="{BF925F29-536A-41C7-8A74-AF7815FDA14D}"/>
    <cellStyle name="Normal 2 19 3 2 33" xfId="7653" xr:uid="{CA29FA1E-72B8-4894-8877-AE01EA480D8D}"/>
    <cellStyle name="Normal 2 19 3 2 34" xfId="7654" xr:uid="{F34F5F72-89CF-4DBF-8776-A91F2319D1E8}"/>
    <cellStyle name="Normal 2 19 3 2 35" xfId="7655" xr:uid="{932471A4-7894-4BB3-9287-1133682E1EEC}"/>
    <cellStyle name="Normal 2 19 3 2 36" xfId="7656" xr:uid="{009FCD1C-4254-46F9-AA82-7B21F7AA0A49}"/>
    <cellStyle name="Normal 2 19 3 2 37" xfId="7657" xr:uid="{AB4E65E3-9B84-45F7-ADFB-67A81B06826C}"/>
    <cellStyle name="Normal 2 19 3 2 38" xfId="7658" xr:uid="{BA2C1670-67F4-4398-A92B-0B7D6D776760}"/>
    <cellStyle name="Normal 2 19 3 2 4" xfId="7659" xr:uid="{D21B3DA9-3D6A-47D3-AB31-0FF5957AFB9A}"/>
    <cellStyle name="Normal 2 19 3 2 5" xfId="7660" xr:uid="{4015EBFD-2657-4FDC-A624-E43A0590F3E5}"/>
    <cellStyle name="Normal 2 19 3 2 6" xfId="7661" xr:uid="{9AFA6A18-4D2F-43BA-896E-BDFDE2942517}"/>
    <cellStyle name="Normal 2 19 3 2 7" xfId="7662" xr:uid="{AED42E01-B999-498B-9957-C6DAF5BA204B}"/>
    <cellStyle name="Normal 2 19 3 2 8" xfId="7663" xr:uid="{20BF9E82-EFDC-4625-B32F-EF14AB0B4D42}"/>
    <cellStyle name="Normal 2 19 3 2 9" xfId="7664" xr:uid="{B511946D-06E1-4EF8-B158-77E6A03B3DC8}"/>
    <cellStyle name="Normal 2 19 3 20" xfId="7665" xr:uid="{974B59D8-7D7B-4F55-B71F-E412336D3582}"/>
    <cellStyle name="Normal 2 19 3 21" xfId="7666" xr:uid="{2AE299D5-36B8-4B96-AC08-E2F1B1BFA0FC}"/>
    <cellStyle name="Normal 2 19 3 22" xfId="7667" xr:uid="{2B0458EC-2363-403D-8152-EDF3CA52E46C}"/>
    <cellStyle name="Normal 2 19 3 23" xfId="7668" xr:uid="{5DFE9E0C-CCB7-4A4C-B6E4-A9BE907C530A}"/>
    <cellStyle name="Normal 2 19 3 24" xfId="7669" xr:uid="{49E03BB5-A9EA-4AC6-A4DC-800EB1D9F341}"/>
    <cellStyle name="Normal 2 19 3 25" xfId="7670" xr:uid="{B0471381-C349-4574-8571-5BCBC2815D66}"/>
    <cellStyle name="Normal 2 19 3 26" xfId="7671" xr:uid="{4475219A-C782-460C-A815-F51369A4AA59}"/>
    <cellStyle name="Normal 2 19 3 27" xfId="7672" xr:uid="{35831054-8C9B-4F2B-802C-B6DB2AFD23B1}"/>
    <cellStyle name="Normal 2 19 3 28" xfId="7673" xr:uid="{C669C71F-2AFD-4DC7-906A-F5A182DC9130}"/>
    <cellStyle name="Normal 2 19 3 29" xfId="7674" xr:uid="{193DA773-B634-4C42-9A63-3CBA5331F106}"/>
    <cellStyle name="Normal 2 19 3 3" xfId="7675" xr:uid="{52796B30-A9FB-4B03-9B5E-1A3E0732E402}"/>
    <cellStyle name="Normal 2 19 3 30" xfId="7676" xr:uid="{C8C2E3F4-7E97-4F6C-8B5E-94BCCA704C6A}"/>
    <cellStyle name="Normal 2 19 3 31" xfId="7677" xr:uid="{EDFFA6A2-4901-4007-BB65-811ECCA83D9F}"/>
    <cellStyle name="Normal 2 19 3 32" xfId="7678" xr:uid="{2EC7F444-496A-4148-A4BE-71079920564D}"/>
    <cellStyle name="Normal 2 19 3 33" xfId="7679" xr:uid="{CFCAA98C-1C75-4330-B554-5F9AF48DFA7F}"/>
    <cellStyle name="Normal 2 19 3 34" xfId="7680" xr:uid="{FFA62B52-0FC7-4058-894E-273DECC3E050}"/>
    <cellStyle name="Normal 2 19 3 35" xfId="7681" xr:uid="{923A4767-4B7C-465E-B3B5-03FED26A594D}"/>
    <cellStyle name="Normal 2 19 3 36" xfId="7682" xr:uid="{EEAC9370-DC10-4A62-949E-15736A8DDCB9}"/>
    <cellStyle name="Normal 2 19 3 37" xfId="7683" xr:uid="{F226B191-434F-45A9-9B28-D29959347FE6}"/>
    <cellStyle name="Normal 2 19 3 38" xfId="7684" xr:uid="{7EEE2FED-D061-4D75-8F7D-4CA67B997BC8}"/>
    <cellStyle name="Normal 2 19 3 4" xfId="7685" xr:uid="{42920616-604F-4789-8EB2-7D1B23DB61FF}"/>
    <cellStyle name="Normal 2 19 3 5" xfId="7686" xr:uid="{3CBB8B15-044A-4474-A09A-EF934990055C}"/>
    <cellStyle name="Normal 2 19 3 6" xfId="7687" xr:uid="{4E0DDD91-4D7C-4389-BC42-BE333DD4BD88}"/>
    <cellStyle name="Normal 2 19 3 7" xfId="7688" xr:uid="{9B72F69D-F71F-46C8-9403-021EDE250012}"/>
    <cellStyle name="Normal 2 19 3 8" xfId="7689" xr:uid="{CE99F45A-4A07-411D-82F4-8EEF9277D0CF}"/>
    <cellStyle name="Normal 2 19 3 9" xfId="7690" xr:uid="{72B9EB82-75FC-4A9A-A18F-3FBBCD4B608F}"/>
    <cellStyle name="Normal 2 19 30" xfId="7691" xr:uid="{2D862047-4F07-412C-8F77-383F0312CAEE}"/>
    <cellStyle name="Normal 2 19 31" xfId="7692" xr:uid="{86DD4122-3674-480F-BB8F-3CFA94A90AE1}"/>
    <cellStyle name="Normal 2 19 32" xfId="7693" xr:uid="{DACFC84E-40E5-401A-B76E-2A2A3BC1D201}"/>
    <cellStyle name="Normal 2 19 33" xfId="7694" xr:uid="{0E49629A-5F1C-4434-8FDB-ECBE47119516}"/>
    <cellStyle name="Normal 2 19 34" xfId="7695" xr:uid="{B3D86DC0-9B98-4A41-B47C-3611692A4FD2}"/>
    <cellStyle name="Normal 2 19 35" xfId="7696" xr:uid="{130A8623-A5A5-4852-B01D-D4D9E5BA92BC}"/>
    <cellStyle name="Normal 2 19 36" xfId="7697" xr:uid="{B7B9975B-954E-496E-B84C-F63DE9638BBC}"/>
    <cellStyle name="Normal 2 19 37" xfId="7698" xr:uid="{FE21D0BF-72CD-4F65-AED5-2911F1453EC2}"/>
    <cellStyle name="Normal 2 19 38" xfId="7699" xr:uid="{39A307BB-7D2D-41B6-A008-7B2F176BAABF}"/>
    <cellStyle name="Normal 2 19 39" xfId="7700" xr:uid="{2802F07D-759A-43F3-BC1F-798EA50FE862}"/>
    <cellStyle name="Normal 2 19 4" xfId="7701" xr:uid="{34994C79-20F9-4FB0-8E29-ABCF9DBB0358}"/>
    <cellStyle name="Normal 2 19 40" xfId="7702" xr:uid="{3F908259-1B19-4078-9C0D-94A289C50688}"/>
    <cellStyle name="Normal 2 19 5" xfId="7703" xr:uid="{0AE84F26-A866-4B77-9D98-37F84C5515DF}"/>
    <cellStyle name="Normal 2 19 6" xfId="7704" xr:uid="{919FF931-1C6F-4EC7-A9EC-DE8F34E54F6B}"/>
    <cellStyle name="Normal 2 19 7" xfId="7705" xr:uid="{C45AF35F-51F1-4569-8957-36E42E8CB84E}"/>
    <cellStyle name="Normal 2 19 8" xfId="7706" xr:uid="{3F607DD9-682A-4E31-9C67-D31E87245EC6}"/>
    <cellStyle name="Normal 2 19 9" xfId="7707" xr:uid="{F2083852-9E98-4157-A8C4-9DDE4652B58D}"/>
    <cellStyle name="Normal 2 2" xfId="7708" xr:uid="{9146BC97-5C72-4BD7-82A5-62A3DB5E4F2E}"/>
    <cellStyle name="Normal 2 2 10" xfId="7709" xr:uid="{A10830C7-4D2F-4C54-BA62-3DEBDF261CC7}"/>
    <cellStyle name="Normal 2 2 11" xfId="7710" xr:uid="{B49174AC-8999-4FAF-A9BD-8BAD40C7D112}"/>
    <cellStyle name="Normal 2 2 12" xfId="7711" xr:uid="{F1FE49C7-2F0A-44D6-9D53-17B185A9C21B}"/>
    <cellStyle name="Normal 2 2 13" xfId="7712" xr:uid="{DF99294F-034D-48A0-86E7-9A732FB397E2}"/>
    <cellStyle name="Normal 2 2 14" xfId="7713" xr:uid="{5B2DC8EA-95C5-4657-AC12-B983AD5F8E1D}"/>
    <cellStyle name="Normal 2 2 15" xfId="7714" xr:uid="{BAEAE7EC-E9A8-43DB-9C3B-20287566EE25}"/>
    <cellStyle name="Normal 2 2 16" xfId="7715" xr:uid="{821B78DB-DA73-4024-9C83-F3075F896D4D}"/>
    <cellStyle name="Normal 2 2 17" xfId="7716" xr:uid="{4CA959CF-74F0-4957-B653-2A473C63CDD9}"/>
    <cellStyle name="Normal 2 2 18" xfId="7717" xr:uid="{03FC89B9-1A87-4DC5-B928-9CBD971655A3}"/>
    <cellStyle name="Normal 2 2 19" xfId="7718" xr:uid="{840613C0-6EDE-4B0A-90B8-FB340D4D0F1B}"/>
    <cellStyle name="Normal 2 2 2" xfId="7719" xr:uid="{D8F00893-A9A7-4F29-A963-FC1C81C5EA4E}"/>
    <cellStyle name="Normal 2 2 20" xfId="7720" xr:uid="{E2386B24-9853-4268-B240-FB96C766EB72}"/>
    <cellStyle name="Normal 2 2 21" xfId="7721" xr:uid="{4CF07E29-8202-4AEA-A7AE-6A9B9D4DDC4A}"/>
    <cellStyle name="Normal 2 2 22" xfId="7722" xr:uid="{C9DC4AD1-CA3B-4F6C-8526-28073CC6DAE8}"/>
    <cellStyle name="Normal 2 2 23" xfId="7723" xr:uid="{CA932346-F439-4BB8-8593-439ED69FA627}"/>
    <cellStyle name="Normal 2 2 24" xfId="7724" xr:uid="{562FE9AC-C8E4-42F1-B391-5AB286E08734}"/>
    <cellStyle name="Normal 2 2 25" xfId="7725" xr:uid="{15A5CB4F-1B89-4365-A18F-44D8872C5E20}"/>
    <cellStyle name="Normal 2 2 26" xfId="7726" xr:uid="{C6DC210A-C1BF-4DCA-A20D-4658968127D6}"/>
    <cellStyle name="Normal 2 2 27" xfId="7727" xr:uid="{82097AC1-4074-4864-9085-B8C756564DD7}"/>
    <cellStyle name="Normal 2 2 28" xfId="7728" xr:uid="{E39BBF4D-2FD4-47D1-9780-DCA9BC6126F1}"/>
    <cellStyle name="Normal 2 2 29" xfId="7729" xr:uid="{F8A01D9A-9572-4E74-870B-52210457FC6F}"/>
    <cellStyle name="Normal 2 2 3" xfId="7730" xr:uid="{DED4C655-AB78-4D1F-AECA-887F296B0C2D}"/>
    <cellStyle name="Normal 2 2 30" xfId="7731" xr:uid="{04223CA9-C74D-4070-9F46-39B723F7C942}"/>
    <cellStyle name="Normal 2 2 31" xfId="7732" xr:uid="{71DB779C-21CE-444A-8EAC-83D856CEE30A}"/>
    <cellStyle name="Normal 2 2 32" xfId="7733" xr:uid="{0F9B79D0-3D68-492E-88F4-2F8641F6728B}"/>
    <cellStyle name="Normal 2 2 33" xfId="7734" xr:uid="{72C2B485-193E-4828-9170-B149FC2E86F8}"/>
    <cellStyle name="Normal 2 2 34" xfId="7735" xr:uid="{802E482E-2391-4A95-B33E-E70CA2A96756}"/>
    <cellStyle name="Normal 2 2 35" xfId="7736" xr:uid="{9CCD73E6-7BCE-4FC5-BB2F-3BEA869214AB}"/>
    <cellStyle name="Normal 2 2 36" xfId="7737" xr:uid="{A1B5DEB4-0F1B-40EF-8EDE-E36362F16691}"/>
    <cellStyle name="Normal 2 2 37" xfId="7738" xr:uid="{FF6CEDCD-5C58-4B38-BD35-660AE907CBC3}"/>
    <cellStyle name="Normal 2 2 38" xfId="7739" xr:uid="{B13F1260-23F5-4731-9411-BF6C1AB9DE5A}"/>
    <cellStyle name="Normal 2 2 39" xfId="7740" xr:uid="{816C90C9-630D-4787-8FD0-F10A9BDF8F59}"/>
    <cellStyle name="Normal 2 2 4" xfId="7741" xr:uid="{D8DBDFB1-57FC-4113-A237-54CF5B5E6DDA}"/>
    <cellStyle name="Normal 2 2 40" xfId="7742" xr:uid="{3EE03368-CC17-462F-BE92-F821F2E04B4C}"/>
    <cellStyle name="Normal 2 2 41" xfId="7743" xr:uid="{B655228F-5545-41EC-9C04-EE27B034B175}"/>
    <cellStyle name="Normal 2 2 42" xfId="7744" xr:uid="{44997329-D6EC-48BF-A22E-177FC9A5BE0D}"/>
    <cellStyle name="Normal 2 2 43" xfId="7745" xr:uid="{C522627F-EF0F-4BFD-A9D4-A37E405A1347}"/>
    <cellStyle name="Normal 2 2 5" xfId="7746" xr:uid="{47528DA6-4D5B-4E0E-866D-A82FC3066C4C}"/>
    <cellStyle name="Normal 2 2 6" xfId="7747" xr:uid="{C27F7FD3-858F-4068-A4A5-2B4A2D390748}"/>
    <cellStyle name="Normal 2 2 7" xfId="7748" xr:uid="{14038838-3EB4-498F-B8CE-FE9BD8AF5489}"/>
    <cellStyle name="Normal 2 2 8" xfId="7749" xr:uid="{8914D852-EAEA-4367-8D7C-69AA9943E739}"/>
    <cellStyle name="Normal 2 2 9" xfId="7750" xr:uid="{4B38D518-7C35-4B2E-9868-ECBC71A1FF93}"/>
    <cellStyle name="Normal 2 20" xfId="7751" xr:uid="{30F61DB6-8A7E-4393-B58B-AFB5BA6C8790}"/>
    <cellStyle name="Normal 2 20 10" xfId="7752" xr:uid="{D0B47669-C79A-4DC5-833E-1B76D2D5E148}"/>
    <cellStyle name="Normal 2 20 11" xfId="7753" xr:uid="{44D44C36-9046-44F3-8E6D-F0875D7D4E53}"/>
    <cellStyle name="Normal 2 20 12" xfId="7754" xr:uid="{2124807B-AD38-4CD2-9201-0126D8605DF6}"/>
    <cellStyle name="Normal 2 20 13" xfId="7755" xr:uid="{59DCB0AD-4C3D-4B9C-AD3A-8D27247301C7}"/>
    <cellStyle name="Normal 2 20 14" xfId="7756" xr:uid="{74B7839F-E14A-4823-B34D-E8113EAC993A}"/>
    <cellStyle name="Normal 2 20 15" xfId="7757" xr:uid="{EF6859D6-78DF-4913-B015-865FF1A76FA8}"/>
    <cellStyle name="Normal 2 20 16" xfId="7758" xr:uid="{465E4529-2658-48B5-872C-7D3C97E8145A}"/>
    <cellStyle name="Normal 2 20 17" xfId="7759" xr:uid="{071BA64A-FFDA-446F-BB9C-750DBE4C25D9}"/>
    <cellStyle name="Normal 2 20 18" xfId="7760" xr:uid="{329DE776-6036-4759-A9BF-41DC446C150A}"/>
    <cellStyle name="Normal 2 20 19" xfId="7761" xr:uid="{AA1F9E16-D886-4429-821A-4617FA84E31C}"/>
    <cellStyle name="Normal 2 20 2" xfId="7762" xr:uid="{83B09797-C53E-425C-826D-F5054EB344F7}"/>
    <cellStyle name="Normal 2 20 2 10" xfId="7763" xr:uid="{B003CF86-BFE5-4C3D-8C27-30FDA5E94621}"/>
    <cellStyle name="Normal 2 20 2 11" xfId="7764" xr:uid="{B71007A0-03D0-4C23-BDB8-76054325432D}"/>
    <cellStyle name="Normal 2 20 2 12" xfId="7765" xr:uid="{A2DE3675-5167-4E62-B484-9E31D8DD9B82}"/>
    <cellStyle name="Normal 2 20 2 13" xfId="7766" xr:uid="{F39D187A-CB05-4E91-AF25-56F44B829487}"/>
    <cellStyle name="Normal 2 20 2 14" xfId="7767" xr:uid="{7193A60A-3C24-4981-ACCF-DB498A936D0E}"/>
    <cellStyle name="Normal 2 20 2 15" xfId="7768" xr:uid="{79E56512-E70F-4D72-80D3-A2D14EE87AFD}"/>
    <cellStyle name="Normal 2 20 2 16" xfId="7769" xr:uid="{F58D391E-5F24-4342-BF0A-4B0FB1F36DA5}"/>
    <cellStyle name="Normal 2 20 2 17" xfId="7770" xr:uid="{3C22EF7C-69D9-4B68-BEDE-DADEE0E59112}"/>
    <cellStyle name="Normal 2 20 2 18" xfId="7771" xr:uid="{6907ACAC-0C19-41DA-B000-24161DFC14D0}"/>
    <cellStyle name="Normal 2 20 2 19" xfId="7772" xr:uid="{1D360571-2928-45C6-96D4-595098AC4B0F}"/>
    <cellStyle name="Normal 2 20 2 2" xfId="7773" xr:uid="{32E90A7C-6313-4BF5-BDF4-13B9E103343E}"/>
    <cellStyle name="Normal 2 20 2 2 10" xfId="7774" xr:uid="{F054D56C-746E-49A1-8DC7-51EF81659883}"/>
    <cellStyle name="Normal 2 20 2 2 11" xfId="7775" xr:uid="{43807A0D-5830-4E27-972E-902CB1CAF8EF}"/>
    <cellStyle name="Normal 2 20 2 2 12" xfId="7776" xr:uid="{FFB89108-0524-473D-84A1-E96562AFCAE3}"/>
    <cellStyle name="Normal 2 20 2 2 13" xfId="7777" xr:uid="{F115D6D0-2A09-4874-8887-9931D8DFA385}"/>
    <cellStyle name="Normal 2 20 2 2 14" xfId="7778" xr:uid="{C89B745B-AE5A-4CC3-A752-37BDE0F72CE8}"/>
    <cellStyle name="Normal 2 20 2 2 15" xfId="7779" xr:uid="{0FA5D791-ED0B-4AAB-945D-A716DEF8E5D2}"/>
    <cellStyle name="Normal 2 20 2 2 16" xfId="7780" xr:uid="{03DC4917-E85F-4EAE-8221-0AAC20D106BE}"/>
    <cellStyle name="Normal 2 20 2 2 17" xfId="7781" xr:uid="{2CB1B7B9-6CC1-4869-9AA3-59C93F2CDBFA}"/>
    <cellStyle name="Normal 2 20 2 2 18" xfId="7782" xr:uid="{A698DB53-493B-4D7C-9BBA-D17A8D06CC24}"/>
    <cellStyle name="Normal 2 20 2 2 19" xfId="7783" xr:uid="{C24CF35D-5F49-4772-9BA3-E5E71EB07059}"/>
    <cellStyle name="Normal 2 20 2 2 2" xfId="7784" xr:uid="{A8298699-A573-4870-9067-95C89BBCD635}"/>
    <cellStyle name="Normal 2 20 2 2 2 10" xfId="7785" xr:uid="{46B3D02F-B1E9-4B2C-B11D-906D58743110}"/>
    <cellStyle name="Normal 2 20 2 2 2 11" xfId="7786" xr:uid="{86AEC8C9-ACA7-42B0-8205-44CFEC698BEE}"/>
    <cellStyle name="Normal 2 20 2 2 2 12" xfId="7787" xr:uid="{B10CA919-CB18-413D-840D-6F81E9C24BE1}"/>
    <cellStyle name="Normal 2 20 2 2 2 13" xfId="7788" xr:uid="{12C182E9-F766-422A-8E43-EA167EBB59E1}"/>
    <cellStyle name="Normal 2 20 2 2 2 14" xfId="7789" xr:uid="{15003B9C-7E64-46E0-B9B3-33D7D398E90F}"/>
    <cellStyle name="Normal 2 20 2 2 2 15" xfId="7790" xr:uid="{FE908190-385C-4E3F-80D0-D03AAEF7FDD6}"/>
    <cellStyle name="Normal 2 20 2 2 2 16" xfId="7791" xr:uid="{B3F9338E-FAA3-435F-BB4E-25C75C2776BF}"/>
    <cellStyle name="Normal 2 20 2 2 2 17" xfId="7792" xr:uid="{BD47DA44-4B41-4CF8-991B-0C3CA9171753}"/>
    <cellStyle name="Normal 2 20 2 2 2 18" xfId="7793" xr:uid="{02625107-25BD-4F33-A864-9BAF91BB6674}"/>
    <cellStyle name="Normal 2 20 2 2 2 19" xfId="7794" xr:uid="{2EA4D3B4-912D-42DC-BCBF-446D9EC8808F}"/>
    <cellStyle name="Normal 2 20 2 2 2 2" xfId="7795" xr:uid="{3D81CA7D-6F5F-4983-840D-587203F465ED}"/>
    <cellStyle name="Normal 2 20 2 2 2 20" xfId="7796" xr:uid="{1D832A9B-0F24-4906-8233-235AAA845C32}"/>
    <cellStyle name="Normal 2 20 2 2 2 21" xfId="7797" xr:uid="{797177AD-98FD-4526-B450-E20297272191}"/>
    <cellStyle name="Normal 2 20 2 2 2 22" xfId="7798" xr:uid="{A3B5DF18-7B40-4D5E-8CED-689343FFF0F7}"/>
    <cellStyle name="Normal 2 20 2 2 2 23" xfId="7799" xr:uid="{44E9527E-BCBD-461D-B310-C87E8B6C479A}"/>
    <cellStyle name="Normal 2 20 2 2 2 24" xfId="7800" xr:uid="{0BBC5840-1786-4492-BF0C-E2EF76C22151}"/>
    <cellStyle name="Normal 2 20 2 2 2 25" xfId="7801" xr:uid="{852112EE-38E4-4D8D-AF48-7FED4BDC91A6}"/>
    <cellStyle name="Normal 2 20 2 2 2 26" xfId="7802" xr:uid="{7F0D0EE6-7CD7-4BBD-82AC-C1B92D0906FC}"/>
    <cellStyle name="Normal 2 20 2 2 2 27" xfId="7803" xr:uid="{933DFC8A-557A-4EE4-ADCF-9B4371C15BE7}"/>
    <cellStyle name="Normal 2 20 2 2 2 28" xfId="7804" xr:uid="{160D6CC6-6AEB-41AC-970F-D0801D16B98E}"/>
    <cellStyle name="Normal 2 20 2 2 2 29" xfId="7805" xr:uid="{E245E31B-BAAB-482B-9EA6-57D26DB4ABAF}"/>
    <cellStyle name="Normal 2 20 2 2 2 3" xfId="7806" xr:uid="{2F767442-DC1F-4554-9243-777F3E9721D2}"/>
    <cellStyle name="Normal 2 20 2 2 2 30" xfId="7807" xr:uid="{C7E9E06C-8434-4854-8BD8-9772BF3BABB9}"/>
    <cellStyle name="Normal 2 20 2 2 2 31" xfId="7808" xr:uid="{D47D29EC-36DC-4030-8FD8-4A304678AAD5}"/>
    <cellStyle name="Normal 2 20 2 2 2 32" xfId="7809" xr:uid="{173806C3-FB80-42BD-BEAC-05B3D6313FDE}"/>
    <cellStyle name="Normal 2 20 2 2 2 33" xfId="7810" xr:uid="{ECE91ADB-39C9-43DD-A3F7-2B2892638F33}"/>
    <cellStyle name="Normal 2 20 2 2 2 34" xfId="7811" xr:uid="{CD509C17-2137-4C1E-B42C-8687570BA29C}"/>
    <cellStyle name="Normal 2 20 2 2 2 35" xfId="7812" xr:uid="{67B66936-EFE8-4E31-9F6C-FB8A2B1D35C2}"/>
    <cellStyle name="Normal 2 20 2 2 2 36" xfId="7813" xr:uid="{5C46768B-18A2-4F0E-B7CA-99C8B54ED8E1}"/>
    <cellStyle name="Normal 2 20 2 2 2 37" xfId="7814" xr:uid="{4876F881-CAAA-4105-B9FD-A1B35258F3FC}"/>
    <cellStyle name="Normal 2 20 2 2 2 38" xfId="7815" xr:uid="{4016E1E4-CC03-4ADB-BCF3-FFBEBEB2BCFA}"/>
    <cellStyle name="Normal 2 20 2 2 2 4" xfId="7816" xr:uid="{A658E7D0-EE1F-4934-ACF1-9368379F4005}"/>
    <cellStyle name="Normal 2 20 2 2 2 5" xfId="7817" xr:uid="{14717349-4DD6-4C22-8D7D-C07D42035AAC}"/>
    <cellStyle name="Normal 2 20 2 2 2 6" xfId="7818" xr:uid="{16DAADEC-7CCB-4D78-A962-F7531C10435E}"/>
    <cellStyle name="Normal 2 20 2 2 2 7" xfId="7819" xr:uid="{A6DAA025-9F4E-4918-AB9C-4F4B175CC0C4}"/>
    <cellStyle name="Normal 2 20 2 2 2 8" xfId="7820" xr:uid="{24D336C1-1F1D-42F5-8A0F-501E4D3F2F26}"/>
    <cellStyle name="Normal 2 20 2 2 2 9" xfId="7821" xr:uid="{88E50CCC-0F04-48F9-9F3B-618997A8E71B}"/>
    <cellStyle name="Normal 2 20 2 2 20" xfId="7822" xr:uid="{5D2D1398-84E5-4E8E-BF23-B041A95EA88B}"/>
    <cellStyle name="Normal 2 20 2 2 21" xfId="7823" xr:uid="{A794269D-DB95-4E3E-A466-22A813CD1030}"/>
    <cellStyle name="Normal 2 20 2 2 22" xfId="7824" xr:uid="{F932432E-020D-4CC9-A95C-A4C8D3574DB6}"/>
    <cellStyle name="Normal 2 20 2 2 23" xfId="7825" xr:uid="{08FC25A1-D718-4161-BC27-E9B059CFB32C}"/>
    <cellStyle name="Normal 2 20 2 2 24" xfId="7826" xr:uid="{1336B54C-1CD4-43E7-B348-E789D9A75651}"/>
    <cellStyle name="Normal 2 20 2 2 25" xfId="7827" xr:uid="{F4A12B21-2C4F-4AE1-A799-63F532200498}"/>
    <cellStyle name="Normal 2 20 2 2 26" xfId="7828" xr:uid="{B3076103-023F-44C2-A854-05BD43B08CA9}"/>
    <cellStyle name="Normal 2 20 2 2 27" xfId="7829" xr:uid="{CA041D23-EB37-424E-AD56-76A4A972E6D1}"/>
    <cellStyle name="Normal 2 20 2 2 28" xfId="7830" xr:uid="{F482534B-9349-40FE-BFB5-BF56424EC05D}"/>
    <cellStyle name="Normal 2 20 2 2 29" xfId="7831" xr:uid="{538BFA0D-426E-4B67-9BE1-87855934E556}"/>
    <cellStyle name="Normal 2 20 2 2 3" xfId="7832" xr:uid="{1A0F7FAF-7B38-48F6-A307-7804A1609016}"/>
    <cellStyle name="Normal 2 20 2 2 30" xfId="7833" xr:uid="{F291FE86-F9C2-459C-A404-411EAE6B545E}"/>
    <cellStyle name="Normal 2 20 2 2 31" xfId="7834" xr:uid="{00F07881-098C-46DC-8A74-4E99F61905CB}"/>
    <cellStyle name="Normal 2 20 2 2 32" xfId="7835" xr:uid="{2F3E754D-8C33-4655-81CC-77A86E5A8166}"/>
    <cellStyle name="Normal 2 20 2 2 33" xfId="7836" xr:uid="{1893C6BA-F6F1-4125-9A8A-75101A84AADB}"/>
    <cellStyle name="Normal 2 20 2 2 34" xfId="7837" xr:uid="{438FA744-C15C-4FB7-B291-F03F1741FF86}"/>
    <cellStyle name="Normal 2 20 2 2 35" xfId="7838" xr:uid="{3E6BE20A-F423-48EC-BAFD-1FE532B552DE}"/>
    <cellStyle name="Normal 2 20 2 2 36" xfId="7839" xr:uid="{2C1BA160-C16C-421B-998E-84163764CFDD}"/>
    <cellStyle name="Normal 2 20 2 2 37" xfId="7840" xr:uid="{F88AA4F7-8D0E-43AA-A50D-ED8C8B1FCFC7}"/>
    <cellStyle name="Normal 2 20 2 2 38" xfId="7841" xr:uid="{FF54EA07-9BA4-4A38-9CF1-5F3B5BC42E74}"/>
    <cellStyle name="Normal 2 20 2 2 4" xfId="7842" xr:uid="{080AB8FB-0CEB-4F8C-8D66-89C7B91169D3}"/>
    <cellStyle name="Normal 2 20 2 2 5" xfId="7843" xr:uid="{E4DBEA35-21DB-44DC-BA03-B6388F62F681}"/>
    <cellStyle name="Normal 2 20 2 2 6" xfId="7844" xr:uid="{62647E33-8AD5-4119-B185-08CE0B18D9A1}"/>
    <cellStyle name="Normal 2 20 2 2 7" xfId="7845" xr:uid="{A6DECF4F-D973-4D67-9BE8-201A6F174969}"/>
    <cellStyle name="Normal 2 20 2 2 8" xfId="7846" xr:uid="{59C206A3-86AD-42B4-AA96-9F58EA720665}"/>
    <cellStyle name="Normal 2 20 2 2 9" xfId="7847" xr:uid="{7BEEB830-8BEE-4F1E-9385-B20FCD4C544D}"/>
    <cellStyle name="Normal 2 20 2 20" xfId="7848" xr:uid="{EFE4280A-67BD-4639-9540-44738998D754}"/>
    <cellStyle name="Normal 2 20 2 21" xfId="7849" xr:uid="{391B4F61-9D6C-4E98-8960-6CD59CA2442A}"/>
    <cellStyle name="Normal 2 20 2 22" xfId="7850" xr:uid="{BEFD26DB-B6B6-405B-8CEF-54178BD7631E}"/>
    <cellStyle name="Normal 2 20 2 23" xfId="7851" xr:uid="{B19B8792-868B-4AED-B2FE-D03345F7BF6F}"/>
    <cellStyle name="Normal 2 20 2 24" xfId="7852" xr:uid="{38DDA060-712B-4818-9AA2-33998173AE69}"/>
    <cellStyle name="Normal 2 20 2 25" xfId="7853" xr:uid="{560EF166-B686-40C9-8F0B-384492A61B73}"/>
    <cellStyle name="Normal 2 20 2 26" xfId="7854" xr:uid="{93C6DD91-6679-49AB-8ED5-0933C093309B}"/>
    <cellStyle name="Normal 2 20 2 27" xfId="7855" xr:uid="{6DAA1DDB-7A17-411D-A3CC-21776D1E6894}"/>
    <cellStyle name="Normal 2 20 2 28" xfId="7856" xr:uid="{6711A8F8-CF2D-4214-AEB4-5A1D83EECCAE}"/>
    <cellStyle name="Normal 2 20 2 29" xfId="7857" xr:uid="{5E6FA78B-3E47-4B1A-A9CA-6DA49EAF5CCF}"/>
    <cellStyle name="Normal 2 20 2 3" xfId="7858" xr:uid="{5328B507-E4C3-4A52-9669-DF65F1B67756}"/>
    <cellStyle name="Normal 2 20 2 30" xfId="7859" xr:uid="{86647E2B-AC0F-4D44-BFB0-C825574C0691}"/>
    <cellStyle name="Normal 2 20 2 31" xfId="7860" xr:uid="{677F1E7F-5A81-4C89-B5C7-77394F7617FA}"/>
    <cellStyle name="Normal 2 20 2 32" xfId="7861" xr:uid="{729DBB96-6EC2-4E96-A3CB-F759B36BBE20}"/>
    <cellStyle name="Normal 2 20 2 33" xfId="7862" xr:uid="{AB5C4517-225E-42C8-9C76-910AD0F756ED}"/>
    <cellStyle name="Normal 2 20 2 34" xfId="7863" xr:uid="{473316BE-1080-4FED-A447-D70352AB261C}"/>
    <cellStyle name="Normal 2 20 2 35" xfId="7864" xr:uid="{8D35D2E6-22B1-4170-9F7B-326F5AEC29A2}"/>
    <cellStyle name="Normal 2 20 2 36" xfId="7865" xr:uid="{A011F2D0-E5DB-41B1-917F-282652FD318F}"/>
    <cellStyle name="Normal 2 20 2 37" xfId="7866" xr:uid="{768F7473-D0A5-45EA-8959-1C6580BFA235}"/>
    <cellStyle name="Normal 2 20 2 38" xfId="7867" xr:uid="{8DBE04C3-6C81-4898-A6A6-0A5DF748A911}"/>
    <cellStyle name="Normal 2 20 2 39" xfId="7868" xr:uid="{32F24D0A-30D6-4DE9-B999-E386A229FC8D}"/>
    <cellStyle name="Normal 2 20 2 4" xfId="7869" xr:uid="{9DD8E6AB-1E53-42A5-A1EE-EC198B643370}"/>
    <cellStyle name="Normal 2 20 2 40" xfId="7870" xr:uid="{C0C6DF80-822A-4197-9758-C48BD996FEBC}"/>
    <cellStyle name="Normal 2 20 2 5" xfId="7871" xr:uid="{60251BA6-4EA7-43BB-878B-BD974C467F73}"/>
    <cellStyle name="Normal 2 20 2 6" xfId="7872" xr:uid="{55F1E4D7-6422-4DF6-8B5E-A5769F7C93FE}"/>
    <cellStyle name="Normal 2 20 2 7" xfId="7873" xr:uid="{BCFF9621-B89C-4C31-970F-300FD1BD0C26}"/>
    <cellStyle name="Normal 2 20 2 8" xfId="7874" xr:uid="{C655CA17-C729-4DEB-869D-EA6A35010A06}"/>
    <cellStyle name="Normal 2 20 2 9" xfId="7875" xr:uid="{36C3866E-902E-418B-B93B-EA849D685184}"/>
    <cellStyle name="Normal 2 20 20" xfId="7876" xr:uid="{81D4A78F-292E-43F3-A73E-97E14A3E8FB2}"/>
    <cellStyle name="Normal 2 20 21" xfId="7877" xr:uid="{5C4376C1-F7B2-46AD-8365-046F349FD50E}"/>
    <cellStyle name="Normal 2 20 22" xfId="7878" xr:uid="{1598D9B8-E590-4E02-BA24-95C12856B60A}"/>
    <cellStyle name="Normal 2 20 23" xfId="7879" xr:uid="{078F3ED6-18EE-47E6-B318-06F5CDC8B025}"/>
    <cellStyle name="Normal 2 20 24" xfId="7880" xr:uid="{98591BE1-985C-416E-A2F8-BB8843DA56CD}"/>
    <cellStyle name="Normal 2 20 25" xfId="7881" xr:uid="{690B2192-08D7-4EF6-8F17-74D81803DDB7}"/>
    <cellStyle name="Normal 2 20 26" xfId="7882" xr:uid="{1CCBED38-E15A-4DC2-979A-7361B85576FF}"/>
    <cellStyle name="Normal 2 20 27" xfId="7883" xr:uid="{02C6CC0E-702C-49D4-90C0-583B34D14580}"/>
    <cellStyle name="Normal 2 20 28" xfId="7884" xr:uid="{CBAEF1E9-F16A-478F-98E7-513FF0E4C50E}"/>
    <cellStyle name="Normal 2 20 29" xfId="7885" xr:uid="{036F822D-6801-48F4-8D3A-12DA2ABFCC06}"/>
    <cellStyle name="Normal 2 20 3" xfId="7886" xr:uid="{EBD9FABB-E0D8-4C76-B69C-31D8A8FB6AC0}"/>
    <cellStyle name="Normal 2 20 3 10" xfId="7887" xr:uid="{2E3653AA-16BE-41F5-86AC-001D5D79FEE8}"/>
    <cellStyle name="Normal 2 20 3 11" xfId="7888" xr:uid="{9050B2EC-3348-4D7D-96A5-05D561639C66}"/>
    <cellStyle name="Normal 2 20 3 12" xfId="7889" xr:uid="{5C66D20D-6E74-4BBF-951F-531605A2C1DE}"/>
    <cellStyle name="Normal 2 20 3 13" xfId="7890" xr:uid="{AA206A97-4A60-43E2-B920-5B2274EB271A}"/>
    <cellStyle name="Normal 2 20 3 14" xfId="7891" xr:uid="{2D3941DA-55B6-4B22-BBA4-45549FF29E28}"/>
    <cellStyle name="Normal 2 20 3 15" xfId="7892" xr:uid="{4514FDC6-F1F2-4F7B-8C20-6C0894675906}"/>
    <cellStyle name="Normal 2 20 3 16" xfId="7893" xr:uid="{5A4ED2AF-AA7B-4CF1-9846-21E550D6B2FF}"/>
    <cellStyle name="Normal 2 20 3 17" xfId="7894" xr:uid="{0432EB0A-5A6B-4B2A-9E18-335AADC6C2AA}"/>
    <cellStyle name="Normal 2 20 3 18" xfId="7895" xr:uid="{8C7A32E3-DA83-4A7F-ABA3-C280563CF1A5}"/>
    <cellStyle name="Normal 2 20 3 19" xfId="7896" xr:uid="{82704194-CD2B-4586-944E-4D32DA4FBF31}"/>
    <cellStyle name="Normal 2 20 3 2" xfId="7897" xr:uid="{F5A74A80-7A58-4A3F-B4EF-846A9ABC23E2}"/>
    <cellStyle name="Normal 2 20 3 2 10" xfId="7898" xr:uid="{09574F33-CA17-41AF-B793-CA65B856DE79}"/>
    <cellStyle name="Normal 2 20 3 2 11" xfId="7899" xr:uid="{0FEB81EC-59E3-403B-B702-E02DD1459330}"/>
    <cellStyle name="Normal 2 20 3 2 12" xfId="7900" xr:uid="{6E3511BF-25D6-47B4-94E6-04F7C126B32E}"/>
    <cellStyle name="Normal 2 20 3 2 13" xfId="7901" xr:uid="{4B2CD64D-F1FB-40F2-A4F1-C57748951701}"/>
    <cellStyle name="Normal 2 20 3 2 14" xfId="7902" xr:uid="{35BAEDA2-2AC3-4D5F-80F5-2A58A2305E9E}"/>
    <cellStyle name="Normal 2 20 3 2 15" xfId="7903" xr:uid="{3BB4FD1D-BBB5-43DF-89BB-13D7AE0EE40F}"/>
    <cellStyle name="Normal 2 20 3 2 16" xfId="7904" xr:uid="{B263D25D-3479-4C36-961C-2EF94CF98373}"/>
    <cellStyle name="Normal 2 20 3 2 17" xfId="7905" xr:uid="{07BD4E79-9D1A-48F2-970D-CC5416CD3DF5}"/>
    <cellStyle name="Normal 2 20 3 2 18" xfId="7906" xr:uid="{EC09709F-3C81-4DAD-9B42-EC0B805A3C06}"/>
    <cellStyle name="Normal 2 20 3 2 19" xfId="7907" xr:uid="{84D9808C-F634-45BD-A053-923E5E8D1066}"/>
    <cellStyle name="Normal 2 20 3 2 2" xfId="7908" xr:uid="{9DD75141-4DE8-41EF-B69C-2143B93C84CB}"/>
    <cellStyle name="Normal 2 20 3 2 20" xfId="7909" xr:uid="{AABFF1C9-4C0E-45EE-BD7F-6C41EA35874B}"/>
    <cellStyle name="Normal 2 20 3 2 21" xfId="7910" xr:uid="{2534014B-4192-43B3-9152-6F216EBCFEA0}"/>
    <cellStyle name="Normal 2 20 3 2 22" xfId="7911" xr:uid="{C3C80870-DAC2-4387-AB74-77EDFB6AED21}"/>
    <cellStyle name="Normal 2 20 3 2 23" xfId="7912" xr:uid="{323DA52B-1A8C-4150-B916-CD8EA06B07DD}"/>
    <cellStyle name="Normal 2 20 3 2 24" xfId="7913" xr:uid="{41CA8430-5E12-470E-9030-DBBBE12FF207}"/>
    <cellStyle name="Normal 2 20 3 2 25" xfId="7914" xr:uid="{3816E61F-E0D3-495C-A234-91616C856163}"/>
    <cellStyle name="Normal 2 20 3 2 26" xfId="7915" xr:uid="{3E92842F-CC75-412A-B880-5AD7C1B1355C}"/>
    <cellStyle name="Normal 2 20 3 2 27" xfId="7916" xr:uid="{A6E073E8-5BB0-46A7-AAFD-2A90D29353E1}"/>
    <cellStyle name="Normal 2 20 3 2 28" xfId="7917" xr:uid="{4D3FB65E-E4D8-4C91-8DAB-DFEAED223E81}"/>
    <cellStyle name="Normal 2 20 3 2 29" xfId="7918" xr:uid="{CBFF97D9-590F-40A5-8E79-943733D015C7}"/>
    <cellStyle name="Normal 2 20 3 2 3" xfId="7919" xr:uid="{F1B8E5AB-695E-4DB3-8455-03472D0BB40B}"/>
    <cellStyle name="Normal 2 20 3 2 30" xfId="7920" xr:uid="{82434106-7A40-4DB3-9866-83373EDA947B}"/>
    <cellStyle name="Normal 2 20 3 2 31" xfId="7921" xr:uid="{573063FB-7A11-429B-8BB2-7F38251F3678}"/>
    <cellStyle name="Normal 2 20 3 2 32" xfId="7922" xr:uid="{D07AA1D8-CF6D-4B31-B292-A3DDAD0E5A62}"/>
    <cellStyle name="Normal 2 20 3 2 33" xfId="7923" xr:uid="{24AD9830-FE34-46D9-9827-E7C705BE7A13}"/>
    <cellStyle name="Normal 2 20 3 2 34" xfId="7924" xr:uid="{CD73460F-0EEC-4D73-9273-D96742A1498B}"/>
    <cellStyle name="Normal 2 20 3 2 35" xfId="7925" xr:uid="{4BDCD147-EFCA-417A-86A9-B174CCFE5030}"/>
    <cellStyle name="Normal 2 20 3 2 36" xfId="7926" xr:uid="{F41722B7-0A59-4D34-B27E-DFBB6568628A}"/>
    <cellStyle name="Normal 2 20 3 2 37" xfId="7927" xr:uid="{2FACD6C6-680A-4AFC-BC59-50377EB81C2B}"/>
    <cellStyle name="Normal 2 20 3 2 38" xfId="7928" xr:uid="{DA71671C-EF98-4112-9F40-3494EB3E3101}"/>
    <cellStyle name="Normal 2 20 3 2 4" xfId="7929" xr:uid="{B72178AE-37CB-4BF7-AFC4-D521CEBC68DA}"/>
    <cellStyle name="Normal 2 20 3 2 5" xfId="7930" xr:uid="{D18DD4FE-5BA2-4ECA-8FFD-4291EA8A403F}"/>
    <cellStyle name="Normal 2 20 3 2 6" xfId="7931" xr:uid="{AC7167D0-B1AF-4368-BFAE-619C9252E84F}"/>
    <cellStyle name="Normal 2 20 3 2 7" xfId="7932" xr:uid="{EA63802C-4044-4EB8-8CDC-2146C208CAE7}"/>
    <cellStyle name="Normal 2 20 3 2 8" xfId="7933" xr:uid="{884468E0-F452-4EC2-B966-48FBCB693858}"/>
    <cellStyle name="Normal 2 20 3 2 9" xfId="7934" xr:uid="{602B63C8-BEBB-4D5B-970A-2465075C54A5}"/>
    <cellStyle name="Normal 2 20 3 20" xfId="7935" xr:uid="{17967B02-D7BE-4556-A903-F3ADB9AA6A5E}"/>
    <cellStyle name="Normal 2 20 3 21" xfId="7936" xr:uid="{37B08442-9192-4D86-8186-2B43A3359DC8}"/>
    <cellStyle name="Normal 2 20 3 22" xfId="7937" xr:uid="{5A5D5B42-71D5-4776-8E9E-8731B1DC8090}"/>
    <cellStyle name="Normal 2 20 3 23" xfId="7938" xr:uid="{E2E6CFEE-ECE7-45E2-B847-4CFAE253825C}"/>
    <cellStyle name="Normal 2 20 3 24" xfId="7939" xr:uid="{DB267C3E-90BF-4427-82B3-C870AD05D262}"/>
    <cellStyle name="Normal 2 20 3 25" xfId="7940" xr:uid="{75D078DA-32A1-4F5E-9EE8-6E222665AB53}"/>
    <cellStyle name="Normal 2 20 3 26" xfId="7941" xr:uid="{D5CA85E7-BFD6-4090-8402-93DCA23148B6}"/>
    <cellStyle name="Normal 2 20 3 27" xfId="7942" xr:uid="{F383A76D-273E-40A5-8FFC-FFFF3C36A697}"/>
    <cellStyle name="Normal 2 20 3 28" xfId="7943" xr:uid="{66DFBF95-F046-4E3B-BB40-909BF4A72A76}"/>
    <cellStyle name="Normal 2 20 3 29" xfId="7944" xr:uid="{C97FCA6A-AB1D-4C57-974D-79F34DDF8716}"/>
    <cellStyle name="Normal 2 20 3 3" xfId="7945" xr:uid="{AC3C6334-F793-4663-BA35-EF2C0D81AD54}"/>
    <cellStyle name="Normal 2 20 3 30" xfId="7946" xr:uid="{3A67D644-35D0-4BA2-A655-91144220C346}"/>
    <cellStyle name="Normal 2 20 3 31" xfId="7947" xr:uid="{D8B92D0D-1346-4AF9-A594-6DC810F9FD12}"/>
    <cellStyle name="Normal 2 20 3 32" xfId="7948" xr:uid="{C33380DC-FAA6-4B5D-9F9A-2DF591A2A72E}"/>
    <cellStyle name="Normal 2 20 3 33" xfId="7949" xr:uid="{9780CF88-6E63-43E4-91D9-5A7A64CD5A73}"/>
    <cellStyle name="Normal 2 20 3 34" xfId="7950" xr:uid="{09662BB0-9F18-4162-BC84-96A55B29EF1E}"/>
    <cellStyle name="Normal 2 20 3 35" xfId="7951" xr:uid="{D52B6F23-2EF2-4C73-939A-D05023ED8567}"/>
    <cellStyle name="Normal 2 20 3 36" xfId="7952" xr:uid="{BAC7546C-4187-403E-9D3B-E8B31D04D486}"/>
    <cellStyle name="Normal 2 20 3 37" xfId="7953" xr:uid="{B79954EF-899A-486A-A647-4ABABA27CC19}"/>
    <cellStyle name="Normal 2 20 3 38" xfId="7954" xr:uid="{9B7D1FCD-0C64-4B0B-A34A-B4CAB71E79C1}"/>
    <cellStyle name="Normal 2 20 3 4" xfId="7955" xr:uid="{D64DE759-5CC8-4D5D-AD21-5EBC87D7A512}"/>
    <cellStyle name="Normal 2 20 3 5" xfId="7956" xr:uid="{B064C148-5C9E-4F62-8AA8-90ADF8400BB7}"/>
    <cellStyle name="Normal 2 20 3 6" xfId="7957" xr:uid="{F66093B1-796F-4792-BC95-50DD3DE36172}"/>
    <cellStyle name="Normal 2 20 3 7" xfId="7958" xr:uid="{C48D2DAB-C388-45DE-9457-2078204692AE}"/>
    <cellStyle name="Normal 2 20 3 8" xfId="7959" xr:uid="{9CE232ED-2D49-4CB6-B417-43939B0D11AC}"/>
    <cellStyle name="Normal 2 20 3 9" xfId="7960" xr:uid="{780E9AB7-9A5F-4F19-9C60-3BE245470226}"/>
    <cellStyle name="Normal 2 20 30" xfId="7961" xr:uid="{80899798-A1B5-43E0-970A-817F558F14B5}"/>
    <cellStyle name="Normal 2 20 31" xfId="7962" xr:uid="{E86F427D-930F-4FCA-92EC-DDBFA4170C0D}"/>
    <cellStyle name="Normal 2 20 32" xfId="7963" xr:uid="{D63D3018-D6CC-4B59-9722-EA6E1918E6E2}"/>
    <cellStyle name="Normal 2 20 33" xfId="7964" xr:uid="{E8A7C8EB-E899-4744-B4E6-5A04CD4E7F7A}"/>
    <cellStyle name="Normal 2 20 34" xfId="7965" xr:uid="{EAAAE6E7-2581-413C-B264-8F3B04C9F4DB}"/>
    <cellStyle name="Normal 2 20 35" xfId="7966" xr:uid="{C3ACCBD0-C634-4F9E-9A8E-D47A56217F4C}"/>
    <cellStyle name="Normal 2 20 36" xfId="7967" xr:uid="{E8A09804-4137-4426-8C89-23BF20C112AC}"/>
    <cellStyle name="Normal 2 20 37" xfId="7968" xr:uid="{09DF6107-6177-44F0-A686-C646A89B6273}"/>
    <cellStyle name="Normal 2 20 38" xfId="7969" xr:uid="{C9FABF4A-E29C-43AB-B618-595E7090EE98}"/>
    <cellStyle name="Normal 2 20 39" xfId="7970" xr:uid="{E9AD1FA5-1A0B-4E15-9612-240906EE2136}"/>
    <cellStyle name="Normal 2 20 4" xfId="7971" xr:uid="{54D58E89-C2ED-423E-B44E-5CC1539B17D9}"/>
    <cellStyle name="Normal 2 20 40" xfId="7972" xr:uid="{C1D103CB-DF0A-48A3-A1E9-5E5C333468A7}"/>
    <cellStyle name="Normal 2 20 5" xfId="7973" xr:uid="{A7D9DBA5-E439-42A5-80E3-0AD993BEBC1A}"/>
    <cellStyle name="Normal 2 20 6" xfId="7974" xr:uid="{E38384DC-7F81-4EF3-A7C6-1CFF70B72003}"/>
    <cellStyle name="Normal 2 20 7" xfId="7975" xr:uid="{779BC56F-AA33-4B63-AC7A-5FAD6C45605C}"/>
    <cellStyle name="Normal 2 20 8" xfId="7976" xr:uid="{4C0A4272-89EB-480D-9B4C-B3A36888FD7B}"/>
    <cellStyle name="Normal 2 20 9" xfId="7977" xr:uid="{18C16C2F-101E-4C9A-8908-FB5C967DE19B}"/>
    <cellStyle name="Normal 2 21" xfId="7978" xr:uid="{74B22412-F730-4FE3-AB48-B9A4627CD194}"/>
    <cellStyle name="Normal 2 21 10" xfId="7979" xr:uid="{14438136-7BDB-4E54-B9D3-EC365A2C5241}"/>
    <cellStyle name="Normal 2 21 11" xfId="7980" xr:uid="{F7D32A73-1C1D-4897-9A39-D5609E3A51D4}"/>
    <cellStyle name="Normal 2 21 12" xfId="7981" xr:uid="{C54B982F-35D5-4161-BAA2-BEA5C4CF50E9}"/>
    <cellStyle name="Normal 2 21 13" xfId="7982" xr:uid="{D273417D-1D20-4806-AFFE-042A4261445E}"/>
    <cellStyle name="Normal 2 21 14" xfId="7983" xr:uid="{0DA21E41-C295-44F5-909B-A6CAA1235C62}"/>
    <cellStyle name="Normal 2 21 15" xfId="7984" xr:uid="{2C952A7B-3467-4E6B-B97F-F85A49F1F78A}"/>
    <cellStyle name="Normal 2 21 16" xfId="7985" xr:uid="{6A379548-AEB9-47D5-BEC9-86777D886A55}"/>
    <cellStyle name="Normal 2 21 17" xfId="7986" xr:uid="{B4919C24-711F-48CF-BAF5-D90544ACB700}"/>
    <cellStyle name="Normal 2 21 18" xfId="7987" xr:uid="{1D2B2879-22A4-4F14-9966-F83E1036B2D8}"/>
    <cellStyle name="Normal 2 21 19" xfId="7988" xr:uid="{9913E069-B722-4C70-8FEE-D7F72436F144}"/>
    <cellStyle name="Normal 2 21 2" xfId="7989" xr:uid="{F455AB2E-F530-4509-93C2-5036D97650B9}"/>
    <cellStyle name="Normal 2 21 2 10" xfId="7990" xr:uid="{8375EAA9-4590-4082-996B-762E6A428616}"/>
    <cellStyle name="Normal 2 21 2 11" xfId="7991" xr:uid="{1DFDEAFD-EF93-4C30-A9E7-3BFCA0913A95}"/>
    <cellStyle name="Normal 2 21 2 12" xfId="7992" xr:uid="{57D61166-1F6A-49EF-AAF7-B1B7F92CCCE5}"/>
    <cellStyle name="Normal 2 21 2 13" xfId="7993" xr:uid="{8BEE93D0-723B-4FF6-A809-FA4D345FB700}"/>
    <cellStyle name="Normal 2 21 2 14" xfId="7994" xr:uid="{234EFF37-F2D0-4540-832F-46EC8956AA7B}"/>
    <cellStyle name="Normal 2 21 2 15" xfId="7995" xr:uid="{B9F67C2E-C960-4EB2-AA81-65E81AC578B0}"/>
    <cellStyle name="Normal 2 21 2 16" xfId="7996" xr:uid="{DAAE7327-7657-4FFA-973B-FF1C448B55FA}"/>
    <cellStyle name="Normal 2 21 2 17" xfId="7997" xr:uid="{1DD10EAB-3AB7-41AB-A984-ED36B55AE123}"/>
    <cellStyle name="Normal 2 21 2 18" xfId="7998" xr:uid="{E483FBA0-56E8-4006-A9C6-160E20C5FBF2}"/>
    <cellStyle name="Normal 2 21 2 19" xfId="7999" xr:uid="{99B85605-0AC4-460D-946F-38FD5B7D0A00}"/>
    <cellStyle name="Normal 2 21 2 2" xfId="8000" xr:uid="{4E822C63-99B3-4A7D-9DA1-3DD98D28B7A5}"/>
    <cellStyle name="Normal 2 21 2 2 10" xfId="8001" xr:uid="{7AFAE489-F6C0-4BDC-BB60-E2B2D8C73443}"/>
    <cellStyle name="Normal 2 21 2 2 11" xfId="8002" xr:uid="{972DF19A-525A-4EF8-9DD0-5931F0F7A9E4}"/>
    <cellStyle name="Normal 2 21 2 2 12" xfId="8003" xr:uid="{D4E1EBB7-EA76-433B-81A2-8E56CF335CD2}"/>
    <cellStyle name="Normal 2 21 2 2 13" xfId="8004" xr:uid="{71F7DDF3-92E3-40A2-A8F5-0B20734D0864}"/>
    <cellStyle name="Normal 2 21 2 2 14" xfId="8005" xr:uid="{B105B90E-3325-4CF9-AC47-6F822CA2C4C0}"/>
    <cellStyle name="Normal 2 21 2 2 15" xfId="8006" xr:uid="{331B0058-70AC-4AF2-853B-78216A3C6DE1}"/>
    <cellStyle name="Normal 2 21 2 2 16" xfId="8007" xr:uid="{1E94DDA6-30C2-46F5-8146-83AB1F62474E}"/>
    <cellStyle name="Normal 2 21 2 2 17" xfId="8008" xr:uid="{53A2867F-883A-42A2-90D2-CEBE411D14E1}"/>
    <cellStyle name="Normal 2 21 2 2 18" xfId="8009" xr:uid="{F084CBEE-7AEF-4C18-B517-A5E3AAC39E09}"/>
    <cellStyle name="Normal 2 21 2 2 19" xfId="8010" xr:uid="{B693F3E7-8CBD-4733-A29C-A2BE8006DC62}"/>
    <cellStyle name="Normal 2 21 2 2 2" xfId="8011" xr:uid="{255B1C2C-8C84-46C6-9D9C-12B1B4404060}"/>
    <cellStyle name="Normal 2 21 2 2 2 10" xfId="8012" xr:uid="{CF947BEA-1959-42B4-989A-6E469E39125C}"/>
    <cellStyle name="Normal 2 21 2 2 2 11" xfId="8013" xr:uid="{72D56FC9-4D1C-488E-AEA6-84132A60A9D9}"/>
    <cellStyle name="Normal 2 21 2 2 2 12" xfId="8014" xr:uid="{E168078C-8B25-401C-9AC0-D7AFC56E5AED}"/>
    <cellStyle name="Normal 2 21 2 2 2 13" xfId="8015" xr:uid="{E7D091C8-DBD1-4A23-B20C-435A868A9D2E}"/>
    <cellStyle name="Normal 2 21 2 2 2 14" xfId="8016" xr:uid="{1685DE2C-5317-401A-A93B-C07A50353538}"/>
    <cellStyle name="Normal 2 21 2 2 2 15" xfId="8017" xr:uid="{C61D1360-A576-452F-8CF8-62615E6A3C87}"/>
    <cellStyle name="Normal 2 21 2 2 2 16" xfId="8018" xr:uid="{5CC4D974-EDAE-4567-BC71-836525008DE2}"/>
    <cellStyle name="Normal 2 21 2 2 2 17" xfId="8019" xr:uid="{C0DCF8FB-D89C-42DC-9787-00C45D4B0177}"/>
    <cellStyle name="Normal 2 21 2 2 2 18" xfId="8020" xr:uid="{452133FB-5DDC-4253-A23E-DC1CEA065EFF}"/>
    <cellStyle name="Normal 2 21 2 2 2 19" xfId="8021" xr:uid="{3402AF39-AD82-4697-9D16-D1B76295CB3F}"/>
    <cellStyle name="Normal 2 21 2 2 2 2" xfId="8022" xr:uid="{47EE4A90-169C-4A02-A007-EE94582D2156}"/>
    <cellStyle name="Normal 2 21 2 2 2 20" xfId="8023" xr:uid="{C91FC518-11E8-4C22-B917-098DB6A69093}"/>
    <cellStyle name="Normal 2 21 2 2 2 21" xfId="8024" xr:uid="{CBBFFA20-0779-4897-823C-52E5BA80DAF6}"/>
    <cellStyle name="Normal 2 21 2 2 2 22" xfId="8025" xr:uid="{A38A7549-E2D0-4B70-BED4-7DEA721D0276}"/>
    <cellStyle name="Normal 2 21 2 2 2 23" xfId="8026" xr:uid="{1A8EF3E7-12E0-4406-875C-78BF58298452}"/>
    <cellStyle name="Normal 2 21 2 2 2 24" xfId="8027" xr:uid="{492481AD-A536-46B1-BDAA-AB194E097354}"/>
    <cellStyle name="Normal 2 21 2 2 2 25" xfId="8028" xr:uid="{C9668DB7-0626-4E8B-8440-E75EB3037476}"/>
    <cellStyle name="Normal 2 21 2 2 2 26" xfId="8029" xr:uid="{29703644-968A-4774-AD5B-819180DF0C46}"/>
    <cellStyle name="Normal 2 21 2 2 2 27" xfId="8030" xr:uid="{E1ABF3A4-C10F-418F-96F8-145C8BB052C4}"/>
    <cellStyle name="Normal 2 21 2 2 2 28" xfId="8031" xr:uid="{5E0498C5-5E84-4D28-9830-FEC2EE0BB882}"/>
    <cellStyle name="Normal 2 21 2 2 2 29" xfId="8032" xr:uid="{C0977443-DFD2-4E44-A9D0-30F08629C3C2}"/>
    <cellStyle name="Normal 2 21 2 2 2 3" xfId="8033" xr:uid="{9782B771-59E0-4A81-9CF3-05517002A7C0}"/>
    <cellStyle name="Normal 2 21 2 2 2 30" xfId="8034" xr:uid="{760980E1-D9D6-417B-9491-D6A7B2C1AB14}"/>
    <cellStyle name="Normal 2 21 2 2 2 31" xfId="8035" xr:uid="{350D1D5A-12DC-48EE-B1C9-81A1E86928C5}"/>
    <cellStyle name="Normal 2 21 2 2 2 32" xfId="8036" xr:uid="{2135DFD9-151D-454E-9A4F-9AB2EBB8E027}"/>
    <cellStyle name="Normal 2 21 2 2 2 33" xfId="8037" xr:uid="{862AB34D-581D-4CF1-B04A-69D1C779076F}"/>
    <cellStyle name="Normal 2 21 2 2 2 34" xfId="8038" xr:uid="{4C51F378-B944-4A45-88B6-54799D00BCC4}"/>
    <cellStyle name="Normal 2 21 2 2 2 35" xfId="8039" xr:uid="{FDCEA462-5D0B-40F0-8139-B55B1FB4128E}"/>
    <cellStyle name="Normal 2 21 2 2 2 36" xfId="8040" xr:uid="{99F61B9D-46A2-4E8C-AB1D-5D5C3D7B4D3C}"/>
    <cellStyle name="Normal 2 21 2 2 2 37" xfId="8041" xr:uid="{99E61FD1-9BDA-4607-8A52-341A833FCD63}"/>
    <cellStyle name="Normal 2 21 2 2 2 38" xfId="8042" xr:uid="{3B46D115-1A3E-4908-B301-2200AE3E02E9}"/>
    <cellStyle name="Normal 2 21 2 2 2 4" xfId="8043" xr:uid="{40AD2CD2-7BAA-4216-AD06-227B60D13848}"/>
    <cellStyle name="Normal 2 21 2 2 2 5" xfId="8044" xr:uid="{A65F724E-0088-427B-9354-67805B853ADE}"/>
    <cellStyle name="Normal 2 21 2 2 2 6" xfId="8045" xr:uid="{27EEE65E-21CF-43DA-AD09-129EAF4DF40E}"/>
    <cellStyle name="Normal 2 21 2 2 2 7" xfId="8046" xr:uid="{F8B5C591-A18E-453E-A7A4-A3C27F648D81}"/>
    <cellStyle name="Normal 2 21 2 2 2 8" xfId="8047" xr:uid="{E9FEA39B-65D4-4223-A9D6-902873DE6D3F}"/>
    <cellStyle name="Normal 2 21 2 2 2 9" xfId="8048" xr:uid="{9AAD918A-3414-4C4F-84EB-52D9BE33C24B}"/>
    <cellStyle name="Normal 2 21 2 2 20" xfId="8049" xr:uid="{AE834070-EF4C-40F6-8DCE-F9C3D5D20D40}"/>
    <cellStyle name="Normal 2 21 2 2 21" xfId="8050" xr:uid="{DCA97560-410B-489A-9B41-AD1C0269C8D0}"/>
    <cellStyle name="Normal 2 21 2 2 22" xfId="8051" xr:uid="{60B54140-AC6A-4CD8-BDF8-CAA6CA5410C8}"/>
    <cellStyle name="Normal 2 21 2 2 23" xfId="8052" xr:uid="{DB6BE9D9-25A3-4D06-B830-F1F596745E0C}"/>
    <cellStyle name="Normal 2 21 2 2 24" xfId="8053" xr:uid="{780F553B-F964-4F9A-AB4D-96A91BBEF8D2}"/>
    <cellStyle name="Normal 2 21 2 2 25" xfId="8054" xr:uid="{6EE751D6-555D-4FED-92A6-6630F0355640}"/>
    <cellStyle name="Normal 2 21 2 2 26" xfId="8055" xr:uid="{2D4C5FA1-E35D-4DCB-9EAC-EF41A1BAA2D2}"/>
    <cellStyle name="Normal 2 21 2 2 27" xfId="8056" xr:uid="{F53EC7B1-13EC-4A67-AEF7-429F2C559FB4}"/>
    <cellStyle name="Normal 2 21 2 2 28" xfId="8057" xr:uid="{0E2036E8-B8B2-4FDD-BD77-42FED62645E3}"/>
    <cellStyle name="Normal 2 21 2 2 29" xfId="8058" xr:uid="{B2FAFBA4-6905-427C-8BB2-95323BB016AD}"/>
    <cellStyle name="Normal 2 21 2 2 3" xfId="8059" xr:uid="{E41E71E3-972C-4C37-B8CA-57006166BA85}"/>
    <cellStyle name="Normal 2 21 2 2 30" xfId="8060" xr:uid="{FDFE489F-985A-4171-9858-C68443E6C078}"/>
    <cellStyle name="Normal 2 21 2 2 31" xfId="8061" xr:uid="{04D42078-6CB5-47FD-A5A8-37AD67B6FDE0}"/>
    <cellStyle name="Normal 2 21 2 2 32" xfId="8062" xr:uid="{9957BCEE-999A-49E0-A389-34BD4DAECC42}"/>
    <cellStyle name="Normal 2 21 2 2 33" xfId="8063" xr:uid="{0161761A-47F4-4468-BD85-89402839F10A}"/>
    <cellStyle name="Normal 2 21 2 2 34" xfId="8064" xr:uid="{F469FD47-8211-44B4-B1E8-F203769F318A}"/>
    <cellStyle name="Normal 2 21 2 2 35" xfId="8065" xr:uid="{10D899E8-713C-4C2B-B2F3-EBECB70EEA06}"/>
    <cellStyle name="Normal 2 21 2 2 36" xfId="8066" xr:uid="{C8D3E84F-A313-4E16-987A-A4C71AAB6B97}"/>
    <cellStyle name="Normal 2 21 2 2 37" xfId="8067" xr:uid="{28FB90D9-AB7E-4F42-A93D-DE2C1C61019C}"/>
    <cellStyle name="Normal 2 21 2 2 38" xfId="8068" xr:uid="{981562BC-207C-4B65-A334-A1D632E5D0E8}"/>
    <cellStyle name="Normal 2 21 2 2 4" xfId="8069" xr:uid="{B2DE0394-3303-4BEF-927C-3CB85BD1A701}"/>
    <cellStyle name="Normal 2 21 2 2 5" xfId="8070" xr:uid="{AF4FDA2E-4006-430D-98CF-DE7C12407E56}"/>
    <cellStyle name="Normal 2 21 2 2 6" xfId="8071" xr:uid="{BAE5D032-0807-4B7F-88C5-7B797B53E01A}"/>
    <cellStyle name="Normal 2 21 2 2 7" xfId="8072" xr:uid="{F227C5D6-7703-4C87-844D-2D9D71421DF6}"/>
    <cellStyle name="Normal 2 21 2 2 8" xfId="8073" xr:uid="{40D0ECC1-150F-4ABC-B4CC-7EC1991A8C0D}"/>
    <cellStyle name="Normal 2 21 2 2 9" xfId="8074" xr:uid="{58A9DCFB-151E-41A4-B090-C923FC239CEE}"/>
    <cellStyle name="Normal 2 21 2 20" xfId="8075" xr:uid="{79D36558-314A-4163-A43C-4AB7BBB0C7AD}"/>
    <cellStyle name="Normal 2 21 2 21" xfId="8076" xr:uid="{F6ED51FA-3F2F-447B-9CDB-43D4F18AB082}"/>
    <cellStyle name="Normal 2 21 2 22" xfId="8077" xr:uid="{ACB45567-0D3B-4BC7-B0E2-E66FA009AFFB}"/>
    <cellStyle name="Normal 2 21 2 23" xfId="8078" xr:uid="{4D712A68-EDC4-4A3B-A69F-2C78337BEA80}"/>
    <cellStyle name="Normal 2 21 2 24" xfId="8079" xr:uid="{6F1EC06A-138A-45CB-92FC-54BADC66D8AB}"/>
    <cellStyle name="Normal 2 21 2 25" xfId="8080" xr:uid="{3677393E-E8FB-4750-8D19-08FDD74CC62C}"/>
    <cellStyle name="Normal 2 21 2 26" xfId="8081" xr:uid="{8E8AF9EC-D7E1-47F2-B181-13CC626C8D72}"/>
    <cellStyle name="Normal 2 21 2 27" xfId="8082" xr:uid="{3E37B4F0-1332-4394-AD3A-A50DB9608BDF}"/>
    <cellStyle name="Normal 2 21 2 28" xfId="8083" xr:uid="{61B2A595-C5C6-4C4E-96E3-10F1A6137483}"/>
    <cellStyle name="Normal 2 21 2 29" xfId="8084" xr:uid="{74148B0B-9E99-4A14-8F85-49192922C47C}"/>
    <cellStyle name="Normal 2 21 2 3" xfId="8085" xr:uid="{C9049986-33BF-4F7A-9404-7CF7914644E2}"/>
    <cellStyle name="Normal 2 21 2 30" xfId="8086" xr:uid="{0A7E3CAE-FE83-4E52-8396-4A820E3032E7}"/>
    <cellStyle name="Normal 2 21 2 31" xfId="8087" xr:uid="{7794A0BA-8369-4535-A6E3-5690260E796E}"/>
    <cellStyle name="Normal 2 21 2 32" xfId="8088" xr:uid="{CE49E6D7-8050-4CE9-83CD-83252A359427}"/>
    <cellStyle name="Normal 2 21 2 33" xfId="8089" xr:uid="{3A368FAA-73CC-499B-AE30-44E17AD41B13}"/>
    <cellStyle name="Normal 2 21 2 34" xfId="8090" xr:uid="{8E76254E-AB48-40EB-9C0B-C4A83C34F80B}"/>
    <cellStyle name="Normal 2 21 2 35" xfId="8091" xr:uid="{D8D73A45-1F78-4354-B98C-F9A3244AE377}"/>
    <cellStyle name="Normal 2 21 2 36" xfId="8092" xr:uid="{95CE1A1A-F534-49C1-BEF3-2EF7A06255A9}"/>
    <cellStyle name="Normal 2 21 2 37" xfId="8093" xr:uid="{B8579735-5D1C-454D-AEF2-F8409392DCE3}"/>
    <cellStyle name="Normal 2 21 2 38" xfId="8094" xr:uid="{10740BBF-0567-43CB-847E-827501EDDB66}"/>
    <cellStyle name="Normal 2 21 2 39" xfId="8095" xr:uid="{D00E37E2-3B46-481A-89E3-3666B2F99EAE}"/>
    <cellStyle name="Normal 2 21 2 4" xfId="8096" xr:uid="{43202C26-B138-4B79-ABB9-8E8D36C878E5}"/>
    <cellStyle name="Normal 2 21 2 40" xfId="8097" xr:uid="{DE645D12-51EB-4658-9AAC-F904EBA8070B}"/>
    <cellStyle name="Normal 2 21 2 5" xfId="8098" xr:uid="{FB1D2885-2D3C-464F-9FBE-79E94C8DC26C}"/>
    <cellStyle name="Normal 2 21 2 6" xfId="8099" xr:uid="{8BA49938-F7BF-431B-87E4-59122F138255}"/>
    <cellStyle name="Normal 2 21 2 7" xfId="8100" xr:uid="{CC24BE3A-41E7-49BC-844D-C3C920F67512}"/>
    <cellStyle name="Normal 2 21 2 8" xfId="8101" xr:uid="{BD83DEB3-19FC-4B2A-B4E7-34F1B61DA1C2}"/>
    <cellStyle name="Normal 2 21 2 9" xfId="8102" xr:uid="{7974E3D4-C7DA-41E4-8F94-B7753135192F}"/>
    <cellStyle name="Normal 2 21 20" xfId="8103" xr:uid="{3375FB90-0F84-4C92-AE5A-F90D4C79F507}"/>
    <cellStyle name="Normal 2 21 21" xfId="8104" xr:uid="{EF272A71-337C-479F-9918-6AD9CA69B58B}"/>
    <cellStyle name="Normal 2 21 22" xfId="8105" xr:uid="{17B36FF4-35C5-4969-8CA6-A1D205307E20}"/>
    <cellStyle name="Normal 2 21 23" xfId="8106" xr:uid="{40FBB1DA-10D5-4156-A641-5DCA38046AEF}"/>
    <cellStyle name="Normal 2 21 24" xfId="8107" xr:uid="{343E2221-CB85-498E-928E-571050C2A566}"/>
    <cellStyle name="Normal 2 21 25" xfId="8108" xr:uid="{B246886D-0437-4351-AF2C-C914A5B20EAE}"/>
    <cellStyle name="Normal 2 21 26" xfId="8109" xr:uid="{85A28B86-EE27-4EE6-B292-A5EDFD56DC11}"/>
    <cellStyle name="Normal 2 21 27" xfId="8110" xr:uid="{741FEFF8-0D1D-4B35-80E4-87666FFFB2C0}"/>
    <cellStyle name="Normal 2 21 28" xfId="8111" xr:uid="{B063E979-774D-4198-A797-9BF3C74391C9}"/>
    <cellStyle name="Normal 2 21 29" xfId="8112" xr:uid="{0346C39E-E706-4D33-A323-C61D5729CCCE}"/>
    <cellStyle name="Normal 2 21 3" xfId="8113" xr:uid="{CCF8EC63-1392-44A6-9A2B-565AED16C47F}"/>
    <cellStyle name="Normal 2 21 3 10" xfId="8114" xr:uid="{E3E5F3B5-D11B-4E7D-A2E0-109832AA1311}"/>
    <cellStyle name="Normal 2 21 3 11" xfId="8115" xr:uid="{46B22907-8E63-43C2-850D-037E2EC0C358}"/>
    <cellStyle name="Normal 2 21 3 12" xfId="8116" xr:uid="{ACFB1088-CACE-439D-87E6-ACD69BDDEADC}"/>
    <cellStyle name="Normal 2 21 3 13" xfId="8117" xr:uid="{F2D17071-C68B-45AD-A0F6-AE3841AC2CDD}"/>
    <cellStyle name="Normal 2 21 3 14" xfId="8118" xr:uid="{22B531B2-3848-466F-8F18-702E514B6483}"/>
    <cellStyle name="Normal 2 21 3 15" xfId="8119" xr:uid="{B95F04DE-2CD7-499A-A16E-084E7BDFAF33}"/>
    <cellStyle name="Normal 2 21 3 16" xfId="8120" xr:uid="{5C681C4E-7AE7-469A-A474-44AC7AD8ABDF}"/>
    <cellStyle name="Normal 2 21 3 17" xfId="8121" xr:uid="{A4FBD070-5170-4183-96EA-49BE82CFE5B8}"/>
    <cellStyle name="Normal 2 21 3 18" xfId="8122" xr:uid="{82794384-BFF4-4111-8AD2-D29A5E7C465C}"/>
    <cellStyle name="Normal 2 21 3 19" xfId="8123" xr:uid="{5AB14B9C-071D-4674-9C7B-7BFEDEA29E03}"/>
    <cellStyle name="Normal 2 21 3 2" xfId="8124" xr:uid="{5E2DBD14-BB36-4C6A-B903-161800E05049}"/>
    <cellStyle name="Normal 2 21 3 2 10" xfId="8125" xr:uid="{89EEF581-BCCE-4027-B28F-002359CCF92E}"/>
    <cellStyle name="Normal 2 21 3 2 11" xfId="8126" xr:uid="{B472746C-1BBC-440F-8B9A-AF73240E5D20}"/>
    <cellStyle name="Normal 2 21 3 2 12" xfId="8127" xr:uid="{5EE6844B-5AFE-4BA9-89AF-9980F217F00A}"/>
    <cellStyle name="Normal 2 21 3 2 13" xfId="8128" xr:uid="{677E0420-2CEA-40B1-BB11-4298648FCFAA}"/>
    <cellStyle name="Normal 2 21 3 2 14" xfId="8129" xr:uid="{00EB5D2E-E68B-4D44-A535-CC4B06E5F534}"/>
    <cellStyle name="Normal 2 21 3 2 15" xfId="8130" xr:uid="{A27EF4C9-D7BD-434E-B932-51CDF2AAB23F}"/>
    <cellStyle name="Normal 2 21 3 2 16" xfId="8131" xr:uid="{9548AF1F-04FA-41EE-93E8-C335FC78C1AF}"/>
    <cellStyle name="Normal 2 21 3 2 17" xfId="8132" xr:uid="{C1837195-ABBC-4A1D-8F05-B45A8435D3A2}"/>
    <cellStyle name="Normal 2 21 3 2 18" xfId="8133" xr:uid="{2B663C3A-C466-4699-927A-67A0DD949818}"/>
    <cellStyle name="Normal 2 21 3 2 19" xfId="8134" xr:uid="{101CA19B-7174-405A-951A-D7DF004310FC}"/>
    <cellStyle name="Normal 2 21 3 2 2" xfId="8135" xr:uid="{6E7A97E4-F24B-47B3-8D44-C37F082E0E54}"/>
    <cellStyle name="Normal 2 21 3 2 20" xfId="8136" xr:uid="{A41BDDC5-96F2-4431-A742-5020A08F4E64}"/>
    <cellStyle name="Normal 2 21 3 2 21" xfId="8137" xr:uid="{CD5872CE-F432-416C-9421-090CBAA7628F}"/>
    <cellStyle name="Normal 2 21 3 2 22" xfId="8138" xr:uid="{1A0EE452-BC66-49A7-9588-5ECAEDD2A97A}"/>
    <cellStyle name="Normal 2 21 3 2 23" xfId="8139" xr:uid="{89AFEB9F-EFAB-48C7-AAF3-21EECC0B9CDB}"/>
    <cellStyle name="Normal 2 21 3 2 24" xfId="8140" xr:uid="{56125F82-67A4-4A30-A64C-5CCBA1C43F69}"/>
    <cellStyle name="Normal 2 21 3 2 25" xfId="8141" xr:uid="{E8B6E871-38CB-4407-ADB4-F677AE420834}"/>
    <cellStyle name="Normal 2 21 3 2 26" xfId="8142" xr:uid="{70004F2B-02D3-4100-9705-726D785C47D9}"/>
    <cellStyle name="Normal 2 21 3 2 27" xfId="8143" xr:uid="{B9BD99CA-BB10-431D-9593-710C7CAF51B7}"/>
    <cellStyle name="Normal 2 21 3 2 28" xfId="8144" xr:uid="{3B1442E9-9694-4909-AE1E-0DF2DCC71E43}"/>
    <cellStyle name="Normal 2 21 3 2 29" xfId="8145" xr:uid="{0B3A0788-32A9-427B-AC50-C83CA802F1B3}"/>
    <cellStyle name="Normal 2 21 3 2 3" xfId="8146" xr:uid="{20085096-1153-45BA-A004-C2974E89F065}"/>
    <cellStyle name="Normal 2 21 3 2 30" xfId="8147" xr:uid="{0EBC78AD-E256-48B8-86BC-FBBF9BA68347}"/>
    <cellStyle name="Normal 2 21 3 2 31" xfId="8148" xr:uid="{48FB3A1A-F145-4025-BBD4-073945A1E347}"/>
    <cellStyle name="Normal 2 21 3 2 32" xfId="8149" xr:uid="{1F5EC234-0488-4C35-A467-443C8F53F1DB}"/>
    <cellStyle name="Normal 2 21 3 2 33" xfId="8150" xr:uid="{9679B36A-8D7B-47AF-9245-091510DC351D}"/>
    <cellStyle name="Normal 2 21 3 2 34" xfId="8151" xr:uid="{CD92F439-06BB-491D-9358-5CB19561C662}"/>
    <cellStyle name="Normal 2 21 3 2 35" xfId="8152" xr:uid="{8D7347D7-8E34-4CCF-9CCA-0D6584460D4B}"/>
    <cellStyle name="Normal 2 21 3 2 36" xfId="8153" xr:uid="{3E7B006C-68C2-43D6-B5C8-A12ECFDC2AEA}"/>
    <cellStyle name="Normal 2 21 3 2 37" xfId="8154" xr:uid="{34EE4436-679E-448A-AE59-978E2A4ED02E}"/>
    <cellStyle name="Normal 2 21 3 2 38" xfId="8155" xr:uid="{13EE5F8D-5D28-4C8F-8E2D-EF9A357E4C53}"/>
    <cellStyle name="Normal 2 21 3 2 4" xfId="8156" xr:uid="{E00E61BE-A48C-40C6-A501-66EA860B95C6}"/>
    <cellStyle name="Normal 2 21 3 2 5" xfId="8157" xr:uid="{6514FFF3-8D2E-435A-B2B7-6ADED1EC12A2}"/>
    <cellStyle name="Normal 2 21 3 2 6" xfId="8158" xr:uid="{6AE7B0D1-CBC5-4FD5-A604-5D40A6CD5769}"/>
    <cellStyle name="Normal 2 21 3 2 7" xfId="8159" xr:uid="{575154F2-B53E-42C9-9976-EF83FEEF668B}"/>
    <cellStyle name="Normal 2 21 3 2 8" xfId="8160" xr:uid="{43EFD800-5A7B-46B2-A88E-FD1304EF860B}"/>
    <cellStyle name="Normal 2 21 3 2 9" xfId="8161" xr:uid="{8122B2E8-8AE6-4663-B850-8DE77E10C1F9}"/>
    <cellStyle name="Normal 2 21 3 20" xfId="8162" xr:uid="{62D57CA5-24A4-4F6C-B1B2-81F19E68C373}"/>
    <cellStyle name="Normal 2 21 3 21" xfId="8163" xr:uid="{F920A6DE-AC01-4C60-B4C5-10CF5B169D04}"/>
    <cellStyle name="Normal 2 21 3 22" xfId="8164" xr:uid="{3B6197BF-F6E0-4F87-832C-AD25A56BB6BD}"/>
    <cellStyle name="Normal 2 21 3 23" xfId="8165" xr:uid="{264EFD18-CE60-40E1-A0CD-DDA5B17F5F7C}"/>
    <cellStyle name="Normal 2 21 3 24" xfId="8166" xr:uid="{D094BDBE-D690-4367-A33B-15D2699E407B}"/>
    <cellStyle name="Normal 2 21 3 25" xfId="8167" xr:uid="{0BA6F730-C2E4-4B03-820F-A883032A33DC}"/>
    <cellStyle name="Normal 2 21 3 26" xfId="8168" xr:uid="{1B8565E3-10CD-4DD8-B941-A47D0C8A4226}"/>
    <cellStyle name="Normal 2 21 3 27" xfId="8169" xr:uid="{851D4706-B57E-46F5-97FE-11D86D56F8F8}"/>
    <cellStyle name="Normal 2 21 3 28" xfId="8170" xr:uid="{589F4125-092E-494E-87DF-57A4D8C9742F}"/>
    <cellStyle name="Normal 2 21 3 29" xfId="8171" xr:uid="{2D35C6C5-CC7B-43AF-837E-65ED1878E6A6}"/>
    <cellStyle name="Normal 2 21 3 3" xfId="8172" xr:uid="{4F5C7C3D-B04A-4654-BF4F-2192295B16A0}"/>
    <cellStyle name="Normal 2 21 3 30" xfId="8173" xr:uid="{D48D3B18-7F19-49DD-B669-A1259BD3F1F1}"/>
    <cellStyle name="Normal 2 21 3 31" xfId="8174" xr:uid="{C929174B-2A5F-4DD8-B355-976E37AB154A}"/>
    <cellStyle name="Normal 2 21 3 32" xfId="8175" xr:uid="{4993314F-68D5-4064-81E9-440C87821B52}"/>
    <cellStyle name="Normal 2 21 3 33" xfId="8176" xr:uid="{048DC4AC-094D-40D7-A81B-B7B946AF9DB8}"/>
    <cellStyle name="Normal 2 21 3 34" xfId="8177" xr:uid="{E8C55E25-81DB-4AD3-8E0F-FACC6685F928}"/>
    <cellStyle name="Normal 2 21 3 35" xfId="8178" xr:uid="{AC18D1D8-91BC-4B79-A42D-624B4C42490C}"/>
    <cellStyle name="Normal 2 21 3 36" xfId="8179" xr:uid="{DC054E3D-ABA3-4556-AB08-727245144603}"/>
    <cellStyle name="Normal 2 21 3 37" xfId="8180" xr:uid="{35AC8A34-0158-4348-932F-81E47BE9E51F}"/>
    <cellStyle name="Normal 2 21 3 38" xfId="8181" xr:uid="{D0D2BD5A-AA5E-47B5-BD4A-C7A883CB906D}"/>
    <cellStyle name="Normal 2 21 3 4" xfId="8182" xr:uid="{F6257027-6AE2-490D-BD1A-EFDFBCDDE06A}"/>
    <cellStyle name="Normal 2 21 3 5" xfId="8183" xr:uid="{205E9CD0-07CA-4918-8966-BD98CC09242E}"/>
    <cellStyle name="Normal 2 21 3 6" xfId="8184" xr:uid="{D7C43624-3D2B-43CD-943D-875F4B9455DC}"/>
    <cellStyle name="Normal 2 21 3 7" xfId="8185" xr:uid="{E6E97291-DF28-420A-90B3-C02796881833}"/>
    <cellStyle name="Normal 2 21 3 8" xfId="8186" xr:uid="{F275341E-79D1-4F63-B840-00D61DDAF929}"/>
    <cellStyle name="Normal 2 21 3 9" xfId="8187" xr:uid="{99AA4899-A1C2-4FAB-BABB-1968AFE8398F}"/>
    <cellStyle name="Normal 2 21 30" xfId="8188" xr:uid="{14AC9024-1A4C-462A-87E7-5D139432CF68}"/>
    <cellStyle name="Normal 2 21 31" xfId="8189" xr:uid="{53DA52F5-5972-4A53-B2F8-D3751F83E9B0}"/>
    <cellStyle name="Normal 2 21 32" xfId="8190" xr:uid="{A47B6F7C-C0AF-463F-906A-ED3678E7DEE2}"/>
    <cellStyle name="Normal 2 21 33" xfId="8191" xr:uid="{F198749C-E1ED-4F17-B151-E473C19204B0}"/>
    <cellStyle name="Normal 2 21 34" xfId="8192" xr:uid="{2EEAD89D-91D4-4DC3-A45A-E47854975AB7}"/>
    <cellStyle name="Normal 2 21 35" xfId="8193" xr:uid="{CF65B89E-9524-4F1E-A617-AC3BB6E41CDC}"/>
    <cellStyle name="Normal 2 21 36" xfId="8194" xr:uid="{546EDF42-B47B-4729-9357-24F0E0BF2139}"/>
    <cellStyle name="Normal 2 21 37" xfId="8195" xr:uid="{0C9BAD2C-FF51-470F-9A91-D353985187E7}"/>
    <cellStyle name="Normal 2 21 38" xfId="8196" xr:uid="{EF568862-EFD6-46FD-9B23-04AB5C81C41C}"/>
    <cellStyle name="Normal 2 21 39" xfId="8197" xr:uid="{2C870133-16E7-4147-8E64-C74F0794A9AE}"/>
    <cellStyle name="Normal 2 21 4" xfId="8198" xr:uid="{DCCC4676-41DF-440A-949A-48A9C3624412}"/>
    <cellStyle name="Normal 2 21 40" xfId="8199" xr:uid="{84A39726-62DB-48AF-AAE3-E151E70DC4F9}"/>
    <cellStyle name="Normal 2 21 5" xfId="8200" xr:uid="{FFE108AF-C2ED-403F-87A5-AC5A7EAF737D}"/>
    <cellStyle name="Normal 2 21 6" xfId="8201" xr:uid="{2D4884B7-3FA8-4DED-A15E-B11FAD9145DD}"/>
    <cellStyle name="Normal 2 21 7" xfId="8202" xr:uid="{23EBCAC5-196D-4BE4-ADEA-BE0929CD6593}"/>
    <cellStyle name="Normal 2 21 8" xfId="8203" xr:uid="{80707909-A0B9-4B42-9F78-25178536F8E3}"/>
    <cellStyle name="Normal 2 21 9" xfId="8204" xr:uid="{EE0888D9-7290-438B-B0B0-DBACC1ED86FD}"/>
    <cellStyle name="Normal 2 22" xfId="8205" xr:uid="{C6A02861-249D-42E2-83CC-6AF5C6181426}"/>
    <cellStyle name="Normal 2 22 10" xfId="8206" xr:uid="{1B5E0572-1AEA-4645-B0F9-C51497C386CD}"/>
    <cellStyle name="Normal 2 22 11" xfId="8207" xr:uid="{7D2F1AC1-66CB-468D-9ED7-A18D6519B3C3}"/>
    <cellStyle name="Normal 2 22 12" xfId="8208" xr:uid="{BE431928-C98B-49F9-AA09-4BD9CECF0F33}"/>
    <cellStyle name="Normal 2 22 13" xfId="8209" xr:uid="{E0EC89B8-9582-4167-A987-9084AB976912}"/>
    <cellStyle name="Normal 2 22 14" xfId="8210" xr:uid="{B9766BC3-7F5A-45EF-B3C0-6E44ACBF0FD0}"/>
    <cellStyle name="Normal 2 22 15" xfId="8211" xr:uid="{B910BD6A-7679-4AA9-8543-6CCBF4F856D0}"/>
    <cellStyle name="Normal 2 22 16" xfId="8212" xr:uid="{3928A75C-3B39-4554-A406-687A90650749}"/>
    <cellStyle name="Normal 2 22 17" xfId="8213" xr:uid="{0B18CC66-53CC-41D8-9134-E1F6133D41C9}"/>
    <cellStyle name="Normal 2 22 18" xfId="8214" xr:uid="{69469909-4D3A-4DD8-A99D-0419E7F40A7D}"/>
    <cellStyle name="Normal 2 22 19" xfId="8215" xr:uid="{9EE7A72D-D505-4C0A-B754-ED6662511BE8}"/>
    <cellStyle name="Normal 2 22 2" xfId="8216" xr:uid="{319B76F7-B3FB-494C-B558-1CF5B818D777}"/>
    <cellStyle name="Normal 2 22 2 10" xfId="8217" xr:uid="{538E490C-9272-4AA5-A48D-AAC0DF7D56EE}"/>
    <cellStyle name="Normal 2 22 2 11" xfId="8218" xr:uid="{0B87A79A-927B-4D72-9DF7-5D070E60D711}"/>
    <cellStyle name="Normal 2 22 2 12" xfId="8219" xr:uid="{1CF60D3A-9F73-4823-9C17-066577CE23D1}"/>
    <cellStyle name="Normal 2 22 2 13" xfId="8220" xr:uid="{8BC77F5F-AE93-40C9-A874-E0C5AD4E9E37}"/>
    <cellStyle name="Normal 2 22 2 14" xfId="8221" xr:uid="{42C71CAE-D842-4DA2-8533-D77DA09C7E39}"/>
    <cellStyle name="Normal 2 22 2 15" xfId="8222" xr:uid="{7AB86CEC-AB71-4B35-ABF4-FF9468DF5CA8}"/>
    <cellStyle name="Normal 2 22 2 16" xfId="8223" xr:uid="{440CE873-90EC-4BE6-80A7-BBD77D8DDB7E}"/>
    <cellStyle name="Normal 2 22 2 17" xfId="8224" xr:uid="{5AA2B881-CAEF-4293-9238-39EAA7CC0FC7}"/>
    <cellStyle name="Normal 2 22 2 18" xfId="8225" xr:uid="{7A65897D-5BCB-4BA5-8FA9-51C3682A9964}"/>
    <cellStyle name="Normal 2 22 2 19" xfId="8226" xr:uid="{A5EA0968-8C6C-4507-839B-51CC646F3C87}"/>
    <cellStyle name="Normal 2 22 2 2" xfId="8227" xr:uid="{6FB7DDCC-A850-4DC3-A5DA-6BD13DA9B8DC}"/>
    <cellStyle name="Normal 2 22 2 2 10" xfId="8228" xr:uid="{857C8558-B049-4574-98A7-28FBB27A0057}"/>
    <cellStyle name="Normal 2 22 2 2 11" xfId="8229" xr:uid="{B05CBDD1-A9DA-4BCE-A4D7-01E268685DB9}"/>
    <cellStyle name="Normal 2 22 2 2 12" xfId="8230" xr:uid="{0E80023D-E576-47E7-BBC7-AAF1EC1289E8}"/>
    <cellStyle name="Normal 2 22 2 2 13" xfId="8231" xr:uid="{9300A83D-CD42-4225-8711-14AEBFE39C43}"/>
    <cellStyle name="Normal 2 22 2 2 14" xfId="8232" xr:uid="{4DD2ED8F-7C51-41FC-B9D4-C97D6221A5AF}"/>
    <cellStyle name="Normal 2 22 2 2 15" xfId="8233" xr:uid="{9301D17F-FCD7-4C59-A539-9F1D3A94D06F}"/>
    <cellStyle name="Normal 2 22 2 2 16" xfId="8234" xr:uid="{66924B95-EF98-4972-8D94-721BB1A6B5A3}"/>
    <cellStyle name="Normal 2 22 2 2 17" xfId="8235" xr:uid="{E73DEDB4-720F-4F33-8ED6-A1DD9F9D7146}"/>
    <cellStyle name="Normal 2 22 2 2 18" xfId="8236" xr:uid="{0CF88A55-86EE-4907-BDE9-AC406E6D2052}"/>
    <cellStyle name="Normal 2 22 2 2 19" xfId="8237" xr:uid="{6BC7954B-DE86-4456-BBDA-4280CCF37799}"/>
    <cellStyle name="Normal 2 22 2 2 2" xfId="8238" xr:uid="{01DA1943-B550-4179-9A9B-30F09E3F6231}"/>
    <cellStyle name="Normal 2 22 2 2 2 10" xfId="8239" xr:uid="{849C4177-E72C-4B13-A9FE-F9ECB369BDD5}"/>
    <cellStyle name="Normal 2 22 2 2 2 11" xfId="8240" xr:uid="{A4E06A7F-FD1D-45D5-BCD8-C54B2F1A833C}"/>
    <cellStyle name="Normal 2 22 2 2 2 12" xfId="8241" xr:uid="{A329C108-C1A8-47AE-B15D-B8B15DE483B1}"/>
    <cellStyle name="Normal 2 22 2 2 2 13" xfId="8242" xr:uid="{E893BCD5-2254-49B3-B5B6-ADAE56230971}"/>
    <cellStyle name="Normal 2 22 2 2 2 14" xfId="8243" xr:uid="{0C96850D-0D9F-4A07-8C84-0B4DF6406E42}"/>
    <cellStyle name="Normal 2 22 2 2 2 15" xfId="8244" xr:uid="{1B8EFF85-2130-4C8B-8727-2D5D004868C3}"/>
    <cellStyle name="Normal 2 22 2 2 2 16" xfId="8245" xr:uid="{25642166-92E9-4B8A-841E-9E2FA8994CBD}"/>
    <cellStyle name="Normal 2 22 2 2 2 17" xfId="8246" xr:uid="{037A9C9F-149F-4637-A7BC-B84EB8F33A2E}"/>
    <cellStyle name="Normal 2 22 2 2 2 18" xfId="8247" xr:uid="{C8304B5B-D453-4762-86A1-4A6B29333FF9}"/>
    <cellStyle name="Normal 2 22 2 2 2 19" xfId="8248" xr:uid="{6988DC63-B87B-4692-9ACC-3AF8DBAE3A8F}"/>
    <cellStyle name="Normal 2 22 2 2 2 2" xfId="8249" xr:uid="{2B0FCB55-ADCD-48E8-B49F-87C0C3ABE8D0}"/>
    <cellStyle name="Normal 2 22 2 2 2 20" xfId="8250" xr:uid="{571CEDA5-05A6-4363-B181-D1BBD6644F92}"/>
    <cellStyle name="Normal 2 22 2 2 2 21" xfId="8251" xr:uid="{BE1DB98E-9CDA-4E99-87CB-88DC51AEF2A1}"/>
    <cellStyle name="Normal 2 22 2 2 2 22" xfId="8252" xr:uid="{9B7F6C86-E27B-4CC4-993D-F339434F466A}"/>
    <cellStyle name="Normal 2 22 2 2 2 23" xfId="8253" xr:uid="{640CEFF1-62B9-4B24-86A2-D50CE8728D49}"/>
    <cellStyle name="Normal 2 22 2 2 2 24" xfId="8254" xr:uid="{CC01E764-EB6E-45BB-8809-6E724ACC7876}"/>
    <cellStyle name="Normal 2 22 2 2 2 25" xfId="8255" xr:uid="{D8790AE6-48B5-4BE3-AC28-E24C732B4936}"/>
    <cellStyle name="Normal 2 22 2 2 2 26" xfId="8256" xr:uid="{EA952AF7-E0D8-461D-A882-20091E60D7E6}"/>
    <cellStyle name="Normal 2 22 2 2 2 27" xfId="8257" xr:uid="{DCC1C1E0-2305-4EC8-8439-C087B3321ACE}"/>
    <cellStyle name="Normal 2 22 2 2 2 28" xfId="8258" xr:uid="{A4BB7E7B-946A-441A-BF61-FE4E75A8946B}"/>
    <cellStyle name="Normal 2 22 2 2 2 29" xfId="8259" xr:uid="{FF97D9FE-CA6C-4E10-8782-DEE1D6CCE765}"/>
    <cellStyle name="Normal 2 22 2 2 2 3" xfId="8260" xr:uid="{72F86357-D1BF-4C86-AD05-AFA4BF0D952A}"/>
    <cellStyle name="Normal 2 22 2 2 2 30" xfId="8261" xr:uid="{0186E99A-5624-4FA7-B8EF-EB30A65368CF}"/>
    <cellStyle name="Normal 2 22 2 2 2 31" xfId="8262" xr:uid="{351C1286-85FA-4FB6-A86F-757C14073F77}"/>
    <cellStyle name="Normal 2 22 2 2 2 32" xfId="8263" xr:uid="{956E18BC-5535-4572-BAEF-D03B914700CB}"/>
    <cellStyle name="Normal 2 22 2 2 2 33" xfId="8264" xr:uid="{CD929638-9398-41D4-9FF5-87E6FCCF288C}"/>
    <cellStyle name="Normal 2 22 2 2 2 34" xfId="8265" xr:uid="{5A723CE3-B634-47A8-B8E4-0BB4A2E8FA1D}"/>
    <cellStyle name="Normal 2 22 2 2 2 35" xfId="8266" xr:uid="{6F1DC329-C898-47B3-8ABE-340796904007}"/>
    <cellStyle name="Normal 2 22 2 2 2 36" xfId="8267" xr:uid="{9B30CC49-C5D3-4E28-B11E-04EBCF801CB4}"/>
    <cellStyle name="Normal 2 22 2 2 2 37" xfId="8268" xr:uid="{92503677-6B8C-4C02-A00B-E01C7059C0B5}"/>
    <cellStyle name="Normal 2 22 2 2 2 38" xfId="8269" xr:uid="{FBBA9FD3-DC8E-4BB0-B028-A03FBD9CD860}"/>
    <cellStyle name="Normal 2 22 2 2 2 4" xfId="8270" xr:uid="{77DCB396-8572-41D5-AE74-A05087FBD799}"/>
    <cellStyle name="Normal 2 22 2 2 2 5" xfId="8271" xr:uid="{3BFBB758-31AE-4930-BD21-BE7037150B2E}"/>
    <cellStyle name="Normal 2 22 2 2 2 6" xfId="8272" xr:uid="{EB0D80CC-79A1-4E70-B617-D1D10A66C2F2}"/>
    <cellStyle name="Normal 2 22 2 2 2 7" xfId="8273" xr:uid="{77337BFB-299F-41CD-9709-0D92B93DE300}"/>
    <cellStyle name="Normal 2 22 2 2 2 8" xfId="8274" xr:uid="{95258000-12E8-4839-8FFC-752E32485B39}"/>
    <cellStyle name="Normal 2 22 2 2 2 9" xfId="8275" xr:uid="{411C42F5-862A-40DD-81EE-EC747FCC40A6}"/>
    <cellStyle name="Normal 2 22 2 2 20" xfId="8276" xr:uid="{27F9F07D-9AAD-4E6C-9408-12C699B30AB7}"/>
    <cellStyle name="Normal 2 22 2 2 21" xfId="8277" xr:uid="{22138C12-DD35-4064-8E9B-590D840CA816}"/>
    <cellStyle name="Normal 2 22 2 2 22" xfId="8278" xr:uid="{B392A025-C55D-44BA-B5F8-811CB77B6F55}"/>
    <cellStyle name="Normal 2 22 2 2 23" xfId="8279" xr:uid="{AF7C9506-A9BA-49CD-891E-3B8EA7850C32}"/>
    <cellStyle name="Normal 2 22 2 2 24" xfId="8280" xr:uid="{250EFB49-9881-4F3C-8B11-803B746528F8}"/>
    <cellStyle name="Normal 2 22 2 2 25" xfId="8281" xr:uid="{36D00590-BD24-4C8B-98EC-F8FE4C8AC418}"/>
    <cellStyle name="Normal 2 22 2 2 26" xfId="8282" xr:uid="{79F27556-55FD-40A6-A971-D215AD0A0BE5}"/>
    <cellStyle name="Normal 2 22 2 2 27" xfId="8283" xr:uid="{BF23CE75-2B88-40A2-86FB-79AF0ED11322}"/>
    <cellStyle name="Normal 2 22 2 2 28" xfId="8284" xr:uid="{7558F242-17CB-4381-A414-E38021BD2CED}"/>
    <cellStyle name="Normal 2 22 2 2 29" xfId="8285" xr:uid="{D0D85A23-F087-4784-8F91-2A15F0DDE525}"/>
    <cellStyle name="Normal 2 22 2 2 3" xfId="8286" xr:uid="{3B8AEECF-6FED-4E1D-8629-D45B5D780AB9}"/>
    <cellStyle name="Normal 2 22 2 2 30" xfId="8287" xr:uid="{242D8315-B255-49AE-A924-0D0E1D1E3022}"/>
    <cellStyle name="Normal 2 22 2 2 31" xfId="8288" xr:uid="{EC168BF3-FDAC-4DAF-9EDF-708425055BC0}"/>
    <cellStyle name="Normal 2 22 2 2 32" xfId="8289" xr:uid="{C6E53790-B660-40C3-83B4-7BFEAD04B164}"/>
    <cellStyle name="Normal 2 22 2 2 33" xfId="8290" xr:uid="{B8AD02C3-F76B-4ED0-9F56-4C448FB818DD}"/>
    <cellStyle name="Normal 2 22 2 2 34" xfId="8291" xr:uid="{96C44549-4A71-4EDE-92A9-596251439546}"/>
    <cellStyle name="Normal 2 22 2 2 35" xfId="8292" xr:uid="{F9CD72EB-6268-4675-8F9E-2BBA4584E5C6}"/>
    <cellStyle name="Normal 2 22 2 2 36" xfId="8293" xr:uid="{3F30AF10-74A9-41CF-BDC8-226379816D33}"/>
    <cellStyle name="Normal 2 22 2 2 37" xfId="8294" xr:uid="{4C4264E1-6B17-4995-906A-DFC9388C51E8}"/>
    <cellStyle name="Normal 2 22 2 2 38" xfId="8295" xr:uid="{A089864B-C426-4CEF-A762-0378EEBB128B}"/>
    <cellStyle name="Normal 2 22 2 2 4" xfId="8296" xr:uid="{F9FDB47A-3C05-4E81-94BF-B5A641336BAB}"/>
    <cellStyle name="Normal 2 22 2 2 5" xfId="8297" xr:uid="{88BE0172-846F-4926-8D25-F02372E0728E}"/>
    <cellStyle name="Normal 2 22 2 2 6" xfId="8298" xr:uid="{7BA1850E-E130-471B-95D1-C8D2DD92F648}"/>
    <cellStyle name="Normal 2 22 2 2 7" xfId="8299" xr:uid="{B364CEA5-83CF-4E7A-8597-D36EDBA48734}"/>
    <cellStyle name="Normal 2 22 2 2 8" xfId="8300" xr:uid="{3FAF5CDF-CC54-4335-A1B4-B756A936E1E3}"/>
    <cellStyle name="Normal 2 22 2 2 9" xfId="8301" xr:uid="{1F6B16C5-C149-461A-87BF-139F73C455D6}"/>
    <cellStyle name="Normal 2 22 2 20" xfId="8302" xr:uid="{0C2FDEDD-7A04-4B24-B767-51B5AB918F6F}"/>
    <cellStyle name="Normal 2 22 2 21" xfId="8303" xr:uid="{EDCC2760-7D9B-42F0-9994-7821D8C86C45}"/>
    <cellStyle name="Normal 2 22 2 22" xfId="8304" xr:uid="{E61CDBEC-2746-41E0-B913-77A04E9708DF}"/>
    <cellStyle name="Normal 2 22 2 23" xfId="8305" xr:uid="{BEA392B2-CC89-4EA6-9C46-6A6FD508A897}"/>
    <cellStyle name="Normal 2 22 2 24" xfId="8306" xr:uid="{8A65F362-17FA-4C26-AE23-18230AEEC16D}"/>
    <cellStyle name="Normal 2 22 2 25" xfId="8307" xr:uid="{521BDA05-E28F-4B2E-8230-44B5498884E1}"/>
    <cellStyle name="Normal 2 22 2 26" xfId="8308" xr:uid="{FF2B94C2-F354-430F-9F10-F1BED94BDED4}"/>
    <cellStyle name="Normal 2 22 2 27" xfId="8309" xr:uid="{78B25847-B742-4901-BE66-15C193C451DF}"/>
    <cellStyle name="Normal 2 22 2 28" xfId="8310" xr:uid="{13430F65-AB84-442E-BF92-3F901A48769C}"/>
    <cellStyle name="Normal 2 22 2 29" xfId="8311" xr:uid="{7C9AE661-DDAD-4D6D-8276-45F97E549A4E}"/>
    <cellStyle name="Normal 2 22 2 3" xfId="8312" xr:uid="{697D4F6C-FC0A-4604-883D-FA603682BF09}"/>
    <cellStyle name="Normal 2 22 2 30" xfId="8313" xr:uid="{4C7DABC5-BB47-46AA-85B1-A4C3F103E4E6}"/>
    <cellStyle name="Normal 2 22 2 31" xfId="8314" xr:uid="{3D239928-AA80-4734-A968-DD2FE7ACA912}"/>
    <cellStyle name="Normal 2 22 2 32" xfId="8315" xr:uid="{51A2B4DC-E719-441B-9821-5B840F03D98F}"/>
    <cellStyle name="Normal 2 22 2 33" xfId="8316" xr:uid="{F02C14BD-9FB8-48F1-BF84-AC3C14782F88}"/>
    <cellStyle name="Normal 2 22 2 34" xfId="8317" xr:uid="{2C063EA5-6576-4E40-A7F0-3CCC873C5FE1}"/>
    <cellStyle name="Normal 2 22 2 35" xfId="8318" xr:uid="{3A753597-8CFE-4FCA-A4CD-E10066318776}"/>
    <cellStyle name="Normal 2 22 2 36" xfId="8319" xr:uid="{C6A04B3B-A458-40BB-87C0-CC4F7F9E4570}"/>
    <cellStyle name="Normal 2 22 2 37" xfId="8320" xr:uid="{F5F5469D-93A3-4EE3-B41F-E830533631DA}"/>
    <cellStyle name="Normal 2 22 2 38" xfId="8321" xr:uid="{031132FA-5426-4721-95C4-DCD7847E93A0}"/>
    <cellStyle name="Normal 2 22 2 39" xfId="8322" xr:uid="{2D577162-6521-4E0A-94FA-CAF4273C498D}"/>
    <cellStyle name="Normal 2 22 2 4" xfId="8323" xr:uid="{450CB19B-D4D7-425C-99AD-C35CD8D6E0D9}"/>
    <cellStyle name="Normal 2 22 2 40" xfId="8324" xr:uid="{1E6AF43D-5D96-4AAF-890C-2CF4812A7A03}"/>
    <cellStyle name="Normal 2 22 2 5" xfId="8325" xr:uid="{3A8B2ABF-FF77-46E0-99CB-C47F3B307213}"/>
    <cellStyle name="Normal 2 22 2 6" xfId="8326" xr:uid="{C46A520F-E04C-498D-AD7E-9429EE4A13AE}"/>
    <cellStyle name="Normal 2 22 2 7" xfId="8327" xr:uid="{EF92C42C-B01F-46B1-8B14-BBF1EFF4627A}"/>
    <cellStyle name="Normal 2 22 2 8" xfId="8328" xr:uid="{0883D868-8BBE-48D1-A89F-5580459F7DCB}"/>
    <cellStyle name="Normal 2 22 2 9" xfId="8329" xr:uid="{11105C85-346D-4C2C-A3CB-ED35D94659DC}"/>
    <cellStyle name="Normal 2 22 20" xfId="8330" xr:uid="{81D470B0-5A6A-45C4-8C64-1902F6C2B35A}"/>
    <cellStyle name="Normal 2 22 21" xfId="8331" xr:uid="{FAF4C857-38E2-4F2B-8EBC-CB74366FE244}"/>
    <cellStyle name="Normal 2 22 22" xfId="8332" xr:uid="{77F939A4-4844-4123-85D5-D70531E5085D}"/>
    <cellStyle name="Normal 2 22 23" xfId="8333" xr:uid="{C9C4BC21-C3DC-400A-AF97-2C35A5EEDAB9}"/>
    <cellStyle name="Normal 2 22 24" xfId="8334" xr:uid="{7EE31BD5-6DCA-43FA-A59D-DAB7EDBA0B13}"/>
    <cellStyle name="Normal 2 22 25" xfId="8335" xr:uid="{B31CC8A7-4CD0-4AA0-9B7E-80205AFEC63F}"/>
    <cellStyle name="Normal 2 22 26" xfId="8336" xr:uid="{261098A9-2851-4D60-A02D-1861739D3700}"/>
    <cellStyle name="Normal 2 22 27" xfId="8337" xr:uid="{78E3C16C-4AC2-4CF2-9E42-E4F2C4B4DE4F}"/>
    <cellStyle name="Normal 2 22 28" xfId="8338" xr:uid="{4FE099FE-7EBE-4FD7-8E9A-8AF562064233}"/>
    <cellStyle name="Normal 2 22 29" xfId="8339" xr:uid="{0322FCCD-5A35-452D-BD24-F0EE75797014}"/>
    <cellStyle name="Normal 2 22 3" xfId="8340" xr:uid="{6C15D750-4749-4B9F-A860-4ADA2D5A9161}"/>
    <cellStyle name="Normal 2 22 3 10" xfId="8341" xr:uid="{63E5F082-0A8A-4E44-8245-2135E04B88AE}"/>
    <cellStyle name="Normal 2 22 3 11" xfId="8342" xr:uid="{5EEAE2AB-D801-4521-BE19-A5F5060AAF7E}"/>
    <cellStyle name="Normal 2 22 3 12" xfId="8343" xr:uid="{EE119149-6ECA-4CB8-B079-8A9ADD160D8A}"/>
    <cellStyle name="Normal 2 22 3 13" xfId="8344" xr:uid="{AF62F18D-790D-4313-A4C9-9756FB383138}"/>
    <cellStyle name="Normal 2 22 3 14" xfId="8345" xr:uid="{359FEA4D-147B-4086-AB5E-7589AEAF2FCF}"/>
    <cellStyle name="Normal 2 22 3 15" xfId="8346" xr:uid="{AE601AEE-B9CB-4AF2-B2A0-F8120761F2B3}"/>
    <cellStyle name="Normal 2 22 3 16" xfId="8347" xr:uid="{3BF4D8C5-371F-485D-BAEB-8E9136021462}"/>
    <cellStyle name="Normal 2 22 3 17" xfId="8348" xr:uid="{3F09716B-E4B5-4522-80DE-8BE31104AAE8}"/>
    <cellStyle name="Normal 2 22 3 18" xfId="8349" xr:uid="{F9DC8E04-CADB-4415-931B-CE4974DB407C}"/>
    <cellStyle name="Normal 2 22 3 19" xfId="8350" xr:uid="{C75B5108-731A-4E1D-8960-A0BE935A054B}"/>
    <cellStyle name="Normal 2 22 3 2" xfId="8351" xr:uid="{8B7489C8-CB6A-4D77-AD68-2C82CFEEC0C4}"/>
    <cellStyle name="Normal 2 22 3 2 10" xfId="8352" xr:uid="{298E91EE-78C0-4489-ABEC-6C3F062F9F0F}"/>
    <cellStyle name="Normal 2 22 3 2 11" xfId="8353" xr:uid="{11CF9F05-9825-440A-B964-3BBFB82226C9}"/>
    <cellStyle name="Normal 2 22 3 2 12" xfId="8354" xr:uid="{126F5D8C-D0B1-4002-828E-712116905EF5}"/>
    <cellStyle name="Normal 2 22 3 2 13" xfId="8355" xr:uid="{1C8E8500-9316-4236-A9B1-D1C381D55486}"/>
    <cellStyle name="Normal 2 22 3 2 14" xfId="8356" xr:uid="{7342199D-F3D3-44D1-98F4-1901D9A7510E}"/>
    <cellStyle name="Normal 2 22 3 2 15" xfId="8357" xr:uid="{8D663FC1-2167-469C-A696-549914E76E6C}"/>
    <cellStyle name="Normal 2 22 3 2 16" xfId="8358" xr:uid="{DE7B487F-ED3C-43AF-9804-D8484F4D676D}"/>
    <cellStyle name="Normal 2 22 3 2 17" xfId="8359" xr:uid="{38ABA76F-C19E-4E60-9984-A5866B0D3C74}"/>
    <cellStyle name="Normal 2 22 3 2 18" xfId="8360" xr:uid="{A818E57A-F3E7-4DA6-A7B0-AA5904CF4F5D}"/>
    <cellStyle name="Normal 2 22 3 2 19" xfId="8361" xr:uid="{71A26D40-1B01-4039-B90D-B108602ECF44}"/>
    <cellStyle name="Normal 2 22 3 2 2" xfId="8362" xr:uid="{669DD82E-2864-4798-938E-273DEC58CF50}"/>
    <cellStyle name="Normal 2 22 3 2 20" xfId="8363" xr:uid="{0794A591-7961-49CE-870A-EFBAE0E8AC71}"/>
    <cellStyle name="Normal 2 22 3 2 21" xfId="8364" xr:uid="{91640987-1213-4B50-8546-9DFCF2F05CD6}"/>
    <cellStyle name="Normal 2 22 3 2 22" xfId="8365" xr:uid="{6AC6295A-BD96-4231-8E8D-DBDB066EF370}"/>
    <cellStyle name="Normal 2 22 3 2 23" xfId="8366" xr:uid="{BEA97C7A-3FBF-4DEB-A599-45AD38CC2D6F}"/>
    <cellStyle name="Normal 2 22 3 2 24" xfId="8367" xr:uid="{363A5996-F9D3-4000-A6B6-5C3F0B760186}"/>
    <cellStyle name="Normal 2 22 3 2 25" xfId="8368" xr:uid="{C33A8859-2E1F-49BE-8C88-05289A3A8B17}"/>
    <cellStyle name="Normal 2 22 3 2 26" xfId="8369" xr:uid="{7CF8FF18-E455-4EC1-B9F6-45A65234C1DF}"/>
    <cellStyle name="Normal 2 22 3 2 27" xfId="8370" xr:uid="{BE1DCD32-CF27-4AAB-9DEB-4ADBFDD01564}"/>
    <cellStyle name="Normal 2 22 3 2 28" xfId="8371" xr:uid="{131EDFC7-21DF-4217-A005-A69906A5ADB7}"/>
    <cellStyle name="Normal 2 22 3 2 29" xfId="8372" xr:uid="{DC9E38F7-1511-46DB-B5DA-51AFDDC37267}"/>
    <cellStyle name="Normal 2 22 3 2 3" xfId="8373" xr:uid="{69BD79D3-5343-41CB-A1C7-5DDBDDDD5FE3}"/>
    <cellStyle name="Normal 2 22 3 2 30" xfId="8374" xr:uid="{3032DD83-6FBC-40D5-8DBD-8FE9D9D03942}"/>
    <cellStyle name="Normal 2 22 3 2 31" xfId="8375" xr:uid="{28301A7A-586C-4CA2-9B30-C7C4876DAA74}"/>
    <cellStyle name="Normal 2 22 3 2 32" xfId="8376" xr:uid="{5AE7F246-D320-40CD-AF1B-465F9F163644}"/>
    <cellStyle name="Normal 2 22 3 2 33" xfId="8377" xr:uid="{A4BBFED8-03B3-4661-B6F5-DB294C2EA8AC}"/>
    <cellStyle name="Normal 2 22 3 2 34" xfId="8378" xr:uid="{A8959F04-2F35-4FEB-A737-9FDBE8E555E4}"/>
    <cellStyle name="Normal 2 22 3 2 35" xfId="8379" xr:uid="{81174E7A-C9AC-4F35-9217-F7A62789FB0E}"/>
    <cellStyle name="Normal 2 22 3 2 36" xfId="8380" xr:uid="{7D40065F-76A1-40A2-9D63-B231CFA73853}"/>
    <cellStyle name="Normal 2 22 3 2 37" xfId="8381" xr:uid="{30BB2379-B8AA-422C-A0DE-B1AE7ED32AE6}"/>
    <cellStyle name="Normal 2 22 3 2 38" xfId="8382" xr:uid="{70592CA4-6BE4-4245-9D7E-DE7ED4B3B2C0}"/>
    <cellStyle name="Normal 2 22 3 2 4" xfId="8383" xr:uid="{C327F75D-F24B-442A-B249-D74B59B56E1D}"/>
    <cellStyle name="Normal 2 22 3 2 5" xfId="8384" xr:uid="{4C5A2AAB-48E6-4ADE-9652-F81E9AFBE508}"/>
    <cellStyle name="Normal 2 22 3 2 6" xfId="8385" xr:uid="{29AEF953-CF0B-4B9E-96CF-08A5BAAE6BE3}"/>
    <cellStyle name="Normal 2 22 3 2 7" xfId="8386" xr:uid="{53349808-D5F7-4C3F-8744-CC0E3F583FA2}"/>
    <cellStyle name="Normal 2 22 3 2 8" xfId="8387" xr:uid="{3E547EA2-D6D2-4B75-9CE6-3AA067BCF09A}"/>
    <cellStyle name="Normal 2 22 3 2 9" xfId="8388" xr:uid="{DBA52E8A-9A4D-4D55-B204-4DD0312C5109}"/>
    <cellStyle name="Normal 2 22 3 20" xfId="8389" xr:uid="{15977DF1-48AD-4763-9055-2D767E278828}"/>
    <cellStyle name="Normal 2 22 3 21" xfId="8390" xr:uid="{DB0F763B-14E4-4C21-A3E2-1E0E1BF67202}"/>
    <cellStyle name="Normal 2 22 3 22" xfId="8391" xr:uid="{1A71DBE4-1713-4513-B0A7-A66181EAD7BB}"/>
    <cellStyle name="Normal 2 22 3 23" xfId="8392" xr:uid="{BFDDD894-4944-4CF9-9F3D-301F94ADA8F6}"/>
    <cellStyle name="Normal 2 22 3 24" xfId="8393" xr:uid="{21807124-598F-4BBB-9684-3E97E41038F4}"/>
    <cellStyle name="Normal 2 22 3 25" xfId="8394" xr:uid="{BD350122-7A51-4F23-B502-C5753AC39AA2}"/>
    <cellStyle name="Normal 2 22 3 26" xfId="8395" xr:uid="{EC0E967D-2818-4205-9130-549F53F56C96}"/>
    <cellStyle name="Normal 2 22 3 27" xfId="8396" xr:uid="{09C2475E-6547-4319-96EC-16BF8B287D08}"/>
    <cellStyle name="Normal 2 22 3 28" xfId="8397" xr:uid="{77A19C5A-6759-48D6-B044-DF7CCA11BB54}"/>
    <cellStyle name="Normal 2 22 3 29" xfId="8398" xr:uid="{5B951581-8A60-4A51-B37F-A0DF8B709E56}"/>
    <cellStyle name="Normal 2 22 3 3" xfId="8399" xr:uid="{028CB1EB-5D5C-40B5-B394-153458C348A7}"/>
    <cellStyle name="Normal 2 22 3 30" xfId="8400" xr:uid="{E020F0DA-1A19-420D-8B51-D83BBD0ED222}"/>
    <cellStyle name="Normal 2 22 3 31" xfId="8401" xr:uid="{7D0CABCA-C397-439A-BB7D-2297BC827A63}"/>
    <cellStyle name="Normal 2 22 3 32" xfId="8402" xr:uid="{FBA0FB58-61F4-4B52-AA65-778CFA59062D}"/>
    <cellStyle name="Normal 2 22 3 33" xfId="8403" xr:uid="{769D755B-04BC-4814-9DC9-9E8C1282D921}"/>
    <cellStyle name="Normal 2 22 3 34" xfId="8404" xr:uid="{4087D7A7-7379-4791-81EC-920A2C38A4D3}"/>
    <cellStyle name="Normal 2 22 3 35" xfId="8405" xr:uid="{1A6D76F3-4BF5-4A51-91FF-A6AA65DE863C}"/>
    <cellStyle name="Normal 2 22 3 36" xfId="8406" xr:uid="{1DFEE179-3635-4F30-986B-2A07DEFA3780}"/>
    <cellStyle name="Normal 2 22 3 37" xfId="8407" xr:uid="{C9FF259F-0D15-4AB3-AF74-CD948B6107C9}"/>
    <cellStyle name="Normal 2 22 3 38" xfId="8408" xr:uid="{998D6DFF-4E30-4AAE-9296-F289AFAE5284}"/>
    <cellStyle name="Normal 2 22 3 4" xfId="8409" xr:uid="{8AEECB55-974E-4511-9749-5F8718C6072B}"/>
    <cellStyle name="Normal 2 22 3 5" xfId="8410" xr:uid="{73B086B9-64B9-46EC-86C7-8CB2A6508106}"/>
    <cellStyle name="Normal 2 22 3 6" xfId="8411" xr:uid="{742DA005-3FF0-4DF3-BD2A-5DDF709B0F6C}"/>
    <cellStyle name="Normal 2 22 3 7" xfId="8412" xr:uid="{0F69EA84-179A-4006-B2E3-4349CC20025D}"/>
    <cellStyle name="Normal 2 22 3 8" xfId="8413" xr:uid="{AEDC7DDB-F653-4FDF-A92E-BF37AA9C7FF1}"/>
    <cellStyle name="Normal 2 22 3 9" xfId="8414" xr:uid="{ADE3D945-4F41-48E2-B581-28D157ED8BD9}"/>
    <cellStyle name="Normal 2 22 30" xfId="8415" xr:uid="{40411DB8-4A20-420E-AB8B-7F8F33EFDFBB}"/>
    <cellStyle name="Normal 2 22 31" xfId="8416" xr:uid="{76D15D05-4892-458E-90F0-C66216DA5581}"/>
    <cellStyle name="Normal 2 22 32" xfId="8417" xr:uid="{EB9A3A96-A177-47F6-8650-03D20C929B48}"/>
    <cellStyle name="Normal 2 22 33" xfId="8418" xr:uid="{3850248E-9A92-490C-A2C0-B7E590D85DCA}"/>
    <cellStyle name="Normal 2 22 34" xfId="8419" xr:uid="{69484B6C-2588-4151-853D-9110FC2B3277}"/>
    <cellStyle name="Normal 2 22 35" xfId="8420" xr:uid="{C1ADCF24-C3B4-417F-B653-3F31EF6ECFA5}"/>
    <cellStyle name="Normal 2 22 36" xfId="8421" xr:uid="{05E7720E-260D-4D40-9EF1-32ABA8B5AE81}"/>
    <cellStyle name="Normal 2 22 37" xfId="8422" xr:uid="{854915A4-9ED0-4679-B92B-06FC0D22713C}"/>
    <cellStyle name="Normal 2 22 38" xfId="8423" xr:uid="{AD255189-FC01-477C-97C3-0727EF571921}"/>
    <cellStyle name="Normal 2 22 39" xfId="8424" xr:uid="{A9F2ED99-E5DB-4C35-A8F8-39A0E621CF9A}"/>
    <cellStyle name="Normal 2 22 4" xfId="8425" xr:uid="{8614EFE1-AEF1-46B2-8254-0ED6C1A43FCB}"/>
    <cellStyle name="Normal 2 22 40" xfId="8426" xr:uid="{D2589A67-D2D9-4149-BC0A-5C3B108A9BED}"/>
    <cellStyle name="Normal 2 22 5" xfId="8427" xr:uid="{D1B9FC9C-09B3-4059-BDF5-294EC56BF8D0}"/>
    <cellStyle name="Normal 2 22 6" xfId="8428" xr:uid="{2D28FF83-6A1D-4053-94BA-4BF86EA64D1C}"/>
    <cellStyle name="Normal 2 22 7" xfId="8429" xr:uid="{93B7D0D1-4BB5-4343-A27C-9C611C54280B}"/>
    <cellStyle name="Normal 2 22 8" xfId="8430" xr:uid="{F0626934-4891-4BE4-9356-F980459F8B4D}"/>
    <cellStyle name="Normal 2 22 9" xfId="8431" xr:uid="{7330227A-F080-4198-910A-2679DE8A5CFF}"/>
    <cellStyle name="Normal 2 23" xfId="8432" xr:uid="{0F59B14A-D218-4958-92CC-10041CDA744E}"/>
    <cellStyle name="Normal 2 23 10" xfId="8433" xr:uid="{7A06DD01-86D3-41AF-BB5F-2B2C9457A961}"/>
    <cellStyle name="Normal 2 23 11" xfId="8434" xr:uid="{D9F655BE-A6F6-4635-B0CF-EB55DADB34AC}"/>
    <cellStyle name="Normal 2 23 12" xfId="8435" xr:uid="{48B06A9C-D856-47E2-B0FD-37EC58CDCC2E}"/>
    <cellStyle name="Normal 2 23 13" xfId="8436" xr:uid="{B80C53E4-9FAB-4277-A5AF-34B531C99833}"/>
    <cellStyle name="Normal 2 23 14" xfId="8437" xr:uid="{61AB0279-9588-49AD-8EC0-E186137EEB2B}"/>
    <cellStyle name="Normal 2 23 15" xfId="8438" xr:uid="{91EE3964-F178-4878-91B8-A420864AA7A3}"/>
    <cellStyle name="Normal 2 23 16" xfId="8439" xr:uid="{A7D42DE2-D2F5-45A6-BDFE-9D8F96CF7855}"/>
    <cellStyle name="Normal 2 23 17" xfId="8440" xr:uid="{6197D2B2-53F7-4911-835A-1B853AB53EEE}"/>
    <cellStyle name="Normal 2 23 18" xfId="8441" xr:uid="{8FBAB29D-D832-491C-803E-B1D5DF5D8AB6}"/>
    <cellStyle name="Normal 2 23 19" xfId="8442" xr:uid="{CF3E599C-FC0C-4038-82E9-E28C31C4AAE8}"/>
    <cellStyle name="Normal 2 23 2" xfId="8443" xr:uid="{4CEAC305-C77E-415D-9919-DE7B0C009091}"/>
    <cellStyle name="Normal 2 23 2 10" xfId="8444" xr:uid="{C9C04AC1-75AF-4EF9-A2D5-86667B8D974D}"/>
    <cellStyle name="Normal 2 23 2 11" xfId="8445" xr:uid="{E4F7BF14-EE75-47DA-A32A-D4347E143E5E}"/>
    <cellStyle name="Normal 2 23 2 12" xfId="8446" xr:uid="{42DF5A37-5332-4A5C-B5E9-159D8C9669CB}"/>
    <cellStyle name="Normal 2 23 2 13" xfId="8447" xr:uid="{BAB981D7-CDD8-46D6-AFE8-505D9024FA36}"/>
    <cellStyle name="Normal 2 23 2 14" xfId="8448" xr:uid="{FD809A7F-7371-44D8-8821-A84520D4B234}"/>
    <cellStyle name="Normal 2 23 2 15" xfId="8449" xr:uid="{5B61B5AC-5050-4275-8208-3941AE54A667}"/>
    <cellStyle name="Normal 2 23 2 16" xfId="8450" xr:uid="{0A370F27-4C65-46BC-A2E2-1F13AE2E7E56}"/>
    <cellStyle name="Normal 2 23 2 17" xfId="8451" xr:uid="{49B0B90B-F2CE-4633-9844-1739DBA5E4BA}"/>
    <cellStyle name="Normal 2 23 2 18" xfId="8452" xr:uid="{D7B2E9B2-E2D0-43AF-9D02-C27B16C54BF1}"/>
    <cellStyle name="Normal 2 23 2 19" xfId="8453" xr:uid="{A1445BAE-21D2-42FF-AA18-3FF329DE6E8E}"/>
    <cellStyle name="Normal 2 23 2 2" xfId="8454" xr:uid="{EAF48A8C-9C99-4E85-9AC7-3B6E7D663B01}"/>
    <cellStyle name="Normal 2 23 2 2 10" xfId="8455" xr:uid="{D1A22785-2B87-4487-B8CC-2CA114408D01}"/>
    <cellStyle name="Normal 2 23 2 2 11" xfId="8456" xr:uid="{CA5550DB-3926-4A4A-9665-ECB7E71BB5BD}"/>
    <cellStyle name="Normal 2 23 2 2 12" xfId="8457" xr:uid="{6FB7620A-EEC5-4B61-888E-FE5B0F6BD916}"/>
    <cellStyle name="Normal 2 23 2 2 13" xfId="8458" xr:uid="{F1489FEA-9B23-4A6F-9623-5916ED776195}"/>
    <cellStyle name="Normal 2 23 2 2 14" xfId="8459" xr:uid="{D8CE4A58-CB9C-4849-99D6-CCD7F384374A}"/>
    <cellStyle name="Normal 2 23 2 2 15" xfId="8460" xr:uid="{475C8BA3-F965-41BF-B69E-5EF2086065ED}"/>
    <cellStyle name="Normal 2 23 2 2 16" xfId="8461" xr:uid="{0929B61E-7008-49D7-AFFB-A1291D9A3429}"/>
    <cellStyle name="Normal 2 23 2 2 17" xfId="8462" xr:uid="{9101F5AF-B38F-4325-A760-92E7DAC3AD94}"/>
    <cellStyle name="Normal 2 23 2 2 18" xfId="8463" xr:uid="{DF8439C6-E651-47BE-B39E-8350B39608D3}"/>
    <cellStyle name="Normal 2 23 2 2 19" xfId="8464" xr:uid="{DD41A481-ABD7-4F33-88FE-AFD33D00A5F7}"/>
    <cellStyle name="Normal 2 23 2 2 2" xfId="8465" xr:uid="{2A708CC7-5B7F-4AB2-9894-E170BCD6661A}"/>
    <cellStyle name="Normal 2 23 2 2 2 10" xfId="8466" xr:uid="{02224C86-A35D-4102-9F4E-212B0516052B}"/>
    <cellStyle name="Normal 2 23 2 2 2 11" xfId="8467" xr:uid="{BA73FEB5-5167-49E9-95FF-AA5A87F48207}"/>
    <cellStyle name="Normal 2 23 2 2 2 12" xfId="8468" xr:uid="{2C184116-07D4-471E-967F-88F9A3051AC3}"/>
    <cellStyle name="Normal 2 23 2 2 2 13" xfId="8469" xr:uid="{6D4BE87F-960C-4206-856A-141690E2565C}"/>
    <cellStyle name="Normal 2 23 2 2 2 14" xfId="8470" xr:uid="{7E829C9D-E71C-4668-8764-47C1D596EE80}"/>
    <cellStyle name="Normal 2 23 2 2 2 15" xfId="8471" xr:uid="{26F267CA-C190-475F-938B-27198DF5B7A1}"/>
    <cellStyle name="Normal 2 23 2 2 2 16" xfId="8472" xr:uid="{20DED875-EB51-4FD4-B717-60ADFCF29681}"/>
    <cellStyle name="Normal 2 23 2 2 2 17" xfId="8473" xr:uid="{0CAECC4B-E857-4F59-95BF-A9B1BFC83084}"/>
    <cellStyle name="Normal 2 23 2 2 2 18" xfId="8474" xr:uid="{FD7E1368-7B51-4A0F-9C7C-84793940BD3D}"/>
    <cellStyle name="Normal 2 23 2 2 2 19" xfId="8475" xr:uid="{47FC2478-6EC9-4A65-A5D1-260064277695}"/>
    <cellStyle name="Normal 2 23 2 2 2 2" xfId="8476" xr:uid="{D2CCEEA1-FDD3-4D13-9FB1-FF15CA64F8B1}"/>
    <cellStyle name="Normal 2 23 2 2 2 20" xfId="8477" xr:uid="{C98B7947-6A8E-4DA1-91E1-C1168D30567D}"/>
    <cellStyle name="Normal 2 23 2 2 2 21" xfId="8478" xr:uid="{0B65CE4E-1BEC-4B46-9295-290967C51645}"/>
    <cellStyle name="Normal 2 23 2 2 2 22" xfId="8479" xr:uid="{15C5D465-CFF3-40D7-A1F4-08DBC37FF2DA}"/>
    <cellStyle name="Normal 2 23 2 2 2 23" xfId="8480" xr:uid="{70D33770-D903-4CE2-8D8E-690D6D988870}"/>
    <cellStyle name="Normal 2 23 2 2 2 24" xfId="8481" xr:uid="{44D619F4-8132-4CCF-8AD7-98CCB449CEF8}"/>
    <cellStyle name="Normal 2 23 2 2 2 25" xfId="8482" xr:uid="{F8ADA936-6346-4285-992E-D80C0244822B}"/>
    <cellStyle name="Normal 2 23 2 2 2 26" xfId="8483" xr:uid="{DFF4AE1C-487C-40C1-ADA4-EDCE8484E632}"/>
    <cellStyle name="Normal 2 23 2 2 2 27" xfId="8484" xr:uid="{D4F6F0CB-E29B-4B0B-8EAE-0F0F4FAA8716}"/>
    <cellStyle name="Normal 2 23 2 2 2 28" xfId="8485" xr:uid="{CAC91197-B283-431A-B8EF-003D669AE8D8}"/>
    <cellStyle name="Normal 2 23 2 2 2 29" xfId="8486" xr:uid="{C767BE21-A7FC-4F6D-9C86-89EB173F1878}"/>
    <cellStyle name="Normal 2 23 2 2 2 3" xfId="8487" xr:uid="{E48269CF-B377-47F0-85CD-BFF32D688308}"/>
    <cellStyle name="Normal 2 23 2 2 2 30" xfId="8488" xr:uid="{CA092E2E-F63E-48FA-84DD-5A03D5D9EC73}"/>
    <cellStyle name="Normal 2 23 2 2 2 31" xfId="8489" xr:uid="{A2EF336D-98B1-4B14-9F22-C62F6D8A81B5}"/>
    <cellStyle name="Normal 2 23 2 2 2 32" xfId="8490" xr:uid="{0A929C4F-2CB3-4469-BB73-5A4C5450DF56}"/>
    <cellStyle name="Normal 2 23 2 2 2 33" xfId="8491" xr:uid="{3E099360-D6B5-449F-9786-2F12D2A9C963}"/>
    <cellStyle name="Normal 2 23 2 2 2 34" xfId="8492" xr:uid="{246D522E-7750-4FFE-80DD-FAEB19ABCF17}"/>
    <cellStyle name="Normal 2 23 2 2 2 35" xfId="8493" xr:uid="{B941A669-B705-42A7-9BA5-1E837A83BB2F}"/>
    <cellStyle name="Normal 2 23 2 2 2 36" xfId="8494" xr:uid="{D9587329-019E-4333-8A4C-06575BC4C7AB}"/>
    <cellStyle name="Normal 2 23 2 2 2 37" xfId="8495" xr:uid="{7F071807-AA55-4D4F-92E4-C55CEFD0205A}"/>
    <cellStyle name="Normal 2 23 2 2 2 38" xfId="8496" xr:uid="{91A6FF0F-7EF4-4A2C-A391-64E6A22B76ED}"/>
    <cellStyle name="Normal 2 23 2 2 2 4" xfId="8497" xr:uid="{1B309A65-0D7F-4276-B1A0-07D0245D4291}"/>
    <cellStyle name="Normal 2 23 2 2 2 5" xfId="8498" xr:uid="{066AA4FC-AD93-4E23-B294-D456094DEF4E}"/>
    <cellStyle name="Normal 2 23 2 2 2 6" xfId="8499" xr:uid="{0D94813F-CA23-4196-A8EC-437ECD586DB8}"/>
    <cellStyle name="Normal 2 23 2 2 2 7" xfId="8500" xr:uid="{41CB7E5F-CCB7-4826-9392-4C16DECC7E80}"/>
    <cellStyle name="Normal 2 23 2 2 2 8" xfId="8501" xr:uid="{3AFE45E1-0C10-4B01-96B6-83FE17220F4F}"/>
    <cellStyle name="Normal 2 23 2 2 2 9" xfId="8502" xr:uid="{7A925B3D-BD49-4768-A8CC-5B155CAE6172}"/>
    <cellStyle name="Normal 2 23 2 2 20" xfId="8503" xr:uid="{442E0F54-2BEE-4B95-815E-FDE8E81EDC53}"/>
    <cellStyle name="Normal 2 23 2 2 21" xfId="8504" xr:uid="{5271ED36-7754-4BF0-A1BF-5FE1B6AB5164}"/>
    <cellStyle name="Normal 2 23 2 2 22" xfId="8505" xr:uid="{30EC35CC-54A4-4E32-8C19-9DEA07DDEB58}"/>
    <cellStyle name="Normal 2 23 2 2 23" xfId="8506" xr:uid="{3AFC0979-A7C3-4278-8CB4-D751CB35C8C0}"/>
    <cellStyle name="Normal 2 23 2 2 24" xfId="8507" xr:uid="{0685C8D8-478C-49E8-901D-BAFC1F4541F4}"/>
    <cellStyle name="Normal 2 23 2 2 25" xfId="8508" xr:uid="{F8B15EF0-11FB-461B-B636-01F4309FD2EF}"/>
    <cellStyle name="Normal 2 23 2 2 26" xfId="8509" xr:uid="{28A84714-A7D8-45CC-93F9-0B36678E6C43}"/>
    <cellStyle name="Normal 2 23 2 2 27" xfId="8510" xr:uid="{51635C20-37C1-4D43-A21B-B86E4A310426}"/>
    <cellStyle name="Normal 2 23 2 2 28" xfId="8511" xr:uid="{D617D9C7-4807-4E4C-99ED-DF368BA8C045}"/>
    <cellStyle name="Normal 2 23 2 2 29" xfId="8512" xr:uid="{F762620A-7424-4ED2-A87E-6CB23B412916}"/>
    <cellStyle name="Normal 2 23 2 2 3" xfId="8513" xr:uid="{6E64A729-2887-4AAC-BADB-D030A36F72B5}"/>
    <cellStyle name="Normal 2 23 2 2 30" xfId="8514" xr:uid="{74B9F79E-69B5-449E-BD37-6949E782F281}"/>
    <cellStyle name="Normal 2 23 2 2 31" xfId="8515" xr:uid="{FA0AA581-B0AE-43E3-BF56-B698BA9EEFEC}"/>
    <cellStyle name="Normal 2 23 2 2 32" xfId="8516" xr:uid="{4EC437C9-F658-444F-886B-09B241DD5830}"/>
    <cellStyle name="Normal 2 23 2 2 33" xfId="8517" xr:uid="{47AEC75A-FE34-467D-A3A3-64123D2329E9}"/>
    <cellStyle name="Normal 2 23 2 2 34" xfId="8518" xr:uid="{6B9DC624-0C07-47F1-A497-D08BE3CEC6F1}"/>
    <cellStyle name="Normal 2 23 2 2 35" xfId="8519" xr:uid="{45FC668C-C9EE-4A3D-AB8D-28C773F365AE}"/>
    <cellStyle name="Normal 2 23 2 2 36" xfId="8520" xr:uid="{B17D8BF1-0346-453C-B347-5188A75AC132}"/>
    <cellStyle name="Normal 2 23 2 2 37" xfId="8521" xr:uid="{B2F418F5-2F2C-41AE-A729-08FED2DA7156}"/>
    <cellStyle name="Normal 2 23 2 2 38" xfId="8522" xr:uid="{66B146DF-6BE2-4B5B-AADD-7C40A7955F7D}"/>
    <cellStyle name="Normal 2 23 2 2 4" xfId="8523" xr:uid="{F3DEE7A9-ED9C-439A-8E65-CE436E0495CF}"/>
    <cellStyle name="Normal 2 23 2 2 5" xfId="8524" xr:uid="{48C2A0EE-654C-456F-93A4-7E519DED5588}"/>
    <cellStyle name="Normal 2 23 2 2 6" xfId="8525" xr:uid="{A4B7625E-CAFD-41D2-B81C-1F96BCCFB558}"/>
    <cellStyle name="Normal 2 23 2 2 7" xfId="8526" xr:uid="{26346E89-4049-40BB-A8EB-4249E82EF3B2}"/>
    <cellStyle name="Normal 2 23 2 2 8" xfId="8527" xr:uid="{18B57524-FBB5-4286-8399-7E1BE8C3B993}"/>
    <cellStyle name="Normal 2 23 2 2 9" xfId="8528" xr:uid="{FA729568-331E-4F85-B7FA-7158E7855D26}"/>
    <cellStyle name="Normal 2 23 2 20" xfId="8529" xr:uid="{323CE7EB-AC2B-422D-9628-B0FF42BAD14F}"/>
    <cellStyle name="Normal 2 23 2 21" xfId="8530" xr:uid="{85C923E0-A008-4B8C-B118-F61140382508}"/>
    <cellStyle name="Normal 2 23 2 22" xfId="8531" xr:uid="{3A00A768-0BDF-4F6A-A94A-FA8D9498EE19}"/>
    <cellStyle name="Normal 2 23 2 23" xfId="8532" xr:uid="{A5CF1236-9D1E-4936-B3D8-BB6DDB3891D3}"/>
    <cellStyle name="Normal 2 23 2 24" xfId="8533" xr:uid="{758DB7E4-E45A-4D9D-A77C-89C49782FC72}"/>
    <cellStyle name="Normal 2 23 2 25" xfId="8534" xr:uid="{E7E50334-146F-4392-BD24-6CDA9527A91E}"/>
    <cellStyle name="Normal 2 23 2 26" xfId="8535" xr:uid="{ACE92710-033A-4E5B-AD56-2F2A74482002}"/>
    <cellStyle name="Normal 2 23 2 27" xfId="8536" xr:uid="{EF436204-09A9-483F-B6D3-5324EFE12E78}"/>
    <cellStyle name="Normal 2 23 2 28" xfId="8537" xr:uid="{B1C44113-A96F-4347-B360-6EDF7AAB03CB}"/>
    <cellStyle name="Normal 2 23 2 29" xfId="8538" xr:uid="{F793E6B3-12A0-4B67-AF8D-709B245E0882}"/>
    <cellStyle name="Normal 2 23 2 3" xfId="8539" xr:uid="{97D56D52-6C3D-4793-8B6C-E07E99FAD595}"/>
    <cellStyle name="Normal 2 23 2 30" xfId="8540" xr:uid="{5D54145D-63F2-4C52-8A2B-72AB6C4EAD3F}"/>
    <cellStyle name="Normal 2 23 2 31" xfId="8541" xr:uid="{72A4D902-66BB-41B8-8ED7-DDB09A1D4232}"/>
    <cellStyle name="Normal 2 23 2 32" xfId="8542" xr:uid="{89BA276F-23CE-4375-B977-B96E904B13C3}"/>
    <cellStyle name="Normal 2 23 2 33" xfId="8543" xr:uid="{B5B6A6A0-4A32-4AB8-A739-D11E1BC0F9CF}"/>
    <cellStyle name="Normal 2 23 2 34" xfId="8544" xr:uid="{E58517C6-5478-4459-A4C1-B6D35F0ACF28}"/>
    <cellStyle name="Normal 2 23 2 35" xfId="8545" xr:uid="{5ADC4997-F80A-46D8-A63E-52225817F52F}"/>
    <cellStyle name="Normal 2 23 2 36" xfId="8546" xr:uid="{8AEE8FBA-4B51-46F6-B7C9-1D3FB074C6C7}"/>
    <cellStyle name="Normal 2 23 2 37" xfId="8547" xr:uid="{A6EA4884-4F02-43DF-9641-C117BF52AAE0}"/>
    <cellStyle name="Normal 2 23 2 38" xfId="8548" xr:uid="{39C069A3-21D2-46DE-A758-9F5604AF6DE0}"/>
    <cellStyle name="Normal 2 23 2 39" xfId="8549" xr:uid="{37D24E52-7B09-4221-9EA7-797D62B15687}"/>
    <cellStyle name="Normal 2 23 2 4" xfId="8550" xr:uid="{CF1D6FC2-C91F-49D5-91E5-DBEB7C1ACC69}"/>
    <cellStyle name="Normal 2 23 2 40" xfId="8551" xr:uid="{2E5642FC-B76A-4C62-B188-0B9917F4DA93}"/>
    <cellStyle name="Normal 2 23 2 5" xfId="8552" xr:uid="{F900D949-694F-442C-A5F4-22525340EE5D}"/>
    <cellStyle name="Normal 2 23 2 6" xfId="8553" xr:uid="{A7892E76-FC0E-4DDF-8EF8-A891EC1A6FF5}"/>
    <cellStyle name="Normal 2 23 2 7" xfId="8554" xr:uid="{433C0269-A49F-4008-B772-E833A0219B52}"/>
    <cellStyle name="Normal 2 23 2 8" xfId="8555" xr:uid="{5E303053-3C5B-41FD-973F-5B81D00166D0}"/>
    <cellStyle name="Normal 2 23 2 9" xfId="8556" xr:uid="{39C43891-11EC-4940-A826-BDE7EA1A7B49}"/>
    <cellStyle name="Normal 2 23 20" xfId="8557" xr:uid="{65C4C90F-F76F-432C-A894-87D7469E7A2C}"/>
    <cellStyle name="Normal 2 23 21" xfId="8558" xr:uid="{94EC5EB0-2884-4DCC-ACC7-6732C5C7C912}"/>
    <cellStyle name="Normal 2 23 22" xfId="8559" xr:uid="{C93474C5-F6C5-4CF1-AD0B-C858978BDD77}"/>
    <cellStyle name="Normal 2 23 23" xfId="8560" xr:uid="{87DE4D9B-D344-4CEB-BC89-2C0B5AEFCD88}"/>
    <cellStyle name="Normal 2 23 24" xfId="8561" xr:uid="{71C90CDD-D1ED-43F9-89D8-1CEEB54A9F82}"/>
    <cellStyle name="Normal 2 23 25" xfId="8562" xr:uid="{3ECBB769-2B60-4CC6-8BAB-8F586C5A007E}"/>
    <cellStyle name="Normal 2 23 26" xfId="8563" xr:uid="{DA38BB26-7E1C-47DD-81B9-8582722DD896}"/>
    <cellStyle name="Normal 2 23 27" xfId="8564" xr:uid="{CF7CFD89-D54B-4FC7-93D6-42553752BDBE}"/>
    <cellStyle name="Normal 2 23 28" xfId="8565" xr:uid="{1C0F8CF6-A3B6-4929-894A-0C8FF8EA05ED}"/>
    <cellStyle name="Normal 2 23 29" xfId="8566" xr:uid="{9C3A7A9F-3632-4AB9-9D40-DBE9C275A8C9}"/>
    <cellStyle name="Normal 2 23 3" xfId="8567" xr:uid="{064C54CE-D7E3-42E3-B3AB-7000E9111B0B}"/>
    <cellStyle name="Normal 2 23 3 10" xfId="8568" xr:uid="{98F8C1CE-69DB-4A23-93F6-759BCC412EAE}"/>
    <cellStyle name="Normal 2 23 3 11" xfId="8569" xr:uid="{54121680-7AE0-46FA-9B53-42F43979ADB9}"/>
    <cellStyle name="Normal 2 23 3 12" xfId="8570" xr:uid="{8714721A-330B-4024-A9BA-1C0E8DE3C846}"/>
    <cellStyle name="Normal 2 23 3 13" xfId="8571" xr:uid="{C9BC7717-16DA-420B-BFFF-64292CB05B8E}"/>
    <cellStyle name="Normal 2 23 3 14" xfId="8572" xr:uid="{DD732667-795A-4BDE-922F-F44E6ABA9468}"/>
    <cellStyle name="Normal 2 23 3 15" xfId="8573" xr:uid="{F41CD9D5-53A7-4B1E-816F-5E2A39D24D4F}"/>
    <cellStyle name="Normal 2 23 3 16" xfId="8574" xr:uid="{4659191F-EA4B-4DD6-A466-C91FD89E51D8}"/>
    <cellStyle name="Normal 2 23 3 17" xfId="8575" xr:uid="{807F1AA9-A220-40B9-A341-AC1EDB3CABD0}"/>
    <cellStyle name="Normal 2 23 3 18" xfId="8576" xr:uid="{3CC92877-0CBA-4D11-9F4F-0EBFC35DB17A}"/>
    <cellStyle name="Normal 2 23 3 19" xfId="8577" xr:uid="{78FDCB2A-3F9C-42E9-B51B-51A0AABB2C70}"/>
    <cellStyle name="Normal 2 23 3 2" xfId="8578" xr:uid="{055FF582-D5DA-4AE8-B35F-1DF29A3E60DB}"/>
    <cellStyle name="Normal 2 23 3 2 10" xfId="8579" xr:uid="{62EC3F65-909F-4A9A-BF77-A124E2FB9E83}"/>
    <cellStyle name="Normal 2 23 3 2 11" xfId="8580" xr:uid="{1070AB66-635E-4DDE-A9D1-70E88C891E9E}"/>
    <cellStyle name="Normal 2 23 3 2 12" xfId="8581" xr:uid="{FA854607-120C-4966-9FCB-ECDFEC4B6FAE}"/>
    <cellStyle name="Normal 2 23 3 2 13" xfId="8582" xr:uid="{45A89057-579F-4ED8-B996-B97207D802C5}"/>
    <cellStyle name="Normal 2 23 3 2 14" xfId="8583" xr:uid="{F4A7785E-86DD-45FA-B5BA-5F1DE9F991C4}"/>
    <cellStyle name="Normal 2 23 3 2 15" xfId="8584" xr:uid="{AF8D6987-797C-4FA7-BDFD-FEEF5A5AA772}"/>
    <cellStyle name="Normal 2 23 3 2 16" xfId="8585" xr:uid="{678DD857-EF9A-47C3-A7B2-02B78A9F0767}"/>
    <cellStyle name="Normal 2 23 3 2 17" xfId="8586" xr:uid="{26DA3E01-2B85-4B1D-8F62-D9C95936A0C5}"/>
    <cellStyle name="Normal 2 23 3 2 18" xfId="8587" xr:uid="{17A2E4DA-2772-4AC3-9746-8B8F155922FE}"/>
    <cellStyle name="Normal 2 23 3 2 19" xfId="8588" xr:uid="{C932C06C-BA91-4205-8F10-608D3C63D6D4}"/>
    <cellStyle name="Normal 2 23 3 2 2" xfId="8589" xr:uid="{219A9E2F-42D1-41E3-B640-B08F480D83DE}"/>
    <cellStyle name="Normal 2 23 3 2 20" xfId="8590" xr:uid="{746CBC1D-84BB-42E6-8677-E4B6AE0345EB}"/>
    <cellStyle name="Normal 2 23 3 2 21" xfId="8591" xr:uid="{01439190-A96F-4FB1-8C8C-243F06004828}"/>
    <cellStyle name="Normal 2 23 3 2 22" xfId="8592" xr:uid="{0749A914-EDB1-4622-92CA-36B1E794754F}"/>
    <cellStyle name="Normal 2 23 3 2 23" xfId="8593" xr:uid="{F8CFC29F-EA6B-4B8B-9E98-0662339472E7}"/>
    <cellStyle name="Normal 2 23 3 2 24" xfId="8594" xr:uid="{A628ABC5-EBFF-42BE-9FBD-CF3C66199B96}"/>
    <cellStyle name="Normal 2 23 3 2 25" xfId="8595" xr:uid="{CC9F3B1E-9169-4BE4-804C-14AC189ED5FF}"/>
    <cellStyle name="Normal 2 23 3 2 26" xfId="8596" xr:uid="{58E10310-7B57-4F21-908B-6D22CD4A7212}"/>
    <cellStyle name="Normal 2 23 3 2 27" xfId="8597" xr:uid="{1D49F457-4E6C-4DAD-A6E2-7CB92825CD67}"/>
    <cellStyle name="Normal 2 23 3 2 28" xfId="8598" xr:uid="{24E1577B-2BCF-4E1D-9F4B-45DF8EFD1864}"/>
    <cellStyle name="Normal 2 23 3 2 29" xfId="8599" xr:uid="{44E87BDB-8B88-4CED-8E83-5507E2722544}"/>
    <cellStyle name="Normal 2 23 3 2 3" xfId="8600" xr:uid="{951B4B68-2921-4C0F-9F7A-FB986D50D457}"/>
    <cellStyle name="Normal 2 23 3 2 30" xfId="8601" xr:uid="{1E86C788-C663-45B3-A5BF-F254E9F63749}"/>
    <cellStyle name="Normal 2 23 3 2 31" xfId="8602" xr:uid="{EB3012EB-91B4-440B-A647-B4742CD67C3A}"/>
    <cellStyle name="Normal 2 23 3 2 32" xfId="8603" xr:uid="{B8DA6683-864E-4D42-8D7B-AA0912F65911}"/>
    <cellStyle name="Normal 2 23 3 2 33" xfId="8604" xr:uid="{8F8696DE-8C85-41B4-B72B-429C7364B1F3}"/>
    <cellStyle name="Normal 2 23 3 2 34" xfId="8605" xr:uid="{9ED4A576-0800-4B5D-94D0-644B4FE33E4A}"/>
    <cellStyle name="Normal 2 23 3 2 35" xfId="8606" xr:uid="{630C92EB-70E3-45B7-B07D-F8FE444D470B}"/>
    <cellStyle name="Normal 2 23 3 2 36" xfId="8607" xr:uid="{3476A8DB-876B-494C-8F38-9E673EF7E7E7}"/>
    <cellStyle name="Normal 2 23 3 2 37" xfId="8608" xr:uid="{863F6148-8FE3-43BF-B9A9-9548F7214D01}"/>
    <cellStyle name="Normal 2 23 3 2 38" xfId="8609" xr:uid="{F04D2355-3257-4765-9891-BBE2FF7279B7}"/>
    <cellStyle name="Normal 2 23 3 2 4" xfId="8610" xr:uid="{1AAAFF3B-D81C-4F17-9A25-BAF93F570E08}"/>
    <cellStyle name="Normal 2 23 3 2 5" xfId="8611" xr:uid="{124881FF-BF77-4ACE-9F65-5DD68DD9F62B}"/>
    <cellStyle name="Normal 2 23 3 2 6" xfId="8612" xr:uid="{D4611FF0-1EE7-4BF7-83FF-7E2C96C98E30}"/>
    <cellStyle name="Normal 2 23 3 2 7" xfId="8613" xr:uid="{0DBC2E40-578E-4227-BD40-244F0EED5C2F}"/>
    <cellStyle name="Normal 2 23 3 2 8" xfId="8614" xr:uid="{A84CB919-3D57-45F6-9801-A9BFD271EEB2}"/>
    <cellStyle name="Normal 2 23 3 2 9" xfId="8615" xr:uid="{F8A78F18-8DAA-42AF-83DF-B7A3827A602C}"/>
    <cellStyle name="Normal 2 23 3 20" xfId="8616" xr:uid="{BDBD4F1A-8AE6-4F10-86E9-90A461EAFA34}"/>
    <cellStyle name="Normal 2 23 3 21" xfId="8617" xr:uid="{BE8156D9-8832-4570-B4D5-64FEB43530D6}"/>
    <cellStyle name="Normal 2 23 3 22" xfId="8618" xr:uid="{19FDDCB5-5DAD-4AD5-8A0D-14E6C4E062FE}"/>
    <cellStyle name="Normal 2 23 3 23" xfId="8619" xr:uid="{F75C2DF7-998D-4B91-A544-30BFE5F437AC}"/>
    <cellStyle name="Normal 2 23 3 24" xfId="8620" xr:uid="{8FD7B328-B1BE-4DD3-AE7D-667BCA0A9003}"/>
    <cellStyle name="Normal 2 23 3 25" xfId="8621" xr:uid="{5250314D-13D6-45DD-A022-DDDAB32A6D13}"/>
    <cellStyle name="Normal 2 23 3 26" xfId="8622" xr:uid="{DD69894D-A07F-47CA-9E82-1860F1702289}"/>
    <cellStyle name="Normal 2 23 3 27" xfId="8623" xr:uid="{49098297-DAA0-4604-9916-2FAA5348E4AE}"/>
    <cellStyle name="Normal 2 23 3 28" xfId="8624" xr:uid="{D78479F6-4319-404A-90EF-C130DE704C8A}"/>
    <cellStyle name="Normal 2 23 3 29" xfId="8625" xr:uid="{14AA0B96-187C-4821-A6D3-FC904B341193}"/>
    <cellStyle name="Normal 2 23 3 3" xfId="8626" xr:uid="{1DF5E494-0C34-4B14-91AF-A4263E2188AF}"/>
    <cellStyle name="Normal 2 23 3 30" xfId="8627" xr:uid="{7B9390D6-5B22-49EC-9E26-E38626DEDABD}"/>
    <cellStyle name="Normal 2 23 3 31" xfId="8628" xr:uid="{293225FD-8BA1-4A6A-8927-BA292D8B4A56}"/>
    <cellStyle name="Normal 2 23 3 32" xfId="8629" xr:uid="{CCA3284D-5A36-419C-ADAD-5AD7A9C32896}"/>
    <cellStyle name="Normal 2 23 3 33" xfId="8630" xr:uid="{D44EC2EC-4630-4EF8-ADB9-DB6C8513994E}"/>
    <cellStyle name="Normal 2 23 3 34" xfId="8631" xr:uid="{103041D8-859C-4F2B-B6EA-39D21DB25461}"/>
    <cellStyle name="Normal 2 23 3 35" xfId="8632" xr:uid="{82765A80-0E48-4ABC-9F1F-BD7BD9308C6F}"/>
    <cellStyle name="Normal 2 23 3 36" xfId="8633" xr:uid="{3BFC9639-FF14-4915-9FB0-B518167A7163}"/>
    <cellStyle name="Normal 2 23 3 37" xfId="8634" xr:uid="{9204C004-A841-4B66-A337-B3824C22B158}"/>
    <cellStyle name="Normal 2 23 3 38" xfId="8635" xr:uid="{55DAE22A-DB03-4029-AEA1-AD9DB1C51DC1}"/>
    <cellStyle name="Normal 2 23 3 4" xfId="8636" xr:uid="{AF25375C-69FE-47AF-A093-4A8B0CC331AC}"/>
    <cellStyle name="Normal 2 23 3 5" xfId="8637" xr:uid="{8865A15C-1B61-4E32-BB33-8536BC59E51C}"/>
    <cellStyle name="Normal 2 23 3 6" xfId="8638" xr:uid="{B6BEDBEB-B5F0-4989-8CE2-C0331C19410F}"/>
    <cellStyle name="Normal 2 23 3 7" xfId="8639" xr:uid="{16B28CC3-94E7-4399-84BB-9640D475690E}"/>
    <cellStyle name="Normal 2 23 3 8" xfId="8640" xr:uid="{4A4F2EEF-D876-4480-A0A3-9C27AED9121B}"/>
    <cellStyle name="Normal 2 23 3 9" xfId="8641" xr:uid="{CE75765E-38DB-48B8-84B6-1B0BD644F96C}"/>
    <cellStyle name="Normal 2 23 30" xfId="8642" xr:uid="{1EA04923-CB68-4595-943A-7EB67F2D74B5}"/>
    <cellStyle name="Normal 2 23 31" xfId="8643" xr:uid="{1D2522AE-211C-4DD1-9008-9808B035FBC8}"/>
    <cellStyle name="Normal 2 23 32" xfId="8644" xr:uid="{E4A15880-073A-4919-95CD-4FD7BEB5AD18}"/>
    <cellStyle name="Normal 2 23 33" xfId="8645" xr:uid="{DC3F4F04-0AD1-4DA4-AF3B-140853E53D3B}"/>
    <cellStyle name="Normal 2 23 34" xfId="8646" xr:uid="{D1DBF8AF-886F-4747-BBAA-E77A5DF23CE7}"/>
    <cellStyle name="Normal 2 23 35" xfId="8647" xr:uid="{42F42CE4-B4CF-4011-99C2-D6B67A7C8AB9}"/>
    <cellStyle name="Normal 2 23 36" xfId="8648" xr:uid="{D948A624-CFED-41BD-B861-6DC7B04495EA}"/>
    <cellStyle name="Normal 2 23 37" xfId="8649" xr:uid="{89009E12-9CDC-4324-9B14-6DA64251B653}"/>
    <cellStyle name="Normal 2 23 38" xfId="8650" xr:uid="{98A94ECF-D272-4404-8880-F231FD999423}"/>
    <cellStyle name="Normal 2 23 39" xfId="8651" xr:uid="{9F67BD98-7714-42E8-A8A0-AD6C8C7EFA56}"/>
    <cellStyle name="Normal 2 23 4" xfId="8652" xr:uid="{FE3220E9-80CA-4001-A766-23B6DB77B189}"/>
    <cellStyle name="Normal 2 23 40" xfId="8653" xr:uid="{F6A7E791-EBB0-4E36-8060-560CF2CE8BE7}"/>
    <cellStyle name="Normal 2 23 5" xfId="8654" xr:uid="{517A023B-6E83-4474-9D9C-8790BBD3C3FA}"/>
    <cellStyle name="Normal 2 23 6" xfId="8655" xr:uid="{B0DBD520-8B03-4951-9C9E-233DB2EF2D1F}"/>
    <cellStyle name="Normal 2 23 7" xfId="8656" xr:uid="{AA1435E6-322B-4B84-AB5E-1A8484BD330F}"/>
    <cellStyle name="Normal 2 23 8" xfId="8657" xr:uid="{836D583F-F3C0-4D10-8A4D-A2569BBB4889}"/>
    <cellStyle name="Normal 2 23 9" xfId="8658" xr:uid="{ADE4D70D-065B-426A-9A9B-7F48699A9A49}"/>
    <cellStyle name="Normal 2 24" xfId="8659" xr:uid="{B924FB91-ED80-4FD6-9135-DE102072E728}"/>
    <cellStyle name="Normal 2 24 10" xfId="8660" xr:uid="{1B7A31BB-F7EF-45D9-9B42-A3FC1BE98091}"/>
    <cellStyle name="Normal 2 24 11" xfId="8661" xr:uid="{50973E29-D538-4ECB-99CE-02243E4668DE}"/>
    <cellStyle name="Normal 2 24 12" xfId="8662" xr:uid="{2253284D-CA35-41B7-A135-6ACD9D9F92F4}"/>
    <cellStyle name="Normal 2 24 13" xfId="8663" xr:uid="{42DF3F8D-6A2E-46EE-853F-EEC0F9ED1FBE}"/>
    <cellStyle name="Normal 2 24 14" xfId="8664" xr:uid="{6133EA00-15AA-4AF9-9BB9-AC6EF31D1058}"/>
    <cellStyle name="Normal 2 24 15" xfId="8665" xr:uid="{A0629DA3-1CF9-4263-B9A7-C36331894BC4}"/>
    <cellStyle name="Normal 2 24 16" xfId="8666" xr:uid="{93980132-1FB6-45E6-AE50-9C62E634480B}"/>
    <cellStyle name="Normal 2 24 17" xfId="8667" xr:uid="{768D9F83-B79C-436F-8568-5F5F7831EE4E}"/>
    <cellStyle name="Normal 2 24 18" xfId="8668" xr:uid="{1628BF35-C775-4C1B-9772-C68B4F250402}"/>
    <cellStyle name="Normal 2 24 19" xfId="8669" xr:uid="{715BFA1C-6D90-409F-BF94-6D27A0B01466}"/>
    <cellStyle name="Normal 2 24 2" xfId="8670" xr:uid="{B507234F-91C4-42E3-943F-9D9366CF6BC3}"/>
    <cellStyle name="Normal 2 24 2 10" xfId="8671" xr:uid="{BCCD1E99-74DC-412E-8173-7AE3786985F5}"/>
    <cellStyle name="Normal 2 24 2 11" xfId="8672" xr:uid="{6222B7E2-1BEA-4175-BB83-93365E5EA0C3}"/>
    <cellStyle name="Normal 2 24 2 12" xfId="8673" xr:uid="{16B2498F-036D-4BB6-B695-5EA503B4DC00}"/>
    <cellStyle name="Normal 2 24 2 13" xfId="8674" xr:uid="{025445EC-24CA-42C2-980B-E9249604D435}"/>
    <cellStyle name="Normal 2 24 2 14" xfId="8675" xr:uid="{17CC44CF-DD49-4670-B2EE-3A5123962E1D}"/>
    <cellStyle name="Normal 2 24 2 15" xfId="8676" xr:uid="{7E6F3ACB-BFB1-4EAE-A7B8-FC58FC91852D}"/>
    <cellStyle name="Normal 2 24 2 16" xfId="8677" xr:uid="{9B9916A1-326B-4B6C-B79D-D82D63F96C50}"/>
    <cellStyle name="Normal 2 24 2 17" xfId="8678" xr:uid="{121E6C36-F927-4B3F-8E82-8CDD72A577A6}"/>
    <cellStyle name="Normal 2 24 2 18" xfId="8679" xr:uid="{36B5A192-35B0-41A1-A88F-D13352A809B5}"/>
    <cellStyle name="Normal 2 24 2 19" xfId="8680" xr:uid="{5AE33BEA-CE27-46E3-8FCF-9B6A26C1E862}"/>
    <cellStyle name="Normal 2 24 2 2" xfId="8681" xr:uid="{2FA1363C-82A7-4171-A9FD-04346D3CA248}"/>
    <cellStyle name="Normal 2 24 2 2 10" xfId="8682" xr:uid="{A77FB38E-80B9-4001-B32F-7F0ED5CDB283}"/>
    <cellStyle name="Normal 2 24 2 2 11" xfId="8683" xr:uid="{8D06246A-7C45-4A7A-B6D7-0F771DC6324B}"/>
    <cellStyle name="Normal 2 24 2 2 12" xfId="8684" xr:uid="{8687996B-E1D0-466D-A7E6-73CA5D94F63F}"/>
    <cellStyle name="Normal 2 24 2 2 13" xfId="8685" xr:uid="{36C96840-3D02-4929-956E-A95901ADCD84}"/>
    <cellStyle name="Normal 2 24 2 2 14" xfId="8686" xr:uid="{C954224C-BCCA-478B-BE02-BA2512254AFA}"/>
    <cellStyle name="Normal 2 24 2 2 15" xfId="8687" xr:uid="{80432288-C919-4428-B94F-2EE9F567CA7D}"/>
    <cellStyle name="Normal 2 24 2 2 16" xfId="8688" xr:uid="{B70C6492-CDE9-4894-A367-79D15D52B627}"/>
    <cellStyle name="Normal 2 24 2 2 17" xfId="8689" xr:uid="{4C402FCB-6294-4FA0-9254-D7734F265058}"/>
    <cellStyle name="Normal 2 24 2 2 18" xfId="8690" xr:uid="{94A85542-2650-4B78-BAA7-9F88824917A8}"/>
    <cellStyle name="Normal 2 24 2 2 19" xfId="8691" xr:uid="{3EA84377-F70B-4700-89AE-B070B68944A3}"/>
    <cellStyle name="Normal 2 24 2 2 2" xfId="8692" xr:uid="{AF60B8EF-0EC4-49E2-AC3B-9352D0F73B16}"/>
    <cellStyle name="Normal 2 24 2 2 2 10" xfId="8693" xr:uid="{E071C433-070C-406D-8186-4BD5B2C2327E}"/>
    <cellStyle name="Normal 2 24 2 2 2 11" xfId="8694" xr:uid="{60A29392-63FD-4D1F-A697-FD5F66AC322B}"/>
    <cellStyle name="Normal 2 24 2 2 2 12" xfId="8695" xr:uid="{29E6A1AD-35E6-4667-A379-CD3AD8DC6E71}"/>
    <cellStyle name="Normal 2 24 2 2 2 13" xfId="8696" xr:uid="{079F0D7D-C0B5-4F6A-8A76-E447EDED616B}"/>
    <cellStyle name="Normal 2 24 2 2 2 14" xfId="8697" xr:uid="{0FBBCC9A-AEBB-412F-9AB5-08F8C593DEC1}"/>
    <cellStyle name="Normal 2 24 2 2 2 15" xfId="8698" xr:uid="{9B37A18D-7002-4940-A5EC-7176A101F42C}"/>
    <cellStyle name="Normal 2 24 2 2 2 16" xfId="8699" xr:uid="{59E0FE72-EA1A-40B5-A035-487D1E701CC9}"/>
    <cellStyle name="Normal 2 24 2 2 2 17" xfId="8700" xr:uid="{6A3E7A81-F9F9-4910-935A-7A2B18C74F5B}"/>
    <cellStyle name="Normal 2 24 2 2 2 18" xfId="8701" xr:uid="{972627EF-3F93-4AA3-AE2B-454A00717E03}"/>
    <cellStyle name="Normal 2 24 2 2 2 19" xfId="8702" xr:uid="{21A247BF-621B-466A-9A2C-9B339B33430B}"/>
    <cellStyle name="Normal 2 24 2 2 2 2" xfId="8703" xr:uid="{8AD4A6B6-4130-40EF-A60D-46C9B1D059E3}"/>
    <cellStyle name="Normal 2 24 2 2 2 20" xfId="8704" xr:uid="{5BB3CCAD-3ECC-4328-8BE2-A9B1E192B175}"/>
    <cellStyle name="Normal 2 24 2 2 2 21" xfId="8705" xr:uid="{975139EF-63B1-406A-B006-217E38ECF04C}"/>
    <cellStyle name="Normal 2 24 2 2 2 22" xfId="8706" xr:uid="{3894795E-6D54-4BC4-9CA5-9E8D942EB002}"/>
    <cellStyle name="Normal 2 24 2 2 2 23" xfId="8707" xr:uid="{2E9DC8B6-A52B-42EE-A5C1-8594D3AABAB1}"/>
    <cellStyle name="Normal 2 24 2 2 2 24" xfId="8708" xr:uid="{07B736E8-8F49-4C6A-A98C-91ADAD09AF2F}"/>
    <cellStyle name="Normal 2 24 2 2 2 25" xfId="8709" xr:uid="{4B141899-862E-4F2D-844E-8EB13C5BD4E4}"/>
    <cellStyle name="Normal 2 24 2 2 2 26" xfId="8710" xr:uid="{5575832D-062F-4CB9-9DB8-13AD1A1FEEE2}"/>
    <cellStyle name="Normal 2 24 2 2 2 27" xfId="8711" xr:uid="{34896316-01FF-47A9-9631-0300A66908FB}"/>
    <cellStyle name="Normal 2 24 2 2 2 28" xfId="8712" xr:uid="{3CBBD894-DF28-4DDA-9913-F9D7862030A1}"/>
    <cellStyle name="Normal 2 24 2 2 2 29" xfId="8713" xr:uid="{AC3E53D0-E9C1-400F-97F1-E3DA319A8EC3}"/>
    <cellStyle name="Normal 2 24 2 2 2 3" xfId="8714" xr:uid="{0094410B-4FE8-4087-9EB9-DA6A47D698AE}"/>
    <cellStyle name="Normal 2 24 2 2 2 30" xfId="8715" xr:uid="{593A4E1C-D687-46F6-9F20-03649741CB91}"/>
    <cellStyle name="Normal 2 24 2 2 2 31" xfId="8716" xr:uid="{DAEE6EFC-F44D-435D-8B56-D9915745D13C}"/>
    <cellStyle name="Normal 2 24 2 2 2 32" xfId="8717" xr:uid="{A3541A59-029D-4121-AA4D-74FDAC943797}"/>
    <cellStyle name="Normal 2 24 2 2 2 33" xfId="8718" xr:uid="{81E99273-4924-4C90-9844-289B6DC9AB05}"/>
    <cellStyle name="Normal 2 24 2 2 2 34" xfId="8719" xr:uid="{792E654D-03C8-4276-9396-11BD767EC46D}"/>
    <cellStyle name="Normal 2 24 2 2 2 35" xfId="8720" xr:uid="{81EEB4E9-4216-4FD1-911B-E6AEC01CF8CC}"/>
    <cellStyle name="Normal 2 24 2 2 2 36" xfId="8721" xr:uid="{39C46AE1-1FDA-4653-A9B6-45C8B36CBDE1}"/>
    <cellStyle name="Normal 2 24 2 2 2 37" xfId="8722" xr:uid="{1DC0C61C-6C2E-480E-8493-EDAA6A39FAE9}"/>
    <cellStyle name="Normal 2 24 2 2 2 38" xfId="8723" xr:uid="{5016C293-2886-40D1-AAE9-E3EDD45F9544}"/>
    <cellStyle name="Normal 2 24 2 2 2 4" xfId="8724" xr:uid="{47B7E307-E220-4CE4-A520-342181228DD9}"/>
    <cellStyle name="Normal 2 24 2 2 2 5" xfId="8725" xr:uid="{82DE913E-8D06-46B1-AB93-A7B9D8FE7FBA}"/>
    <cellStyle name="Normal 2 24 2 2 2 6" xfId="8726" xr:uid="{0022244F-7703-48BC-AD71-3623960BFAE5}"/>
    <cellStyle name="Normal 2 24 2 2 2 7" xfId="8727" xr:uid="{E061CE99-B551-4F89-87DD-4E4F33A541F3}"/>
    <cellStyle name="Normal 2 24 2 2 2 8" xfId="8728" xr:uid="{76A805A3-A2B0-4282-8615-ACC980BF912C}"/>
    <cellStyle name="Normal 2 24 2 2 2 9" xfId="8729" xr:uid="{3A8F5A0E-8015-4D7E-B880-0B2A52757697}"/>
    <cellStyle name="Normal 2 24 2 2 20" xfId="8730" xr:uid="{924F9048-3D42-4988-963A-8328DB5D8AF7}"/>
    <cellStyle name="Normal 2 24 2 2 21" xfId="8731" xr:uid="{44CF6F93-1753-457D-A2DA-F6FEFF8B33AB}"/>
    <cellStyle name="Normal 2 24 2 2 22" xfId="8732" xr:uid="{5958238C-08E7-4258-A819-4D0B06AAEC51}"/>
    <cellStyle name="Normal 2 24 2 2 23" xfId="8733" xr:uid="{AA5AA83C-5CA2-418D-B2BA-BEC1C10042F4}"/>
    <cellStyle name="Normal 2 24 2 2 24" xfId="8734" xr:uid="{4228B513-F9CC-4656-A56A-6D8EC77774D5}"/>
    <cellStyle name="Normal 2 24 2 2 25" xfId="8735" xr:uid="{A045703B-9932-405E-BF39-26F1D6F8996B}"/>
    <cellStyle name="Normal 2 24 2 2 26" xfId="8736" xr:uid="{B655FD61-9C1B-417B-B66D-5699F81B0A67}"/>
    <cellStyle name="Normal 2 24 2 2 27" xfId="8737" xr:uid="{06B302E7-8DF1-42C0-889A-E1409C258AAB}"/>
    <cellStyle name="Normal 2 24 2 2 28" xfId="8738" xr:uid="{2FEE16AC-B4DF-4370-B029-8F5819CF7B3E}"/>
    <cellStyle name="Normal 2 24 2 2 29" xfId="8739" xr:uid="{3E3D575D-E7B0-4D85-8021-7F12D2519C2C}"/>
    <cellStyle name="Normal 2 24 2 2 3" xfId="8740" xr:uid="{147B19DD-931A-41C7-A86C-85609BFF4709}"/>
    <cellStyle name="Normal 2 24 2 2 30" xfId="8741" xr:uid="{CC69E7EE-E551-4951-A517-64945C324B3F}"/>
    <cellStyle name="Normal 2 24 2 2 31" xfId="8742" xr:uid="{29E598AF-1AEC-4BBB-9033-196CBCED47E8}"/>
    <cellStyle name="Normal 2 24 2 2 32" xfId="8743" xr:uid="{755F68A4-CC5D-4EBB-AF10-227DC252FB4F}"/>
    <cellStyle name="Normal 2 24 2 2 33" xfId="8744" xr:uid="{09DFB264-AAFD-4CE9-B9F7-884ED5AA40B6}"/>
    <cellStyle name="Normal 2 24 2 2 34" xfId="8745" xr:uid="{39020B78-F4DE-4C85-889E-5114F8E92FCF}"/>
    <cellStyle name="Normal 2 24 2 2 35" xfId="8746" xr:uid="{C475CDF5-9EFF-46FB-A3D9-362DD3F3AA34}"/>
    <cellStyle name="Normal 2 24 2 2 36" xfId="8747" xr:uid="{BC84A4E3-2D78-408D-968F-A49EDF9EC4EE}"/>
    <cellStyle name="Normal 2 24 2 2 37" xfId="8748" xr:uid="{22570C68-674D-461F-83AF-01EB0DB78C96}"/>
    <cellStyle name="Normal 2 24 2 2 38" xfId="8749" xr:uid="{B3115D0E-E399-46BC-8EB9-7F9821358604}"/>
    <cellStyle name="Normal 2 24 2 2 4" xfId="8750" xr:uid="{DC00EFC4-A65C-47E7-886A-D765E9FD924A}"/>
    <cellStyle name="Normal 2 24 2 2 5" xfId="8751" xr:uid="{C903E900-F1C2-46F5-9B37-1B9F483A6B07}"/>
    <cellStyle name="Normal 2 24 2 2 6" xfId="8752" xr:uid="{ACBC3E4C-5F2B-41BB-B71D-A3EF76B12F9C}"/>
    <cellStyle name="Normal 2 24 2 2 7" xfId="8753" xr:uid="{7F615BC6-3FE1-4B59-A044-905BAD7C9C92}"/>
    <cellStyle name="Normal 2 24 2 2 8" xfId="8754" xr:uid="{D49FFAA9-EE33-4229-AAA4-48D35C6E9BC8}"/>
    <cellStyle name="Normal 2 24 2 2 9" xfId="8755" xr:uid="{26D41F8E-D1B0-495F-86B6-20EABDF1E896}"/>
    <cellStyle name="Normal 2 24 2 20" xfId="8756" xr:uid="{6EE59166-C623-4C90-A59A-161FD0DDC42C}"/>
    <cellStyle name="Normal 2 24 2 21" xfId="8757" xr:uid="{A07D3B67-8B52-4F1C-AE0D-35AE4104D325}"/>
    <cellStyle name="Normal 2 24 2 22" xfId="8758" xr:uid="{916461EF-2230-46E0-92C4-E6A9D8110817}"/>
    <cellStyle name="Normal 2 24 2 23" xfId="8759" xr:uid="{D61966D9-CC5A-4732-8A29-B2213199E55A}"/>
    <cellStyle name="Normal 2 24 2 24" xfId="8760" xr:uid="{AFF40F32-F5FD-4781-8DE1-84FA00BCA8C8}"/>
    <cellStyle name="Normal 2 24 2 25" xfId="8761" xr:uid="{DC980FE9-F2D9-4AB0-A249-4BD66A02AA6E}"/>
    <cellStyle name="Normal 2 24 2 26" xfId="8762" xr:uid="{69986BE2-2BE3-43A8-A2C7-8394798843A4}"/>
    <cellStyle name="Normal 2 24 2 27" xfId="8763" xr:uid="{6713F108-EEA8-484B-8C92-7895B2EC1D9F}"/>
    <cellStyle name="Normal 2 24 2 28" xfId="8764" xr:uid="{B9B71E38-0292-45BA-9BFA-3730EDEE159E}"/>
    <cellStyle name="Normal 2 24 2 29" xfId="8765" xr:uid="{7EB5BC17-B063-48DB-B01C-E6957AE280CA}"/>
    <cellStyle name="Normal 2 24 2 3" xfId="8766" xr:uid="{D153B792-2308-46A3-BF9F-A5236BFAEBA0}"/>
    <cellStyle name="Normal 2 24 2 30" xfId="8767" xr:uid="{28D52DB7-5127-4700-BA23-D48D6C61C221}"/>
    <cellStyle name="Normal 2 24 2 31" xfId="8768" xr:uid="{88AF4D68-F290-4381-9804-A41572B79B52}"/>
    <cellStyle name="Normal 2 24 2 32" xfId="8769" xr:uid="{56DCABB0-A8CC-4E30-B3F4-6E97D19B0CEA}"/>
    <cellStyle name="Normal 2 24 2 33" xfId="8770" xr:uid="{CEA2174C-1110-41A4-8685-8803D7F52F4D}"/>
    <cellStyle name="Normal 2 24 2 34" xfId="8771" xr:uid="{0E02CF8A-0484-4B4B-B9A1-C62E74D61C15}"/>
    <cellStyle name="Normal 2 24 2 35" xfId="8772" xr:uid="{FB1EFC1B-50E6-47F6-A98B-49F24134F7E1}"/>
    <cellStyle name="Normal 2 24 2 36" xfId="8773" xr:uid="{91CEDCA7-D960-4EB7-AD72-48249FD767FC}"/>
    <cellStyle name="Normal 2 24 2 37" xfId="8774" xr:uid="{6E0F3DE5-0095-4231-9B21-9579149B4A0F}"/>
    <cellStyle name="Normal 2 24 2 38" xfId="8775" xr:uid="{F64EEAC3-4F87-4F89-B3D1-95A2DB1A70C4}"/>
    <cellStyle name="Normal 2 24 2 39" xfId="8776" xr:uid="{FF1D323E-D356-43F3-9118-739BCDA23EFB}"/>
    <cellStyle name="Normal 2 24 2 4" xfId="8777" xr:uid="{1686D4E2-691C-4181-AE01-E4D0865022B3}"/>
    <cellStyle name="Normal 2 24 2 40" xfId="8778" xr:uid="{5867A10A-A88D-442D-AF85-D1DF82321AFC}"/>
    <cellStyle name="Normal 2 24 2 5" xfId="8779" xr:uid="{8772CF58-3904-45CE-A785-AA6762C64256}"/>
    <cellStyle name="Normal 2 24 2 6" xfId="8780" xr:uid="{E1D21D59-2A11-4641-BB89-7EA5F242850A}"/>
    <cellStyle name="Normal 2 24 2 7" xfId="8781" xr:uid="{29AC665A-F622-4BA8-9347-E2B665165587}"/>
    <cellStyle name="Normal 2 24 2 8" xfId="8782" xr:uid="{29B76CE8-3D72-4B9E-9762-D5E4205C1D25}"/>
    <cellStyle name="Normal 2 24 2 9" xfId="8783" xr:uid="{09735625-9F84-48DC-92E6-64F565C5D6D0}"/>
    <cellStyle name="Normal 2 24 20" xfId="8784" xr:uid="{C93011BB-3F80-4481-B132-DADB8E1B53C0}"/>
    <cellStyle name="Normal 2 24 21" xfId="8785" xr:uid="{EF4877C2-7DD6-480B-9491-C7557E9FAF06}"/>
    <cellStyle name="Normal 2 24 22" xfId="8786" xr:uid="{6122FB2C-7B31-4B75-B92C-FC6AC01B8B8F}"/>
    <cellStyle name="Normal 2 24 23" xfId="8787" xr:uid="{8BDA0AC6-AF47-4F1A-A77E-CE130C4355B3}"/>
    <cellStyle name="Normal 2 24 24" xfId="8788" xr:uid="{F6C075B3-7D1F-4954-99DB-4B0968D7BF77}"/>
    <cellStyle name="Normal 2 24 25" xfId="8789" xr:uid="{408ABF49-1C03-4ED2-9D81-27F4D3C10538}"/>
    <cellStyle name="Normal 2 24 26" xfId="8790" xr:uid="{6A5278EF-D2F4-4519-96C3-8D99DB763CEF}"/>
    <cellStyle name="Normal 2 24 27" xfId="8791" xr:uid="{746A67CC-DEB5-4F0B-98C7-A4E00B78F69A}"/>
    <cellStyle name="Normal 2 24 28" xfId="8792" xr:uid="{DE1ED778-BD1D-4806-8FEF-DFF43BDD6075}"/>
    <cellStyle name="Normal 2 24 29" xfId="8793" xr:uid="{1DACB970-36D5-4D3D-8017-C159C04AF731}"/>
    <cellStyle name="Normal 2 24 3" xfId="8794" xr:uid="{9DBBA8F0-581C-4035-941F-CBA5334C2F06}"/>
    <cellStyle name="Normal 2 24 3 10" xfId="8795" xr:uid="{ADE1397F-E336-4397-9766-016A0667F5E1}"/>
    <cellStyle name="Normal 2 24 3 11" xfId="8796" xr:uid="{25A5BEC0-1E01-4239-A582-E81E498DC6E0}"/>
    <cellStyle name="Normal 2 24 3 12" xfId="8797" xr:uid="{4BED4CE1-11EB-4068-A11B-B46C88BC36E1}"/>
    <cellStyle name="Normal 2 24 3 13" xfId="8798" xr:uid="{DCAF7155-12F3-48A6-A3CA-98D60C6E1376}"/>
    <cellStyle name="Normal 2 24 3 14" xfId="8799" xr:uid="{0746794A-D819-43D9-A429-C81D8B675D52}"/>
    <cellStyle name="Normal 2 24 3 15" xfId="8800" xr:uid="{8569DE20-302C-4CA4-9B88-5A70F5A1475F}"/>
    <cellStyle name="Normal 2 24 3 16" xfId="8801" xr:uid="{534C328A-B408-495F-B4EC-6596C7A43487}"/>
    <cellStyle name="Normal 2 24 3 17" xfId="8802" xr:uid="{BD5CE5FA-0566-4A99-B68E-A9C49160AB41}"/>
    <cellStyle name="Normal 2 24 3 18" xfId="8803" xr:uid="{F498BC00-4B80-4438-A432-3EF8105B44BB}"/>
    <cellStyle name="Normal 2 24 3 19" xfId="8804" xr:uid="{C041569D-5CE1-40FB-A4D0-BACC8805A25F}"/>
    <cellStyle name="Normal 2 24 3 2" xfId="8805" xr:uid="{9210D831-20BF-469F-B8A0-58DCE2FE4280}"/>
    <cellStyle name="Normal 2 24 3 2 10" xfId="8806" xr:uid="{981CF334-372D-45F6-9285-CBF104F75D0C}"/>
    <cellStyle name="Normal 2 24 3 2 11" xfId="8807" xr:uid="{F5BC9EAE-B864-469E-9935-BC7E801D305E}"/>
    <cellStyle name="Normal 2 24 3 2 12" xfId="8808" xr:uid="{C9632793-8717-4235-A9D7-9A3128084DFF}"/>
    <cellStyle name="Normal 2 24 3 2 13" xfId="8809" xr:uid="{0524FED8-B74B-4084-9432-BDA6B0AD396F}"/>
    <cellStyle name="Normal 2 24 3 2 14" xfId="8810" xr:uid="{583F6003-11C7-45AE-B2E0-C902CFBDA0B1}"/>
    <cellStyle name="Normal 2 24 3 2 15" xfId="8811" xr:uid="{C499F98E-B0B0-4ED0-9EA9-C76B2C4CE76A}"/>
    <cellStyle name="Normal 2 24 3 2 16" xfId="8812" xr:uid="{F488829E-EBF3-49F7-9A11-597640B3A688}"/>
    <cellStyle name="Normal 2 24 3 2 17" xfId="8813" xr:uid="{ECB791E4-DAB4-4AE2-B30F-6F6F4DC2A53D}"/>
    <cellStyle name="Normal 2 24 3 2 18" xfId="8814" xr:uid="{F7DDDD50-9A25-446A-82A2-88DAE3A93EE9}"/>
    <cellStyle name="Normal 2 24 3 2 19" xfId="8815" xr:uid="{0373BA63-C77B-4F4E-9867-A84A9DE89F06}"/>
    <cellStyle name="Normal 2 24 3 2 2" xfId="8816" xr:uid="{E0C50784-E484-4752-A16A-6A0C84AAA19A}"/>
    <cellStyle name="Normal 2 24 3 2 20" xfId="8817" xr:uid="{0975B671-4EA7-4CA7-A6FC-0AC8938EB207}"/>
    <cellStyle name="Normal 2 24 3 2 21" xfId="8818" xr:uid="{534D82D4-FCC2-490E-976C-AD0D0F07BC1D}"/>
    <cellStyle name="Normal 2 24 3 2 22" xfId="8819" xr:uid="{C64101B6-B330-438C-8FD7-CF64E838BD12}"/>
    <cellStyle name="Normal 2 24 3 2 23" xfId="8820" xr:uid="{5FBBC30A-FFB1-4843-975D-13E1909C5747}"/>
    <cellStyle name="Normal 2 24 3 2 24" xfId="8821" xr:uid="{3493E58E-2404-4752-A9FF-21F9CFE28298}"/>
    <cellStyle name="Normal 2 24 3 2 25" xfId="8822" xr:uid="{D44147D1-3102-4408-8909-5D83013D2A14}"/>
    <cellStyle name="Normal 2 24 3 2 26" xfId="8823" xr:uid="{E06231A1-8463-4646-8292-895F6FCA71B4}"/>
    <cellStyle name="Normal 2 24 3 2 27" xfId="8824" xr:uid="{DE001D44-0CE1-478F-A66C-11A69FDC3E34}"/>
    <cellStyle name="Normal 2 24 3 2 28" xfId="8825" xr:uid="{FFA5EBE1-E708-40F4-80EA-8A5A531DD3D8}"/>
    <cellStyle name="Normal 2 24 3 2 29" xfId="8826" xr:uid="{3404E48C-DC4A-40F1-85F8-E87096CF54C9}"/>
    <cellStyle name="Normal 2 24 3 2 3" xfId="8827" xr:uid="{25A64FAE-173F-4C5F-B200-71DAB15246EB}"/>
    <cellStyle name="Normal 2 24 3 2 30" xfId="8828" xr:uid="{9035876A-FECB-4D6B-AD4D-FB95CDCC912D}"/>
    <cellStyle name="Normal 2 24 3 2 31" xfId="8829" xr:uid="{A4EB74F9-0863-4BE3-A915-7F9893D1CA86}"/>
    <cellStyle name="Normal 2 24 3 2 32" xfId="8830" xr:uid="{FB4F229C-12AB-4CAA-AB71-2F2A6572C829}"/>
    <cellStyle name="Normal 2 24 3 2 33" xfId="8831" xr:uid="{7C46568A-D2F3-42ED-B80C-C12C8D62062F}"/>
    <cellStyle name="Normal 2 24 3 2 34" xfId="8832" xr:uid="{D1DBCCF2-3F73-40DB-B51F-0696BD1B1EBB}"/>
    <cellStyle name="Normal 2 24 3 2 35" xfId="8833" xr:uid="{D41DB7BD-6E32-414D-932E-91C2F9E382BD}"/>
    <cellStyle name="Normal 2 24 3 2 36" xfId="8834" xr:uid="{1E7DD632-21A3-4495-A8F6-0AF6824C3332}"/>
    <cellStyle name="Normal 2 24 3 2 37" xfId="8835" xr:uid="{115FCF4F-A387-4C00-BAA1-D84966F67F76}"/>
    <cellStyle name="Normal 2 24 3 2 38" xfId="8836" xr:uid="{66D24040-608B-4A35-84A6-C0A32914A4A7}"/>
    <cellStyle name="Normal 2 24 3 2 4" xfId="8837" xr:uid="{702F917E-EA4C-4D78-B96A-8D2817E806BC}"/>
    <cellStyle name="Normal 2 24 3 2 5" xfId="8838" xr:uid="{3F6DDE9D-6AA3-4B64-81A2-97BFC09AFCA5}"/>
    <cellStyle name="Normal 2 24 3 2 6" xfId="8839" xr:uid="{96FAE13D-A4AF-4E3B-B29A-7F872D6F8E05}"/>
    <cellStyle name="Normal 2 24 3 2 7" xfId="8840" xr:uid="{DA55C456-2A24-4869-98DB-F6291D0B607E}"/>
    <cellStyle name="Normal 2 24 3 2 8" xfId="8841" xr:uid="{BD9F889C-9CFA-4AD2-8725-2792095F2AFB}"/>
    <cellStyle name="Normal 2 24 3 2 9" xfId="8842" xr:uid="{BD2F9B00-9970-471F-BB26-2DEFBAEA6610}"/>
    <cellStyle name="Normal 2 24 3 20" xfId="8843" xr:uid="{D4569F29-AB4E-437B-80B7-595CBC3DC156}"/>
    <cellStyle name="Normal 2 24 3 21" xfId="8844" xr:uid="{58D666C2-C865-492D-B354-50490E56D188}"/>
    <cellStyle name="Normal 2 24 3 22" xfId="8845" xr:uid="{FC79BC7A-94D1-4567-9202-5D4418B5D7BC}"/>
    <cellStyle name="Normal 2 24 3 23" xfId="8846" xr:uid="{477005D6-4C96-40BF-A0B5-CF23E4BA045C}"/>
    <cellStyle name="Normal 2 24 3 24" xfId="8847" xr:uid="{48359C6F-A5D7-47A6-B39C-B3133EDED89A}"/>
    <cellStyle name="Normal 2 24 3 25" xfId="8848" xr:uid="{E13895BB-CA18-4094-AC5F-9EDCEB46D4E4}"/>
    <cellStyle name="Normal 2 24 3 26" xfId="8849" xr:uid="{5EE47CFE-FA0F-4D0D-9D21-4CE730059940}"/>
    <cellStyle name="Normal 2 24 3 27" xfId="8850" xr:uid="{ABF46B6A-95E4-4035-9841-D1942F1AB796}"/>
    <cellStyle name="Normal 2 24 3 28" xfId="8851" xr:uid="{2FBAABCE-61F3-40E8-AD4F-227E02FFC941}"/>
    <cellStyle name="Normal 2 24 3 29" xfId="8852" xr:uid="{6F739DC9-6F58-43D2-9BC1-8F302E713855}"/>
    <cellStyle name="Normal 2 24 3 3" xfId="8853" xr:uid="{A7541350-B39E-49A4-BC3A-4B8FDA85EBD6}"/>
    <cellStyle name="Normal 2 24 3 30" xfId="8854" xr:uid="{0671FCD2-282D-413B-85CD-FDF538815378}"/>
    <cellStyle name="Normal 2 24 3 31" xfId="8855" xr:uid="{765D80EA-3367-483E-834D-C057454900A8}"/>
    <cellStyle name="Normal 2 24 3 32" xfId="8856" xr:uid="{6D480680-8E47-40A5-A378-9D9B27F26282}"/>
    <cellStyle name="Normal 2 24 3 33" xfId="8857" xr:uid="{F493D57F-FD06-403D-A656-FBBD63C9B7FC}"/>
    <cellStyle name="Normal 2 24 3 34" xfId="8858" xr:uid="{853AF1C4-D282-4D00-9AAB-93F389E00B9F}"/>
    <cellStyle name="Normal 2 24 3 35" xfId="8859" xr:uid="{F3093184-29B5-4FF9-90A2-0410D140978A}"/>
    <cellStyle name="Normal 2 24 3 36" xfId="8860" xr:uid="{103974DF-F0E2-4B2E-B190-14947CACE8BA}"/>
    <cellStyle name="Normal 2 24 3 37" xfId="8861" xr:uid="{D80C73CC-E587-4615-A5B1-1DDB39E0B05C}"/>
    <cellStyle name="Normal 2 24 3 38" xfId="8862" xr:uid="{06CA8C8A-DB6A-4692-AB8A-08E716CD6491}"/>
    <cellStyle name="Normal 2 24 3 4" xfId="8863" xr:uid="{B0B6BEAE-CAE4-45F4-A95F-5AB9C29F928C}"/>
    <cellStyle name="Normal 2 24 3 5" xfId="8864" xr:uid="{D0870A49-3FC8-48DB-8BD3-F1E64F91F8B4}"/>
    <cellStyle name="Normal 2 24 3 6" xfId="8865" xr:uid="{315E3681-1DC5-4C5F-AB26-10117CF04254}"/>
    <cellStyle name="Normal 2 24 3 7" xfId="8866" xr:uid="{7D67F5D1-8AD6-403F-9029-7382E714E9F5}"/>
    <cellStyle name="Normal 2 24 3 8" xfId="8867" xr:uid="{18DFF934-30AE-47BD-A782-8013E6720230}"/>
    <cellStyle name="Normal 2 24 3 9" xfId="8868" xr:uid="{66EFD392-2435-4996-974E-3FF2597FC037}"/>
    <cellStyle name="Normal 2 24 30" xfId="8869" xr:uid="{D536B6FA-F2FE-44D1-AAFC-ED639160DB37}"/>
    <cellStyle name="Normal 2 24 31" xfId="8870" xr:uid="{B07EEDC6-4819-4EB1-84FF-68E55091488B}"/>
    <cellStyle name="Normal 2 24 32" xfId="8871" xr:uid="{4BCC6B5A-F1C6-4B64-A3D0-07794E2DAE86}"/>
    <cellStyle name="Normal 2 24 33" xfId="8872" xr:uid="{0E1F67DA-104D-4B4E-8449-B0C4690BD3F4}"/>
    <cellStyle name="Normal 2 24 34" xfId="8873" xr:uid="{B29944F2-22B8-4CF4-9497-A690C48378A7}"/>
    <cellStyle name="Normal 2 24 35" xfId="8874" xr:uid="{568FD450-D88E-481B-A700-C4C0B3DC751F}"/>
    <cellStyle name="Normal 2 24 36" xfId="8875" xr:uid="{43B490A3-F8BC-4404-A722-6E96D71C5731}"/>
    <cellStyle name="Normal 2 24 37" xfId="8876" xr:uid="{EA5BE426-17E5-4CCA-99CE-949A853A1280}"/>
    <cellStyle name="Normal 2 24 38" xfId="8877" xr:uid="{297A40F4-C4EF-49F3-A75F-D612BC0706C6}"/>
    <cellStyle name="Normal 2 24 39" xfId="8878" xr:uid="{A8EA4B89-96AC-4C05-BA4E-AC493E4E81CD}"/>
    <cellStyle name="Normal 2 24 4" xfId="8879" xr:uid="{5FD75349-D13E-4E65-9924-8CA85E92EC10}"/>
    <cellStyle name="Normal 2 24 40" xfId="8880" xr:uid="{55603746-388C-4999-A1D6-7ACAB936167D}"/>
    <cellStyle name="Normal 2 24 5" xfId="8881" xr:uid="{8050A7CE-6C00-443D-87E2-2713E8F51B53}"/>
    <cellStyle name="Normal 2 24 6" xfId="8882" xr:uid="{A3AF99E3-65DE-4E8F-8EBE-9FF5D6339C5E}"/>
    <cellStyle name="Normal 2 24 7" xfId="8883" xr:uid="{B0D2824C-9836-4A6E-AC3B-E9AAB902F476}"/>
    <cellStyle name="Normal 2 24 8" xfId="8884" xr:uid="{231ABA0D-0738-4012-869D-8B0272DCBDAF}"/>
    <cellStyle name="Normal 2 24 9" xfId="8885" xr:uid="{D54EE6E9-64A8-4D4B-8D2A-D56363FAB156}"/>
    <cellStyle name="Normal 2 25" xfId="8886" xr:uid="{FC047D8B-D941-4795-9F2F-F05522A1420A}"/>
    <cellStyle name="Normal 2 26" xfId="8887" xr:uid="{9890E6E9-AE76-4DDB-AE11-C9EEE4EEF7EE}"/>
    <cellStyle name="Normal 2 27" xfId="8888" xr:uid="{09250360-9AE4-4F1E-AB12-2EF7A98B5A68}"/>
    <cellStyle name="Normal 2 28" xfId="8889" xr:uid="{662716DA-D9A7-46BF-BACF-DFD66CDD2C72}"/>
    <cellStyle name="Normal 2 29" xfId="8890" xr:uid="{68B18678-375E-4712-9B5B-C5846A6559E4}"/>
    <cellStyle name="Normal 2 3" xfId="8891" xr:uid="{703BE9C4-CC5C-459F-9E36-98DF5F6AFE77}"/>
    <cellStyle name="Normal 2 3 10" xfId="8892" xr:uid="{F23B1824-47F5-4CF2-A4BA-18EA103329A9}"/>
    <cellStyle name="Normal 2 3 10 2" xfId="8893" xr:uid="{36923249-4DE7-4BFE-9AE3-010DC3F7C205}"/>
    <cellStyle name="Normal 2 3 10 3" xfId="8894" xr:uid="{8EFE35B9-CEB3-4E28-97EE-214E4910F02B}"/>
    <cellStyle name="Normal 2 3 10 4" xfId="8895" xr:uid="{62BA359D-A877-400E-B548-8104BADADEB8}"/>
    <cellStyle name="Normal 2 3 10 5" xfId="8896" xr:uid="{DB174C09-B705-4108-A999-2DDB98CD9EB5}"/>
    <cellStyle name="Normal 2 3 10 6" xfId="8897" xr:uid="{7FEB0BFB-42C6-447D-B224-C4240AE87C18}"/>
    <cellStyle name="Normal 2 3 100" xfId="8898" xr:uid="{8C0D1D0B-9202-43B2-B299-A67673262104}"/>
    <cellStyle name="Normal 2 3 101" xfId="8899" xr:uid="{D44665DD-E362-4BEC-BD69-33A50322158F}"/>
    <cellStyle name="Normal 2 3 102" xfId="8900" xr:uid="{0883BE79-A32F-4EA4-9805-68599988A96F}"/>
    <cellStyle name="Normal 2 3 103" xfId="8901" xr:uid="{F200EAA6-7339-46C0-AF2D-7FE88FBE8B70}"/>
    <cellStyle name="Normal 2 3 104" xfId="8902" xr:uid="{19283841-E845-4EC8-87F9-1AD70C9380DC}"/>
    <cellStyle name="Normal 2 3 105" xfId="8903" xr:uid="{31273D4D-B181-40D4-94B8-19032AE5BC05}"/>
    <cellStyle name="Normal 2 3 106" xfId="8904" xr:uid="{5A54E827-CF24-443C-859B-07BAD37453AE}"/>
    <cellStyle name="Normal 2 3 107" xfId="8905" xr:uid="{E15CE1FE-7732-4A46-AC4E-2CFEE039D48A}"/>
    <cellStyle name="Normal 2 3 108" xfId="8906" xr:uid="{8BD3C962-1C52-4E51-B4F3-106E637F264F}"/>
    <cellStyle name="Normal 2 3 109" xfId="8907" xr:uid="{CD640B9B-34EC-4ADE-95E3-787564CB6D62}"/>
    <cellStyle name="Normal 2 3 11" xfId="8908" xr:uid="{58970192-7EF9-49CF-92E6-D80CECEC3F07}"/>
    <cellStyle name="Normal 2 3 11 2" xfId="8909" xr:uid="{21FAE7D4-07C9-42B2-AE6D-3836F8E81898}"/>
    <cellStyle name="Normal 2 3 11 3" xfId="8910" xr:uid="{5CA6101D-8A18-4FE2-B110-040D48CD1A7F}"/>
    <cellStyle name="Normal 2 3 11 4" xfId="8911" xr:uid="{C3BA7049-1752-4AA9-8529-886B0F3361FF}"/>
    <cellStyle name="Normal 2 3 11 5" xfId="8912" xr:uid="{57C00FA4-EC01-4781-A33B-06C9657B3279}"/>
    <cellStyle name="Normal 2 3 11 6" xfId="8913" xr:uid="{87C4919E-2ECC-4718-A652-F7B745BF3904}"/>
    <cellStyle name="Normal 2 3 110" xfId="8914" xr:uid="{BD79CF76-6654-4730-A992-32728761BB90}"/>
    <cellStyle name="Normal 2 3 111" xfId="8915" xr:uid="{DA954E3E-A504-4227-85CB-648E5D64BA94}"/>
    <cellStyle name="Normal 2 3 112" xfId="8916" xr:uid="{51DB397E-96CD-456F-A7C5-869346F9B915}"/>
    <cellStyle name="Normal 2 3 113" xfId="8917" xr:uid="{B4463474-BB61-4D74-9CBC-61714CB0F64B}"/>
    <cellStyle name="Normal 2 3 114" xfId="8918" xr:uid="{C6B3FE21-4AB4-492C-99EF-A24E9318EAAC}"/>
    <cellStyle name="Normal 2 3 115" xfId="8919" xr:uid="{282CB472-5F7A-4DCD-8684-7B41D9D8B7B4}"/>
    <cellStyle name="Normal 2 3 116" xfId="8920" xr:uid="{4F711EB1-9CF2-4579-8390-72F92A0C7372}"/>
    <cellStyle name="Normal 2 3 117" xfId="8921" xr:uid="{0A0F8051-8CAA-4FDF-A9A6-7E54542C6198}"/>
    <cellStyle name="Normal 2 3 118" xfId="8922" xr:uid="{76EDBE2A-DB8A-4580-9C69-ACDADEDA6032}"/>
    <cellStyle name="Normal 2 3 119" xfId="8923" xr:uid="{D2945CF8-D206-44BD-97FD-88AD47584CEA}"/>
    <cellStyle name="Normal 2 3 12" xfId="8924" xr:uid="{FE6BB625-FF6A-4CAD-8217-CD37904175E3}"/>
    <cellStyle name="Normal 2 3 12 2" xfId="8925" xr:uid="{2FC8A39C-64D9-472E-B391-6AD3DA50B41A}"/>
    <cellStyle name="Normal 2 3 12 3" xfId="8926" xr:uid="{B4E89DC3-49C3-4FF4-9E12-B58D636286DF}"/>
    <cellStyle name="Normal 2 3 12 4" xfId="8927" xr:uid="{1163F3A2-C5CD-42A8-823E-702F8FE13119}"/>
    <cellStyle name="Normal 2 3 12 5" xfId="8928" xr:uid="{FEA7B206-F2FB-436C-86A6-39EB48825654}"/>
    <cellStyle name="Normal 2 3 12 6" xfId="8929" xr:uid="{EE07D5DD-F431-4663-88C7-B030FB994176}"/>
    <cellStyle name="Normal 2 3 120" xfId="8930" xr:uid="{5FE10BF3-E691-4C22-8924-438ABB08D6D8}"/>
    <cellStyle name="Normal 2 3 121" xfId="8931" xr:uid="{EF91A0E9-8CF6-4238-8109-0321E3FBB50C}"/>
    <cellStyle name="Normal 2 3 122" xfId="8932" xr:uid="{6802C9A6-C5EC-4A44-A99D-555D801C38F9}"/>
    <cellStyle name="Normal 2 3 123" xfId="8933" xr:uid="{BB88E2CE-D435-495F-96C5-3B6AB1F062E3}"/>
    <cellStyle name="Normal 2 3 124" xfId="8934" xr:uid="{2ED17A6F-56EE-45E0-8E7C-CF3BDF0A7F86}"/>
    <cellStyle name="Normal 2 3 125" xfId="8935" xr:uid="{073DBFF7-7DA1-4F59-B397-DDA1D8334804}"/>
    <cellStyle name="Normal 2 3 126" xfId="8936" xr:uid="{936F00CD-F825-4DB1-9B7E-FF24ADC4C86F}"/>
    <cellStyle name="Normal 2 3 13" xfId="8937" xr:uid="{054320EA-D5BE-4861-9CBF-DF4742B25BF6}"/>
    <cellStyle name="Normal 2 3 13 2" xfId="8938" xr:uid="{3DC31B63-44B0-4489-81EB-B8738A25B213}"/>
    <cellStyle name="Normal 2 3 13 3" xfId="8939" xr:uid="{CD3BACC9-275E-4444-BB44-F3AD977D6F85}"/>
    <cellStyle name="Normal 2 3 13 4" xfId="8940" xr:uid="{357FB89C-C355-4E0B-B063-D331A757EC75}"/>
    <cellStyle name="Normal 2 3 13 5" xfId="8941" xr:uid="{24D15820-3D76-4D9D-A5D7-61DF90C6A4DA}"/>
    <cellStyle name="Normal 2 3 13 6" xfId="8942" xr:uid="{760815EE-98FF-4238-89F1-3639CC53C2AD}"/>
    <cellStyle name="Normal 2 3 14" xfId="8943" xr:uid="{026D9E18-DC44-490D-A18D-F0A0DECDE595}"/>
    <cellStyle name="Normal 2 3 14 2" xfId="8944" xr:uid="{7D40EAD4-8E15-4489-97E9-A7822DA3C7B4}"/>
    <cellStyle name="Normal 2 3 14 3" xfId="8945" xr:uid="{299BD874-6C90-4FFA-9E9D-C818A12DB841}"/>
    <cellStyle name="Normal 2 3 14 4" xfId="8946" xr:uid="{620E1AE9-E05D-4FBF-A46C-A2B57DC20D8E}"/>
    <cellStyle name="Normal 2 3 14 5" xfId="8947" xr:uid="{8C13B1A6-278A-4DF7-985D-8EB1353719F9}"/>
    <cellStyle name="Normal 2 3 14 6" xfId="8948" xr:uid="{6540F839-7301-4D6E-AC36-36B4AF9D5FC7}"/>
    <cellStyle name="Normal 2 3 15" xfId="8949" xr:uid="{60F0380D-2D78-4066-A9B5-EE7EAFC2BE02}"/>
    <cellStyle name="Normal 2 3 15 2" xfId="8950" xr:uid="{238BB6AD-EFE4-4099-88E5-CBD3F5144489}"/>
    <cellStyle name="Normal 2 3 15 3" xfId="8951" xr:uid="{BFCFCA80-9F96-4E3D-A739-FF28CD9AC130}"/>
    <cellStyle name="Normal 2 3 15 4" xfId="8952" xr:uid="{28372FA6-5ECF-4878-B820-BFD85588179B}"/>
    <cellStyle name="Normal 2 3 15 5" xfId="8953" xr:uid="{6D251168-1B3D-4989-9AD8-1254B5D7EBE2}"/>
    <cellStyle name="Normal 2 3 15 6" xfId="8954" xr:uid="{3AFB3AD8-672D-4509-A149-EC0C611A3A96}"/>
    <cellStyle name="Normal 2 3 16" xfId="8955" xr:uid="{1A96F816-954D-4BE6-83C5-910F5B44C5C4}"/>
    <cellStyle name="Normal 2 3 16 2" xfId="8956" xr:uid="{49903173-44FB-4443-A40F-5ECF29FAED08}"/>
    <cellStyle name="Normal 2 3 16 3" xfId="8957" xr:uid="{7779794B-734D-44F9-9F61-36E5A72E5EDE}"/>
    <cellStyle name="Normal 2 3 16 4" xfId="8958" xr:uid="{E6B5CD7A-A193-42F0-B1B6-9C93EC902285}"/>
    <cellStyle name="Normal 2 3 16 5" xfId="8959" xr:uid="{5CE85461-DF76-4194-9C08-5E5EB316FCAB}"/>
    <cellStyle name="Normal 2 3 16 6" xfId="8960" xr:uid="{19C2FA0E-1CBF-472A-A8E4-19416A9DB8AA}"/>
    <cellStyle name="Normal 2 3 17" xfId="8961" xr:uid="{697C075A-030C-4959-A281-8C0455B374B1}"/>
    <cellStyle name="Normal 2 3 17 2" xfId="8962" xr:uid="{25CCC34D-1E82-4F15-836D-E6502ECE33E4}"/>
    <cellStyle name="Normal 2 3 17 3" xfId="8963" xr:uid="{9FD475F7-62D2-469F-9FBE-F680E3CC6221}"/>
    <cellStyle name="Normal 2 3 17 4" xfId="8964" xr:uid="{8D2719A6-0227-4B64-A332-E6D9BE69C5FC}"/>
    <cellStyle name="Normal 2 3 17 5" xfId="8965" xr:uid="{98177EF2-0B10-4C9E-BF09-A581F149D759}"/>
    <cellStyle name="Normal 2 3 17 6" xfId="8966" xr:uid="{0C7CACC8-BC4B-4B90-903D-8A76068BB911}"/>
    <cellStyle name="Normal 2 3 18" xfId="8967" xr:uid="{E5C11431-271C-45C4-B2C9-819C145A3AEF}"/>
    <cellStyle name="Normal 2 3 18 2" xfId="8968" xr:uid="{9FDA0508-5147-4C46-B9A8-11C937367F4B}"/>
    <cellStyle name="Normal 2 3 18 3" xfId="8969" xr:uid="{CF0F6BF9-A840-4599-9AE9-B5DC2ECEDBD6}"/>
    <cellStyle name="Normal 2 3 18 4" xfId="8970" xr:uid="{9D2D9B92-ABFC-4F52-979C-BD196AC4F24E}"/>
    <cellStyle name="Normal 2 3 18 5" xfId="8971" xr:uid="{96612BB4-6804-41D8-AB9B-D2834D0363A2}"/>
    <cellStyle name="Normal 2 3 18 6" xfId="8972" xr:uid="{2FA9BFB5-CAEA-40A5-9540-90BB077B3521}"/>
    <cellStyle name="Normal 2 3 19" xfId="8973" xr:uid="{43827234-AF23-490E-936F-CF83AFDBE92F}"/>
    <cellStyle name="Normal 2 3 19 2" xfId="8974" xr:uid="{96E8FC90-B002-4B41-9A22-D3A382F70DCD}"/>
    <cellStyle name="Normal 2 3 19 3" xfId="8975" xr:uid="{F85744E4-229B-441A-A224-857A612F7FD8}"/>
    <cellStyle name="Normal 2 3 19 4" xfId="8976" xr:uid="{A67B83E7-F2E8-4A30-8668-6E688EC798D5}"/>
    <cellStyle name="Normal 2 3 19 5" xfId="8977" xr:uid="{E944FFB9-934A-4E5A-9B09-64F69D939BF6}"/>
    <cellStyle name="Normal 2 3 19 6" xfId="8978" xr:uid="{970E52FC-4045-4860-8598-1E043DBCACED}"/>
    <cellStyle name="Normal 2 3 2" xfId="8979" xr:uid="{B40A7A13-54C1-4D59-8E3D-7CBAA2960754}"/>
    <cellStyle name="Normal 2 3 2 10" xfId="8980" xr:uid="{527397B8-DEB8-4FD5-98F6-7B9417E1CC8B}"/>
    <cellStyle name="Normal 2 3 2 10 2" xfId="8981" xr:uid="{39D00145-0243-42D3-9E84-A788C36BF217}"/>
    <cellStyle name="Normal 2 3 2 10 3" xfId="8982" xr:uid="{05C9EBA9-151B-4245-AB11-D8E8B47860E8}"/>
    <cellStyle name="Normal 2 3 2 10 4" xfId="8983" xr:uid="{47E56DFC-AA02-4D95-8DC8-B40770AFFC72}"/>
    <cellStyle name="Normal 2 3 2 10 5" xfId="8984" xr:uid="{4B9C7795-2BDC-4CAF-9EB6-322C4BC5BD73}"/>
    <cellStyle name="Normal 2 3 2 10 6" xfId="8985" xr:uid="{D9B8C3FE-C5CD-45C2-B73F-150189C02760}"/>
    <cellStyle name="Normal 2 3 2 100" xfId="8986" xr:uid="{30EF9467-B147-42FF-ACB2-8B23B349117D}"/>
    <cellStyle name="Normal 2 3 2 101" xfId="8987" xr:uid="{89E402F9-EB77-45B2-B2E4-9404A5894D2B}"/>
    <cellStyle name="Normal 2 3 2 102" xfId="8988" xr:uid="{E7A30B17-4F9D-41B5-835D-195E7575AC96}"/>
    <cellStyle name="Normal 2 3 2 103" xfId="8989" xr:uid="{75C75AE2-708B-42BB-BD11-EE00112A5E1B}"/>
    <cellStyle name="Normal 2 3 2 104" xfId="8990" xr:uid="{3F99B500-275A-4A73-8A0C-B0F04629D154}"/>
    <cellStyle name="Normal 2 3 2 105" xfId="8991" xr:uid="{3B0D089E-4310-4574-ABCC-7762BB031149}"/>
    <cellStyle name="Normal 2 3 2 106" xfId="8992" xr:uid="{BD7CEA23-1405-4FAC-A93A-60330DA81301}"/>
    <cellStyle name="Normal 2 3 2 107" xfId="8993" xr:uid="{5C64EB90-E1E7-4485-A601-314C2812FF07}"/>
    <cellStyle name="Normal 2 3 2 108" xfId="8994" xr:uid="{84C8C293-FD11-469F-9F7E-D936EF9AD8F7}"/>
    <cellStyle name="Normal 2 3 2 109" xfId="8995" xr:uid="{5F4F9DDC-E684-4D54-8D2A-7BAF83366684}"/>
    <cellStyle name="Normal 2 3 2 11" xfId="8996" xr:uid="{F9635F8D-55DC-4AAB-B725-F4651CBD605F}"/>
    <cellStyle name="Normal 2 3 2 11 2" xfId="8997" xr:uid="{915542F6-953D-41F5-A47E-BB22C4C58E5E}"/>
    <cellStyle name="Normal 2 3 2 11 3" xfId="8998" xr:uid="{C2EAFFA7-666A-45F4-B5BC-455BF50563B8}"/>
    <cellStyle name="Normal 2 3 2 11 4" xfId="8999" xr:uid="{9AF3DFD7-C539-403E-8F7B-83E462AC95C9}"/>
    <cellStyle name="Normal 2 3 2 11 5" xfId="9000" xr:uid="{ADAC379C-E805-44AC-8416-0654BC8F52EB}"/>
    <cellStyle name="Normal 2 3 2 11 6" xfId="9001" xr:uid="{D7B7CEA6-FE09-45FB-8A0D-6F589F90DC76}"/>
    <cellStyle name="Normal 2 3 2 110" xfId="9002" xr:uid="{91F5B130-62EA-4D6C-BD5C-FC426E16EF1B}"/>
    <cellStyle name="Normal 2 3 2 111" xfId="9003" xr:uid="{B07F1244-E595-4E80-A11C-81F5ED7E4DAF}"/>
    <cellStyle name="Normal 2 3 2 12" xfId="9004" xr:uid="{3BF3333F-0C80-48A3-9D64-59D5605F22B6}"/>
    <cellStyle name="Normal 2 3 2 12 2" xfId="9005" xr:uid="{ADA01C89-CBF6-4E8D-B539-A9A9325F3F2C}"/>
    <cellStyle name="Normal 2 3 2 12 3" xfId="9006" xr:uid="{A3578FDB-2F04-4048-A247-911740C8F25A}"/>
    <cellStyle name="Normal 2 3 2 12 4" xfId="9007" xr:uid="{5E9FD077-01B5-48EA-BD22-1D057409213E}"/>
    <cellStyle name="Normal 2 3 2 12 5" xfId="9008" xr:uid="{C521EC8E-7BE2-4DE7-8F57-1DB3620B7B33}"/>
    <cellStyle name="Normal 2 3 2 12 6" xfId="9009" xr:uid="{8F11A167-EC91-446A-AE57-E881E90BCCC5}"/>
    <cellStyle name="Normal 2 3 2 13" xfId="9010" xr:uid="{56C30EC2-09CD-4445-AE19-7271A9A4FC63}"/>
    <cellStyle name="Normal 2 3 2 13 2" xfId="9011" xr:uid="{2DD8B999-5BA8-4E22-8175-E2ECB27F1388}"/>
    <cellStyle name="Normal 2 3 2 13 3" xfId="9012" xr:uid="{C6C4B305-2FB3-4AF0-83DF-34DDC7F5B1D8}"/>
    <cellStyle name="Normal 2 3 2 13 4" xfId="9013" xr:uid="{27F823C4-E21E-4527-AAC5-387FEF0F8745}"/>
    <cellStyle name="Normal 2 3 2 13 5" xfId="9014" xr:uid="{1F982FEF-9846-495C-882F-58629CCBF4AE}"/>
    <cellStyle name="Normal 2 3 2 13 6" xfId="9015" xr:uid="{EFD2D2E1-1C4C-4CA5-A195-CFD7771D6907}"/>
    <cellStyle name="Normal 2 3 2 14" xfId="9016" xr:uid="{7022C5A8-7A9B-4AD6-92B7-1E79EE6A4C95}"/>
    <cellStyle name="Normal 2 3 2 14 2" xfId="9017" xr:uid="{365C1B81-6743-4D72-B9AA-EC83BD7EC894}"/>
    <cellStyle name="Normal 2 3 2 14 3" xfId="9018" xr:uid="{3A37D94C-29BC-4B2A-8B7B-ECFC3378710A}"/>
    <cellStyle name="Normal 2 3 2 14 4" xfId="9019" xr:uid="{4930D85C-D7CC-4C5A-BB80-1D31626469CF}"/>
    <cellStyle name="Normal 2 3 2 14 5" xfId="9020" xr:uid="{82477D83-6F3F-4F81-BBE2-8FDC5422D47B}"/>
    <cellStyle name="Normal 2 3 2 14 6" xfId="9021" xr:uid="{71E9D7A0-333D-4671-AC45-1D0B68537598}"/>
    <cellStyle name="Normal 2 3 2 15" xfId="9022" xr:uid="{7C313382-C82E-4BE0-813E-0DAE8FD2F5A4}"/>
    <cellStyle name="Normal 2 3 2 15 2" xfId="9023" xr:uid="{7C6692E1-8A22-4542-B1F2-D0F6A9645782}"/>
    <cellStyle name="Normal 2 3 2 15 3" xfId="9024" xr:uid="{2C6F9DD2-3F77-497E-8091-0870936DE213}"/>
    <cellStyle name="Normal 2 3 2 15 4" xfId="9025" xr:uid="{22C476BD-C6A2-41E4-AB09-654C4B25F403}"/>
    <cellStyle name="Normal 2 3 2 15 5" xfId="9026" xr:uid="{2EE1F343-3743-4F2C-A8BA-F98E196A2F23}"/>
    <cellStyle name="Normal 2 3 2 15 6" xfId="9027" xr:uid="{9A9647B6-FFF4-46EB-BD25-6332509F80B8}"/>
    <cellStyle name="Normal 2 3 2 16" xfId="9028" xr:uid="{5E8DAEB1-D773-4DF0-ACA2-732F866219D3}"/>
    <cellStyle name="Normal 2 3 2 16 2" xfId="9029" xr:uid="{80D4B8E8-7C5D-43A9-A29D-143389039DBE}"/>
    <cellStyle name="Normal 2 3 2 16 3" xfId="9030" xr:uid="{81660818-04BC-4F71-B7C1-50D48CFBED26}"/>
    <cellStyle name="Normal 2 3 2 16 4" xfId="9031" xr:uid="{E56AEB02-A235-4E28-A631-317E3B8652AF}"/>
    <cellStyle name="Normal 2 3 2 16 5" xfId="9032" xr:uid="{A90BA67A-86BC-4A5D-9563-FFE9C6C52D36}"/>
    <cellStyle name="Normal 2 3 2 16 6" xfId="9033" xr:uid="{182E1AA7-5745-4672-9AE9-81592DA52EF6}"/>
    <cellStyle name="Normal 2 3 2 17" xfId="9034" xr:uid="{4F4F72E9-3EE1-46B6-82FD-DECD415348BA}"/>
    <cellStyle name="Normal 2 3 2 17 2" xfId="9035" xr:uid="{733D86F5-857A-417D-BCEB-44A410CB282C}"/>
    <cellStyle name="Normal 2 3 2 17 3" xfId="9036" xr:uid="{2A45A76B-D2BC-4979-BACD-CA79996085FF}"/>
    <cellStyle name="Normal 2 3 2 17 4" xfId="9037" xr:uid="{184AF6AF-593E-463D-ABAF-02E2DB34DB2A}"/>
    <cellStyle name="Normal 2 3 2 17 5" xfId="9038" xr:uid="{3B06AC39-D33C-46F5-84FD-C96AE8DCCE54}"/>
    <cellStyle name="Normal 2 3 2 17 6" xfId="9039" xr:uid="{5037CDA6-39AE-4F7F-8862-B55F8CDC40B9}"/>
    <cellStyle name="Normal 2 3 2 18" xfId="9040" xr:uid="{6CD778F9-4E99-4DEA-A47F-EB2E574F8992}"/>
    <cellStyle name="Normal 2 3 2 18 2" xfId="9041" xr:uid="{A2E0617A-0669-473B-845B-CAD87CD59DEA}"/>
    <cellStyle name="Normal 2 3 2 18 3" xfId="9042" xr:uid="{89D831AB-33E5-45FB-B1B0-0F900D710684}"/>
    <cellStyle name="Normal 2 3 2 18 4" xfId="9043" xr:uid="{094C4252-C85F-486E-8F53-8D97F0B10059}"/>
    <cellStyle name="Normal 2 3 2 18 5" xfId="9044" xr:uid="{B839CB85-7457-4318-BB95-7DC40CD7D2E2}"/>
    <cellStyle name="Normal 2 3 2 18 6" xfId="9045" xr:uid="{93FA4517-B252-4E09-80D4-5131DB9EE467}"/>
    <cellStyle name="Normal 2 3 2 19" xfId="9046" xr:uid="{83C398BA-D7C8-4E81-9BF7-6E09681D917C}"/>
    <cellStyle name="Normal 2 3 2 19 2" xfId="9047" xr:uid="{1D1E063D-1FBB-479A-B10F-448C03217018}"/>
    <cellStyle name="Normal 2 3 2 19 3" xfId="9048" xr:uid="{C4E56B92-0828-4206-BAAE-10C3A984060A}"/>
    <cellStyle name="Normal 2 3 2 19 4" xfId="9049" xr:uid="{2C5D149D-CE1B-430F-BFCF-06E5519DC9CB}"/>
    <cellStyle name="Normal 2 3 2 19 5" xfId="9050" xr:uid="{7D8411B3-F919-4367-A14D-CFE067612ED3}"/>
    <cellStyle name="Normal 2 3 2 19 6" xfId="9051" xr:uid="{C2290BD2-2874-4393-8F7E-3B90F59D4C15}"/>
    <cellStyle name="Normal 2 3 2 2" xfId="9052" xr:uid="{AE6FE6F5-C3A4-46ED-BF66-2D02BEE0DCE4}"/>
    <cellStyle name="Normal 2 3 2 2 10" xfId="9053" xr:uid="{7989BA77-CC91-4ED3-862F-3440268D8E9B}"/>
    <cellStyle name="Normal 2 3 2 2 11" xfId="9054" xr:uid="{74FA7363-020F-4F7A-8C22-59E6992C6016}"/>
    <cellStyle name="Normal 2 3 2 2 12" xfId="9055" xr:uid="{E3BBE2F3-4AD0-4A4B-941F-FC71249238FC}"/>
    <cellStyle name="Normal 2 3 2 2 13" xfId="9056" xr:uid="{C4A73447-9820-4CE7-B6B6-C99D0974BBE8}"/>
    <cellStyle name="Normal 2 3 2 2 14" xfId="9057" xr:uid="{E68CF123-E7CE-4941-B1C2-CE577F3899A1}"/>
    <cellStyle name="Normal 2 3 2 2 15" xfId="9058" xr:uid="{C94BB96C-E2F0-4E91-B6B3-D9687F4ABB29}"/>
    <cellStyle name="Normal 2 3 2 2 16" xfId="9059" xr:uid="{11978CF5-9C4A-4580-BDAD-8C808866595E}"/>
    <cellStyle name="Normal 2 3 2 2 17" xfId="9060" xr:uid="{10A91590-255A-4CA3-9390-6C7991477C93}"/>
    <cellStyle name="Normal 2 3 2 2 18" xfId="9061" xr:uid="{54767551-BA3C-41E4-9617-D7B0458C0402}"/>
    <cellStyle name="Normal 2 3 2 2 19" xfId="9062" xr:uid="{67DD2636-B705-4237-940C-EBE024685C7E}"/>
    <cellStyle name="Normal 2 3 2 2 2" xfId="9063" xr:uid="{A0E5228F-D916-4266-873A-E24795F4C93C}"/>
    <cellStyle name="Normal 2 3 2 2 2 10" xfId="9064" xr:uid="{ACFF1B10-593C-472A-B08F-43CD0AF707ED}"/>
    <cellStyle name="Normal 2 3 2 2 2 11" xfId="9065" xr:uid="{31024A22-7DEC-4A43-8A85-B5FB33CE012E}"/>
    <cellStyle name="Normal 2 3 2 2 2 12" xfId="9066" xr:uid="{14BB5D13-EA23-454C-8509-36CEEE21BD7F}"/>
    <cellStyle name="Normal 2 3 2 2 2 13" xfId="9067" xr:uid="{3D53A2E2-A759-4DC4-AFCE-D4D4CC1A0134}"/>
    <cellStyle name="Normal 2 3 2 2 2 14" xfId="9068" xr:uid="{4CB12585-0B6C-42A8-A1A2-E737268FCE70}"/>
    <cellStyle name="Normal 2 3 2 2 2 15" xfId="9069" xr:uid="{26861C6B-36E4-410C-A85F-242A6BD33802}"/>
    <cellStyle name="Normal 2 3 2 2 2 16" xfId="9070" xr:uid="{DDF699E1-61A8-4F48-A1F5-93ACF280F14B}"/>
    <cellStyle name="Normal 2 3 2 2 2 17" xfId="9071" xr:uid="{3604A481-C5F1-4638-A369-8192C993E4B0}"/>
    <cellStyle name="Normal 2 3 2 2 2 18" xfId="9072" xr:uid="{FAFE720A-4E54-424B-8104-B5FBC24CF967}"/>
    <cellStyle name="Normal 2 3 2 2 2 19" xfId="9073" xr:uid="{5DD90ECC-062E-490C-9F9B-C17586053D3C}"/>
    <cellStyle name="Normal 2 3 2 2 2 2" xfId="9074" xr:uid="{7F74B21C-265E-4386-A024-4C4DD0BE986B}"/>
    <cellStyle name="Normal 2 3 2 2 2 2 10" xfId="9075" xr:uid="{EE36739E-0836-43ED-A019-0B4B01CDE379}"/>
    <cellStyle name="Normal 2 3 2 2 2 2 11" xfId="9076" xr:uid="{ED146999-C898-4119-9443-58B06D062DF4}"/>
    <cellStyle name="Normal 2 3 2 2 2 2 12" xfId="9077" xr:uid="{670AF6F7-85E6-4025-B892-EE8D9850E003}"/>
    <cellStyle name="Normal 2 3 2 2 2 2 13" xfId="9078" xr:uid="{A9147107-E636-4035-A0DF-EB3EDCD34935}"/>
    <cellStyle name="Normal 2 3 2 2 2 2 14" xfId="9079" xr:uid="{A20F3813-799C-49F9-92FC-19ED84973446}"/>
    <cellStyle name="Normal 2 3 2 2 2 2 15" xfId="9080" xr:uid="{A12B9C43-5F65-4873-8D51-6932EF523E43}"/>
    <cellStyle name="Normal 2 3 2 2 2 2 16" xfId="9081" xr:uid="{FB444159-42B7-4984-9ADA-BCC4998E3CAF}"/>
    <cellStyle name="Normal 2 3 2 2 2 2 17" xfId="9082" xr:uid="{7B280ED5-6873-4961-B48C-F38933D75BDE}"/>
    <cellStyle name="Normal 2 3 2 2 2 2 18" xfId="9083" xr:uid="{3B656E9B-B2D7-43C0-B175-B709FC9A49E9}"/>
    <cellStyle name="Normal 2 3 2 2 2 2 19" xfId="9084" xr:uid="{F30C0091-AFD7-4F67-9A30-9121FFE03C00}"/>
    <cellStyle name="Normal 2 3 2 2 2 2 2" xfId="9085" xr:uid="{3D1CF3A4-C2E8-4905-929E-719A1023BBFE}"/>
    <cellStyle name="Normal 2 3 2 2 2 2 2 10" xfId="9086" xr:uid="{7875CE6A-A5D9-47EF-B741-54EA770F841C}"/>
    <cellStyle name="Normal 2 3 2 2 2 2 2 11" xfId="9087" xr:uid="{46187C63-F4EC-4991-99E6-04EDEB32C6E6}"/>
    <cellStyle name="Normal 2 3 2 2 2 2 2 12" xfId="9088" xr:uid="{9D94869C-D5D8-4AEE-BB96-27FE9D6DDE4A}"/>
    <cellStyle name="Normal 2 3 2 2 2 2 2 13" xfId="9089" xr:uid="{6055A2F8-1846-4046-A58A-DAA3E66B7974}"/>
    <cellStyle name="Normal 2 3 2 2 2 2 2 14" xfId="9090" xr:uid="{BF70D749-FCA7-4EF8-854D-B339FB703FD5}"/>
    <cellStyle name="Normal 2 3 2 2 2 2 2 15" xfId="9091" xr:uid="{F67B8A33-7083-4A5C-A87D-24FC275D41B6}"/>
    <cellStyle name="Normal 2 3 2 2 2 2 2 16" xfId="9092" xr:uid="{925FE878-409E-45F3-B4CC-ACAD531B825D}"/>
    <cellStyle name="Normal 2 3 2 2 2 2 2 17" xfId="9093" xr:uid="{13D52619-269C-425B-8C60-674EE7A9E057}"/>
    <cellStyle name="Normal 2 3 2 2 2 2 2 18" xfId="9094" xr:uid="{B9099A37-4941-40D1-ACAC-3C9D2AF54CF4}"/>
    <cellStyle name="Normal 2 3 2 2 2 2 2 19" xfId="9095" xr:uid="{6EFCFF70-2B22-41CA-96C2-C154936A869C}"/>
    <cellStyle name="Normal 2 3 2 2 2 2 2 2" xfId="9096" xr:uid="{7E7F001B-F59B-470C-9C38-43957C6DA153}"/>
    <cellStyle name="Normal 2 3 2 2 2 2 2 20" xfId="9097" xr:uid="{AA1DA4F7-DB0A-44CA-A79D-8C8B512DAF57}"/>
    <cellStyle name="Normal 2 3 2 2 2 2 2 21" xfId="9098" xr:uid="{7A34996C-F0FD-4247-9268-BAE06CF154DE}"/>
    <cellStyle name="Normal 2 3 2 2 2 2 2 22" xfId="9099" xr:uid="{852FE873-88DD-481E-908E-12F7A2F16530}"/>
    <cellStyle name="Normal 2 3 2 2 2 2 2 23" xfId="9100" xr:uid="{2BE859C6-4DA6-45D8-9846-739681660289}"/>
    <cellStyle name="Normal 2 3 2 2 2 2 2 24" xfId="9101" xr:uid="{9BEC7749-0701-4600-AB01-4BF926B38728}"/>
    <cellStyle name="Normal 2 3 2 2 2 2 2 25" xfId="9102" xr:uid="{5EDCA619-544C-4687-9276-7EDF8BD49EA5}"/>
    <cellStyle name="Normal 2 3 2 2 2 2 2 26" xfId="9103" xr:uid="{0207104F-C027-4C51-822A-ABE155CD4B72}"/>
    <cellStyle name="Normal 2 3 2 2 2 2 2 27" xfId="9104" xr:uid="{38FDB494-9DEF-404C-89F5-7D23A2FBE686}"/>
    <cellStyle name="Normal 2 3 2 2 2 2 2 28" xfId="9105" xr:uid="{77FBEA03-A258-4FBE-83B0-196CAFD090C6}"/>
    <cellStyle name="Normal 2 3 2 2 2 2 2 29" xfId="9106" xr:uid="{CB683274-6CA1-4E3C-B3C2-A53B047F98B0}"/>
    <cellStyle name="Normal 2 3 2 2 2 2 2 3" xfId="9107" xr:uid="{72951F7F-B387-484B-AEC6-E6D5A05FDABB}"/>
    <cellStyle name="Normal 2 3 2 2 2 2 2 30" xfId="9108" xr:uid="{4EFDAD9E-34A9-4B8B-BD08-59CFD89BFF5E}"/>
    <cellStyle name="Normal 2 3 2 2 2 2 2 31" xfId="9109" xr:uid="{D2B2FF13-2197-49C6-BF96-7B4921176327}"/>
    <cellStyle name="Normal 2 3 2 2 2 2 2 32" xfId="9110" xr:uid="{7CB602CA-C7D9-4081-AD8C-9D03E405EE5A}"/>
    <cellStyle name="Normal 2 3 2 2 2 2 2 33" xfId="9111" xr:uid="{E2DD3E10-FDDE-4D25-A64B-4D2460EE7231}"/>
    <cellStyle name="Normal 2 3 2 2 2 2 2 34" xfId="9112" xr:uid="{AB8EBCFB-D6E0-4D26-ADD1-C9DFC8C4A80B}"/>
    <cellStyle name="Normal 2 3 2 2 2 2 2 35" xfId="9113" xr:uid="{62D5E050-D02B-416F-8890-3482A29AC8BF}"/>
    <cellStyle name="Normal 2 3 2 2 2 2 2 36" xfId="9114" xr:uid="{B9733ABA-BB13-42E0-AF55-A25EE33C9D55}"/>
    <cellStyle name="Normal 2 3 2 2 2 2 2 37" xfId="9115" xr:uid="{B09E78C0-67AC-4EEB-8499-4480AF2D683E}"/>
    <cellStyle name="Normal 2 3 2 2 2 2 2 38" xfId="9116" xr:uid="{1F6C225A-9D72-4809-BFB5-034A922B9C5E}"/>
    <cellStyle name="Normal 2 3 2 2 2 2 2 4" xfId="9117" xr:uid="{442A5A99-4475-452B-8E6E-CB4B57EFE3AE}"/>
    <cellStyle name="Normal 2 3 2 2 2 2 2 5" xfId="9118" xr:uid="{49D7AE8B-BC5C-40E3-A1FD-80C4A2F4F4FA}"/>
    <cellStyle name="Normal 2 3 2 2 2 2 2 6" xfId="9119" xr:uid="{64DB3BA5-0E38-4498-8FF4-7C3E00AD483F}"/>
    <cellStyle name="Normal 2 3 2 2 2 2 2 7" xfId="9120" xr:uid="{47B57453-8D01-4658-9605-C83A764952F5}"/>
    <cellStyle name="Normal 2 3 2 2 2 2 2 8" xfId="9121" xr:uid="{2A59AD54-D58E-4D47-B7E6-BF5C73B90204}"/>
    <cellStyle name="Normal 2 3 2 2 2 2 2 9" xfId="9122" xr:uid="{37ED849A-819E-4645-9D2D-75B1F090FBF5}"/>
    <cellStyle name="Normal 2 3 2 2 2 2 20" xfId="9123" xr:uid="{00079883-B9F8-4886-A1D2-BAB5072CAE66}"/>
    <cellStyle name="Normal 2 3 2 2 2 2 21" xfId="9124" xr:uid="{29F1EC8F-3807-4EA9-8883-86AF9ACC56F8}"/>
    <cellStyle name="Normal 2 3 2 2 2 2 22" xfId="9125" xr:uid="{B8D42737-1C93-4140-99DE-F732256552C8}"/>
    <cellStyle name="Normal 2 3 2 2 2 2 23" xfId="9126" xr:uid="{8B82AFBD-54FA-4EDD-8A43-49E4F0E3E374}"/>
    <cellStyle name="Normal 2 3 2 2 2 2 24" xfId="9127" xr:uid="{E0C44822-A91B-4495-8D71-ED2BFF56A81A}"/>
    <cellStyle name="Normal 2 3 2 2 2 2 25" xfId="9128" xr:uid="{8F7DFCB7-9978-4F84-95E5-026C4154E8C7}"/>
    <cellStyle name="Normal 2 3 2 2 2 2 26" xfId="9129" xr:uid="{861AF741-7254-4A27-A106-9B86C76C7F3E}"/>
    <cellStyle name="Normal 2 3 2 2 2 2 27" xfId="9130" xr:uid="{4401E23B-FB69-48A8-BB6F-8D556C23078F}"/>
    <cellStyle name="Normal 2 3 2 2 2 2 28" xfId="9131" xr:uid="{A45BCB6D-9DCB-4A0F-9970-1C4FA7F00BE7}"/>
    <cellStyle name="Normal 2 3 2 2 2 2 29" xfId="9132" xr:uid="{A12676EF-3A21-484F-9F0C-BB308810D596}"/>
    <cellStyle name="Normal 2 3 2 2 2 2 3" xfId="9133" xr:uid="{EEBD9A04-CBB5-4F55-8EDF-9BBD6E73C526}"/>
    <cellStyle name="Normal 2 3 2 2 2 2 30" xfId="9134" xr:uid="{8448ED7A-BFCB-4EE3-903D-A6C87FF581DF}"/>
    <cellStyle name="Normal 2 3 2 2 2 2 31" xfId="9135" xr:uid="{A256A0D3-DC8A-4601-8879-737DC6C0D388}"/>
    <cellStyle name="Normal 2 3 2 2 2 2 32" xfId="9136" xr:uid="{07301DEE-6C61-4D62-A63D-E8804F918EC7}"/>
    <cellStyle name="Normal 2 3 2 2 2 2 33" xfId="9137" xr:uid="{0D8E59CC-AA2A-49CD-A175-22917D7F54CA}"/>
    <cellStyle name="Normal 2 3 2 2 2 2 34" xfId="9138" xr:uid="{ACCF07D5-54E1-48F3-87FF-8AC3F2A516BE}"/>
    <cellStyle name="Normal 2 3 2 2 2 2 35" xfId="9139" xr:uid="{8BCC89B7-6F4B-44EA-AE4F-7881E0C912D7}"/>
    <cellStyle name="Normal 2 3 2 2 2 2 36" xfId="9140" xr:uid="{2528A7D0-BB31-4CFC-9510-2BB5368D0351}"/>
    <cellStyle name="Normal 2 3 2 2 2 2 37" xfId="9141" xr:uid="{1CCEACC0-085C-440C-AD60-34B6E6043057}"/>
    <cellStyle name="Normal 2 3 2 2 2 2 38" xfId="9142" xr:uid="{84E276E6-C90F-4CC9-A454-1319548E2D12}"/>
    <cellStyle name="Normal 2 3 2 2 2 2 39" xfId="9143" xr:uid="{28FB8E0D-C06C-466D-A7D9-A56D6F421A12}"/>
    <cellStyle name="Normal 2 3 2 2 2 2 4" xfId="9144" xr:uid="{DDB3FEF9-E3D3-4C0B-BBB7-2BFEF8A9A7A1}"/>
    <cellStyle name="Normal 2 3 2 2 2 2 40" xfId="9145" xr:uid="{CDD82816-BB9E-4E8B-9795-DD4B672F7F08}"/>
    <cellStyle name="Normal 2 3 2 2 2 2 41" xfId="9146" xr:uid="{76587D53-CD2A-4CCD-ACEB-C44A3D596E07}"/>
    <cellStyle name="Normal 2 3 2 2 2 2 42" xfId="9147" xr:uid="{7D89FD7B-F129-455A-B13E-1135ADFA44F7}"/>
    <cellStyle name="Normal 2 3 2 2 2 2 43" xfId="9148" xr:uid="{1282EDC6-ECAF-4709-A348-DB7CB358C22D}"/>
    <cellStyle name="Normal 2 3 2 2 2 2 44" xfId="9149" xr:uid="{C9728FED-0900-40BB-87AA-A85E7ABA48F3}"/>
    <cellStyle name="Normal 2 3 2 2 2 2 45" xfId="9150" xr:uid="{62DAB59B-0D21-42D9-926F-4C4358CE8FDA}"/>
    <cellStyle name="Normal 2 3 2 2 2 2 46" xfId="9151" xr:uid="{FD2F0BFA-AE1A-4392-8365-0FE00F857741}"/>
    <cellStyle name="Normal 2 3 2 2 2 2 47" xfId="9152" xr:uid="{B89CCDCA-58CE-48A1-907D-D6907C15EB6C}"/>
    <cellStyle name="Normal 2 3 2 2 2 2 5" xfId="9153" xr:uid="{D761449B-7300-483A-BBA9-024FBA72BA51}"/>
    <cellStyle name="Normal 2 3 2 2 2 2 6" xfId="9154" xr:uid="{2EB1CD80-3921-4878-A7FC-1F4358955BFF}"/>
    <cellStyle name="Normal 2 3 2 2 2 2 7" xfId="9155" xr:uid="{A002161F-412B-4CB6-BF9A-36E36C3FE451}"/>
    <cellStyle name="Normal 2 3 2 2 2 2 8" xfId="9156" xr:uid="{C535DADF-44D2-4251-91E0-1E7C2DDE1FFF}"/>
    <cellStyle name="Normal 2 3 2 2 2 2 9" xfId="9157" xr:uid="{CAB69045-11B3-4B81-ABD9-71EB9B40E8C4}"/>
    <cellStyle name="Normal 2 3 2 2 2 20" xfId="9158" xr:uid="{71FAB188-BDB5-41DF-8767-92EEC14A8526}"/>
    <cellStyle name="Normal 2 3 2 2 2 21" xfId="9159" xr:uid="{A907E300-9FA7-46C7-AD8A-6ED31B03827D}"/>
    <cellStyle name="Normal 2 3 2 2 2 22" xfId="9160" xr:uid="{16CD210F-2EC0-4874-AF94-CAB88CCACB78}"/>
    <cellStyle name="Normal 2 3 2 2 2 23" xfId="9161" xr:uid="{31CBDC69-EC58-4D01-A15F-A2AFC6182C93}"/>
    <cellStyle name="Normal 2 3 2 2 2 24" xfId="9162" xr:uid="{C0BBC0DD-D721-4284-BF69-AF6223A5DED2}"/>
    <cellStyle name="Normal 2 3 2 2 2 25" xfId="9163" xr:uid="{3468EAED-1D4B-4567-BD0B-B7349858C925}"/>
    <cellStyle name="Normal 2 3 2 2 2 26" xfId="9164" xr:uid="{99416C50-623D-4804-A643-13F964AD496D}"/>
    <cellStyle name="Normal 2 3 2 2 2 27" xfId="9165" xr:uid="{652A9826-AC4C-413F-BD10-53ACFB26CDD6}"/>
    <cellStyle name="Normal 2 3 2 2 2 28" xfId="9166" xr:uid="{2002DA6D-71F3-4D5A-9920-0142609CD2B4}"/>
    <cellStyle name="Normal 2 3 2 2 2 29" xfId="9167" xr:uid="{8AAA5973-504C-488C-8DE8-25014398DE1F}"/>
    <cellStyle name="Normal 2 3 2 2 2 3" xfId="9168" xr:uid="{8CF2723E-6231-4A3A-8B6A-0364488D48C8}"/>
    <cellStyle name="Normal 2 3 2 2 2 30" xfId="9169" xr:uid="{C1C2A8A1-92C2-44B3-9C2A-1E8C5D890CE2}"/>
    <cellStyle name="Normal 2 3 2 2 2 31" xfId="9170" xr:uid="{C3E99466-8753-448A-90DD-57DA32B32FB0}"/>
    <cellStyle name="Normal 2 3 2 2 2 32" xfId="9171" xr:uid="{D11B6DAE-3C8A-4234-AAE8-2B677AC652BD}"/>
    <cellStyle name="Normal 2 3 2 2 2 33" xfId="9172" xr:uid="{F9A17764-A445-4833-8039-97F0F1ADFCF0}"/>
    <cellStyle name="Normal 2 3 2 2 2 34" xfId="9173" xr:uid="{9AEE4832-B9C1-4133-84CC-FE43441D396F}"/>
    <cellStyle name="Normal 2 3 2 2 2 35" xfId="9174" xr:uid="{EB509E68-47F1-44B7-BC72-E0E097093A64}"/>
    <cellStyle name="Normal 2 3 2 2 2 36" xfId="9175" xr:uid="{B3EB21F2-1E4D-40CD-B0C3-B2F234C316A0}"/>
    <cellStyle name="Normal 2 3 2 2 2 37" xfId="9176" xr:uid="{87FD0E81-0DF1-4CF5-B11F-6E578674647F}"/>
    <cellStyle name="Normal 2 3 2 2 2 38" xfId="9177" xr:uid="{24C5B4C7-BEF3-4662-8387-78CF03BCBE7C}"/>
    <cellStyle name="Normal 2 3 2 2 2 39" xfId="9178" xr:uid="{FB66B780-4418-4A83-8BFC-74A4B2A0BF42}"/>
    <cellStyle name="Normal 2 3 2 2 2 4" xfId="9179" xr:uid="{3BFA739B-4C6D-4ED1-89F3-ABB0925C0247}"/>
    <cellStyle name="Normal 2 3 2 2 2 40" xfId="9180" xr:uid="{F3F8A3DD-D2AD-4BBA-9319-A06A6FAF6610}"/>
    <cellStyle name="Normal 2 3 2 2 2 41" xfId="9181" xr:uid="{62735D0A-0807-49A3-8DFF-EF7FC0BE01E2}"/>
    <cellStyle name="Normal 2 3 2 2 2 42" xfId="9182" xr:uid="{FD1A2D95-515E-4F48-835A-F61014D21167}"/>
    <cellStyle name="Normal 2 3 2 2 2 43" xfId="9183" xr:uid="{C2F1E9A1-27EF-41ED-A515-9B619966A9B4}"/>
    <cellStyle name="Normal 2 3 2 2 2 44" xfId="9184" xr:uid="{4088AD6A-EFFF-452D-A7A7-60A035C5476F}"/>
    <cellStyle name="Normal 2 3 2 2 2 45" xfId="9185" xr:uid="{10378D2B-62C5-4006-9A3D-9BC67F1A3483}"/>
    <cellStyle name="Normal 2 3 2 2 2 46" xfId="9186" xr:uid="{6A815FDA-D428-47F5-814E-32BAB23B1949}"/>
    <cellStyle name="Normal 2 3 2 2 2 47" xfId="9187" xr:uid="{9CE210CF-9980-4933-A25D-F1496381E86B}"/>
    <cellStyle name="Normal 2 3 2 2 2 48" xfId="9188" xr:uid="{E2C0D475-4A87-4CA3-8A85-5FAEFD1590D6}"/>
    <cellStyle name="Normal 2 3 2 2 2 49" xfId="9189" xr:uid="{825FE018-4030-4EDA-9D8E-8C18A35C08EB}"/>
    <cellStyle name="Normal 2 3 2 2 2 5" xfId="9190" xr:uid="{39D9279F-FD03-4688-A871-79A93776EC00}"/>
    <cellStyle name="Normal 2 3 2 2 2 50" xfId="9191" xr:uid="{631AC058-794D-4A48-8ED1-BE60F680D556}"/>
    <cellStyle name="Normal 2 3 2 2 2 51" xfId="9192" xr:uid="{7EC8481C-4D94-415F-AB3A-EBE36634484C}"/>
    <cellStyle name="Normal 2 3 2 2 2 52" xfId="9193" xr:uid="{3E6D4BF3-F387-4C56-8808-B9143854E55F}"/>
    <cellStyle name="Normal 2 3 2 2 2 6" xfId="9194" xr:uid="{FC02C815-7681-4845-A924-BA987F5CE9AF}"/>
    <cellStyle name="Normal 2 3 2 2 2 7" xfId="9195" xr:uid="{3ACE43CB-3747-44D1-9371-E2EE4FA70051}"/>
    <cellStyle name="Normal 2 3 2 2 2 8" xfId="9196" xr:uid="{1444A55D-09D5-40D5-8BE1-536B80A85AE4}"/>
    <cellStyle name="Normal 2 3 2 2 2 9" xfId="9197" xr:uid="{299775B8-DC57-4848-A1E7-138BFD4857A1}"/>
    <cellStyle name="Normal 2 3 2 2 20" xfId="9198" xr:uid="{8652FB63-CD90-468D-A222-8EB092CBD0CC}"/>
    <cellStyle name="Normal 2 3 2 2 21" xfId="9199" xr:uid="{868EC59E-61E4-45E1-9A5E-C952A04467B1}"/>
    <cellStyle name="Normal 2 3 2 2 22" xfId="9200" xr:uid="{AFFD2378-9C21-4564-AFB4-EA481B243B77}"/>
    <cellStyle name="Normal 2 3 2 2 23" xfId="9201" xr:uid="{F5D569FE-85E6-4917-B048-649401A49764}"/>
    <cellStyle name="Normal 2 3 2 2 24" xfId="9202" xr:uid="{0B3E0072-FFC0-4E19-99E2-1C1C8262CA27}"/>
    <cellStyle name="Normal 2 3 2 2 25" xfId="9203" xr:uid="{0B4CE51A-B0F1-467D-8C36-F34DDD9EA570}"/>
    <cellStyle name="Normal 2 3 2 2 26" xfId="9204" xr:uid="{E53E2E63-FCCB-4AE2-B780-6C7F712EB80F}"/>
    <cellStyle name="Normal 2 3 2 2 27" xfId="9205" xr:uid="{10F35BDE-F5F5-4510-9B7A-78832DCEFBF7}"/>
    <cellStyle name="Normal 2 3 2 2 28" xfId="9206" xr:uid="{B599257D-E292-4424-909C-ED0709193EC2}"/>
    <cellStyle name="Normal 2 3 2 2 29" xfId="9207" xr:uid="{9E91A4F3-D2DF-418B-B519-B019DC4857BF}"/>
    <cellStyle name="Normal 2 3 2 2 3" xfId="9208" xr:uid="{4B7251C7-9CB2-4F2F-809F-6496017254E3}"/>
    <cellStyle name="Normal 2 3 2 2 3 2" xfId="9209" xr:uid="{40068676-5357-4515-9C4C-007B11AD4115}"/>
    <cellStyle name="Normal 2 3 2 2 3 3" xfId="9210" xr:uid="{21E64669-C442-4393-89C4-7E010D93314D}"/>
    <cellStyle name="Normal 2 3 2 2 3 4" xfId="9211" xr:uid="{F6166769-E389-4CA5-83F5-AC1D4C5B9D91}"/>
    <cellStyle name="Normal 2 3 2 2 3 5" xfId="9212" xr:uid="{800E58EE-E520-4096-ADF2-B37A5CDB34E4}"/>
    <cellStyle name="Normal 2 3 2 2 3 6" xfId="9213" xr:uid="{F77B6305-2562-44A1-96F0-89F0685B15CB}"/>
    <cellStyle name="Normal 2 3 2 2 30" xfId="9214" xr:uid="{6ADB9562-049C-4E49-9E19-C7F416ABB00F}"/>
    <cellStyle name="Normal 2 3 2 2 31" xfId="9215" xr:uid="{F0257B58-3855-44E3-911B-BEC670A92051}"/>
    <cellStyle name="Normal 2 3 2 2 32" xfId="9216" xr:uid="{6E225737-8734-4F5A-8D21-B6BA0DD19F9D}"/>
    <cellStyle name="Normal 2 3 2 2 33" xfId="9217" xr:uid="{A5E0916F-AA82-4917-9B41-9B4732AF9150}"/>
    <cellStyle name="Normal 2 3 2 2 34" xfId="9218" xr:uid="{8BC50659-7082-48F4-BBED-C07585B30D5A}"/>
    <cellStyle name="Normal 2 3 2 2 35" xfId="9219" xr:uid="{2F276994-10DF-478F-A098-6C1421EE488B}"/>
    <cellStyle name="Normal 2 3 2 2 36" xfId="9220" xr:uid="{0D60F156-FF54-4476-8D44-CE7A0C554733}"/>
    <cellStyle name="Normal 2 3 2 2 37" xfId="9221" xr:uid="{B412B04C-6EDF-4F95-A3EF-07A1F7755A30}"/>
    <cellStyle name="Normal 2 3 2 2 38" xfId="9222" xr:uid="{77555AFB-773F-49A0-BB7E-E6DD4509CA74}"/>
    <cellStyle name="Normal 2 3 2 2 39" xfId="9223" xr:uid="{51F23034-27B3-4C85-997B-FA8A2DBC8091}"/>
    <cellStyle name="Normal 2 3 2 2 4" xfId="9224" xr:uid="{5F83569E-92AF-47EB-AD0A-59DA01C7EBE1}"/>
    <cellStyle name="Normal 2 3 2 2 4 2" xfId="9225" xr:uid="{0AA20301-12AB-4CE5-A711-A6A3A0732806}"/>
    <cellStyle name="Normal 2 3 2 2 4 3" xfId="9226" xr:uid="{39F09F2C-3E7D-4D1A-B778-22DF8F8F56E8}"/>
    <cellStyle name="Normal 2 3 2 2 4 4" xfId="9227" xr:uid="{CF691A47-7B4A-41D4-A91C-068722050C28}"/>
    <cellStyle name="Normal 2 3 2 2 4 5" xfId="9228" xr:uid="{80718E2D-53F6-4E9F-8A60-240C4DB808BA}"/>
    <cellStyle name="Normal 2 3 2 2 4 6" xfId="9229" xr:uid="{E725AD23-9069-403A-B2D6-4F78E5881479}"/>
    <cellStyle name="Normal 2 3 2 2 40" xfId="9230" xr:uid="{7D1A8D78-491B-4394-8D46-E3DD7482146C}"/>
    <cellStyle name="Normal 2 3 2 2 41" xfId="9231" xr:uid="{FF25C7A7-6255-4321-B1F7-B06E767C9F90}"/>
    <cellStyle name="Normal 2 3 2 2 42" xfId="9232" xr:uid="{7408B264-C611-446F-986A-26CBD6577875}"/>
    <cellStyle name="Normal 2 3 2 2 43" xfId="9233" xr:uid="{2C75FFF1-D6FA-4D11-AFD2-B78D419EC234}"/>
    <cellStyle name="Normal 2 3 2 2 44" xfId="9234" xr:uid="{46C00CE0-93AA-4005-97BA-66DBD114B9FC}"/>
    <cellStyle name="Normal 2 3 2 2 45" xfId="9235" xr:uid="{F0A36842-04AA-42C6-B571-6D5CCA6F19DA}"/>
    <cellStyle name="Normal 2 3 2 2 46" xfId="9236" xr:uid="{D430CD7F-2AF0-48EE-9D6F-EF4979444A52}"/>
    <cellStyle name="Normal 2 3 2 2 47" xfId="9237" xr:uid="{CDB3E60E-C662-4AB6-B1B4-9777A431F530}"/>
    <cellStyle name="Normal 2 3 2 2 48" xfId="9238" xr:uid="{60D25E93-848B-433A-B45F-F01F342CCE2C}"/>
    <cellStyle name="Normal 2 3 2 2 5" xfId="9239" xr:uid="{6C0B56E4-4C0B-4BC9-90CB-3E87B6B43D98}"/>
    <cellStyle name="Normal 2 3 2 2 5 2" xfId="9240" xr:uid="{694B1FC1-896C-4771-9980-4A29105E8038}"/>
    <cellStyle name="Normal 2 3 2 2 5 3" xfId="9241" xr:uid="{7E0D45FE-821D-4672-8351-01894B34373B}"/>
    <cellStyle name="Normal 2 3 2 2 5 4" xfId="9242" xr:uid="{3FCCB315-A903-4B2E-9098-8F4792B38B38}"/>
    <cellStyle name="Normal 2 3 2 2 5 5" xfId="9243" xr:uid="{3C468DAD-F5D7-4989-A36A-09E19407BD82}"/>
    <cellStyle name="Normal 2 3 2 2 5 6" xfId="9244" xr:uid="{18572F3C-8BF3-4435-A5E8-363758623275}"/>
    <cellStyle name="Normal 2 3 2 2 6" xfId="9245" xr:uid="{044451F9-16B6-47AF-9DB9-6E81605F6988}"/>
    <cellStyle name="Normal 2 3 2 2 6 2" xfId="9246" xr:uid="{EB7317C3-7FE3-4172-AC8E-D71FAB7E09FF}"/>
    <cellStyle name="Normal 2 3 2 2 6 3" xfId="9247" xr:uid="{7BDC3B53-A9E9-41B1-8DAF-C4BC21D5D69D}"/>
    <cellStyle name="Normal 2 3 2 2 6 4" xfId="9248" xr:uid="{C19A52F6-D328-4C4B-9EEB-7ED291A88F4E}"/>
    <cellStyle name="Normal 2 3 2 2 6 5" xfId="9249" xr:uid="{59F925F8-0CF8-403D-ADB5-0C76248E88F8}"/>
    <cellStyle name="Normal 2 3 2 2 6 6" xfId="9250" xr:uid="{D01D2F71-403D-4E28-B5AC-F0DAAE0E1ADA}"/>
    <cellStyle name="Normal 2 3 2 2 7" xfId="9251" xr:uid="{365F64FF-06E4-4284-9D5A-03B76F974C46}"/>
    <cellStyle name="Normal 2 3 2 2 7 10" xfId="9252" xr:uid="{E574AB25-4369-4244-BDC0-13CCB15047F3}"/>
    <cellStyle name="Normal 2 3 2 2 7 11" xfId="9253" xr:uid="{8DC3A612-D242-4FF9-8A59-1E5D11490556}"/>
    <cellStyle name="Normal 2 3 2 2 7 12" xfId="9254" xr:uid="{583233AC-B36A-45D2-B6B9-9A7D75E0EA82}"/>
    <cellStyle name="Normal 2 3 2 2 7 13" xfId="9255" xr:uid="{F0EABE56-69B1-4C06-A2D7-0A2522CF9FCD}"/>
    <cellStyle name="Normal 2 3 2 2 7 14" xfId="9256" xr:uid="{3DA375D0-1DEA-4233-9108-4D97E59376CD}"/>
    <cellStyle name="Normal 2 3 2 2 7 15" xfId="9257" xr:uid="{CCA8CCA2-A921-4C33-9E91-86B85FC6C426}"/>
    <cellStyle name="Normal 2 3 2 2 7 16" xfId="9258" xr:uid="{20694652-88B3-4A84-8B4E-B9F693D499AD}"/>
    <cellStyle name="Normal 2 3 2 2 7 17" xfId="9259" xr:uid="{A10DB4B6-7E1B-4CD6-ADC3-F526096A373E}"/>
    <cellStyle name="Normal 2 3 2 2 7 18" xfId="9260" xr:uid="{85B77213-D1BF-4806-997E-8A5186873C9D}"/>
    <cellStyle name="Normal 2 3 2 2 7 19" xfId="9261" xr:uid="{48C8B5E6-E8BD-41AA-826B-62026DFEAFD6}"/>
    <cellStyle name="Normal 2 3 2 2 7 2" xfId="9262" xr:uid="{7D8E7E43-A7A3-4833-85C8-F4EE4204C43A}"/>
    <cellStyle name="Normal 2 3 2 2 7 2 10" xfId="9263" xr:uid="{82C63781-8CEF-4EAE-A30A-7AE4EA3546BE}"/>
    <cellStyle name="Normal 2 3 2 2 7 2 11" xfId="9264" xr:uid="{9914BED6-F30E-4565-BEE4-EB071CC96C6C}"/>
    <cellStyle name="Normal 2 3 2 2 7 2 12" xfId="9265" xr:uid="{6CCBFCFB-400E-45DB-96EE-F2B4C0FED2AD}"/>
    <cellStyle name="Normal 2 3 2 2 7 2 13" xfId="9266" xr:uid="{DF617E0F-BA3A-4078-A995-ADD15DF782CA}"/>
    <cellStyle name="Normal 2 3 2 2 7 2 14" xfId="9267" xr:uid="{A432EDE0-5DB4-42FB-AF51-B87F3983479B}"/>
    <cellStyle name="Normal 2 3 2 2 7 2 15" xfId="9268" xr:uid="{73DFF1A8-993D-4664-970A-D7D6BDA14C3E}"/>
    <cellStyle name="Normal 2 3 2 2 7 2 16" xfId="9269" xr:uid="{2E5870A1-E15F-4259-8FA5-5F539B902F6F}"/>
    <cellStyle name="Normal 2 3 2 2 7 2 17" xfId="9270" xr:uid="{DEAEEC63-6602-4FAA-B806-07F929F81A38}"/>
    <cellStyle name="Normal 2 3 2 2 7 2 18" xfId="9271" xr:uid="{ADED2AEA-CCCC-4C84-AC4C-696529E5A8D2}"/>
    <cellStyle name="Normal 2 3 2 2 7 2 19" xfId="9272" xr:uid="{68835A90-8DAF-4B1A-8802-D1AE00ADAE8B}"/>
    <cellStyle name="Normal 2 3 2 2 7 2 2" xfId="9273" xr:uid="{AB4EC3A4-C612-4737-86FF-508EB6CDCD6F}"/>
    <cellStyle name="Normal 2 3 2 2 7 2 20" xfId="9274" xr:uid="{788DF113-210B-47CF-B5D2-1A663EB69D73}"/>
    <cellStyle name="Normal 2 3 2 2 7 2 21" xfId="9275" xr:uid="{EA16AA91-FFDF-4ABB-940C-A2D523703CE2}"/>
    <cellStyle name="Normal 2 3 2 2 7 2 22" xfId="9276" xr:uid="{929D8E8A-849C-4C55-AA32-8DA0090E6B52}"/>
    <cellStyle name="Normal 2 3 2 2 7 2 23" xfId="9277" xr:uid="{C648344B-97C2-4EB7-BB3A-C86D1B27ADE7}"/>
    <cellStyle name="Normal 2 3 2 2 7 2 24" xfId="9278" xr:uid="{243EE0E5-22D4-46E7-B104-6D780A6224AF}"/>
    <cellStyle name="Normal 2 3 2 2 7 2 25" xfId="9279" xr:uid="{8177F7CA-9022-49E9-80CC-A39DC712526E}"/>
    <cellStyle name="Normal 2 3 2 2 7 2 26" xfId="9280" xr:uid="{1FFAF766-1137-4D38-B816-95DC5377ED90}"/>
    <cellStyle name="Normal 2 3 2 2 7 2 27" xfId="9281" xr:uid="{7E569238-C06C-40D7-8FF9-CBA21636A77E}"/>
    <cellStyle name="Normal 2 3 2 2 7 2 28" xfId="9282" xr:uid="{170B75AE-C6A9-4C2C-942E-3B79A75FC4C7}"/>
    <cellStyle name="Normal 2 3 2 2 7 2 29" xfId="9283" xr:uid="{C857A90C-70DB-4114-B269-95D99D8FEC26}"/>
    <cellStyle name="Normal 2 3 2 2 7 2 3" xfId="9284" xr:uid="{536F8637-12B8-4F10-BDE8-BCA794D938D7}"/>
    <cellStyle name="Normal 2 3 2 2 7 2 30" xfId="9285" xr:uid="{BE10496C-E9F7-43E0-A7A1-536E1F5F5BC9}"/>
    <cellStyle name="Normal 2 3 2 2 7 2 31" xfId="9286" xr:uid="{02AB83CE-8530-4994-8B72-DEF82654ACF1}"/>
    <cellStyle name="Normal 2 3 2 2 7 2 32" xfId="9287" xr:uid="{237FCF3C-2F16-4687-A9DA-6B8A59D91FD0}"/>
    <cellStyle name="Normal 2 3 2 2 7 2 33" xfId="9288" xr:uid="{6DF3FB30-8617-4119-8BCD-271026449FA6}"/>
    <cellStyle name="Normal 2 3 2 2 7 2 34" xfId="9289" xr:uid="{D6FE5C94-4D9C-486B-BEE1-65592C5EB68F}"/>
    <cellStyle name="Normal 2 3 2 2 7 2 35" xfId="9290" xr:uid="{FFFD3152-A769-4348-A4FB-74D9F07B2793}"/>
    <cellStyle name="Normal 2 3 2 2 7 2 36" xfId="9291" xr:uid="{30A9EAC5-7099-4BD5-B129-6C58229F3ABB}"/>
    <cellStyle name="Normal 2 3 2 2 7 2 37" xfId="9292" xr:uid="{8906A652-7826-4E9E-8321-9E8579228F50}"/>
    <cellStyle name="Normal 2 3 2 2 7 2 38" xfId="9293" xr:uid="{5B7A73D1-50B3-4935-AC83-3B99282FD633}"/>
    <cellStyle name="Normal 2 3 2 2 7 2 4" xfId="9294" xr:uid="{A6652085-647D-4B6C-8146-B12CFE6235C7}"/>
    <cellStyle name="Normal 2 3 2 2 7 2 5" xfId="9295" xr:uid="{8A8570F2-CD11-487E-88E5-2E5E824FBC1F}"/>
    <cellStyle name="Normal 2 3 2 2 7 2 6" xfId="9296" xr:uid="{152DE98A-259C-42D9-8EBD-51874F674A5E}"/>
    <cellStyle name="Normal 2 3 2 2 7 2 7" xfId="9297" xr:uid="{0B9EEE99-760E-4E78-B1CF-B8F4050677A3}"/>
    <cellStyle name="Normal 2 3 2 2 7 2 8" xfId="9298" xr:uid="{8C0FEADC-E9AF-4FCD-A2ED-AD492D885B93}"/>
    <cellStyle name="Normal 2 3 2 2 7 2 9" xfId="9299" xr:uid="{BB3365F1-F511-4F36-AA4F-55A509EA97E1}"/>
    <cellStyle name="Normal 2 3 2 2 7 20" xfId="9300" xr:uid="{E73EE848-601C-43D2-97D3-8F37EF1696A7}"/>
    <cellStyle name="Normal 2 3 2 2 7 21" xfId="9301" xr:uid="{17D34A8F-7BE6-4667-B86A-BD9C09878103}"/>
    <cellStyle name="Normal 2 3 2 2 7 22" xfId="9302" xr:uid="{CC7CC845-870D-4B42-9AC5-529C51C6B994}"/>
    <cellStyle name="Normal 2 3 2 2 7 23" xfId="9303" xr:uid="{2F2E568C-DEA3-4C05-B187-173AC624B676}"/>
    <cellStyle name="Normal 2 3 2 2 7 24" xfId="9304" xr:uid="{70D12829-4497-45D7-B58F-99B09D991AF8}"/>
    <cellStyle name="Normal 2 3 2 2 7 25" xfId="9305" xr:uid="{C535FA92-2FB7-4442-9378-F625C266E34B}"/>
    <cellStyle name="Normal 2 3 2 2 7 26" xfId="9306" xr:uid="{58BDBE7C-3B9D-4259-BD6F-3D6C7270655F}"/>
    <cellStyle name="Normal 2 3 2 2 7 27" xfId="9307" xr:uid="{83A9A748-04D5-4401-97B7-DFF3CB1E52FF}"/>
    <cellStyle name="Normal 2 3 2 2 7 28" xfId="9308" xr:uid="{8EFF62AC-4D3C-4E8E-8959-B69A79B23C9D}"/>
    <cellStyle name="Normal 2 3 2 2 7 29" xfId="9309" xr:uid="{269507AE-BBC3-48A2-919B-457104FDF277}"/>
    <cellStyle name="Normal 2 3 2 2 7 3" xfId="9310" xr:uid="{3393600B-3545-400C-92AD-79DC94E9C8F1}"/>
    <cellStyle name="Normal 2 3 2 2 7 30" xfId="9311" xr:uid="{85F2D5AD-6E54-400B-94AE-08178AF95810}"/>
    <cellStyle name="Normal 2 3 2 2 7 31" xfId="9312" xr:uid="{AED22355-4836-4614-BCD0-039796126C89}"/>
    <cellStyle name="Normal 2 3 2 2 7 32" xfId="9313" xr:uid="{8ADB49C0-E842-4C8D-AD0F-BD4E6BBE71EF}"/>
    <cellStyle name="Normal 2 3 2 2 7 33" xfId="9314" xr:uid="{6D2DBB81-C8F4-4AD2-A91B-55306F18A404}"/>
    <cellStyle name="Normal 2 3 2 2 7 34" xfId="9315" xr:uid="{38F4A823-B6EF-4CA4-83A5-1880A853105F}"/>
    <cellStyle name="Normal 2 3 2 2 7 35" xfId="9316" xr:uid="{6968B764-B9F4-4AA5-870E-540D46637AE0}"/>
    <cellStyle name="Normal 2 3 2 2 7 36" xfId="9317" xr:uid="{89182783-FED4-41B7-9E49-71446911C094}"/>
    <cellStyle name="Normal 2 3 2 2 7 37" xfId="9318" xr:uid="{1DE380E0-A2B0-4821-AA6D-A198B065A43B}"/>
    <cellStyle name="Normal 2 3 2 2 7 38" xfId="9319" xr:uid="{40FC6C09-1134-4F2A-BE83-B47BC9FCFED2}"/>
    <cellStyle name="Normal 2 3 2 2 7 4" xfId="9320" xr:uid="{F0B654FA-D3F2-4627-BEA8-01FFAAEE9D80}"/>
    <cellStyle name="Normal 2 3 2 2 7 5" xfId="9321" xr:uid="{9E267A5F-A9C4-4115-ACE6-1CF449C2AC48}"/>
    <cellStyle name="Normal 2 3 2 2 7 6" xfId="9322" xr:uid="{FB1787FC-BF25-4C99-984E-A43CA398E2C0}"/>
    <cellStyle name="Normal 2 3 2 2 7 7" xfId="9323" xr:uid="{A1D3FD95-B035-4515-BF89-49D7DD2BE1DD}"/>
    <cellStyle name="Normal 2 3 2 2 7 8" xfId="9324" xr:uid="{6F3C2CB7-453B-4DAF-916D-CC29C301869E}"/>
    <cellStyle name="Normal 2 3 2 2 7 9" xfId="9325" xr:uid="{D4F87446-88F9-4AAE-B1B1-5492F8A4D37C}"/>
    <cellStyle name="Normal 2 3 2 2 8" xfId="9326" xr:uid="{D19EBB9D-490D-4610-B80F-4481F7E89F31}"/>
    <cellStyle name="Normal 2 3 2 2 9" xfId="9327" xr:uid="{F451A4BB-9BC2-4F09-85CF-871BB851B3F7}"/>
    <cellStyle name="Normal 2 3 2 20" xfId="9328" xr:uid="{44C23BE2-652C-46F4-B576-F4462E619EAE}"/>
    <cellStyle name="Normal 2 3 2 20 2" xfId="9329" xr:uid="{AFC63E0F-AD3C-45E0-B9E8-A9E4C734E019}"/>
    <cellStyle name="Normal 2 3 2 20 3" xfId="9330" xr:uid="{5E0D245E-71AA-445C-BDFF-09A486AE2A8A}"/>
    <cellStyle name="Normal 2 3 2 20 4" xfId="9331" xr:uid="{6ED54483-B68C-4FEE-9625-B2E2098B47FC}"/>
    <cellStyle name="Normal 2 3 2 20 5" xfId="9332" xr:uid="{D8A749AD-D58F-4B45-8097-6460FFDC7126}"/>
    <cellStyle name="Normal 2 3 2 20 6" xfId="9333" xr:uid="{F63D5C4E-EB5F-4EDA-A5C5-D95AA277C98F}"/>
    <cellStyle name="Normal 2 3 2 21" xfId="9334" xr:uid="{B0C56DD6-C455-4AF9-A474-6614E20C52D1}"/>
    <cellStyle name="Normal 2 3 2 21 2" xfId="9335" xr:uid="{67C268A6-72A5-4E29-BE94-4E69CC83905B}"/>
    <cellStyle name="Normal 2 3 2 21 3" xfId="9336" xr:uid="{44F75A88-AE48-4B45-AA5B-C61E2614283F}"/>
    <cellStyle name="Normal 2 3 2 21 4" xfId="9337" xr:uid="{55EB78AC-0FC0-4841-BE06-81F98D78F74E}"/>
    <cellStyle name="Normal 2 3 2 21 5" xfId="9338" xr:uid="{0A512405-232B-4E75-8370-DD60745941D4}"/>
    <cellStyle name="Normal 2 3 2 21 6" xfId="9339" xr:uid="{9E24E24C-0AC1-4FC9-A776-8D0E1651B80B}"/>
    <cellStyle name="Normal 2 3 2 22" xfId="9340" xr:uid="{D6B1F66D-BCC0-4463-8A1A-7BF507E2E585}"/>
    <cellStyle name="Normal 2 3 2 22 2" xfId="9341" xr:uid="{D76AB7EF-25EC-4A13-8E32-041C77B5E06E}"/>
    <cellStyle name="Normal 2 3 2 22 3" xfId="9342" xr:uid="{FE406B65-4CB1-47BD-B474-50DF6C4F3E2A}"/>
    <cellStyle name="Normal 2 3 2 22 4" xfId="9343" xr:uid="{A07D5866-DC6E-48F8-9361-3B3CDB9B261B}"/>
    <cellStyle name="Normal 2 3 2 22 5" xfId="9344" xr:uid="{91620066-9752-416A-A451-FFE41CC03DF6}"/>
    <cellStyle name="Normal 2 3 2 22 6" xfId="9345" xr:uid="{19B57A63-C052-4507-B7DE-94F663FDE2C1}"/>
    <cellStyle name="Normal 2 3 2 23" xfId="9346" xr:uid="{3A66F650-1C5E-4496-9C50-2E77E125EB2C}"/>
    <cellStyle name="Normal 2 3 2 23 2" xfId="9347" xr:uid="{CE839256-0218-4482-AADD-4F210FF95773}"/>
    <cellStyle name="Normal 2 3 2 23 3" xfId="9348" xr:uid="{AA7C840B-DCB7-453F-8D47-35410E0AFC3A}"/>
    <cellStyle name="Normal 2 3 2 23 4" xfId="9349" xr:uid="{5975A83E-6105-41E1-92B6-78D3BF3BA21C}"/>
    <cellStyle name="Normal 2 3 2 23 5" xfId="9350" xr:uid="{CD9A5264-5B38-41AD-A4C2-2BC9AF1F116B}"/>
    <cellStyle name="Normal 2 3 2 23 6" xfId="9351" xr:uid="{972545B3-C5AC-4CE6-8F72-3DBD9D53F152}"/>
    <cellStyle name="Normal 2 3 2 24" xfId="9352" xr:uid="{2714FBCF-3500-45E6-8B16-5847F949ED78}"/>
    <cellStyle name="Normal 2 3 2 24 2" xfId="9353" xr:uid="{390C4A30-AE3F-4FCC-8695-11FD060545CD}"/>
    <cellStyle name="Normal 2 3 2 24 3" xfId="9354" xr:uid="{3F3FB72E-97A2-450F-BFE3-585E015A95DB}"/>
    <cellStyle name="Normal 2 3 2 24 4" xfId="9355" xr:uid="{BBFBC648-AA8C-4B00-83B5-1BF084AD6ACA}"/>
    <cellStyle name="Normal 2 3 2 24 5" xfId="9356" xr:uid="{D4AB1176-2B55-4CCE-9757-5B1B8E2B208C}"/>
    <cellStyle name="Normal 2 3 2 24 6" xfId="9357" xr:uid="{35C1B9D8-9AAC-449D-8434-5D272DB7A2AF}"/>
    <cellStyle name="Normal 2 3 2 25" xfId="9358" xr:uid="{9C7ED8BB-2C74-40BC-A791-97B3C0463D75}"/>
    <cellStyle name="Normal 2 3 2 25 2" xfId="9359" xr:uid="{D2C2BF45-8D24-4D6F-BB7C-EFF38725A372}"/>
    <cellStyle name="Normal 2 3 2 25 3" xfId="9360" xr:uid="{4E4C3EAB-7EDC-478B-A730-51E4210EE2D0}"/>
    <cellStyle name="Normal 2 3 2 25 4" xfId="9361" xr:uid="{BBA68644-45C5-4D02-8234-0A1BC3873D1B}"/>
    <cellStyle name="Normal 2 3 2 25 5" xfId="9362" xr:uid="{8D516F96-784C-41EE-988B-F9C101CF8031}"/>
    <cellStyle name="Normal 2 3 2 25 6" xfId="9363" xr:uid="{108F2186-1BA6-47AA-942E-F5CADC161E88}"/>
    <cellStyle name="Normal 2 3 2 26" xfId="9364" xr:uid="{03C8D042-63BB-4D6D-BF74-7568A45BF5CD}"/>
    <cellStyle name="Normal 2 3 2 26 2" xfId="9365" xr:uid="{ACB090E8-6903-434C-B22C-290F3CD1A11A}"/>
    <cellStyle name="Normal 2 3 2 26 3" xfId="9366" xr:uid="{A0A40B56-76E3-4EAB-987E-0166EC01B7EC}"/>
    <cellStyle name="Normal 2 3 2 26 4" xfId="9367" xr:uid="{E4770992-BC33-4AA1-84A4-91F54B93A77C}"/>
    <cellStyle name="Normal 2 3 2 26 5" xfId="9368" xr:uid="{9B7B0548-004F-4BCA-A889-57C19596C7A9}"/>
    <cellStyle name="Normal 2 3 2 26 6" xfId="9369" xr:uid="{A94C216A-EB05-4F12-861E-BABF838D7624}"/>
    <cellStyle name="Normal 2 3 2 27" xfId="9370" xr:uid="{6BFF9538-8ED4-4167-A3B5-E9715D2E7664}"/>
    <cellStyle name="Normal 2 3 2 27 2" xfId="9371" xr:uid="{CD2D07F0-5CD0-4BDA-88AD-05347C46AE77}"/>
    <cellStyle name="Normal 2 3 2 27 3" xfId="9372" xr:uid="{36D0F0AB-5F83-47A4-B5BC-ADDC742A7FB8}"/>
    <cellStyle name="Normal 2 3 2 27 4" xfId="9373" xr:uid="{8842A5BF-4413-4F55-A12C-1EAD2164E238}"/>
    <cellStyle name="Normal 2 3 2 27 5" xfId="9374" xr:uid="{874F090F-9924-493C-A898-45EECEC2C2BF}"/>
    <cellStyle name="Normal 2 3 2 27 6" xfId="9375" xr:uid="{113F43BD-CE41-4A12-952C-1D5147FDB333}"/>
    <cellStyle name="Normal 2 3 2 28" xfId="9376" xr:uid="{C790577B-9D60-419C-849A-6A2D891AAA22}"/>
    <cellStyle name="Normal 2 3 2 28 2" xfId="9377" xr:uid="{F341C82A-C2E2-4C48-AB20-A9EFF4A05639}"/>
    <cellStyle name="Normal 2 3 2 28 3" xfId="9378" xr:uid="{07F24806-1A07-4A4E-9E47-097D095B5D06}"/>
    <cellStyle name="Normal 2 3 2 28 4" xfId="9379" xr:uid="{D2DC8091-DC32-494F-934C-246D1159C53F}"/>
    <cellStyle name="Normal 2 3 2 28 5" xfId="9380" xr:uid="{8917725E-DB80-4708-B7D7-7542179215A6}"/>
    <cellStyle name="Normal 2 3 2 28 6" xfId="9381" xr:uid="{D1D476F5-F85E-4F44-B2C1-85DE5CC9D8AE}"/>
    <cellStyle name="Normal 2 3 2 29" xfId="9382" xr:uid="{27F075B0-15A6-41BF-A75E-2BB134B4716B}"/>
    <cellStyle name="Normal 2 3 2 29 2" xfId="9383" xr:uid="{0669E1A6-C5C4-4822-8BEC-76C738B9CDF9}"/>
    <cellStyle name="Normal 2 3 2 29 3" xfId="9384" xr:uid="{0E8E2F65-0FF2-4BEA-9A60-5EDE17DBAF54}"/>
    <cellStyle name="Normal 2 3 2 29 4" xfId="9385" xr:uid="{F76B4248-507B-4BFC-A156-E0CBFBAA1B99}"/>
    <cellStyle name="Normal 2 3 2 29 5" xfId="9386" xr:uid="{7A9D33A1-0990-4571-BA91-1A2D20225C0A}"/>
    <cellStyle name="Normal 2 3 2 29 6" xfId="9387" xr:uid="{72F248CE-C872-4298-A2D5-30D1DADF642B}"/>
    <cellStyle name="Normal 2 3 2 3" xfId="9388" xr:uid="{BAC32481-B47D-46E6-ADDA-3EC484E57393}"/>
    <cellStyle name="Normal 2 3 2 3 10" xfId="9389" xr:uid="{37F0F433-1439-42BE-8EEC-A069A9CE22A9}"/>
    <cellStyle name="Normal 2 3 2 3 11" xfId="9390" xr:uid="{1FF1F72C-D10D-4617-9CE6-610E7946CF20}"/>
    <cellStyle name="Normal 2 3 2 3 12" xfId="9391" xr:uid="{6A56583E-CFBA-427A-8632-01577C48B0D1}"/>
    <cellStyle name="Normal 2 3 2 3 13" xfId="9392" xr:uid="{03D6F4B6-18D4-4661-915D-55A0C9B09D5E}"/>
    <cellStyle name="Normal 2 3 2 3 14" xfId="9393" xr:uid="{9B85065B-058B-4719-A358-0C0A61D5EE84}"/>
    <cellStyle name="Normal 2 3 2 3 15" xfId="9394" xr:uid="{BD4F268D-C176-411A-A2FC-D599AB434504}"/>
    <cellStyle name="Normal 2 3 2 3 16" xfId="9395" xr:uid="{E51A8843-851C-4B3E-B814-712775D08D62}"/>
    <cellStyle name="Normal 2 3 2 3 17" xfId="9396" xr:uid="{0C166AE8-2E5C-4D3A-A435-BC4329059E65}"/>
    <cellStyle name="Normal 2 3 2 3 18" xfId="9397" xr:uid="{4FA43EFF-619F-444F-9BD9-9E220FFE910D}"/>
    <cellStyle name="Normal 2 3 2 3 19" xfId="9398" xr:uid="{E1329483-D590-4A3D-A844-4B7CF39CC529}"/>
    <cellStyle name="Normal 2 3 2 3 2" xfId="9399" xr:uid="{FDA2D064-7D54-463E-931E-3966D4F15FAF}"/>
    <cellStyle name="Normal 2 3 2 3 20" xfId="9400" xr:uid="{D2E77279-862F-4051-91BE-FFD122DC7587}"/>
    <cellStyle name="Normal 2 3 2 3 21" xfId="9401" xr:uid="{FE8931D3-85B0-4B4B-B039-B06120007C0D}"/>
    <cellStyle name="Normal 2 3 2 3 22" xfId="9402" xr:uid="{687ADFE9-8117-4FD2-BAF0-0C00D2599866}"/>
    <cellStyle name="Normal 2 3 2 3 23" xfId="9403" xr:uid="{1D1C9517-4D7B-46CD-99CC-478CD2B1E941}"/>
    <cellStyle name="Normal 2 3 2 3 24" xfId="9404" xr:uid="{211CC72D-B2FA-41A7-807E-30EB95129C68}"/>
    <cellStyle name="Normal 2 3 2 3 25" xfId="9405" xr:uid="{446D4E52-8E8D-4891-A77F-BE6FFD2ADF5B}"/>
    <cellStyle name="Normal 2 3 2 3 26" xfId="9406" xr:uid="{9E84BFF5-EA6F-43CD-9C30-0748F90A966E}"/>
    <cellStyle name="Normal 2 3 2 3 27" xfId="9407" xr:uid="{FDC061B4-722A-4D2E-B7B9-28AB230EA9E3}"/>
    <cellStyle name="Normal 2 3 2 3 28" xfId="9408" xr:uid="{7530F692-18FF-4718-9331-F65079404FA7}"/>
    <cellStyle name="Normal 2 3 2 3 29" xfId="9409" xr:uid="{5A0FC761-3FDA-4D54-A091-24B8F22A6D8F}"/>
    <cellStyle name="Normal 2 3 2 3 3" xfId="9410" xr:uid="{1D3341DF-8085-463C-9A97-1FA89FB0419F}"/>
    <cellStyle name="Normal 2 3 2 3 30" xfId="9411" xr:uid="{0613D737-700A-4266-A783-BED8EE12E867}"/>
    <cellStyle name="Normal 2 3 2 3 31" xfId="9412" xr:uid="{737B399C-C38F-4FC4-AA2F-ED6C106C2FE3}"/>
    <cellStyle name="Normal 2 3 2 3 32" xfId="9413" xr:uid="{FF9DAE74-4ACD-4413-9AA1-7B0C8A13C453}"/>
    <cellStyle name="Normal 2 3 2 3 33" xfId="9414" xr:uid="{F58DF760-3EAA-448D-B266-AE5AD1D2ED30}"/>
    <cellStyle name="Normal 2 3 2 3 34" xfId="9415" xr:uid="{060D736A-B0B1-4706-91AD-14AE794FB62F}"/>
    <cellStyle name="Normal 2 3 2 3 35" xfId="9416" xr:uid="{4403B210-919D-4FE3-9970-E9F5951782F9}"/>
    <cellStyle name="Normal 2 3 2 3 36" xfId="9417" xr:uid="{D3C7A19B-5E13-4527-B7BC-071AAFD9F3A9}"/>
    <cellStyle name="Normal 2 3 2 3 37" xfId="9418" xr:uid="{35E00DDC-84E1-4921-B511-F26F4F6A359A}"/>
    <cellStyle name="Normal 2 3 2 3 38" xfId="9419" xr:uid="{87AD828E-3348-43B6-B89B-15F9980F5EC1}"/>
    <cellStyle name="Normal 2 3 2 3 39" xfId="9420" xr:uid="{B8D0EEC4-0C4F-47FF-9F7A-22FC9EF7E353}"/>
    <cellStyle name="Normal 2 3 2 3 4" xfId="9421" xr:uid="{97721E05-D705-4434-B266-D846E6152050}"/>
    <cellStyle name="Normal 2 3 2 3 40" xfId="9422" xr:uid="{9828E4D9-73E3-40A4-B251-F4D3C37BC9F2}"/>
    <cellStyle name="Normal 2 3 2 3 41" xfId="9423" xr:uid="{2DD270BE-8600-4F27-A72C-9F9EFB509AD2}"/>
    <cellStyle name="Normal 2 3 2 3 42" xfId="9424" xr:uid="{A75662D8-3F93-45DC-92E0-EACC7133AFB8}"/>
    <cellStyle name="Normal 2 3 2 3 43" xfId="9425" xr:uid="{DDE13C86-9D1F-4EE7-BEFF-65527BCBA9D2}"/>
    <cellStyle name="Normal 2 3 2 3 44" xfId="9426" xr:uid="{B2DA860F-98CB-4892-9B7C-8BE3385CA1C5}"/>
    <cellStyle name="Normal 2 3 2 3 45" xfId="9427" xr:uid="{47F7E93B-A833-4C5F-9AFA-6CD0F3EB0661}"/>
    <cellStyle name="Normal 2 3 2 3 46" xfId="9428" xr:uid="{F78467AC-12D6-4F38-92A1-768DFB500005}"/>
    <cellStyle name="Normal 2 3 2 3 47" xfId="9429" xr:uid="{98396866-2411-463F-91D8-AECAD416CAED}"/>
    <cellStyle name="Normal 2 3 2 3 48" xfId="9430" xr:uid="{FAEC31F7-B9E5-4620-B7EC-388FC3004C74}"/>
    <cellStyle name="Normal 2 3 2 3 49" xfId="9431" xr:uid="{A518FAC4-CB1A-4F3B-99C5-1D85482CF304}"/>
    <cellStyle name="Normal 2 3 2 3 5" xfId="9432" xr:uid="{7A4A32C7-7E0E-4165-B249-2E44D06D6D83}"/>
    <cellStyle name="Normal 2 3 2 3 50" xfId="9433" xr:uid="{FDDB24F8-DA36-43A6-AFCE-94080B23F9B3}"/>
    <cellStyle name="Normal 2 3 2 3 51" xfId="9434" xr:uid="{586D2896-EFC9-4AD9-A147-D4D2B8E8AE66}"/>
    <cellStyle name="Normal 2 3 2 3 52" xfId="9435" xr:uid="{270E0A59-B4A5-4D0C-A1D8-8881E8DA0579}"/>
    <cellStyle name="Normal 2 3 2 3 6" xfId="9436" xr:uid="{019E951F-5E77-4561-AF6E-9FA2364D2AB3}"/>
    <cellStyle name="Normal 2 3 2 3 7" xfId="9437" xr:uid="{D5DA049C-D496-4B7B-BDD8-760FFDAEFBE1}"/>
    <cellStyle name="Normal 2 3 2 3 8" xfId="9438" xr:uid="{1FB46D3B-C8FE-420B-B2ED-A9B833BE48FF}"/>
    <cellStyle name="Normal 2 3 2 3 9" xfId="9439" xr:uid="{BF8F1F11-366F-4522-BF56-082F4D64505F}"/>
    <cellStyle name="Normal 2 3 2 30" xfId="9440" xr:uid="{F51EB35B-EB9A-4AA7-ACAA-F80B9DE28079}"/>
    <cellStyle name="Normal 2 3 2 30 2" xfId="9441" xr:uid="{BC03D38F-8D50-4E2D-B188-5B331F57479D}"/>
    <cellStyle name="Normal 2 3 2 30 3" xfId="9442" xr:uid="{15C7E477-9AB4-4CE1-A1FB-2DD1CA4F5CAF}"/>
    <cellStyle name="Normal 2 3 2 30 4" xfId="9443" xr:uid="{50CACB68-DE80-401C-A4F6-F4C56ABF0487}"/>
    <cellStyle name="Normal 2 3 2 30 5" xfId="9444" xr:uid="{EB0013F1-C1B8-4179-B50B-8F8289F8A4F2}"/>
    <cellStyle name="Normal 2 3 2 30 6" xfId="9445" xr:uid="{DCAFCCF6-894A-42A8-A4BC-5CAE7B682036}"/>
    <cellStyle name="Normal 2 3 2 31" xfId="9446" xr:uid="{AEEBBA43-2F2A-4EBA-B42C-3446126F3618}"/>
    <cellStyle name="Normal 2 3 2 31 2" xfId="9447" xr:uid="{CDDC872C-9F75-4F1C-9609-37AFE18FA856}"/>
    <cellStyle name="Normal 2 3 2 31 3" xfId="9448" xr:uid="{82B1D68A-C903-4D46-8A62-BEB60651CF1F}"/>
    <cellStyle name="Normal 2 3 2 31 4" xfId="9449" xr:uid="{27536D2A-1A02-4906-A2C1-264D81E7AFE9}"/>
    <cellStyle name="Normal 2 3 2 31 5" xfId="9450" xr:uid="{6A02435B-0A17-4F4C-A384-083B1946C8BF}"/>
    <cellStyle name="Normal 2 3 2 31 6" xfId="9451" xr:uid="{3874EDD6-6E4D-4241-9522-0D8673B3B021}"/>
    <cellStyle name="Normal 2 3 2 32" xfId="9452" xr:uid="{3EB6D03A-37E8-484F-BE10-986554B1D9F7}"/>
    <cellStyle name="Normal 2 3 2 32 2" xfId="9453" xr:uid="{57D6A062-8417-47EB-B5EE-FB8C73AFEC43}"/>
    <cellStyle name="Normal 2 3 2 32 3" xfId="9454" xr:uid="{7D8502F2-E08F-4827-AA5B-38A1B5D63FCD}"/>
    <cellStyle name="Normal 2 3 2 32 4" xfId="9455" xr:uid="{4B68D32F-2E63-4D9F-A9AE-2F8A9E0B6402}"/>
    <cellStyle name="Normal 2 3 2 32 5" xfId="9456" xr:uid="{260134E1-8A66-4E55-8BE1-908800A4D864}"/>
    <cellStyle name="Normal 2 3 2 32 6" xfId="9457" xr:uid="{DCB74C98-0B34-47C2-A35B-0B8C7D32A2B6}"/>
    <cellStyle name="Normal 2 3 2 33" xfId="9458" xr:uid="{9A47D65C-9A0C-452B-8B93-F0FC0A3A8061}"/>
    <cellStyle name="Normal 2 3 2 33 2" xfId="9459" xr:uid="{2B6A9728-3851-4D6B-8A0D-4B4991E06BB8}"/>
    <cellStyle name="Normal 2 3 2 33 3" xfId="9460" xr:uid="{1662B547-E6E2-452A-A19A-EA8E6BC75BE7}"/>
    <cellStyle name="Normal 2 3 2 33 4" xfId="9461" xr:uid="{B1375DC7-5107-491B-8284-BE29E723684E}"/>
    <cellStyle name="Normal 2 3 2 33 5" xfId="9462" xr:uid="{F4CD3B25-5870-43CC-BEC6-23DE0D78703F}"/>
    <cellStyle name="Normal 2 3 2 33 6" xfId="9463" xr:uid="{864BC299-B3AD-4211-872E-9C87E52C5517}"/>
    <cellStyle name="Normal 2 3 2 34" xfId="9464" xr:uid="{6483EC1B-8259-4F49-8823-7D9B1162BA99}"/>
    <cellStyle name="Normal 2 3 2 34 2" xfId="9465" xr:uid="{3FC9F7AE-C551-4DF7-9FD6-31820BB1AC45}"/>
    <cellStyle name="Normal 2 3 2 34 3" xfId="9466" xr:uid="{4F5810DB-BF86-4712-B1D8-92BE50F5AE88}"/>
    <cellStyle name="Normal 2 3 2 34 4" xfId="9467" xr:uid="{CA4E58B2-3D30-434E-A553-18487FBDB523}"/>
    <cellStyle name="Normal 2 3 2 34 5" xfId="9468" xr:uid="{C7F6BE1A-9EAC-409D-B0E3-79CD7A0EF3A6}"/>
    <cellStyle name="Normal 2 3 2 34 6" xfId="9469" xr:uid="{37C52EF3-D1BE-4BB9-9E30-28EE510E3566}"/>
    <cellStyle name="Normal 2 3 2 35" xfId="9470" xr:uid="{BAC2FB63-BD84-4BB1-A05F-2B3479A13ED6}"/>
    <cellStyle name="Normal 2 3 2 35 2" xfId="9471" xr:uid="{835FC337-A37E-43A8-B7E3-3279DC17269D}"/>
    <cellStyle name="Normal 2 3 2 35 3" xfId="9472" xr:uid="{0F94742C-8C62-4DCF-995D-CB2CFE2DE393}"/>
    <cellStyle name="Normal 2 3 2 35 4" xfId="9473" xr:uid="{2FB1E5C3-166E-40C4-9A19-EF7EA7834CC7}"/>
    <cellStyle name="Normal 2 3 2 35 5" xfId="9474" xr:uid="{3DF3F138-7332-49AC-932F-C567C533C19D}"/>
    <cellStyle name="Normal 2 3 2 35 6" xfId="9475" xr:uid="{DECFF00F-843D-4E23-85FC-AD3B92AADAF8}"/>
    <cellStyle name="Normal 2 3 2 36" xfId="9476" xr:uid="{A3F72C52-C950-4CFA-A679-55F4157E9514}"/>
    <cellStyle name="Normal 2 3 2 36 2" xfId="9477" xr:uid="{E8EE5A9F-6396-4743-8D9D-D324874B6119}"/>
    <cellStyle name="Normal 2 3 2 36 3" xfId="9478" xr:uid="{3D97B5C7-CAAB-4DC3-ADDF-773725C1F98E}"/>
    <cellStyle name="Normal 2 3 2 36 4" xfId="9479" xr:uid="{1236537E-7DEB-4C63-B98F-1A1F73C7707D}"/>
    <cellStyle name="Normal 2 3 2 36 5" xfId="9480" xr:uid="{BC081A24-AEE8-4365-8D91-AE819A5D6812}"/>
    <cellStyle name="Normal 2 3 2 36 6" xfId="9481" xr:uid="{B97A7A05-F25C-49C3-87F5-E7FE125C23BE}"/>
    <cellStyle name="Normal 2 3 2 37" xfId="9482" xr:uid="{D1D9C9CB-E9C0-4246-8C86-EC00E760FC1B}"/>
    <cellStyle name="Normal 2 3 2 37 2" xfId="9483" xr:uid="{702A1840-B2A7-414F-B3AC-2535E5ECE060}"/>
    <cellStyle name="Normal 2 3 2 37 3" xfId="9484" xr:uid="{3D87CB48-8444-4DF6-8F09-CB1628BD826B}"/>
    <cellStyle name="Normal 2 3 2 37 4" xfId="9485" xr:uid="{79496252-F4ED-4BD1-A57A-120648BA4004}"/>
    <cellStyle name="Normal 2 3 2 37 5" xfId="9486" xr:uid="{9E374C0C-1E25-44E9-A0CC-6151E60425FA}"/>
    <cellStyle name="Normal 2 3 2 37 6" xfId="9487" xr:uid="{118C7C6A-0393-4F6A-A664-8379E658C329}"/>
    <cellStyle name="Normal 2 3 2 38" xfId="9488" xr:uid="{58E4C92C-E2ED-4A7C-AC02-C2B919E2529F}"/>
    <cellStyle name="Normal 2 3 2 38 2" xfId="9489" xr:uid="{3AFAF2FB-6D5F-4F8C-A456-1B171AD9D091}"/>
    <cellStyle name="Normal 2 3 2 38 3" xfId="9490" xr:uid="{8C0DC38F-F319-49C9-B69F-7E84128787B2}"/>
    <cellStyle name="Normal 2 3 2 38 4" xfId="9491" xr:uid="{351F3F98-CE0F-4794-A903-C72E24BF4098}"/>
    <cellStyle name="Normal 2 3 2 38 5" xfId="9492" xr:uid="{5CEFFEBB-272B-4FB1-B805-57243E4CE70A}"/>
    <cellStyle name="Normal 2 3 2 38 6" xfId="9493" xr:uid="{9B9DE989-C621-4DD9-9E4F-115E33CD6AB5}"/>
    <cellStyle name="Normal 2 3 2 39" xfId="9494" xr:uid="{1527067E-F914-4DC7-9A1E-F1363CF19319}"/>
    <cellStyle name="Normal 2 3 2 39 2" xfId="9495" xr:uid="{C9B372F0-D523-4618-A51A-1D9AE8AB34E7}"/>
    <cellStyle name="Normal 2 3 2 39 3" xfId="9496" xr:uid="{03758EBA-E77D-4998-A514-4DFADA08168C}"/>
    <cellStyle name="Normal 2 3 2 39 4" xfId="9497" xr:uid="{7D26B4EA-4F8D-4F83-A547-37CF31850C9D}"/>
    <cellStyle name="Normal 2 3 2 39 5" xfId="9498" xr:uid="{BBE08BCD-237B-4BA7-A915-9F04F609A13D}"/>
    <cellStyle name="Normal 2 3 2 39 6" xfId="9499" xr:uid="{6279E311-F3CB-484D-818C-62830A77DF59}"/>
    <cellStyle name="Normal 2 3 2 4" xfId="9500" xr:uid="{61FD2947-2CDA-4FC8-89B5-1E22BD8DE247}"/>
    <cellStyle name="Normal 2 3 2 4 2" xfId="9501" xr:uid="{0CE5DBF0-31FF-494E-99B6-D4B33AFB900D}"/>
    <cellStyle name="Normal 2 3 2 4 3" xfId="9502" xr:uid="{FEB53F9C-ADF3-4029-834C-F07E7E7FC80C}"/>
    <cellStyle name="Normal 2 3 2 4 4" xfId="9503" xr:uid="{64789C0B-92DC-41DE-BF44-E62955933C29}"/>
    <cellStyle name="Normal 2 3 2 4 5" xfId="9504" xr:uid="{B17B5EC5-446C-4B43-909E-2A6B1C9A3908}"/>
    <cellStyle name="Normal 2 3 2 4 6" xfId="9505" xr:uid="{FF394715-6BEA-4F6F-956B-D8ACBF7A5ECA}"/>
    <cellStyle name="Normal 2 3 2 40" xfId="9506" xr:uid="{0E077701-1E7B-4E1C-8EA7-354D475628C1}"/>
    <cellStyle name="Normal 2 3 2 40 2" xfId="9507" xr:uid="{ED59F55E-365F-4378-902F-765D99E26D35}"/>
    <cellStyle name="Normal 2 3 2 40 3" xfId="9508" xr:uid="{8FD29602-2E72-4996-8820-1B348408D083}"/>
    <cellStyle name="Normal 2 3 2 40 4" xfId="9509" xr:uid="{4F9FA183-EEBC-40B7-9E72-1FCDC7490345}"/>
    <cellStyle name="Normal 2 3 2 40 5" xfId="9510" xr:uid="{FE39F8E9-35A0-4F17-A34E-29C41EF11BD7}"/>
    <cellStyle name="Normal 2 3 2 40 6" xfId="9511" xr:uid="{916913CA-A2C7-492E-9E71-2489C76F6CA9}"/>
    <cellStyle name="Normal 2 3 2 41" xfId="9512" xr:uid="{776AFAD4-4475-4996-A429-33AF03D4BB2C}"/>
    <cellStyle name="Normal 2 3 2 41 2" xfId="9513" xr:uid="{CF70671C-ABBE-4D86-A586-174E9F433DAE}"/>
    <cellStyle name="Normal 2 3 2 41 3" xfId="9514" xr:uid="{E1256E82-83AE-42AF-BF7B-7D1DC5AC2471}"/>
    <cellStyle name="Normal 2 3 2 41 4" xfId="9515" xr:uid="{3A3FF983-F4EB-41F2-9FD3-B3FB854C5FC6}"/>
    <cellStyle name="Normal 2 3 2 41 5" xfId="9516" xr:uid="{FD5CAF4A-71D8-42C8-B207-B90A5E89C417}"/>
    <cellStyle name="Normal 2 3 2 41 6" xfId="9517" xr:uid="{58A512D1-9380-4354-BA53-0205E327AFDE}"/>
    <cellStyle name="Normal 2 3 2 42" xfId="9518" xr:uid="{5A4F522B-E303-4D92-B968-A06F3DF6E823}"/>
    <cellStyle name="Normal 2 3 2 42 2" xfId="9519" xr:uid="{DA661C88-E36E-4981-8CB2-0963BB1FA1E2}"/>
    <cellStyle name="Normal 2 3 2 42 3" xfId="9520" xr:uid="{9A5D34A1-7DDB-47E3-B060-5B854ED4BB12}"/>
    <cellStyle name="Normal 2 3 2 42 4" xfId="9521" xr:uid="{6F96C1F8-C6BF-4AA5-AFC6-B2607C379F4C}"/>
    <cellStyle name="Normal 2 3 2 42 5" xfId="9522" xr:uid="{A632B480-8E0A-4140-BB12-047544E1077D}"/>
    <cellStyle name="Normal 2 3 2 42 6" xfId="9523" xr:uid="{8134EAC9-0F94-46D5-84B8-0864C6658B7C}"/>
    <cellStyle name="Normal 2 3 2 43" xfId="9524" xr:uid="{E97E961D-B2E5-4B3C-B0D8-BADCFC98FF1B}"/>
    <cellStyle name="Normal 2 3 2 43 2" xfId="9525" xr:uid="{07E9147D-AFC1-4477-BCBA-149C097C6891}"/>
    <cellStyle name="Normal 2 3 2 43 3" xfId="9526" xr:uid="{7AAA842F-1873-4984-9651-C0A832A4691D}"/>
    <cellStyle name="Normal 2 3 2 43 4" xfId="9527" xr:uid="{74B67FD9-82F0-4F00-A4E0-7E03D7398B1B}"/>
    <cellStyle name="Normal 2 3 2 43 5" xfId="9528" xr:uid="{1496DDB8-4DC7-40CA-AA6D-5136D868DA9B}"/>
    <cellStyle name="Normal 2 3 2 43 6" xfId="9529" xr:uid="{CE81A91A-9293-4C78-9113-B1F060BF9A20}"/>
    <cellStyle name="Normal 2 3 2 44" xfId="9530" xr:uid="{F614C3F4-FAF2-4D2B-A182-CB999B02A930}"/>
    <cellStyle name="Normal 2 3 2 44 2" xfId="9531" xr:uid="{3B0466D5-15F9-4F0A-8D84-765F0A846277}"/>
    <cellStyle name="Normal 2 3 2 44 3" xfId="9532" xr:uid="{C5063C5A-BD8E-427D-97A9-737F8BD7E201}"/>
    <cellStyle name="Normal 2 3 2 44 4" xfId="9533" xr:uid="{AD0D2D4A-71DF-4A52-8930-3B828F470665}"/>
    <cellStyle name="Normal 2 3 2 44 5" xfId="9534" xr:uid="{DF0530BA-4A7B-4F1E-9B2C-E86BDCCFE7C7}"/>
    <cellStyle name="Normal 2 3 2 44 6" xfId="9535" xr:uid="{B0C5C0A7-B161-4230-9271-1D12BFA110EB}"/>
    <cellStyle name="Normal 2 3 2 45" xfId="9536" xr:uid="{59D00F20-BA22-4DFE-978E-DA6F7A38DCBC}"/>
    <cellStyle name="Normal 2 3 2 45 2" xfId="9537" xr:uid="{37A05AA9-0CC2-4ED8-8086-AD0AD5D96DD3}"/>
    <cellStyle name="Normal 2 3 2 45 3" xfId="9538" xr:uid="{9AE85C33-D692-4482-AC7D-9C7C570B2158}"/>
    <cellStyle name="Normal 2 3 2 45 4" xfId="9539" xr:uid="{AFDF3E4B-6563-4096-9FAB-D23BDCF1E673}"/>
    <cellStyle name="Normal 2 3 2 45 5" xfId="9540" xr:uid="{57C5D2D3-EE2F-4748-83B0-C73B5DA3213D}"/>
    <cellStyle name="Normal 2 3 2 45 6" xfId="9541" xr:uid="{C85837E9-754B-43FC-AAF5-75E3899ACD38}"/>
    <cellStyle name="Normal 2 3 2 46" xfId="9542" xr:uid="{C20387B8-7139-4C4F-88FC-E53A26617370}"/>
    <cellStyle name="Normal 2 3 2 46 2" xfId="9543" xr:uid="{FFD6916D-3C3C-4E5E-AC38-F9A2BAC29C44}"/>
    <cellStyle name="Normal 2 3 2 46 3" xfId="9544" xr:uid="{7AA1CD71-CF49-4414-BA74-A81B6D7776D8}"/>
    <cellStyle name="Normal 2 3 2 46 4" xfId="9545" xr:uid="{D97AD151-317D-4684-8742-367760F07655}"/>
    <cellStyle name="Normal 2 3 2 46 5" xfId="9546" xr:uid="{60D12B69-8812-4D1B-BF87-468C5BFE1CBD}"/>
    <cellStyle name="Normal 2 3 2 46 6" xfId="9547" xr:uid="{76870317-440A-482C-BFB3-323DCE03C0E5}"/>
    <cellStyle name="Normal 2 3 2 47" xfId="9548" xr:uid="{4B798F6B-C4C9-44E9-A2B6-FE25574E7A82}"/>
    <cellStyle name="Normal 2 3 2 47 2" xfId="9549" xr:uid="{9355B676-0054-41B4-9081-60D1218DAE64}"/>
    <cellStyle name="Normal 2 3 2 47 3" xfId="9550" xr:uid="{9537A0C4-9324-46C5-A69C-40A8DA65137F}"/>
    <cellStyle name="Normal 2 3 2 47 4" xfId="9551" xr:uid="{3A35FFF3-C0CC-4B87-80FC-83997726D6CF}"/>
    <cellStyle name="Normal 2 3 2 47 5" xfId="9552" xr:uid="{0161A27F-EE04-415C-9369-24D2A0FB2CDA}"/>
    <cellStyle name="Normal 2 3 2 47 6" xfId="9553" xr:uid="{E478A002-39D2-4B1B-9E48-6B49678E6248}"/>
    <cellStyle name="Normal 2 3 2 48" xfId="9554" xr:uid="{B4E6208A-E4D6-4CF2-867D-884689C6FB81}"/>
    <cellStyle name="Normal 2 3 2 48 2" xfId="9555" xr:uid="{3717C0A8-9DEF-45A6-8B70-B27CDDDF5926}"/>
    <cellStyle name="Normal 2 3 2 48 3" xfId="9556" xr:uid="{C08EADDA-944D-47A5-940E-EBDF75387A1F}"/>
    <cellStyle name="Normal 2 3 2 48 4" xfId="9557" xr:uid="{EA380B32-2E3A-404C-90A1-2D57C4E5A0E0}"/>
    <cellStyle name="Normal 2 3 2 48 5" xfId="9558" xr:uid="{585E444A-5A5A-40C8-937C-9BD550EA3694}"/>
    <cellStyle name="Normal 2 3 2 48 6" xfId="9559" xr:uid="{16D99803-5033-4237-80FD-0FD31A7B3EA7}"/>
    <cellStyle name="Normal 2 3 2 49" xfId="9560" xr:uid="{E3026436-3EDC-42BE-AE70-96F1FB255044}"/>
    <cellStyle name="Normal 2 3 2 5" xfId="9561" xr:uid="{D103F7F5-9E5E-4231-AFFC-3FA0E5910E9D}"/>
    <cellStyle name="Normal 2 3 2 5 2" xfId="9562" xr:uid="{83BDC4A0-C88A-4452-9BC9-FE9E47AAF694}"/>
    <cellStyle name="Normal 2 3 2 5 3" xfId="9563" xr:uid="{05D4E686-B0BE-409B-A139-139684573ACC}"/>
    <cellStyle name="Normal 2 3 2 5 4" xfId="9564" xr:uid="{54695B1F-A0F0-44B9-8343-26FAF45062DF}"/>
    <cellStyle name="Normal 2 3 2 5 5" xfId="9565" xr:uid="{69F5CDF2-A64C-4A16-83C8-F9F8C737C1D7}"/>
    <cellStyle name="Normal 2 3 2 5 6" xfId="9566" xr:uid="{4A7FA1B6-32CC-4AAD-86B6-2DF62DCD4ABE}"/>
    <cellStyle name="Normal 2 3 2 50" xfId="9567" xr:uid="{6ACC592C-C9FF-4906-9A45-361B90D5B857}"/>
    <cellStyle name="Normal 2 3 2 51" xfId="9568" xr:uid="{1E2BC90F-843C-42CE-8090-BC0BE53F9F52}"/>
    <cellStyle name="Normal 2 3 2 52" xfId="9569" xr:uid="{29D7AA93-DD68-4A9F-A816-CD0BEA4AEC3B}"/>
    <cellStyle name="Normal 2 3 2 53" xfId="9570" xr:uid="{B7E3B0F6-EF05-4414-9761-1A185F6ED704}"/>
    <cellStyle name="Normal 2 3 2 54" xfId="9571" xr:uid="{DDA4B06B-0750-40E3-84CC-B1139338AF98}"/>
    <cellStyle name="Normal 2 3 2 55" xfId="9572" xr:uid="{9E0A127A-848E-4F41-AEA8-1E8C36599096}"/>
    <cellStyle name="Normal 2 3 2 56" xfId="9573" xr:uid="{6AED0608-258D-4C94-B348-799E432B3ED8}"/>
    <cellStyle name="Normal 2 3 2 57" xfId="9574" xr:uid="{0C88B479-9AA7-4E5C-BE34-053281033DAD}"/>
    <cellStyle name="Normal 2 3 2 58" xfId="9575" xr:uid="{A8B13759-D62C-4C05-878F-329E9D39BE60}"/>
    <cellStyle name="Normal 2 3 2 59" xfId="9576" xr:uid="{BB19490A-BCF1-4D34-947F-0BA39CE336E5}"/>
    <cellStyle name="Normal 2 3 2 6" xfId="9577" xr:uid="{0194D985-AB19-409F-B709-6D2B33104F8D}"/>
    <cellStyle name="Normal 2 3 2 6 2" xfId="9578" xr:uid="{1E672373-4AFC-441F-BF29-A9186F9818A5}"/>
    <cellStyle name="Normal 2 3 2 6 3" xfId="9579" xr:uid="{3958B874-E412-4FA0-AEBF-F749057D87C2}"/>
    <cellStyle name="Normal 2 3 2 6 4" xfId="9580" xr:uid="{2793DF62-E333-4E7D-BCB9-DE8294F17C2B}"/>
    <cellStyle name="Normal 2 3 2 6 5" xfId="9581" xr:uid="{7101E726-50F8-4A04-84B0-D642315E9440}"/>
    <cellStyle name="Normal 2 3 2 6 6" xfId="9582" xr:uid="{CEB4AA9B-843D-405B-9B18-46E8A273340A}"/>
    <cellStyle name="Normal 2 3 2 60" xfId="9583" xr:uid="{CF3D4A5A-AB1C-4C43-AB46-BC6C149DAE92}"/>
    <cellStyle name="Normal 2 3 2 61" xfId="9584" xr:uid="{5A82D8C0-D77C-48BE-B57E-DA26CCA6B039}"/>
    <cellStyle name="Normal 2 3 2 62" xfId="9585" xr:uid="{8E8B303F-BD4E-4858-90FC-F79E0928867F}"/>
    <cellStyle name="Normal 2 3 2 63" xfId="9586" xr:uid="{CA69037D-5116-410C-A6F7-1F4FAD984C10}"/>
    <cellStyle name="Normal 2 3 2 64" xfId="9587" xr:uid="{628D7295-ACB5-4244-865F-AA86B3F5E53A}"/>
    <cellStyle name="Normal 2 3 2 65" xfId="9588" xr:uid="{677EE4C5-8AFC-4857-A852-6C66F0D6D04B}"/>
    <cellStyle name="Normal 2 3 2 66" xfId="9589" xr:uid="{1E87E6FC-795A-47E8-A217-82507B42825B}"/>
    <cellStyle name="Normal 2 3 2 67" xfId="9590" xr:uid="{97372F1D-F002-47C6-8D79-643CC3CBA3BD}"/>
    <cellStyle name="Normal 2 3 2 68" xfId="9591" xr:uid="{DEBCC4FF-356B-4181-B178-8A740577F73D}"/>
    <cellStyle name="Normal 2 3 2 69" xfId="9592" xr:uid="{4549E313-67EF-4997-B6AE-844C8365AB97}"/>
    <cellStyle name="Normal 2 3 2 7" xfId="9593" xr:uid="{D1AD993E-E9F9-41BF-8EB5-F55AA035C68C}"/>
    <cellStyle name="Normal 2 3 2 7 2" xfId="9594" xr:uid="{B777EE18-0DBC-4C2D-8938-EF3A1C6D2DE4}"/>
    <cellStyle name="Normal 2 3 2 7 3" xfId="9595" xr:uid="{218BE41B-CDEE-4608-B4CA-AA046490CEEB}"/>
    <cellStyle name="Normal 2 3 2 7 4" xfId="9596" xr:uid="{AD71A608-D733-44A4-B88C-D383BEAC5AF0}"/>
    <cellStyle name="Normal 2 3 2 7 5" xfId="9597" xr:uid="{39F18857-197E-4008-826A-EA3F2FD9C618}"/>
    <cellStyle name="Normal 2 3 2 7 6" xfId="9598" xr:uid="{9745D462-EB4C-4488-A791-5383ED88D19A}"/>
    <cellStyle name="Normal 2 3 2 70" xfId="9599" xr:uid="{B5222431-54B1-4821-A86D-48C7BE6490E9}"/>
    <cellStyle name="Normal 2 3 2 71" xfId="9600" xr:uid="{2B06BDB4-60D3-477B-83F3-FD8B29DB2B6C}"/>
    <cellStyle name="Normal 2 3 2 72" xfId="9601" xr:uid="{FD0729AD-ECEB-4940-902A-EA93791700DC}"/>
    <cellStyle name="Normal 2 3 2 73" xfId="9602" xr:uid="{568633DD-5047-4FF2-AAB5-6B3555EC5D08}"/>
    <cellStyle name="Normal 2 3 2 74" xfId="9603" xr:uid="{B99C5A42-C131-4F3B-A35E-76C887D27E1E}"/>
    <cellStyle name="Normal 2 3 2 74 10" xfId="9604" xr:uid="{BE68563D-32C0-42FF-A176-E234EBE7419F}"/>
    <cellStyle name="Normal 2 3 2 74 11" xfId="9605" xr:uid="{CDA64E1B-3858-4C43-B962-2C795B1E167D}"/>
    <cellStyle name="Normal 2 3 2 74 12" xfId="9606" xr:uid="{4C5EE7D1-C5CD-470B-93EE-C5459D6A4671}"/>
    <cellStyle name="Normal 2 3 2 74 13" xfId="9607" xr:uid="{6E4D3447-5C77-481F-879F-3E57CE1A8647}"/>
    <cellStyle name="Normal 2 3 2 74 14" xfId="9608" xr:uid="{CCB062E7-3800-4A71-B908-A15FE81C5AFA}"/>
    <cellStyle name="Normal 2 3 2 74 15" xfId="9609" xr:uid="{5A6F779F-ED0B-41E2-B503-FB2C18D933B0}"/>
    <cellStyle name="Normal 2 3 2 74 16" xfId="9610" xr:uid="{6EB9C66E-010C-41CE-8465-4A8F3B73058F}"/>
    <cellStyle name="Normal 2 3 2 74 17" xfId="9611" xr:uid="{A6FDA3E5-03DE-4BAC-9162-C3119D49671F}"/>
    <cellStyle name="Normal 2 3 2 74 18" xfId="9612" xr:uid="{4F5331D4-73FF-4220-BD9A-B38C941CAB3D}"/>
    <cellStyle name="Normal 2 3 2 74 19" xfId="9613" xr:uid="{894D0107-0B0E-4568-A178-6135C06280AE}"/>
    <cellStyle name="Normal 2 3 2 74 2" xfId="9614" xr:uid="{ABCB6870-9240-40E5-9607-1F8167EB0D64}"/>
    <cellStyle name="Normal 2 3 2 74 2 10" xfId="9615" xr:uid="{77C70C96-A4BB-48D8-BB01-614E3E80F45E}"/>
    <cellStyle name="Normal 2 3 2 74 2 11" xfId="9616" xr:uid="{3FA497FF-A122-46D4-B02B-7BB910819EBF}"/>
    <cellStyle name="Normal 2 3 2 74 2 12" xfId="9617" xr:uid="{EE01A8BD-1E79-4512-97AE-C0A75601E8EE}"/>
    <cellStyle name="Normal 2 3 2 74 2 13" xfId="9618" xr:uid="{3F6C67F3-54A1-432A-9F6E-DF4F524D3F76}"/>
    <cellStyle name="Normal 2 3 2 74 2 14" xfId="9619" xr:uid="{768D3AB4-933B-4035-AB72-7012378DC76C}"/>
    <cellStyle name="Normal 2 3 2 74 2 15" xfId="9620" xr:uid="{72822362-62DF-4D8D-8583-47454352DB52}"/>
    <cellStyle name="Normal 2 3 2 74 2 16" xfId="9621" xr:uid="{8975A397-6682-43A6-BC2F-65DDD2B53E14}"/>
    <cellStyle name="Normal 2 3 2 74 2 17" xfId="9622" xr:uid="{9B765A75-F873-42E9-A452-A4788B2F7562}"/>
    <cellStyle name="Normal 2 3 2 74 2 18" xfId="9623" xr:uid="{FCFBB002-FABC-423A-B0B1-E6366CB654F0}"/>
    <cellStyle name="Normal 2 3 2 74 2 19" xfId="9624" xr:uid="{FB8307EE-4C0F-43C6-8DED-1F7A6F29A084}"/>
    <cellStyle name="Normal 2 3 2 74 2 2" xfId="9625" xr:uid="{0D600DFD-F06C-445D-A615-982852BBBECA}"/>
    <cellStyle name="Normal 2 3 2 74 2 20" xfId="9626" xr:uid="{6A233CA9-68C7-4CFA-AE7C-070ED72B75C3}"/>
    <cellStyle name="Normal 2 3 2 74 2 21" xfId="9627" xr:uid="{528029B2-913F-4651-874E-3CD4BA290B31}"/>
    <cellStyle name="Normal 2 3 2 74 2 22" xfId="9628" xr:uid="{7B84BF5E-6013-4E82-A07E-9A8A652580A0}"/>
    <cellStyle name="Normal 2 3 2 74 2 23" xfId="9629" xr:uid="{6A6B6188-0B37-4C59-B6FF-228CB86FAFCC}"/>
    <cellStyle name="Normal 2 3 2 74 2 24" xfId="9630" xr:uid="{CCFF275B-CF99-4308-A8C3-0482472CE6E6}"/>
    <cellStyle name="Normal 2 3 2 74 2 25" xfId="9631" xr:uid="{C7C1E290-B1EC-4350-B0AA-E634F58B58B8}"/>
    <cellStyle name="Normal 2 3 2 74 2 26" xfId="9632" xr:uid="{D72F8494-5855-4727-9E7E-D34867FC3434}"/>
    <cellStyle name="Normal 2 3 2 74 2 27" xfId="9633" xr:uid="{C180685D-4B65-44A7-8127-EC207ED7590D}"/>
    <cellStyle name="Normal 2 3 2 74 2 28" xfId="9634" xr:uid="{94682C85-8125-42C9-BD87-D88975C398FF}"/>
    <cellStyle name="Normal 2 3 2 74 2 29" xfId="9635" xr:uid="{427A6778-FFE2-44E5-B046-3D0E2FA11472}"/>
    <cellStyle name="Normal 2 3 2 74 2 3" xfId="9636" xr:uid="{70758C24-3A72-4B3C-97E4-2E03BB65F93A}"/>
    <cellStyle name="Normal 2 3 2 74 2 30" xfId="9637" xr:uid="{89F9DBCD-3E53-4104-94FB-716AE2372449}"/>
    <cellStyle name="Normal 2 3 2 74 2 31" xfId="9638" xr:uid="{726F828A-2545-47D5-ADFA-6E7F9F5FBF3B}"/>
    <cellStyle name="Normal 2 3 2 74 2 32" xfId="9639" xr:uid="{EBBBD857-59B7-4D56-A828-B0D6654A03BC}"/>
    <cellStyle name="Normal 2 3 2 74 2 33" xfId="9640" xr:uid="{A2170AB4-D224-4B95-9BD3-1540B3BC0FBD}"/>
    <cellStyle name="Normal 2 3 2 74 2 34" xfId="9641" xr:uid="{5F1A15E6-9849-449F-A06F-B452C0BEA8BF}"/>
    <cellStyle name="Normal 2 3 2 74 2 35" xfId="9642" xr:uid="{9FD2C16A-68B3-4529-8774-D358279626F9}"/>
    <cellStyle name="Normal 2 3 2 74 2 36" xfId="9643" xr:uid="{98C0B227-F4A1-4A55-BE54-3D65602C2168}"/>
    <cellStyle name="Normal 2 3 2 74 2 37" xfId="9644" xr:uid="{80399DAA-074B-4813-9366-6B50E15BEEDB}"/>
    <cellStyle name="Normal 2 3 2 74 2 38" xfId="9645" xr:uid="{B96FE92B-D053-4E26-A73A-8F89EF7E5443}"/>
    <cellStyle name="Normal 2 3 2 74 2 4" xfId="9646" xr:uid="{15C2C711-6F8F-4CDE-8139-F40B7E5EC2EF}"/>
    <cellStyle name="Normal 2 3 2 74 2 5" xfId="9647" xr:uid="{F63B5F7C-84FB-47B5-8C1B-8C214FC64054}"/>
    <cellStyle name="Normal 2 3 2 74 2 6" xfId="9648" xr:uid="{91C4299B-CEDF-498A-BC25-533813896C15}"/>
    <cellStyle name="Normal 2 3 2 74 2 7" xfId="9649" xr:uid="{6287B7D5-B789-46E3-A4F7-3D598363FBC6}"/>
    <cellStyle name="Normal 2 3 2 74 2 8" xfId="9650" xr:uid="{1E455D87-F233-45F5-9125-165ECA4CDB13}"/>
    <cellStyle name="Normal 2 3 2 74 2 9" xfId="9651" xr:uid="{4DFBC672-110B-43DA-874B-6D4B47E1A145}"/>
    <cellStyle name="Normal 2 3 2 74 20" xfId="9652" xr:uid="{EC849EE2-81DE-4BD0-8928-ECB8EF21BF46}"/>
    <cellStyle name="Normal 2 3 2 74 21" xfId="9653" xr:uid="{0BB7AC47-750D-47A6-9E6A-22BA7286599E}"/>
    <cellStyle name="Normal 2 3 2 74 22" xfId="9654" xr:uid="{DE0A7B07-1C1F-4E3E-9AFF-65D4A5C71015}"/>
    <cellStyle name="Normal 2 3 2 74 23" xfId="9655" xr:uid="{5F334345-0002-4163-9060-4A7331D6D678}"/>
    <cellStyle name="Normal 2 3 2 74 24" xfId="9656" xr:uid="{FE18D013-64C9-4D54-A83E-232F1E361970}"/>
    <cellStyle name="Normal 2 3 2 74 25" xfId="9657" xr:uid="{4E7763BA-4477-4B3C-B43D-CEC9165B5A12}"/>
    <cellStyle name="Normal 2 3 2 74 26" xfId="9658" xr:uid="{4862D1E6-A5DF-4279-8485-68504302806C}"/>
    <cellStyle name="Normal 2 3 2 74 27" xfId="9659" xr:uid="{EC91C841-BD57-4544-A89E-9502569385C3}"/>
    <cellStyle name="Normal 2 3 2 74 28" xfId="9660" xr:uid="{BF907461-9CB3-4A68-9562-2BAF4AF77689}"/>
    <cellStyle name="Normal 2 3 2 74 29" xfId="9661" xr:uid="{02F036C7-C960-4196-86FA-D0EB5A8AA3EA}"/>
    <cellStyle name="Normal 2 3 2 74 3" xfId="9662" xr:uid="{2299DCFB-C665-43D7-AC99-D1FA810D1170}"/>
    <cellStyle name="Normal 2 3 2 74 30" xfId="9663" xr:uid="{0E4EC702-90D4-493C-882F-3695A8BF3E89}"/>
    <cellStyle name="Normal 2 3 2 74 31" xfId="9664" xr:uid="{DBF1EEF1-E63D-46EA-BD35-8D53C6008E1A}"/>
    <cellStyle name="Normal 2 3 2 74 32" xfId="9665" xr:uid="{589E7C52-CF3B-4404-AC92-751FF4E2308B}"/>
    <cellStyle name="Normal 2 3 2 74 33" xfId="9666" xr:uid="{482DDFBE-4028-4C06-A7DE-DE1786D6546B}"/>
    <cellStyle name="Normal 2 3 2 74 34" xfId="9667" xr:uid="{D6F064C3-7F5F-40BE-B11C-4060E551ED95}"/>
    <cellStyle name="Normal 2 3 2 74 35" xfId="9668" xr:uid="{A5C12696-B228-4A4D-BC10-80B71DD4AADC}"/>
    <cellStyle name="Normal 2 3 2 74 36" xfId="9669" xr:uid="{F85E2F10-EA25-4514-945A-5FEFB77792AF}"/>
    <cellStyle name="Normal 2 3 2 74 37" xfId="9670" xr:uid="{8087297F-239C-41C7-AE65-0A7D7C620AE9}"/>
    <cellStyle name="Normal 2 3 2 74 38" xfId="9671" xr:uid="{08AC4C23-688E-4ED6-80C1-B2686C3EAECB}"/>
    <cellStyle name="Normal 2 3 2 74 4" xfId="9672" xr:uid="{8E5472CC-3B48-4337-AEF6-E538C52A94B7}"/>
    <cellStyle name="Normal 2 3 2 74 5" xfId="9673" xr:uid="{D4F0E1E4-5EE3-4F13-A82A-0967E09B7D16}"/>
    <cellStyle name="Normal 2 3 2 74 6" xfId="9674" xr:uid="{1E596F80-C0B2-49E5-9CBD-D4232317506C}"/>
    <cellStyle name="Normal 2 3 2 74 7" xfId="9675" xr:uid="{66D5F128-F0C3-497A-BEDD-984126D27960}"/>
    <cellStyle name="Normal 2 3 2 74 8" xfId="9676" xr:uid="{5EB614E8-DBC4-4CBE-BF1D-E4CF8764DC6B}"/>
    <cellStyle name="Normal 2 3 2 74 9" xfId="9677" xr:uid="{A93E8BF6-269E-41D5-8C09-595D5AFD4364}"/>
    <cellStyle name="Normal 2 3 2 75" xfId="9678" xr:uid="{B43166A6-1AB8-46E8-A64D-2375FE7DC0C9}"/>
    <cellStyle name="Normal 2 3 2 76" xfId="9679" xr:uid="{9ED22189-D63F-498A-92A1-A67B0D17BBC9}"/>
    <cellStyle name="Normal 2 3 2 77" xfId="9680" xr:uid="{E50BA2F4-45C0-4B12-BA15-71CC75873D96}"/>
    <cellStyle name="Normal 2 3 2 78" xfId="9681" xr:uid="{AE520D38-4DF1-453D-9AF0-676A472F4DE0}"/>
    <cellStyle name="Normal 2 3 2 79" xfId="9682" xr:uid="{51CB83D5-A2A0-487D-A810-A3A6ADE8879E}"/>
    <cellStyle name="Normal 2 3 2 8" xfId="9683" xr:uid="{19616FA0-E54A-4187-B476-410C7A8DA149}"/>
    <cellStyle name="Normal 2 3 2 8 2" xfId="9684" xr:uid="{89AE39DA-43C9-4323-9AF0-6FA0C01B51F3}"/>
    <cellStyle name="Normal 2 3 2 8 3" xfId="9685" xr:uid="{D40FF9DD-4DD2-4EE3-B483-AA1D0701231C}"/>
    <cellStyle name="Normal 2 3 2 8 4" xfId="9686" xr:uid="{E8B01B17-7847-4966-A2DE-E31138855A86}"/>
    <cellStyle name="Normal 2 3 2 8 5" xfId="9687" xr:uid="{7EF97F46-CC60-4565-A38F-145DFEFCBBA7}"/>
    <cellStyle name="Normal 2 3 2 8 6" xfId="9688" xr:uid="{CEA56AFB-F8F1-4BB7-94FA-BA56D4A349D0}"/>
    <cellStyle name="Normal 2 3 2 80" xfId="9689" xr:uid="{A26FE905-34CF-43F3-AF51-007361720A91}"/>
    <cellStyle name="Normal 2 3 2 81" xfId="9690" xr:uid="{7EC32834-BE2F-4E0F-8F43-26BEFA875DE6}"/>
    <cellStyle name="Normal 2 3 2 82" xfId="9691" xr:uid="{CFF722FD-3008-425D-B852-0357D4829967}"/>
    <cellStyle name="Normal 2 3 2 83" xfId="9692" xr:uid="{54263FB7-772D-4074-9790-B8E4DF67153E}"/>
    <cellStyle name="Normal 2 3 2 84" xfId="9693" xr:uid="{6EAB9654-5392-4C9F-A318-34BFB8D33EE4}"/>
    <cellStyle name="Normal 2 3 2 85" xfId="9694" xr:uid="{F28065DD-2C84-4CCE-B21A-AA1D047213EF}"/>
    <cellStyle name="Normal 2 3 2 86" xfId="9695" xr:uid="{419D1D7D-304E-48DE-AF6D-AE8BEA73FBF8}"/>
    <cellStyle name="Normal 2 3 2 87" xfId="9696" xr:uid="{4FB926C1-88B6-428A-9BE8-36204DB0C6E1}"/>
    <cellStyle name="Normal 2 3 2 88" xfId="9697" xr:uid="{DE62A99B-F4F3-4E89-8877-091030088C9E}"/>
    <cellStyle name="Normal 2 3 2 89" xfId="9698" xr:uid="{AFBB320E-66C0-4C01-AED9-5B74A09FADCE}"/>
    <cellStyle name="Normal 2 3 2 9" xfId="9699" xr:uid="{C0FEC979-5E63-4C29-B28D-0E151742295C}"/>
    <cellStyle name="Normal 2 3 2 9 2" xfId="9700" xr:uid="{DABA6C68-BBB5-41AA-BEB2-3F91E0A070C1}"/>
    <cellStyle name="Normal 2 3 2 9 3" xfId="9701" xr:uid="{744D1ADD-E81E-41B8-B528-B46C87C483AB}"/>
    <cellStyle name="Normal 2 3 2 9 4" xfId="9702" xr:uid="{A1F271F6-D417-439D-98AE-B0D2819EBF8D}"/>
    <cellStyle name="Normal 2 3 2 9 5" xfId="9703" xr:uid="{73B058EC-0584-410E-8147-B1C8F4F32BC2}"/>
    <cellStyle name="Normal 2 3 2 9 6" xfId="9704" xr:uid="{F5AF3930-C62C-4682-BED4-325496F1EECF}"/>
    <cellStyle name="Normal 2 3 2 90" xfId="9705" xr:uid="{231BCF39-9A84-4073-9593-B9DB70E58290}"/>
    <cellStyle name="Normal 2 3 2 91" xfId="9706" xr:uid="{C2BACE9D-29C8-4C5B-81EB-BE2C82A0E50F}"/>
    <cellStyle name="Normal 2 3 2 92" xfId="9707" xr:uid="{4F03DF73-0789-4069-A52F-8480043337C1}"/>
    <cellStyle name="Normal 2 3 2 93" xfId="9708" xr:uid="{76E616BF-940E-4A0B-B2CC-06D7CB71313C}"/>
    <cellStyle name="Normal 2 3 2 94" xfId="9709" xr:uid="{4F5861DF-3D21-4D36-9EC7-6FC134E2BBC0}"/>
    <cellStyle name="Normal 2 3 2 95" xfId="9710" xr:uid="{1F96E7DC-83A4-4EC5-90AB-6AD546903487}"/>
    <cellStyle name="Normal 2 3 2 96" xfId="9711" xr:uid="{22099441-05F8-4CFC-B79E-593B6D533F90}"/>
    <cellStyle name="Normal 2 3 2 97" xfId="9712" xr:uid="{6C0BAA2B-595D-4CBF-BF20-1DE1D7973F5E}"/>
    <cellStyle name="Normal 2 3 2 98" xfId="9713" xr:uid="{A4CBF0DD-0CE0-4337-8FEA-F2BDABD8CF0A}"/>
    <cellStyle name="Normal 2 3 2 99" xfId="9714" xr:uid="{84195E79-E111-4A61-8F67-DE53A6AD3A90}"/>
    <cellStyle name="Normal 2 3 20" xfId="9715" xr:uid="{A45B3E3F-CBF5-4CE8-929D-98D3B1605EAC}"/>
    <cellStyle name="Normal 2 3 20 2" xfId="9716" xr:uid="{D938D3BA-5C46-48EA-8918-9FA4A518C677}"/>
    <cellStyle name="Normal 2 3 20 3" xfId="9717" xr:uid="{1052F34C-8ABF-47CA-88A8-AB730405D8F9}"/>
    <cellStyle name="Normal 2 3 20 4" xfId="9718" xr:uid="{571598CF-76D9-4309-8902-0392D33CB26C}"/>
    <cellStyle name="Normal 2 3 20 5" xfId="9719" xr:uid="{B8F1D255-18A4-44A5-AB9C-D7C9A68F9CBD}"/>
    <cellStyle name="Normal 2 3 20 6" xfId="9720" xr:uid="{B5685D80-3DA0-4676-A965-4A92A89D32C3}"/>
    <cellStyle name="Normal 2 3 21" xfId="9721" xr:uid="{DC86DC8F-FC08-4835-B553-E0C160C2F3B4}"/>
    <cellStyle name="Normal 2 3 21 2" xfId="9722" xr:uid="{EFBBC5B0-DC36-4FA8-9D21-BAB6DA6C4A83}"/>
    <cellStyle name="Normal 2 3 21 3" xfId="9723" xr:uid="{2C8B1215-4115-4172-AFFF-23C0EFA751DD}"/>
    <cellStyle name="Normal 2 3 21 4" xfId="9724" xr:uid="{6D133232-C268-475D-837B-1093548745E6}"/>
    <cellStyle name="Normal 2 3 21 5" xfId="9725" xr:uid="{EAD98F07-831C-48F9-BF22-586BD44DDD78}"/>
    <cellStyle name="Normal 2 3 21 6" xfId="9726" xr:uid="{C037BF1E-5935-418C-8C63-0EFD94885885}"/>
    <cellStyle name="Normal 2 3 22" xfId="9727" xr:uid="{A4E1F17A-5325-4F3A-8A16-1AC55BAB52EA}"/>
    <cellStyle name="Normal 2 3 22 2" xfId="9728" xr:uid="{36F222A7-8012-4A62-8762-4CBEE9433D97}"/>
    <cellStyle name="Normal 2 3 22 3" xfId="9729" xr:uid="{15510A0B-242E-4267-8D73-CA005ECB8D6A}"/>
    <cellStyle name="Normal 2 3 22 4" xfId="9730" xr:uid="{6CC3D579-7F46-40F6-BB66-3ACBBF6A9B77}"/>
    <cellStyle name="Normal 2 3 22 5" xfId="9731" xr:uid="{80E298E8-2C6E-4157-9631-3DC7EC4DCCB8}"/>
    <cellStyle name="Normal 2 3 22 6" xfId="9732" xr:uid="{C8CBA5CE-C56D-4E71-9B9E-3C6D632A549C}"/>
    <cellStyle name="Normal 2 3 23" xfId="9733" xr:uid="{E2650CF3-C4A0-4336-8229-E111CD94B03A}"/>
    <cellStyle name="Normal 2 3 23 2" xfId="9734" xr:uid="{FB7912FD-E4BD-4BE2-A12A-5BA59D11DBDE}"/>
    <cellStyle name="Normal 2 3 23 3" xfId="9735" xr:uid="{9766DAA5-BB6D-4F91-8A7E-A6EAEFA341ED}"/>
    <cellStyle name="Normal 2 3 23 4" xfId="9736" xr:uid="{F0E56CA6-1ECC-4473-BD57-5A755926E3AB}"/>
    <cellStyle name="Normal 2 3 23 5" xfId="9737" xr:uid="{1B93155B-3A15-4BC4-82C6-C786F1FA534F}"/>
    <cellStyle name="Normal 2 3 23 6" xfId="9738" xr:uid="{1DF67D1C-E455-4DEA-97D6-2FB68CDE80BC}"/>
    <cellStyle name="Normal 2 3 24" xfId="9739" xr:uid="{1D630BDF-1F72-44CE-9A93-BF3B51380DF1}"/>
    <cellStyle name="Normal 2 3 24 2" xfId="9740" xr:uid="{0A54D69D-C64C-461B-A250-A0F520CD2F1F}"/>
    <cellStyle name="Normal 2 3 24 3" xfId="9741" xr:uid="{B300EAAF-32FF-4E08-AA2A-31E2A46CF0E1}"/>
    <cellStyle name="Normal 2 3 24 4" xfId="9742" xr:uid="{99C924AC-D8B3-47E3-BE32-FAFDAA0E9BDC}"/>
    <cellStyle name="Normal 2 3 24 5" xfId="9743" xr:uid="{835412BF-3B24-4C57-99E5-6AD4A77B26C0}"/>
    <cellStyle name="Normal 2 3 24 6" xfId="9744" xr:uid="{A8B57C51-10F5-4EC1-8364-73E6F3F3F9DF}"/>
    <cellStyle name="Normal 2 3 25" xfId="9745" xr:uid="{27167B50-2EEC-4DA9-BD04-C734C86B5E45}"/>
    <cellStyle name="Normal 2 3 25 2" xfId="9746" xr:uid="{7AB01A0D-B9E1-4E7D-B7DB-F578ADC9CA79}"/>
    <cellStyle name="Normal 2 3 25 3" xfId="9747" xr:uid="{60051063-8E17-4CE1-9E0B-75F165BF7A21}"/>
    <cellStyle name="Normal 2 3 25 4" xfId="9748" xr:uid="{C3828691-2AAE-4D6A-B960-DDBFC5A8134C}"/>
    <cellStyle name="Normal 2 3 25 5" xfId="9749" xr:uid="{F5124331-A270-4599-9498-B2642B16F1FE}"/>
    <cellStyle name="Normal 2 3 25 6" xfId="9750" xr:uid="{8B4194C0-866F-4734-943C-54EA55032358}"/>
    <cellStyle name="Normal 2 3 26" xfId="9751" xr:uid="{B65BF8A8-38E9-443E-9659-777E6B0D861A}"/>
    <cellStyle name="Normal 2 3 26 2" xfId="9752" xr:uid="{13F95CE1-6920-4142-9770-F775A40D673A}"/>
    <cellStyle name="Normal 2 3 26 3" xfId="9753" xr:uid="{16F59897-3CF7-4213-BF1E-AE0EED9A17D7}"/>
    <cellStyle name="Normal 2 3 26 4" xfId="9754" xr:uid="{B77F07EA-1694-464E-B2FA-664ECD3D17D0}"/>
    <cellStyle name="Normal 2 3 26 5" xfId="9755" xr:uid="{A832F308-D4C7-48DE-9964-3EA4AE1C0040}"/>
    <cellStyle name="Normal 2 3 26 6" xfId="9756" xr:uid="{5861B418-4828-446C-A305-A75DE958AD40}"/>
    <cellStyle name="Normal 2 3 27" xfId="9757" xr:uid="{855AEB47-662D-4186-90D2-89039E4389EC}"/>
    <cellStyle name="Normal 2 3 27 10" xfId="9758" xr:uid="{4CE1C5B6-A263-48CD-B514-6FA32F989397}"/>
    <cellStyle name="Normal 2 3 27 2" xfId="9759" xr:uid="{A36BE4A8-97C5-4B3D-A235-064C99DBEC9C}"/>
    <cellStyle name="Normal 2 3 27 2 2" xfId="9760" xr:uid="{C0A40AC6-87E9-4BC2-A2C8-A011977325F2}"/>
    <cellStyle name="Normal 2 3 27 2 3" xfId="9761" xr:uid="{9AB69827-91CD-46E4-A883-C2E867A2E04C}"/>
    <cellStyle name="Normal 2 3 27 2 4" xfId="9762" xr:uid="{78BAF65E-DA97-4A01-B7A4-6EF1521E32AF}"/>
    <cellStyle name="Normal 2 3 27 2 5" xfId="9763" xr:uid="{04253AF3-0706-4DE7-83D8-BE79761B3EA7}"/>
    <cellStyle name="Normal 2 3 27 2 6" xfId="9764" xr:uid="{2ED9EAF5-D395-4A12-9A77-2AAC4E81DCD7}"/>
    <cellStyle name="Normal 2 3 27 3" xfId="9765" xr:uid="{CE21FD9C-8585-4D38-AC30-BAC40AEAE766}"/>
    <cellStyle name="Normal 2 3 27 4" xfId="9766" xr:uid="{B1699318-B8C4-4104-BF1A-6E5BCA284E9A}"/>
    <cellStyle name="Normal 2 3 27 5" xfId="9767" xr:uid="{8425CEBC-731F-497F-8DA7-D58616494F63}"/>
    <cellStyle name="Normal 2 3 27 6" xfId="9768" xr:uid="{476696C2-B15A-4DB2-9A38-F496DD28B06E}"/>
    <cellStyle name="Normal 2 3 27 7" xfId="9769" xr:uid="{12C0C433-0E2E-4132-A036-06C1A8C117A6}"/>
    <cellStyle name="Normal 2 3 27 8" xfId="9770" xr:uid="{78AB804B-A5D8-43F4-A902-3181DE46D22B}"/>
    <cellStyle name="Normal 2 3 27 9" xfId="9771" xr:uid="{1CC125F0-C4EE-4FAD-8DA1-97E7A29653C5}"/>
    <cellStyle name="Normal 2 3 28" xfId="9772" xr:uid="{925F9481-A522-4DD3-92D3-23618F084073}"/>
    <cellStyle name="Normal 2 3 28 2" xfId="9773" xr:uid="{91F6A640-C282-41A3-8FAF-D93F9C487D36}"/>
    <cellStyle name="Normal 2 3 28 3" xfId="9774" xr:uid="{4DC4B8EA-3BB2-4166-8E86-8815B5EFD1AA}"/>
    <cellStyle name="Normal 2 3 28 4" xfId="9775" xr:uid="{7D5F56AA-5244-4818-9C6F-E9E691539245}"/>
    <cellStyle name="Normal 2 3 28 5" xfId="9776" xr:uid="{E6C2EDA2-F63A-4DBB-A9EA-CC0AA53D9B20}"/>
    <cellStyle name="Normal 2 3 28 6" xfId="9777" xr:uid="{69A986D4-9E0A-4FFE-BAC7-EAA259A4C9A9}"/>
    <cellStyle name="Normal 2 3 29" xfId="9778" xr:uid="{DDA50A5D-F281-4F7A-9ED4-51871FCAFF66}"/>
    <cellStyle name="Normal 2 3 29 2" xfId="9779" xr:uid="{0F10164B-D682-4586-8AE3-70D85EE3E061}"/>
    <cellStyle name="Normal 2 3 29 3" xfId="9780" xr:uid="{49995F9B-CF10-424C-8556-87CC17409556}"/>
    <cellStyle name="Normal 2 3 29 4" xfId="9781" xr:uid="{7AE87EC5-87FD-4B5C-BB82-B049AAEDA209}"/>
    <cellStyle name="Normal 2 3 29 5" xfId="9782" xr:uid="{2F7B1424-3639-40B2-872D-82A50A7DD20F}"/>
    <cellStyle name="Normal 2 3 29 6" xfId="9783" xr:uid="{5454DC4D-048A-45E1-B747-911080324128}"/>
    <cellStyle name="Normal 2 3 3" xfId="9784" xr:uid="{14EBE14D-0946-46B2-AB25-E5DA2876D14E}"/>
    <cellStyle name="Normal 2 3 3 10" xfId="9785" xr:uid="{668678E0-0D27-43F2-9972-10BF93C4F478}"/>
    <cellStyle name="Normal 2 3 3 11" xfId="9786" xr:uid="{B63D65BC-42F9-455C-8FF9-C7B307551029}"/>
    <cellStyle name="Normal 2 3 3 12" xfId="9787" xr:uid="{646D0B96-0B09-451A-BCB8-9037AFDF5DB7}"/>
    <cellStyle name="Normal 2 3 3 13" xfId="9788" xr:uid="{0A645B43-6E0A-42EA-8435-A57B281046D9}"/>
    <cellStyle name="Normal 2 3 3 14" xfId="9789" xr:uid="{3F9D8250-918D-4748-9849-C695F825E497}"/>
    <cellStyle name="Normal 2 3 3 15" xfId="9790" xr:uid="{D8AD9B9C-C0F7-479C-8103-D307AD041C46}"/>
    <cellStyle name="Normal 2 3 3 16" xfId="9791" xr:uid="{8C62780A-4D80-446B-80AD-A6B1B4421F66}"/>
    <cellStyle name="Normal 2 3 3 17" xfId="9792" xr:uid="{91F29375-2A8C-491E-B38A-1BB7228BC173}"/>
    <cellStyle name="Normal 2 3 3 18" xfId="9793" xr:uid="{9EB33D24-9297-4BA7-962D-EC53B101176B}"/>
    <cellStyle name="Normal 2 3 3 19" xfId="9794" xr:uid="{4B979726-2530-4798-9BEC-DB1D32CB67C2}"/>
    <cellStyle name="Normal 2 3 3 2" xfId="9795" xr:uid="{3063A993-8378-4DE4-86EC-8334BDA1D39F}"/>
    <cellStyle name="Normal 2 3 3 2 10" xfId="9796" xr:uid="{93FE5E53-E406-40D6-BB2B-2840E68E8BE4}"/>
    <cellStyle name="Normal 2 3 3 2 11" xfId="9797" xr:uid="{47557752-265A-4764-B443-227B468B3F9F}"/>
    <cellStyle name="Normal 2 3 3 2 12" xfId="9798" xr:uid="{F425EE8F-BB07-445A-B2CB-070D3FA5B98A}"/>
    <cellStyle name="Normal 2 3 3 2 13" xfId="9799" xr:uid="{B95871A0-8EFB-4135-B146-556CA6E8EF78}"/>
    <cellStyle name="Normal 2 3 3 2 14" xfId="9800" xr:uid="{2A1A3563-A537-404D-9701-C1167146AE2D}"/>
    <cellStyle name="Normal 2 3 3 2 15" xfId="9801" xr:uid="{3304669E-3F48-4C67-9F55-1C924604359C}"/>
    <cellStyle name="Normal 2 3 3 2 16" xfId="9802" xr:uid="{A1CFFDA4-8A80-4F11-AAD2-7298FDCDC435}"/>
    <cellStyle name="Normal 2 3 3 2 17" xfId="9803" xr:uid="{81E4D696-477A-48DD-9F5F-6EB48A6869F8}"/>
    <cellStyle name="Normal 2 3 3 2 18" xfId="9804" xr:uid="{8E8638A4-AF5B-4DBB-A563-7F465CA501B8}"/>
    <cellStyle name="Normal 2 3 3 2 19" xfId="9805" xr:uid="{68AF91A9-E54B-4C03-8437-E73B546F46FE}"/>
    <cellStyle name="Normal 2 3 3 2 2" xfId="9806" xr:uid="{75085C15-F3D8-495A-B045-891194439459}"/>
    <cellStyle name="Normal 2 3 3 2 2 10" xfId="9807" xr:uid="{7AECF28D-09D8-406F-8F66-6F19BC223DE3}"/>
    <cellStyle name="Normal 2 3 3 2 2 11" xfId="9808" xr:uid="{B8612854-CAB3-4A40-AE1B-79EC11318F1B}"/>
    <cellStyle name="Normal 2 3 3 2 2 12" xfId="9809" xr:uid="{63157784-BE30-4F98-9482-106075BE14F2}"/>
    <cellStyle name="Normal 2 3 3 2 2 13" xfId="9810" xr:uid="{7226BA27-0498-4194-80DC-571FE9A54A1A}"/>
    <cellStyle name="Normal 2 3 3 2 2 14" xfId="9811" xr:uid="{45393BB4-7A49-4510-9B44-EBF37ACA91FB}"/>
    <cellStyle name="Normal 2 3 3 2 2 15" xfId="9812" xr:uid="{BEF13B37-D849-4DF2-9BA8-03047BB31D6C}"/>
    <cellStyle name="Normal 2 3 3 2 2 16" xfId="9813" xr:uid="{E0C6C86C-E1F0-43B6-B51E-BF2814B6AB4D}"/>
    <cellStyle name="Normal 2 3 3 2 2 17" xfId="9814" xr:uid="{68468911-14E2-45CC-BC41-73E650FE3D5B}"/>
    <cellStyle name="Normal 2 3 3 2 2 18" xfId="9815" xr:uid="{54BF0E3B-0623-4138-85A2-5C880FC51FB4}"/>
    <cellStyle name="Normal 2 3 3 2 2 19" xfId="9816" xr:uid="{91C2C367-A8A2-4A80-B55E-6EF882F5408D}"/>
    <cellStyle name="Normal 2 3 3 2 2 2" xfId="9817" xr:uid="{B7E71696-8FAF-4497-8357-B80072B60859}"/>
    <cellStyle name="Normal 2 3 3 2 2 2 10" xfId="9818" xr:uid="{956B0565-D421-4754-B28F-11EECEC30071}"/>
    <cellStyle name="Normal 2 3 3 2 2 2 11" xfId="9819" xr:uid="{0DA235D7-B7E3-49F1-8E1B-C5F3CC8B24D7}"/>
    <cellStyle name="Normal 2 3 3 2 2 2 12" xfId="9820" xr:uid="{43827C57-F275-4F02-90F5-2DFCD6A1E93E}"/>
    <cellStyle name="Normal 2 3 3 2 2 2 13" xfId="9821" xr:uid="{7DC91B36-FAFC-4D59-9E17-21CB5C9F3A44}"/>
    <cellStyle name="Normal 2 3 3 2 2 2 14" xfId="9822" xr:uid="{D8C80EB6-572E-43D7-B515-88BE6C9C153C}"/>
    <cellStyle name="Normal 2 3 3 2 2 2 15" xfId="9823" xr:uid="{0723D51D-9AC5-41F4-9DB2-EB8E183E631D}"/>
    <cellStyle name="Normal 2 3 3 2 2 2 16" xfId="9824" xr:uid="{850E47AC-C05C-4B93-A9E4-C1CC6450EA35}"/>
    <cellStyle name="Normal 2 3 3 2 2 2 17" xfId="9825" xr:uid="{B9884ADD-3222-45D3-ABCB-D3E38429F7E2}"/>
    <cellStyle name="Normal 2 3 3 2 2 2 18" xfId="9826" xr:uid="{D76CCCB0-91BC-4918-A17D-9B203BC892AD}"/>
    <cellStyle name="Normal 2 3 3 2 2 2 19" xfId="9827" xr:uid="{2B3191C7-D12F-409D-9B63-5D113C7C791E}"/>
    <cellStyle name="Normal 2 3 3 2 2 2 2" xfId="9828" xr:uid="{7CD44D7F-C3E8-4EE0-981A-D8C168A1B847}"/>
    <cellStyle name="Normal 2 3 3 2 2 2 20" xfId="9829" xr:uid="{AB40094D-7089-45D9-B712-ABFABD261337}"/>
    <cellStyle name="Normal 2 3 3 2 2 2 21" xfId="9830" xr:uid="{DF2A6BDA-CD6A-490B-AF0A-112B4A567930}"/>
    <cellStyle name="Normal 2 3 3 2 2 2 22" xfId="9831" xr:uid="{F0FB17E3-D4A2-429C-A368-F9E223AC65AA}"/>
    <cellStyle name="Normal 2 3 3 2 2 2 23" xfId="9832" xr:uid="{D72B2C38-70F2-4000-B368-B7E19E8C0951}"/>
    <cellStyle name="Normal 2 3 3 2 2 2 24" xfId="9833" xr:uid="{C9618223-0F0C-4B4E-90E5-1A6113A7DDCC}"/>
    <cellStyle name="Normal 2 3 3 2 2 2 25" xfId="9834" xr:uid="{1616FB88-C1DD-43BE-A083-8E5CBE668E77}"/>
    <cellStyle name="Normal 2 3 3 2 2 2 26" xfId="9835" xr:uid="{F497CF42-B2BB-454B-BC22-52BF8742CE69}"/>
    <cellStyle name="Normal 2 3 3 2 2 2 27" xfId="9836" xr:uid="{7EDAC81A-49C6-41EB-9B92-4C7431AD4C44}"/>
    <cellStyle name="Normal 2 3 3 2 2 2 28" xfId="9837" xr:uid="{423C1793-8CFE-4418-BA99-36C63C888FC7}"/>
    <cellStyle name="Normal 2 3 3 2 2 2 29" xfId="9838" xr:uid="{4D1F214C-A87B-4379-B844-5AF756BB0AAF}"/>
    <cellStyle name="Normal 2 3 3 2 2 2 3" xfId="9839" xr:uid="{5C49A92B-7B4D-4367-BE24-1D9DA5A38D16}"/>
    <cellStyle name="Normal 2 3 3 2 2 2 30" xfId="9840" xr:uid="{5739A8CC-C447-4B09-A360-8A44FA24CF00}"/>
    <cellStyle name="Normal 2 3 3 2 2 2 31" xfId="9841" xr:uid="{879A83C9-9C9A-42F1-B2C6-712D3CE5827F}"/>
    <cellStyle name="Normal 2 3 3 2 2 2 32" xfId="9842" xr:uid="{54634CF9-88FD-4750-B83C-9375A0EB7C16}"/>
    <cellStyle name="Normal 2 3 3 2 2 2 33" xfId="9843" xr:uid="{E3C058D5-BCBD-4184-90F9-D3A66E2469F2}"/>
    <cellStyle name="Normal 2 3 3 2 2 2 34" xfId="9844" xr:uid="{E5ED4CA5-9151-4A00-87FB-176AA7B2C4A7}"/>
    <cellStyle name="Normal 2 3 3 2 2 2 35" xfId="9845" xr:uid="{4CDC9369-CA98-473D-A35E-817C204FBBF7}"/>
    <cellStyle name="Normal 2 3 3 2 2 2 36" xfId="9846" xr:uid="{1FC6863C-909E-451A-8F68-BAA2EC2519B1}"/>
    <cellStyle name="Normal 2 3 3 2 2 2 37" xfId="9847" xr:uid="{2D47EEA1-84B9-430C-BA80-051E4F130F85}"/>
    <cellStyle name="Normal 2 3 3 2 2 2 38" xfId="9848" xr:uid="{B4FF8C25-2480-4258-BE62-58FFF3640E19}"/>
    <cellStyle name="Normal 2 3 3 2 2 2 4" xfId="9849" xr:uid="{610BED80-9449-4445-8BF7-2BD31FF9FFD3}"/>
    <cellStyle name="Normal 2 3 3 2 2 2 5" xfId="9850" xr:uid="{36EBCBA4-0EAC-40A1-AAB6-A1C5E07B2CF1}"/>
    <cellStyle name="Normal 2 3 3 2 2 2 6" xfId="9851" xr:uid="{626E0921-9649-4DA6-8247-27C8A32F722D}"/>
    <cellStyle name="Normal 2 3 3 2 2 2 7" xfId="9852" xr:uid="{F0DAE228-FE00-4C65-B3EB-E45F19F8DE6D}"/>
    <cellStyle name="Normal 2 3 3 2 2 2 8" xfId="9853" xr:uid="{060F41DD-5192-4B82-97B1-76F8BB3F2CFA}"/>
    <cellStyle name="Normal 2 3 3 2 2 2 9" xfId="9854" xr:uid="{1A07A8CC-D22E-42F0-85B9-3C29A6C75EAF}"/>
    <cellStyle name="Normal 2 3 3 2 2 20" xfId="9855" xr:uid="{A2DAD5EA-676A-4CF1-BFE0-275988F5B336}"/>
    <cellStyle name="Normal 2 3 3 2 2 21" xfId="9856" xr:uid="{C466D4B9-A131-4B70-9BF5-D14F16522BF1}"/>
    <cellStyle name="Normal 2 3 3 2 2 22" xfId="9857" xr:uid="{1928295D-7E9B-4A59-B79C-F7A9B61E6695}"/>
    <cellStyle name="Normal 2 3 3 2 2 23" xfId="9858" xr:uid="{02194CE1-C5CB-4DA8-9B99-029DFD7E89A3}"/>
    <cellStyle name="Normal 2 3 3 2 2 24" xfId="9859" xr:uid="{E592BFD7-4C80-4171-BCFC-E02F1C7ADC38}"/>
    <cellStyle name="Normal 2 3 3 2 2 25" xfId="9860" xr:uid="{1E0FD12B-D6A1-4A13-B1DC-DAF74F7C2DA1}"/>
    <cellStyle name="Normal 2 3 3 2 2 26" xfId="9861" xr:uid="{DC0C30EB-1BE5-41EE-9AC4-65023CA638AA}"/>
    <cellStyle name="Normal 2 3 3 2 2 27" xfId="9862" xr:uid="{2C96AA59-7F95-4992-9E38-EC16B1D236AA}"/>
    <cellStyle name="Normal 2 3 3 2 2 28" xfId="9863" xr:uid="{6692FA90-6C05-4F28-951E-1A3735D30B5F}"/>
    <cellStyle name="Normal 2 3 3 2 2 29" xfId="9864" xr:uid="{A132484D-236E-47DE-AF8A-7E148EDEB652}"/>
    <cellStyle name="Normal 2 3 3 2 2 3" xfId="9865" xr:uid="{C98A38D8-D316-4F49-ABC9-31A6DDFC1CCC}"/>
    <cellStyle name="Normal 2 3 3 2 2 30" xfId="9866" xr:uid="{E8BE6391-FD2C-4917-8A5B-B1A6D7B0E595}"/>
    <cellStyle name="Normal 2 3 3 2 2 31" xfId="9867" xr:uid="{824BB187-F639-4BAF-9506-178C4BA532AE}"/>
    <cellStyle name="Normal 2 3 3 2 2 32" xfId="9868" xr:uid="{A7351226-A449-442B-BF6D-E270DB6A3EA7}"/>
    <cellStyle name="Normal 2 3 3 2 2 33" xfId="9869" xr:uid="{128644E0-8355-442B-8A2F-26FC587AD595}"/>
    <cellStyle name="Normal 2 3 3 2 2 34" xfId="9870" xr:uid="{48516529-9C22-4E95-B1F4-381EDC86F372}"/>
    <cellStyle name="Normal 2 3 3 2 2 35" xfId="9871" xr:uid="{A0E4D12C-F7B3-4EC3-85AA-090497696510}"/>
    <cellStyle name="Normal 2 3 3 2 2 36" xfId="9872" xr:uid="{BF8D26EB-396B-46A9-8C56-7CD4DCAF23FE}"/>
    <cellStyle name="Normal 2 3 3 2 2 37" xfId="9873" xr:uid="{7739A1ED-FE76-4D36-A59F-52906E31BEBA}"/>
    <cellStyle name="Normal 2 3 3 2 2 38" xfId="9874" xr:uid="{7DE1290B-BC22-4AE5-A7D5-60ECD0176492}"/>
    <cellStyle name="Normal 2 3 3 2 2 4" xfId="9875" xr:uid="{7A56A645-2D0E-48FD-BD27-6E3D5811BEBF}"/>
    <cellStyle name="Normal 2 3 3 2 2 5" xfId="9876" xr:uid="{4C377F11-EF4B-4957-A1A8-0D368DF9D227}"/>
    <cellStyle name="Normal 2 3 3 2 2 6" xfId="9877" xr:uid="{C6B86E40-D0CD-4F0C-B2DA-543372AF2A6F}"/>
    <cellStyle name="Normal 2 3 3 2 2 7" xfId="9878" xr:uid="{46A7BCA6-F2FA-443B-B0BF-F436AB8E3828}"/>
    <cellStyle name="Normal 2 3 3 2 2 8" xfId="9879" xr:uid="{7EBED568-DCA2-4F4F-8D8A-CA343ED131B3}"/>
    <cellStyle name="Normal 2 3 3 2 2 9" xfId="9880" xr:uid="{C1FF9DBC-66C5-4EC8-866E-3B10DD9DBA85}"/>
    <cellStyle name="Normal 2 3 3 2 20" xfId="9881" xr:uid="{EDA042E7-46C5-4E16-B245-AC03B1EBDD71}"/>
    <cellStyle name="Normal 2 3 3 2 21" xfId="9882" xr:uid="{6C069184-AD41-4BCD-8A90-84375E5CBBC3}"/>
    <cellStyle name="Normal 2 3 3 2 22" xfId="9883" xr:uid="{619E9564-6E84-4A36-A2F1-A4A3F78959CA}"/>
    <cellStyle name="Normal 2 3 3 2 23" xfId="9884" xr:uid="{881B2449-40C1-41BF-A7B4-1B7165D5FDBC}"/>
    <cellStyle name="Normal 2 3 3 2 24" xfId="9885" xr:uid="{274B5356-844D-4D46-BAF0-2681E947B767}"/>
    <cellStyle name="Normal 2 3 3 2 25" xfId="9886" xr:uid="{3EF96320-BB90-4E8F-BBA7-4D51868FE8A1}"/>
    <cellStyle name="Normal 2 3 3 2 26" xfId="9887" xr:uid="{56A5AE19-B33C-4FB6-8625-732EF0DCCEB3}"/>
    <cellStyle name="Normal 2 3 3 2 27" xfId="9888" xr:uid="{2CD90251-7C97-4A39-BD6E-F0222409C45F}"/>
    <cellStyle name="Normal 2 3 3 2 28" xfId="9889" xr:uid="{346641FE-22E5-4504-8CB2-285916887BEF}"/>
    <cellStyle name="Normal 2 3 3 2 29" xfId="9890" xr:uid="{408EAD83-6DBF-48FE-8139-568FE3E85AAC}"/>
    <cellStyle name="Normal 2 3 3 2 3" xfId="9891" xr:uid="{C11AE2AF-E413-4A43-92B5-B71827E6A163}"/>
    <cellStyle name="Normal 2 3 3 2 30" xfId="9892" xr:uid="{394A070C-E89D-4A54-AE72-CAB193FB85DD}"/>
    <cellStyle name="Normal 2 3 3 2 31" xfId="9893" xr:uid="{5AF68B8E-E9EC-441F-B718-AA620CF27CCD}"/>
    <cellStyle name="Normal 2 3 3 2 32" xfId="9894" xr:uid="{14E133F3-6F6E-4C1B-8CA3-9572CCB0B8BF}"/>
    <cellStyle name="Normal 2 3 3 2 33" xfId="9895" xr:uid="{51280AED-8B3D-48D0-A8DB-440DF5112952}"/>
    <cellStyle name="Normal 2 3 3 2 34" xfId="9896" xr:uid="{380DC9CB-F7F4-4059-A7B7-387184DD099D}"/>
    <cellStyle name="Normal 2 3 3 2 35" xfId="9897" xr:uid="{C318F309-4180-4E67-A7F7-C1FADEBDD98E}"/>
    <cellStyle name="Normal 2 3 3 2 36" xfId="9898" xr:uid="{00AEC42A-F74D-4467-99B3-01571D2DE331}"/>
    <cellStyle name="Normal 2 3 3 2 37" xfId="9899" xr:uid="{8BB02C9F-8C0B-4620-94CA-6BA455E88F88}"/>
    <cellStyle name="Normal 2 3 3 2 38" xfId="9900" xr:uid="{A4992D36-684D-42D5-9D94-D22ECEE95E99}"/>
    <cellStyle name="Normal 2 3 3 2 39" xfId="9901" xr:uid="{B71E9483-2E2F-47DE-9D76-D3931E6A2630}"/>
    <cellStyle name="Normal 2 3 3 2 4" xfId="9902" xr:uid="{5EDB33B1-0E4C-402F-B518-277C9FC4DF1B}"/>
    <cellStyle name="Normal 2 3 3 2 40" xfId="9903" xr:uid="{8C37967F-6BA9-4667-811E-6A924DBAB611}"/>
    <cellStyle name="Normal 2 3 3 2 41" xfId="9904" xr:uid="{274A6766-2617-4E04-8E75-3635EAE4B90F}"/>
    <cellStyle name="Normal 2 3 3 2 42" xfId="9905" xr:uid="{04744458-78C7-42EE-B8D4-388E9CACB6BA}"/>
    <cellStyle name="Normal 2 3 3 2 43" xfId="9906" xr:uid="{E93EB93B-7AE2-4B96-B9A6-EA3E015D6EC1}"/>
    <cellStyle name="Normal 2 3 3 2 44" xfId="9907" xr:uid="{A7781332-ED34-4233-B6A7-AF7358FBF0FB}"/>
    <cellStyle name="Normal 2 3 3 2 45" xfId="9908" xr:uid="{52694837-CFE2-4D8A-A7C5-ED958613D7F6}"/>
    <cellStyle name="Normal 2 3 3 2 46" xfId="9909" xr:uid="{A770CE94-14FA-412F-ADF7-BD75A40FA4FC}"/>
    <cellStyle name="Normal 2 3 3 2 47" xfId="9910" xr:uid="{A5AB5B9F-848E-4C5F-B0C3-10EC8EEE78DB}"/>
    <cellStyle name="Normal 2 3 3 2 5" xfId="9911" xr:uid="{640B254F-4DF2-4985-858F-10C89F86F603}"/>
    <cellStyle name="Normal 2 3 3 2 6" xfId="9912" xr:uid="{560929EC-E86F-4220-A76E-DF2A06061D8D}"/>
    <cellStyle name="Normal 2 3 3 2 7" xfId="9913" xr:uid="{487FDFEE-9C01-4DF2-B56A-8D536819EFA6}"/>
    <cellStyle name="Normal 2 3 3 2 8" xfId="9914" xr:uid="{E35FB05B-1704-4C0E-8E0F-BF9F8FA70162}"/>
    <cellStyle name="Normal 2 3 3 2 9" xfId="9915" xr:uid="{457D770E-D725-4EEC-98B1-A18505555C7C}"/>
    <cellStyle name="Normal 2 3 3 20" xfId="9916" xr:uid="{8A10CA30-D772-45AD-BED5-AFAAA43B6C1F}"/>
    <cellStyle name="Normal 2 3 3 21" xfId="9917" xr:uid="{725E8103-8B00-49CC-B84B-1EDB39D049A9}"/>
    <cellStyle name="Normal 2 3 3 22" xfId="9918" xr:uid="{5933FD38-CBE6-4CDD-B8F7-2C0ECCD84D10}"/>
    <cellStyle name="Normal 2 3 3 23" xfId="9919" xr:uid="{1B66FF1E-373D-4F76-A763-78C3FF42AB5B}"/>
    <cellStyle name="Normal 2 3 3 24" xfId="9920" xr:uid="{E9B2EC41-F4E8-4E51-8382-230DEEA5A815}"/>
    <cellStyle name="Normal 2 3 3 25" xfId="9921" xr:uid="{60D14F22-7F74-4AFA-BD7A-09A3A37837F9}"/>
    <cellStyle name="Normal 2 3 3 26" xfId="9922" xr:uid="{CD96EB20-E4CE-421C-9F4C-8B450A1383D1}"/>
    <cellStyle name="Normal 2 3 3 27" xfId="9923" xr:uid="{641FC69A-CC94-49A6-B5A0-C8329E06BCE4}"/>
    <cellStyle name="Normal 2 3 3 28" xfId="9924" xr:uid="{941372E6-D41C-4F22-B68D-7C4B549B1FEA}"/>
    <cellStyle name="Normal 2 3 3 29" xfId="9925" xr:uid="{1297EF20-C762-4871-B884-F940D7F9E5CE}"/>
    <cellStyle name="Normal 2 3 3 3" xfId="9926" xr:uid="{BFBAC9F4-5922-4867-9B97-C4BC5350A735}"/>
    <cellStyle name="Normal 2 3 3 3 10" xfId="9927" xr:uid="{DCE5C37D-B778-4155-A161-AFD7DE9D7817}"/>
    <cellStyle name="Normal 2 3 3 3 11" xfId="9928" xr:uid="{1CC7D4DE-E768-44D7-88B7-D03957BC2147}"/>
    <cellStyle name="Normal 2 3 3 3 12" xfId="9929" xr:uid="{C57265FD-ACF6-4C9C-8C4C-1B3E9E7C1A3F}"/>
    <cellStyle name="Normal 2 3 3 3 13" xfId="9930" xr:uid="{43C707F1-B549-431F-9170-0BD6D0333268}"/>
    <cellStyle name="Normal 2 3 3 3 14" xfId="9931" xr:uid="{D56F3183-5ECC-43A2-9199-D39415FBDDB4}"/>
    <cellStyle name="Normal 2 3 3 3 15" xfId="9932" xr:uid="{29406268-57D7-4FB0-888A-281E34507288}"/>
    <cellStyle name="Normal 2 3 3 3 16" xfId="9933" xr:uid="{0C61EBBC-E011-49C5-B621-F3C1C29E6B66}"/>
    <cellStyle name="Normal 2 3 3 3 17" xfId="9934" xr:uid="{0D5C0613-4B92-4000-8FFE-85BB582DCA1E}"/>
    <cellStyle name="Normal 2 3 3 3 18" xfId="9935" xr:uid="{0ADCAF5D-7426-455B-AD3A-38F4B13831B4}"/>
    <cellStyle name="Normal 2 3 3 3 19" xfId="9936" xr:uid="{0393A90D-BBE5-46B0-A6C4-DB0808B373C9}"/>
    <cellStyle name="Normal 2 3 3 3 2" xfId="9937" xr:uid="{528FFA83-1FAF-4B56-B0A0-B529BE2329BD}"/>
    <cellStyle name="Normal 2 3 3 3 2 10" xfId="9938" xr:uid="{7B115A8C-AAAC-472B-B94D-3E2189C87781}"/>
    <cellStyle name="Normal 2 3 3 3 2 11" xfId="9939" xr:uid="{207B601A-B1E6-4B36-9357-4067D6171E7A}"/>
    <cellStyle name="Normal 2 3 3 3 2 12" xfId="9940" xr:uid="{779683E6-A86E-4226-9693-941E5CE0A7F3}"/>
    <cellStyle name="Normal 2 3 3 3 2 13" xfId="9941" xr:uid="{925E568F-7F70-4D57-B982-BAA73DA0F3FF}"/>
    <cellStyle name="Normal 2 3 3 3 2 14" xfId="9942" xr:uid="{9A5BAB4B-0DCC-4F81-B44D-8BA1B6073480}"/>
    <cellStyle name="Normal 2 3 3 3 2 15" xfId="9943" xr:uid="{9F7A005A-B62C-4E29-A099-7D9C98DA1DBE}"/>
    <cellStyle name="Normal 2 3 3 3 2 16" xfId="9944" xr:uid="{6C6147B6-A390-4F33-BD04-E859E096526A}"/>
    <cellStyle name="Normal 2 3 3 3 2 17" xfId="9945" xr:uid="{3F74E7ED-E877-47E8-B455-2F986822D6BB}"/>
    <cellStyle name="Normal 2 3 3 3 2 18" xfId="9946" xr:uid="{0766A7B2-5447-4154-8A86-00EF3B705E49}"/>
    <cellStyle name="Normal 2 3 3 3 2 19" xfId="9947" xr:uid="{0ADD5C95-BE94-49E0-9131-D96468C8A614}"/>
    <cellStyle name="Normal 2 3 3 3 2 2" xfId="9948" xr:uid="{72D76BE0-63A0-4770-A902-49D8F75E9B16}"/>
    <cellStyle name="Normal 2 3 3 3 2 20" xfId="9949" xr:uid="{036E560A-ECE6-47CD-BCE7-0F0F59FD8756}"/>
    <cellStyle name="Normal 2 3 3 3 2 21" xfId="9950" xr:uid="{E9BC8397-2928-4053-A450-7DE0E56974D3}"/>
    <cellStyle name="Normal 2 3 3 3 2 22" xfId="9951" xr:uid="{C0AACACA-988D-4B9E-99EF-5BBC761C8E40}"/>
    <cellStyle name="Normal 2 3 3 3 2 23" xfId="9952" xr:uid="{2121B5F3-EA78-4A54-AC7B-BBD466987F77}"/>
    <cellStyle name="Normal 2 3 3 3 2 24" xfId="9953" xr:uid="{0BAED1F1-D843-430D-A203-D6681B2DCB8C}"/>
    <cellStyle name="Normal 2 3 3 3 2 25" xfId="9954" xr:uid="{0FB61CF0-43F0-46E0-B471-EDBE1A62A2A9}"/>
    <cellStyle name="Normal 2 3 3 3 2 26" xfId="9955" xr:uid="{7279BDBB-9BCA-48EA-95FA-65A1D0A996D8}"/>
    <cellStyle name="Normal 2 3 3 3 2 27" xfId="9956" xr:uid="{36118C22-C51F-4475-A0AC-95F94EDF61BC}"/>
    <cellStyle name="Normal 2 3 3 3 2 28" xfId="9957" xr:uid="{5FED4AC9-108C-4ED9-B53D-ADAED4EB1C01}"/>
    <cellStyle name="Normal 2 3 3 3 2 29" xfId="9958" xr:uid="{5D634758-E9E6-42B1-B3E2-87F0CC7CC5DC}"/>
    <cellStyle name="Normal 2 3 3 3 2 3" xfId="9959" xr:uid="{3200C18A-BD69-40C3-AFC6-E722A8724527}"/>
    <cellStyle name="Normal 2 3 3 3 2 30" xfId="9960" xr:uid="{F9BBE469-00B3-4186-9BE1-831A98CCD3E1}"/>
    <cellStyle name="Normal 2 3 3 3 2 31" xfId="9961" xr:uid="{197B9839-E6FF-469D-BEDE-FAAE4CB38B16}"/>
    <cellStyle name="Normal 2 3 3 3 2 32" xfId="9962" xr:uid="{C4AC5266-0163-4BFA-A561-4F8CE55B8395}"/>
    <cellStyle name="Normal 2 3 3 3 2 33" xfId="9963" xr:uid="{5DE92356-138C-4C57-9F89-356F3A086AD9}"/>
    <cellStyle name="Normal 2 3 3 3 2 34" xfId="9964" xr:uid="{E00E25D2-99A5-4359-A7E9-2E3094845B5F}"/>
    <cellStyle name="Normal 2 3 3 3 2 35" xfId="9965" xr:uid="{794D6832-A510-4CF3-B3C9-BD15B38CC47F}"/>
    <cellStyle name="Normal 2 3 3 3 2 36" xfId="9966" xr:uid="{8B8E8830-5521-4906-A9A7-72E6A9844360}"/>
    <cellStyle name="Normal 2 3 3 3 2 37" xfId="9967" xr:uid="{9B9DBB0C-82F1-4F6B-8D16-4616446E4A99}"/>
    <cellStyle name="Normal 2 3 3 3 2 38" xfId="9968" xr:uid="{46375283-8DC0-447A-8726-7D3935A50C74}"/>
    <cellStyle name="Normal 2 3 3 3 2 4" xfId="9969" xr:uid="{6C46579F-A18C-46B1-A777-3576562A9FB8}"/>
    <cellStyle name="Normal 2 3 3 3 2 5" xfId="9970" xr:uid="{56EFD5F2-FFEC-4D12-AAB2-C445A56CA323}"/>
    <cellStyle name="Normal 2 3 3 3 2 6" xfId="9971" xr:uid="{50A25699-4B41-4199-B602-94E340FD9FDE}"/>
    <cellStyle name="Normal 2 3 3 3 2 7" xfId="9972" xr:uid="{0647C42C-8747-45BA-A57C-F36293A9018A}"/>
    <cellStyle name="Normal 2 3 3 3 2 8" xfId="9973" xr:uid="{B2A8840B-202C-41B9-82A5-2D36A6371311}"/>
    <cellStyle name="Normal 2 3 3 3 2 9" xfId="9974" xr:uid="{EA84EF88-063A-446F-89FB-C52DBBE8347E}"/>
    <cellStyle name="Normal 2 3 3 3 20" xfId="9975" xr:uid="{6E8F910C-0A4E-4F72-A26D-6BB7F11EC518}"/>
    <cellStyle name="Normal 2 3 3 3 21" xfId="9976" xr:uid="{27F8AD54-AE25-4A12-BC46-D3293174446F}"/>
    <cellStyle name="Normal 2 3 3 3 22" xfId="9977" xr:uid="{2AEF2196-0D99-42A4-9C55-3F99BE13E1CC}"/>
    <cellStyle name="Normal 2 3 3 3 23" xfId="9978" xr:uid="{85974177-5D12-4704-8AFC-1F330C395CCE}"/>
    <cellStyle name="Normal 2 3 3 3 24" xfId="9979" xr:uid="{DB03FCE3-8104-4232-BF8B-FBABA3BD06BA}"/>
    <cellStyle name="Normal 2 3 3 3 25" xfId="9980" xr:uid="{03B63386-EEA0-4CD5-AB35-CEE81DCCDA1E}"/>
    <cellStyle name="Normal 2 3 3 3 26" xfId="9981" xr:uid="{E2FBC8A4-C343-4605-98BD-A056122904EC}"/>
    <cellStyle name="Normal 2 3 3 3 27" xfId="9982" xr:uid="{72E6765A-386C-4332-8179-1D3BFDAC3072}"/>
    <cellStyle name="Normal 2 3 3 3 28" xfId="9983" xr:uid="{63BE0AD6-F44E-4FE9-9048-352D055B85B3}"/>
    <cellStyle name="Normal 2 3 3 3 29" xfId="9984" xr:uid="{6AA3AC2C-92D4-4AEC-B78F-7B8836BA3836}"/>
    <cellStyle name="Normal 2 3 3 3 3" xfId="9985" xr:uid="{3FEE3A6A-A01A-4C04-99C9-B4071C5EFE71}"/>
    <cellStyle name="Normal 2 3 3 3 30" xfId="9986" xr:uid="{CD2DE3B3-B56A-4BF1-9A6E-128109C97308}"/>
    <cellStyle name="Normal 2 3 3 3 31" xfId="9987" xr:uid="{277223BB-41E1-451E-9622-AFA07566532F}"/>
    <cellStyle name="Normal 2 3 3 3 32" xfId="9988" xr:uid="{C7F598C8-1C61-4584-BD79-070CA2384C4E}"/>
    <cellStyle name="Normal 2 3 3 3 33" xfId="9989" xr:uid="{B1EBBA99-62E5-40AE-B368-28A9871C1507}"/>
    <cellStyle name="Normal 2 3 3 3 34" xfId="9990" xr:uid="{3185F4EA-8A91-41B1-A992-DDE39CBF8397}"/>
    <cellStyle name="Normal 2 3 3 3 35" xfId="9991" xr:uid="{D3D06DA8-B50D-4B56-BA28-B46D57C48AFB}"/>
    <cellStyle name="Normal 2 3 3 3 36" xfId="9992" xr:uid="{40D5F46E-A592-4C0A-A64C-1F78F6378742}"/>
    <cellStyle name="Normal 2 3 3 3 37" xfId="9993" xr:uid="{824A44E1-679A-4D9D-BD08-44467332A966}"/>
    <cellStyle name="Normal 2 3 3 3 38" xfId="9994" xr:uid="{D949D59E-3BBA-4381-8EE6-E7E20C98226E}"/>
    <cellStyle name="Normal 2 3 3 3 4" xfId="9995" xr:uid="{DF0F807F-ED56-4E6E-9B83-AC732D4ED708}"/>
    <cellStyle name="Normal 2 3 3 3 5" xfId="9996" xr:uid="{7DE5E38B-3541-409C-9B67-29A6A7C12D7D}"/>
    <cellStyle name="Normal 2 3 3 3 6" xfId="9997" xr:uid="{31FE2F20-9A9D-46F8-9DD9-5BEAFA51AF24}"/>
    <cellStyle name="Normal 2 3 3 3 7" xfId="9998" xr:uid="{6391A0D6-AFED-4723-A54B-63647A2B6C46}"/>
    <cellStyle name="Normal 2 3 3 3 8" xfId="9999" xr:uid="{28C899C8-CC7A-4BF7-A82F-43EF426962DF}"/>
    <cellStyle name="Normal 2 3 3 3 9" xfId="10000" xr:uid="{CFA9DF21-C863-4F05-85F9-94509338969F}"/>
    <cellStyle name="Normal 2 3 3 30" xfId="10001" xr:uid="{465AD294-B706-4B2B-B02D-9F713A0A1542}"/>
    <cellStyle name="Normal 2 3 3 31" xfId="10002" xr:uid="{EB97E8F9-BCA5-405B-8C0F-84EC6B04C59E}"/>
    <cellStyle name="Normal 2 3 3 32" xfId="10003" xr:uid="{F769E712-394D-43BD-B0D7-571BC313E021}"/>
    <cellStyle name="Normal 2 3 3 33" xfId="10004" xr:uid="{9959614E-38F8-49B3-9012-7ABE4BDDE0FA}"/>
    <cellStyle name="Normal 2 3 3 34" xfId="10005" xr:uid="{97C80396-5FB4-4589-A682-58325AA91C92}"/>
    <cellStyle name="Normal 2 3 3 35" xfId="10006" xr:uid="{C732724B-A9E8-4D0E-8E6B-DF09BE3A7DF2}"/>
    <cellStyle name="Normal 2 3 3 36" xfId="10007" xr:uid="{CCA77B70-2909-44BE-894E-B66A08A13D00}"/>
    <cellStyle name="Normal 2 3 3 37" xfId="10008" xr:uid="{C187802A-8604-4A9E-9D2E-C30143436567}"/>
    <cellStyle name="Normal 2 3 3 38" xfId="10009" xr:uid="{5B21D123-BD50-4CAC-A3E5-56662B8944B4}"/>
    <cellStyle name="Normal 2 3 3 39" xfId="10010" xr:uid="{194D9A63-4742-486F-890D-DBD4F4A48A0D}"/>
    <cellStyle name="Normal 2 3 3 4" xfId="10011" xr:uid="{B6D629E9-A4C6-4D52-92D9-E67F433FC5BB}"/>
    <cellStyle name="Normal 2 3 3 40" xfId="10012" xr:uid="{DBE3B019-2D98-494C-911E-33BF55F8430B}"/>
    <cellStyle name="Normal 2 3 3 41" xfId="10013" xr:uid="{F9D1040F-7CC6-42A5-8C2B-6CF6F5A828F9}"/>
    <cellStyle name="Normal 2 3 3 42" xfId="10014" xr:uid="{84960B3E-03E5-4027-9866-4A1686E3F198}"/>
    <cellStyle name="Normal 2 3 3 43" xfId="10015" xr:uid="{00030587-15F3-46E2-A345-C768A8F977A5}"/>
    <cellStyle name="Normal 2 3 3 44" xfId="10016" xr:uid="{5CC17447-7C34-4D91-BE6A-BCA62498696A}"/>
    <cellStyle name="Normal 2 3 3 45" xfId="10017" xr:uid="{CE8C3506-9C4F-473F-91F8-6DC3014CABEC}"/>
    <cellStyle name="Normal 2 3 3 46" xfId="10018" xr:uid="{8B23EE77-0BAA-48B7-9792-737942BE921D}"/>
    <cellStyle name="Normal 2 3 3 47" xfId="10019" xr:uid="{9A54086F-009B-4793-96F5-7A5BABF9A004}"/>
    <cellStyle name="Normal 2 3 3 48" xfId="10020" xr:uid="{EE1EDF49-7430-4D9E-BEB1-DA379802312E}"/>
    <cellStyle name="Normal 2 3 3 49" xfId="10021" xr:uid="{712CDCFE-9106-40D5-BB1C-38CF4CA74CC8}"/>
    <cellStyle name="Normal 2 3 3 5" xfId="10022" xr:uid="{C7D9A1BF-7165-424C-BC1C-17324003DBC6}"/>
    <cellStyle name="Normal 2 3 3 50" xfId="10023" xr:uid="{48EE25C2-62E7-40A0-BD69-2F88301F7679}"/>
    <cellStyle name="Normal 2 3 3 51" xfId="10024" xr:uid="{E0C85F1A-1118-4ABF-9B19-7BDF508EC5A4}"/>
    <cellStyle name="Normal 2 3 3 52" xfId="10025" xr:uid="{AD363720-3259-4102-B3E7-23CE1F10FB1B}"/>
    <cellStyle name="Normal 2 3 3 6" xfId="10026" xr:uid="{38CD7FC5-05ED-47D1-986F-A52ADBA76D03}"/>
    <cellStyle name="Normal 2 3 3 7" xfId="10027" xr:uid="{3A142BD4-E4FF-4378-9AB2-F5D42D95AE4B}"/>
    <cellStyle name="Normal 2 3 3 8" xfId="10028" xr:uid="{4C90DF32-4BC3-47C1-8B62-EE1811A0E6A6}"/>
    <cellStyle name="Normal 2 3 3 9" xfId="10029" xr:uid="{2C641920-E6FC-4375-9F15-64C80F30E752}"/>
    <cellStyle name="Normal 2 3 30" xfId="10030" xr:uid="{635B0390-D0FB-4C82-A931-583A2F85ECFE}"/>
    <cellStyle name="Normal 2 3 30 2" xfId="10031" xr:uid="{3D31910B-B48D-4004-B388-2C06CD248905}"/>
    <cellStyle name="Normal 2 3 30 3" xfId="10032" xr:uid="{FF65C327-039D-400B-B89D-82D211E8E31F}"/>
    <cellStyle name="Normal 2 3 30 4" xfId="10033" xr:uid="{7D832C64-13DA-4CD4-89D6-9EEF500BAB5A}"/>
    <cellStyle name="Normal 2 3 30 5" xfId="10034" xr:uid="{035CB21D-F49A-4099-9E8D-9F6E3740020D}"/>
    <cellStyle name="Normal 2 3 30 6" xfId="10035" xr:uid="{AA686680-8597-4A3B-9B23-59A8A7D18379}"/>
    <cellStyle name="Normal 2 3 31" xfId="10036" xr:uid="{4B9CD053-41AB-4CB3-B930-C43DA516A9E4}"/>
    <cellStyle name="Normal 2 3 31 2" xfId="10037" xr:uid="{A46C2072-F6F1-4354-A77E-ABD390D4479D}"/>
    <cellStyle name="Normal 2 3 31 3" xfId="10038" xr:uid="{D53B2F45-0F9E-4921-BDED-CBD3D0076499}"/>
    <cellStyle name="Normal 2 3 31 4" xfId="10039" xr:uid="{B551DA91-BE4C-4683-92FD-F0E82ED3BEE1}"/>
    <cellStyle name="Normal 2 3 31 5" xfId="10040" xr:uid="{C965AFA7-CB1B-410F-84C7-B72FA92F5BD1}"/>
    <cellStyle name="Normal 2 3 31 6" xfId="10041" xr:uid="{CAA4E77E-E39E-48B5-8D34-7BA4DAD1A737}"/>
    <cellStyle name="Normal 2 3 32" xfId="10042" xr:uid="{8CCF9832-4008-4CEE-AFC8-73B276665610}"/>
    <cellStyle name="Normal 2 3 32 2" xfId="10043" xr:uid="{9698FB25-BFBD-404D-9D6E-A2567CA29615}"/>
    <cellStyle name="Normal 2 3 32 3" xfId="10044" xr:uid="{444DB05E-1CC3-4043-AF86-4ECFD6B431A5}"/>
    <cellStyle name="Normal 2 3 32 4" xfId="10045" xr:uid="{547E88D0-BB38-4543-8813-F671D13BFAA0}"/>
    <cellStyle name="Normal 2 3 32 5" xfId="10046" xr:uid="{01A35ED0-0CEA-4866-8E15-A5A4A6855E31}"/>
    <cellStyle name="Normal 2 3 32 6" xfId="10047" xr:uid="{8B8E19E4-2B44-43E2-9553-5AD3B155AE8B}"/>
    <cellStyle name="Normal 2 3 33" xfId="10048" xr:uid="{AC763500-618F-4072-83E3-3A25E762A218}"/>
    <cellStyle name="Normal 2 3 33 2" xfId="10049" xr:uid="{B01772CF-9847-4563-ACA3-C359B0DE7229}"/>
    <cellStyle name="Normal 2 3 33 3" xfId="10050" xr:uid="{DAFEEA2E-7CB5-455F-AAB0-D3ACB326EE7D}"/>
    <cellStyle name="Normal 2 3 33 4" xfId="10051" xr:uid="{FD9AFB82-ED34-4A04-812A-03AA52E734C7}"/>
    <cellStyle name="Normal 2 3 33 5" xfId="10052" xr:uid="{85571423-11E1-46A0-A9A5-58E7D7874FB9}"/>
    <cellStyle name="Normal 2 3 33 6" xfId="10053" xr:uid="{EE9ADD1B-E3F7-42FC-B7DF-235994756202}"/>
    <cellStyle name="Normal 2 3 34" xfId="10054" xr:uid="{789055D8-16B2-4449-862F-E9B62E9D9477}"/>
    <cellStyle name="Normal 2 3 34 2" xfId="10055" xr:uid="{C44BE5D4-2F80-4EAF-B524-1EFCFD5FA8D8}"/>
    <cellStyle name="Normal 2 3 34 3" xfId="10056" xr:uid="{C095B6FD-34E4-40EF-A53A-62F8AE047674}"/>
    <cellStyle name="Normal 2 3 34 4" xfId="10057" xr:uid="{C73D47C4-445E-483E-80B5-8D5455F02CF4}"/>
    <cellStyle name="Normal 2 3 34 5" xfId="10058" xr:uid="{2035F895-E028-47DA-836D-5D488F507829}"/>
    <cellStyle name="Normal 2 3 34 6" xfId="10059" xr:uid="{42D8361F-DD17-4D22-94C7-3428F8B39D15}"/>
    <cellStyle name="Normal 2 3 35" xfId="10060" xr:uid="{4EBE9B4D-D7A1-4A9A-B7FF-5FE00F6A9698}"/>
    <cellStyle name="Normal 2 3 35 2" xfId="10061" xr:uid="{6FD4726D-8CA8-42FF-A6F8-8F7F6EC081DC}"/>
    <cellStyle name="Normal 2 3 35 3" xfId="10062" xr:uid="{213295B4-5353-4302-B52E-7B873F443D3A}"/>
    <cellStyle name="Normal 2 3 35 4" xfId="10063" xr:uid="{20C437AA-E614-41B5-9051-F4589165E4AD}"/>
    <cellStyle name="Normal 2 3 35 5" xfId="10064" xr:uid="{1A69B0DC-D049-4982-9BF7-C5F5DBCF3784}"/>
    <cellStyle name="Normal 2 3 35 6" xfId="10065" xr:uid="{8C2CB6E7-3F7E-48C8-B62B-18092C89ABB6}"/>
    <cellStyle name="Normal 2 3 36" xfId="10066" xr:uid="{FDEA110B-1493-4CA9-83E1-9378D7A37093}"/>
    <cellStyle name="Normal 2 3 36 2" xfId="10067" xr:uid="{1E69BDC8-26C5-4A47-907F-76D103110524}"/>
    <cellStyle name="Normal 2 3 36 3" xfId="10068" xr:uid="{EAF99DC2-9083-4905-9D1F-25FBF9A1D6DD}"/>
    <cellStyle name="Normal 2 3 36 4" xfId="10069" xr:uid="{CAAE5687-037B-4BA4-88B3-A6AB138B6932}"/>
    <cellStyle name="Normal 2 3 36 5" xfId="10070" xr:uid="{6A8A477D-1A5C-4461-A5B6-48AA42F03758}"/>
    <cellStyle name="Normal 2 3 36 6" xfId="10071" xr:uid="{8E985179-2580-40D2-9153-3394EBFA5D4B}"/>
    <cellStyle name="Normal 2 3 37" xfId="10072" xr:uid="{14D3F95B-B771-45AC-AF1B-E796DFA761BD}"/>
    <cellStyle name="Normal 2 3 37 2" xfId="10073" xr:uid="{AE86E6ED-20C4-4EE8-9E61-207F67B2FC63}"/>
    <cellStyle name="Normal 2 3 37 3" xfId="10074" xr:uid="{5D042D29-7889-4179-A71C-A8A5752EA7DF}"/>
    <cellStyle name="Normal 2 3 37 4" xfId="10075" xr:uid="{793333DC-4EA5-4E62-A107-E45C40D9933F}"/>
    <cellStyle name="Normal 2 3 37 5" xfId="10076" xr:uid="{8B800DA9-5042-4B55-8454-4037732A9C43}"/>
    <cellStyle name="Normal 2 3 37 6" xfId="10077" xr:uid="{A70F1309-B9EA-4299-91BA-6B689D8852B2}"/>
    <cellStyle name="Normal 2 3 38" xfId="10078" xr:uid="{EE62CBFA-8391-454F-9E24-10CF43ABA34B}"/>
    <cellStyle name="Normal 2 3 38 2" xfId="10079" xr:uid="{877F7D82-9DFF-4A8E-AC1D-84ABE5A1AB80}"/>
    <cellStyle name="Normal 2 3 38 3" xfId="10080" xr:uid="{DA1B955F-71BA-4774-9EDA-9C366762546C}"/>
    <cellStyle name="Normal 2 3 38 4" xfId="10081" xr:uid="{29FF3B61-3DCF-4DE5-AD8F-9393AEDE5E29}"/>
    <cellStyle name="Normal 2 3 38 5" xfId="10082" xr:uid="{426DF213-7FED-4128-AA60-A362F528E8FD}"/>
    <cellStyle name="Normal 2 3 38 6" xfId="10083" xr:uid="{AFADEDD2-1968-420D-B038-5295A5C4D31B}"/>
    <cellStyle name="Normal 2 3 39" xfId="10084" xr:uid="{23457EB3-F8AF-46B4-BA8F-4A5B0ED6C038}"/>
    <cellStyle name="Normal 2 3 39 2" xfId="10085" xr:uid="{95DE2689-4AAA-4CF0-AD8A-8CE43C6C5343}"/>
    <cellStyle name="Normal 2 3 39 3" xfId="10086" xr:uid="{EBC6C276-2757-4F4F-BBFB-BB819A9E6976}"/>
    <cellStyle name="Normal 2 3 39 4" xfId="10087" xr:uid="{65B2B461-7CF3-45BD-B923-9D1809392849}"/>
    <cellStyle name="Normal 2 3 39 5" xfId="10088" xr:uid="{888AD813-603D-42F3-8904-EB80F72939C1}"/>
    <cellStyle name="Normal 2 3 39 6" xfId="10089" xr:uid="{902C23F9-AB60-4DC3-8683-ECBDA23ECB13}"/>
    <cellStyle name="Normal 2 3 4" xfId="10090" xr:uid="{25F89051-79C5-4F5D-BC00-6E0AFAF09949}"/>
    <cellStyle name="Normal 2 3 4 10" xfId="10091" xr:uid="{55189355-7748-4328-A271-36CE3C58FA32}"/>
    <cellStyle name="Normal 2 3 4 11" xfId="10092" xr:uid="{F3424001-4051-4CE9-A04E-6FAA58789777}"/>
    <cellStyle name="Normal 2 3 4 12" xfId="10093" xr:uid="{E3402F07-1E13-4BB7-9D3C-441259A30F1D}"/>
    <cellStyle name="Normal 2 3 4 13" xfId="10094" xr:uid="{8E9DF226-AF23-4EAC-8EDE-62356DD6A781}"/>
    <cellStyle name="Normal 2 3 4 14" xfId="10095" xr:uid="{9325195C-C758-4075-9C62-5034D3875383}"/>
    <cellStyle name="Normal 2 3 4 15" xfId="10096" xr:uid="{0DF7427C-5CB3-48FC-BACE-E5D6051509ED}"/>
    <cellStyle name="Normal 2 3 4 16" xfId="10097" xr:uid="{98512A7C-FACF-40DD-B2F7-D66572FF7971}"/>
    <cellStyle name="Normal 2 3 4 17" xfId="10098" xr:uid="{2FC9DAF9-8A36-4F43-A868-E50BAC43E852}"/>
    <cellStyle name="Normal 2 3 4 18" xfId="10099" xr:uid="{712DE7B8-AC6A-4BA3-9827-B489F62758AD}"/>
    <cellStyle name="Normal 2 3 4 19" xfId="10100" xr:uid="{E7E74981-4399-4B18-B2D0-4B46BF07EA29}"/>
    <cellStyle name="Normal 2 3 4 2" xfId="10101" xr:uid="{9C3DB4BB-654F-4D3C-BCAC-E65A1E23B5D1}"/>
    <cellStyle name="Normal 2 3 4 2 10" xfId="10102" xr:uid="{95A4E042-19C8-4737-86B5-F13E844770B3}"/>
    <cellStyle name="Normal 2 3 4 2 11" xfId="10103" xr:uid="{37F2BF3F-4A5E-4BAC-B548-E9C237F2D4B7}"/>
    <cellStyle name="Normal 2 3 4 2 12" xfId="10104" xr:uid="{983B07B6-1A03-46F4-969D-3E6B1A53BDB3}"/>
    <cellStyle name="Normal 2 3 4 2 13" xfId="10105" xr:uid="{8EC84C31-C416-4BF0-BDF0-3F53E9905A3B}"/>
    <cellStyle name="Normal 2 3 4 2 14" xfId="10106" xr:uid="{B3BD7DC3-6FD2-47A3-BA0C-26F36E601C7B}"/>
    <cellStyle name="Normal 2 3 4 2 15" xfId="10107" xr:uid="{CA162C70-9ABF-41C6-8DB9-DFB070F0C85C}"/>
    <cellStyle name="Normal 2 3 4 2 16" xfId="10108" xr:uid="{33222BE1-FD23-4D2F-A59F-2BE37B8226E0}"/>
    <cellStyle name="Normal 2 3 4 2 17" xfId="10109" xr:uid="{39A76631-30E6-4252-9986-3F6113D1FA21}"/>
    <cellStyle name="Normal 2 3 4 2 18" xfId="10110" xr:uid="{85F3C4EA-64FD-4B41-B668-6C9927E4B90B}"/>
    <cellStyle name="Normal 2 3 4 2 19" xfId="10111" xr:uid="{2476219E-28A7-4723-A4B2-3FEFA1888443}"/>
    <cellStyle name="Normal 2 3 4 2 2" xfId="10112" xr:uid="{50578181-B57D-43D7-9139-565021C9EA02}"/>
    <cellStyle name="Normal 2 3 4 2 2 10" xfId="10113" xr:uid="{9E2C8284-1EAE-443A-8DEB-DC2D74FFA2A0}"/>
    <cellStyle name="Normal 2 3 4 2 2 11" xfId="10114" xr:uid="{C80D283C-BD12-40C7-9CBF-72D41B2DAB88}"/>
    <cellStyle name="Normal 2 3 4 2 2 12" xfId="10115" xr:uid="{124B8B12-8EFE-4539-99B0-459B8EACAA38}"/>
    <cellStyle name="Normal 2 3 4 2 2 13" xfId="10116" xr:uid="{B50F0960-0EE4-431E-9469-CD3758521846}"/>
    <cellStyle name="Normal 2 3 4 2 2 14" xfId="10117" xr:uid="{1285037B-D704-4658-A3ED-598464744FA3}"/>
    <cellStyle name="Normal 2 3 4 2 2 15" xfId="10118" xr:uid="{CDF95207-1F3B-4925-88F1-96281382A980}"/>
    <cellStyle name="Normal 2 3 4 2 2 16" xfId="10119" xr:uid="{1D65F5AE-D643-4FBD-A0A9-7969BC5128E6}"/>
    <cellStyle name="Normal 2 3 4 2 2 17" xfId="10120" xr:uid="{F4DA7882-98D0-42BE-B05F-4CE0E2B6699B}"/>
    <cellStyle name="Normal 2 3 4 2 2 18" xfId="10121" xr:uid="{F067065C-07A5-463D-A288-B72344D71AC7}"/>
    <cellStyle name="Normal 2 3 4 2 2 19" xfId="10122" xr:uid="{DE7B8486-A711-47D9-A95B-562206402BBE}"/>
    <cellStyle name="Normal 2 3 4 2 2 2" xfId="10123" xr:uid="{12C86888-915D-48BF-B981-B6E060ED5FC5}"/>
    <cellStyle name="Normal 2 3 4 2 2 2 10" xfId="10124" xr:uid="{E7BC88DE-A6D4-468C-93D5-A956DC846921}"/>
    <cellStyle name="Normal 2 3 4 2 2 2 11" xfId="10125" xr:uid="{F17D54D8-F9FD-4132-99A1-467A91E0618B}"/>
    <cellStyle name="Normal 2 3 4 2 2 2 12" xfId="10126" xr:uid="{933EFD08-C628-42AA-81D6-A23BC3312F8A}"/>
    <cellStyle name="Normal 2 3 4 2 2 2 13" xfId="10127" xr:uid="{BE509236-1E50-4936-91A4-88346F936793}"/>
    <cellStyle name="Normal 2 3 4 2 2 2 14" xfId="10128" xr:uid="{D633DAC6-CAA3-4E76-BFB8-5E979F5CAA1C}"/>
    <cellStyle name="Normal 2 3 4 2 2 2 15" xfId="10129" xr:uid="{A011E80E-B4F2-4C58-9072-379486A71F17}"/>
    <cellStyle name="Normal 2 3 4 2 2 2 16" xfId="10130" xr:uid="{9A1E67B6-E7FC-4421-9293-4EDDFA1F9D70}"/>
    <cellStyle name="Normal 2 3 4 2 2 2 17" xfId="10131" xr:uid="{4D1DB54F-AB60-4CBD-B984-6BD1EE7D9B21}"/>
    <cellStyle name="Normal 2 3 4 2 2 2 18" xfId="10132" xr:uid="{3566F734-5403-4503-9001-CD03AA16BFC3}"/>
    <cellStyle name="Normal 2 3 4 2 2 2 19" xfId="10133" xr:uid="{A219BCF9-FF22-4822-B517-84D936269CE0}"/>
    <cellStyle name="Normal 2 3 4 2 2 2 2" xfId="10134" xr:uid="{0740F8DC-7CD2-4553-BE72-0F391EC687CA}"/>
    <cellStyle name="Normal 2 3 4 2 2 2 20" xfId="10135" xr:uid="{921480EF-A35C-43A5-AFC7-08D863C91BFF}"/>
    <cellStyle name="Normal 2 3 4 2 2 2 21" xfId="10136" xr:uid="{4747F455-A20F-40FB-8123-8E03C361F18E}"/>
    <cellStyle name="Normal 2 3 4 2 2 2 22" xfId="10137" xr:uid="{64511F68-F4E7-43EC-A001-BECABE200D02}"/>
    <cellStyle name="Normal 2 3 4 2 2 2 23" xfId="10138" xr:uid="{3C7527BE-5332-4874-8333-49F95DEE36AD}"/>
    <cellStyle name="Normal 2 3 4 2 2 2 24" xfId="10139" xr:uid="{D2065DCE-0280-4743-9A31-5CCAE6BAA98D}"/>
    <cellStyle name="Normal 2 3 4 2 2 2 25" xfId="10140" xr:uid="{7CC6604D-8C8F-4E03-8C07-692942A78569}"/>
    <cellStyle name="Normal 2 3 4 2 2 2 26" xfId="10141" xr:uid="{7C0E9744-335B-4EB2-A3FA-FFB4A2BA861D}"/>
    <cellStyle name="Normal 2 3 4 2 2 2 27" xfId="10142" xr:uid="{A38A848B-1A9F-4A23-9771-77057D9CD08E}"/>
    <cellStyle name="Normal 2 3 4 2 2 2 28" xfId="10143" xr:uid="{81BDBC9C-1738-42E4-B304-E35E63A76F97}"/>
    <cellStyle name="Normal 2 3 4 2 2 2 29" xfId="10144" xr:uid="{68E5CFBD-6997-4578-B013-A2201B017717}"/>
    <cellStyle name="Normal 2 3 4 2 2 2 3" xfId="10145" xr:uid="{1A387576-874A-494C-9600-6E4B2A7C1FD3}"/>
    <cellStyle name="Normal 2 3 4 2 2 2 30" xfId="10146" xr:uid="{532A0EF2-B27D-4104-B07F-2A93D74CE759}"/>
    <cellStyle name="Normal 2 3 4 2 2 2 31" xfId="10147" xr:uid="{63B77DAC-E308-4E5F-AC4A-C99DA29BA3AA}"/>
    <cellStyle name="Normal 2 3 4 2 2 2 32" xfId="10148" xr:uid="{84C681F1-23C5-4D2F-ADFE-9255933FDFE7}"/>
    <cellStyle name="Normal 2 3 4 2 2 2 33" xfId="10149" xr:uid="{6C6275F6-535A-42FD-8D8E-53747813381F}"/>
    <cellStyle name="Normal 2 3 4 2 2 2 34" xfId="10150" xr:uid="{9D0099DB-FACB-4BC8-B2CD-8B871320A556}"/>
    <cellStyle name="Normal 2 3 4 2 2 2 35" xfId="10151" xr:uid="{F8374554-B7CF-4F05-B0E1-A971AF7C652E}"/>
    <cellStyle name="Normal 2 3 4 2 2 2 36" xfId="10152" xr:uid="{61CF692A-0144-41E3-9D76-93A5F8A8DEA0}"/>
    <cellStyle name="Normal 2 3 4 2 2 2 37" xfId="10153" xr:uid="{43F1C9AF-D5BC-4771-B101-C1F7E3DF9629}"/>
    <cellStyle name="Normal 2 3 4 2 2 2 38" xfId="10154" xr:uid="{8AFFA0B6-64B1-4008-A55B-398567E73FDF}"/>
    <cellStyle name="Normal 2 3 4 2 2 2 4" xfId="10155" xr:uid="{BE70EBDC-1CAD-4BCE-B90A-37E1C17C4F69}"/>
    <cellStyle name="Normal 2 3 4 2 2 2 5" xfId="10156" xr:uid="{88E8F0EA-CD2E-4482-88CC-7E43F25DF281}"/>
    <cellStyle name="Normal 2 3 4 2 2 2 6" xfId="10157" xr:uid="{12396661-B087-446C-9B94-60BF75D6B931}"/>
    <cellStyle name="Normal 2 3 4 2 2 2 7" xfId="10158" xr:uid="{E4AF73F4-1114-4F75-889A-9A5BB07619AC}"/>
    <cellStyle name="Normal 2 3 4 2 2 2 8" xfId="10159" xr:uid="{E74F6AC5-55EA-4BF7-B433-4B588FCA64DC}"/>
    <cellStyle name="Normal 2 3 4 2 2 2 9" xfId="10160" xr:uid="{4107D412-F490-4512-8F6C-3C0249239331}"/>
    <cellStyle name="Normal 2 3 4 2 2 20" xfId="10161" xr:uid="{026AD64D-747E-45C0-A63A-BCED34D6F280}"/>
    <cellStyle name="Normal 2 3 4 2 2 21" xfId="10162" xr:uid="{549EB882-DCB8-4817-99FA-4CD19BF04B04}"/>
    <cellStyle name="Normal 2 3 4 2 2 22" xfId="10163" xr:uid="{2CC9C62D-A96D-41A5-91D2-5AD1B050485B}"/>
    <cellStyle name="Normal 2 3 4 2 2 23" xfId="10164" xr:uid="{2F27876B-C4EA-44F2-BEC4-6FD060914912}"/>
    <cellStyle name="Normal 2 3 4 2 2 24" xfId="10165" xr:uid="{255C1FF4-32B8-4E00-8F5F-CD2C66910EBA}"/>
    <cellStyle name="Normal 2 3 4 2 2 25" xfId="10166" xr:uid="{F9940BD4-6D47-47F5-AEE8-D28F059E9697}"/>
    <cellStyle name="Normal 2 3 4 2 2 26" xfId="10167" xr:uid="{5281584A-09CE-4A74-A6BB-B49F951C012A}"/>
    <cellStyle name="Normal 2 3 4 2 2 27" xfId="10168" xr:uid="{C9A3AE4E-E97D-4D72-84D3-151BE470F70C}"/>
    <cellStyle name="Normal 2 3 4 2 2 28" xfId="10169" xr:uid="{C445DBAC-12FD-45AB-956B-34C32C075AD3}"/>
    <cellStyle name="Normal 2 3 4 2 2 29" xfId="10170" xr:uid="{E08A8788-0B61-4144-B090-CAF7047DBA74}"/>
    <cellStyle name="Normal 2 3 4 2 2 3" xfId="10171" xr:uid="{3E0C2078-7FE7-43E1-AD3B-18FA586FFD00}"/>
    <cellStyle name="Normal 2 3 4 2 2 30" xfId="10172" xr:uid="{DDFD40A4-D968-4F77-8926-22DCBDAF5AEC}"/>
    <cellStyle name="Normal 2 3 4 2 2 31" xfId="10173" xr:uid="{BED75D11-AC25-4913-8152-7AD48B2E70B1}"/>
    <cellStyle name="Normal 2 3 4 2 2 32" xfId="10174" xr:uid="{99C1E362-07C2-430B-A609-7899243AC2A5}"/>
    <cellStyle name="Normal 2 3 4 2 2 33" xfId="10175" xr:uid="{398E63F4-C6D3-4242-AA56-CE937098DC02}"/>
    <cellStyle name="Normal 2 3 4 2 2 34" xfId="10176" xr:uid="{F09BF6AA-CD90-406F-870D-EF774E5BAA43}"/>
    <cellStyle name="Normal 2 3 4 2 2 35" xfId="10177" xr:uid="{73429055-3CE2-4AF6-B8E3-AC1B242F0111}"/>
    <cellStyle name="Normal 2 3 4 2 2 36" xfId="10178" xr:uid="{DCD843BC-D851-4B36-889E-15612B6C7A86}"/>
    <cellStyle name="Normal 2 3 4 2 2 37" xfId="10179" xr:uid="{59B2EA5D-54B1-4B73-8919-0FB9FFFB50F4}"/>
    <cellStyle name="Normal 2 3 4 2 2 38" xfId="10180" xr:uid="{1FFBB042-9994-4DD0-A78B-0AED40BBA673}"/>
    <cellStyle name="Normal 2 3 4 2 2 4" xfId="10181" xr:uid="{11FE859D-E07E-4291-B408-B32DDE2026AA}"/>
    <cellStyle name="Normal 2 3 4 2 2 5" xfId="10182" xr:uid="{06839C68-3D56-4E06-8BBE-F62B11342E8F}"/>
    <cellStyle name="Normal 2 3 4 2 2 6" xfId="10183" xr:uid="{5CC548F9-27AE-4916-8C0B-07ED1774BAC7}"/>
    <cellStyle name="Normal 2 3 4 2 2 7" xfId="10184" xr:uid="{1D323B6A-FE63-46B1-A47F-AF5283F8249A}"/>
    <cellStyle name="Normal 2 3 4 2 2 8" xfId="10185" xr:uid="{CF97F7FD-20EF-4C49-8B5F-2EF034FA5077}"/>
    <cellStyle name="Normal 2 3 4 2 2 9" xfId="10186" xr:uid="{B24B6551-5C03-4932-BF74-9E5201C22756}"/>
    <cellStyle name="Normal 2 3 4 2 20" xfId="10187" xr:uid="{C1E48C85-4FBE-4B14-87F0-E5C6865EAFE7}"/>
    <cellStyle name="Normal 2 3 4 2 21" xfId="10188" xr:uid="{A5D9775C-8D5B-4F71-8FA1-9CD31A8FBA04}"/>
    <cellStyle name="Normal 2 3 4 2 22" xfId="10189" xr:uid="{118BC3DF-65E4-41A1-BD64-998A3A40A8CD}"/>
    <cellStyle name="Normal 2 3 4 2 23" xfId="10190" xr:uid="{A788ECCC-22D0-4098-B4A1-700F3514AA58}"/>
    <cellStyle name="Normal 2 3 4 2 24" xfId="10191" xr:uid="{03BBCE02-EF67-4B87-BF2D-B9EE7CBA104F}"/>
    <cellStyle name="Normal 2 3 4 2 25" xfId="10192" xr:uid="{B45F1A16-669A-4FB6-BD0F-E1570EA27D32}"/>
    <cellStyle name="Normal 2 3 4 2 26" xfId="10193" xr:uid="{8D6C8F2F-2052-4904-B630-26EF54980109}"/>
    <cellStyle name="Normal 2 3 4 2 27" xfId="10194" xr:uid="{8A4EB242-FC49-4547-BE8E-69DA205E926E}"/>
    <cellStyle name="Normal 2 3 4 2 28" xfId="10195" xr:uid="{C61AD04B-7492-4FA3-934C-4F6B860BFDC7}"/>
    <cellStyle name="Normal 2 3 4 2 29" xfId="10196" xr:uid="{D1E598BC-CFBB-4F32-943A-DD4A0C3B0DFB}"/>
    <cellStyle name="Normal 2 3 4 2 3" xfId="10197" xr:uid="{149F66D1-5996-4A7A-954C-D9300AA31DED}"/>
    <cellStyle name="Normal 2 3 4 2 30" xfId="10198" xr:uid="{28EE4E86-DF64-413D-A053-2B89BD2C88A7}"/>
    <cellStyle name="Normal 2 3 4 2 31" xfId="10199" xr:uid="{9FE23310-352E-4807-99B4-4AF71BE5D7B6}"/>
    <cellStyle name="Normal 2 3 4 2 32" xfId="10200" xr:uid="{6D9EFF6D-368E-44DE-B460-DD9C7007DA18}"/>
    <cellStyle name="Normal 2 3 4 2 33" xfId="10201" xr:uid="{65CF1766-3282-409F-AF32-8D3B9625B3B4}"/>
    <cellStyle name="Normal 2 3 4 2 34" xfId="10202" xr:uid="{76EF7B45-CFD9-4208-8D0A-010FBCBAA848}"/>
    <cellStyle name="Normal 2 3 4 2 35" xfId="10203" xr:uid="{937726FD-EF14-4A43-A453-F47F551B7A2A}"/>
    <cellStyle name="Normal 2 3 4 2 36" xfId="10204" xr:uid="{A37AA3BD-1469-4142-AC5F-F0F2B12ADFAF}"/>
    <cellStyle name="Normal 2 3 4 2 37" xfId="10205" xr:uid="{8589506B-AE75-42B9-AA48-979525D355D5}"/>
    <cellStyle name="Normal 2 3 4 2 38" xfId="10206" xr:uid="{4F901267-DB55-425E-9C51-9915EC65AA79}"/>
    <cellStyle name="Normal 2 3 4 2 39" xfId="10207" xr:uid="{D46D7196-A476-4721-838F-B32B7187026F}"/>
    <cellStyle name="Normal 2 3 4 2 4" xfId="10208" xr:uid="{B00D4E55-B7CF-4F05-9014-78B8189CED63}"/>
    <cellStyle name="Normal 2 3 4 2 40" xfId="10209" xr:uid="{DFCA67E4-65B2-4BE4-B562-9D568834CCE5}"/>
    <cellStyle name="Normal 2 3 4 2 5" xfId="10210" xr:uid="{8D541FD4-25BE-405D-AE62-CB990330DBBB}"/>
    <cellStyle name="Normal 2 3 4 2 6" xfId="10211" xr:uid="{3D33D619-CB1E-4A34-A69C-727D3D6231BF}"/>
    <cellStyle name="Normal 2 3 4 2 7" xfId="10212" xr:uid="{B1D340EF-8A60-4C18-BE3B-AEEABEE3FD5A}"/>
    <cellStyle name="Normal 2 3 4 2 8" xfId="10213" xr:uid="{327B8048-ABF1-476F-B1AC-AAEDF059938C}"/>
    <cellStyle name="Normal 2 3 4 2 9" xfId="10214" xr:uid="{07D2D70A-1BA2-4427-B4A4-AEF47806AC3B}"/>
    <cellStyle name="Normal 2 3 4 20" xfId="10215" xr:uid="{3E43AA4E-C96B-409E-88A5-2D41C59424B9}"/>
    <cellStyle name="Normal 2 3 4 21" xfId="10216" xr:uid="{DD2112E2-3F9C-46FC-8377-B8F8DEE54630}"/>
    <cellStyle name="Normal 2 3 4 22" xfId="10217" xr:uid="{B2564337-AC28-49DE-B51B-90E399C9AB24}"/>
    <cellStyle name="Normal 2 3 4 23" xfId="10218" xr:uid="{A79AC0F0-34E4-4186-9816-AC43C877903C}"/>
    <cellStyle name="Normal 2 3 4 24" xfId="10219" xr:uid="{0A5005D1-7253-4EE6-BA86-9A8E21FAE4C8}"/>
    <cellStyle name="Normal 2 3 4 25" xfId="10220" xr:uid="{1370EE6D-6077-41BA-A672-BE63D5E2194B}"/>
    <cellStyle name="Normal 2 3 4 26" xfId="10221" xr:uid="{A035DF01-CDE3-4B3F-A62B-856177F8D29C}"/>
    <cellStyle name="Normal 2 3 4 27" xfId="10222" xr:uid="{D0EBA40C-9D15-4A19-B6D4-D42C6932E24C}"/>
    <cellStyle name="Normal 2 3 4 28" xfId="10223" xr:uid="{62D431AA-8643-4F01-AA79-EF1085229E60}"/>
    <cellStyle name="Normal 2 3 4 29" xfId="10224" xr:uid="{09DE2B79-F038-43D9-B95F-44CF1E30D78E}"/>
    <cellStyle name="Normal 2 3 4 3" xfId="10225" xr:uid="{6977CAD7-2C5D-48CB-A52A-4C08E22C3119}"/>
    <cellStyle name="Normal 2 3 4 3 10" xfId="10226" xr:uid="{94B93410-CBBF-4A19-8631-F6CC32E9A2E1}"/>
    <cellStyle name="Normal 2 3 4 3 11" xfId="10227" xr:uid="{551F8050-D319-49C3-88C1-AC9BB5917221}"/>
    <cellStyle name="Normal 2 3 4 3 12" xfId="10228" xr:uid="{5EADCB9A-0D2D-49D0-B232-DF1D17CCB8B1}"/>
    <cellStyle name="Normal 2 3 4 3 13" xfId="10229" xr:uid="{824CB82C-575E-4F72-8B2D-1F03F60FD622}"/>
    <cellStyle name="Normal 2 3 4 3 14" xfId="10230" xr:uid="{E07BFCA0-5B61-417C-B513-DBFF8F95B810}"/>
    <cellStyle name="Normal 2 3 4 3 15" xfId="10231" xr:uid="{28068DE6-A864-40BF-B731-B816B15FA8E2}"/>
    <cellStyle name="Normal 2 3 4 3 16" xfId="10232" xr:uid="{DD49704E-06AB-4280-A7D0-2135C38ECD6E}"/>
    <cellStyle name="Normal 2 3 4 3 17" xfId="10233" xr:uid="{881F071F-DF48-498E-B570-2E9F2F4224F1}"/>
    <cellStyle name="Normal 2 3 4 3 18" xfId="10234" xr:uid="{773F55E4-8308-4D58-8CF7-522F92B2DDBC}"/>
    <cellStyle name="Normal 2 3 4 3 19" xfId="10235" xr:uid="{A6997ED6-B8D8-4471-A7B4-770040A7D4F9}"/>
    <cellStyle name="Normal 2 3 4 3 2" xfId="10236" xr:uid="{B3D6D753-95D1-4727-A3F5-1483097FBAF6}"/>
    <cellStyle name="Normal 2 3 4 3 2 10" xfId="10237" xr:uid="{D16BC66C-F11B-48D0-9389-D8F381E47067}"/>
    <cellStyle name="Normal 2 3 4 3 2 11" xfId="10238" xr:uid="{FF3C4898-9766-406E-9DEE-394008F86E77}"/>
    <cellStyle name="Normal 2 3 4 3 2 12" xfId="10239" xr:uid="{9B961EC0-20B1-4B15-ABF1-7987B0E021B7}"/>
    <cellStyle name="Normal 2 3 4 3 2 13" xfId="10240" xr:uid="{DC890668-AAD0-4428-AA4C-6683D114821A}"/>
    <cellStyle name="Normal 2 3 4 3 2 14" xfId="10241" xr:uid="{9BA1EF36-4BFC-4A1F-80D4-83073EEAA936}"/>
    <cellStyle name="Normal 2 3 4 3 2 15" xfId="10242" xr:uid="{64E82644-0301-4F9F-A1FB-5B0F5E16324C}"/>
    <cellStyle name="Normal 2 3 4 3 2 16" xfId="10243" xr:uid="{813EB6DE-5593-442D-BC35-2285D6A6CE7A}"/>
    <cellStyle name="Normal 2 3 4 3 2 17" xfId="10244" xr:uid="{95B4F30E-5884-434A-87DA-5DE673B6BAD4}"/>
    <cellStyle name="Normal 2 3 4 3 2 18" xfId="10245" xr:uid="{07E1CEFE-3942-434E-911B-756990169601}"/>
    <cellStyle name="Normal 2 3 4 3 2 19" xfId="10246" xr:uid="{3831361B-E4B0-424D-B24C-117095491F84}"/>
    <cellStyle name="Normal 2 3 4 3 2 2" xfId="10247" xr:uid="{75026128-5282-4BB1-8D30-D38EB4D5A806}"/>
    <cellStyle name="Normal 2 3 4 3 2 20" xfId="10248" xr:uid="{E5DAAF08-B633-4C18-BE64-12E616BD8DEE}"/>
    <cellStyle name="Normal 2 3 4 3 2 21" xfId="10249" xr:uid="{53117733-9AAC-4AAA-B4C8-9270BE2F80B7}"/>
    <cellStyle name="Normal 2 3 4 3 2 22" xfId="10250" xr:uid="{57EA492D-9947-454C-BB9D-2D9C4D3AD0FB}"/>
    <cellStyle name="Normal 2 3 4 3 2 23" xfId="10251" xr:uid="{8F7ED4EA-EB72-4CE4-AC44-7AEFFA823097}"/>
    <cellStyle name="Normal 2 3 4 3 2 24" xfId="10252" xr:uid="{948AFF5C-B7ED-4354-B5A0-F40A2018071B}"/>
    <cellStyle name="Normal 2 3 4 3 2 25" xfId="10253" xr:uid="{3FC8B46A-1ED0-41A6-8D9B-3ACB3289F61E}"/>
    <cellStyle name="Normal 2 3 4 3 2 26" xfId="10254" xr:uid="{D86B871B-B4C0-4157-B169-208B9B36AB39}"/>
    <cellStyle name="Normal 2 3 4 3 2 27" xfId="10255" xr:uid="{7FA5FF53-314C-42B9-BEC3-C256E52DEC43}"/>
    <cellStyle name="Normal 2 3 4 3 2 28" xfId="10256" xr:uid="{651D3D5E-FF70-415A-AB44-B83374EE1E3D}"/>
    <cellStyle name="Normal 2 3 4 3 2 29" xfId="10257" xr:uid="{81E4EE03-C3BC-4A4F-81E5-1DB093E3DECC}"/>
    <cellStyle name="Normal 2 3 4 3 2 3" xfId="10258" xr:uid="{1928D68F-C767-4BB9-89A9-D59978C7C097}"/>
    <cellStyle name="Normal 2 3 4 3 2 30" xfId="10259" xr:uid="{194FC32B-0D25-4E5C-883A-7F20D2B670E6}"/>
    <cellStyle name="Normal 2 3 4 3 2 31" xfId="10260" xr:uid="{DF3125EA-A66B-481E-9DBC-6FF75F3948D0}"/>
    <cellStyle name="Normal 2 3 4 3 2 32" xfId="10261" xr:uid="{9C8C4C30-F5CD-45EF-B3E1-8BBF9B014D94}"/>
    <cellStyle name="Normal 2 3 4 3 2 33" xfId="10262" xr:uid="{AA68AF58-A51F-4CCC-973C-4476283D6DB8}"/>
    <cellStyle name="Normal 2 3 4 3 2 34" xfId="10263" xr:uid="{5CA00A68-0E46-4E5D-B7B9-916B882D26A4}"/>
    <cellStyle name="Normal 2 3 4 3 2 35" xfId="10264" xr:uid="{6EF6A644-E543-4D60-BDE0-0C11D6607197}"/>
    <cellStyle name="Normal 2 3 4 3 2 36" xfId="10265" xr:uid="{495E7912-6F72-4BD9-8FA5-D15F57EC272E}"/>
    <cellStyle name="Normal 2 3 4 3 2 37" xfId="10266" xr:uid="{7CA43FFE-99CE-40F4-B2E4-E22213118BB3}"/>
    <cellStyle name="Normal 2 3 4 3 2 38" xfId="10267" xr:uid="{41EE628A-1262-4CB9-BDA7-1C229431B673}"/>
    <cellStyle name="Normal 2 3 4 3 2 4" xfId="10268" xr:uid="{D6F38DAA-3812-424F-99C5-D773FD11E494}"/>
    <cellStyle name="Normal 2 3 4 3 2 5" xfId="10269" xr:uid="{44A32DAF-8916-470A-B86D-0470863B51C4}"/>
    <cellStyle name="Normal 2 3 4 3 2 6" xfId="10270" xr:uid="{8A6DCACC-D26D-4E3D-BE29-158CFA483C93}"/>
    <cellStyle name="Normal 2 3 4 3 2 7" xfId="10271" xr:uid="{FAE6F4C6-1AE6-4B43-9B78-F68C01619784}"/>
    <cellStyle name="Normal 2 3 4 3 2 8" xfId="10272" xr:uid="{BA1812C5-E77D-46C6-90D6-7B9FB073194C}"/>
    <cellStyle name="Normal 2 3 4 3 2 9" xfId="10273" xr:uid="{94B52908-00D4-499D-A97D-47989DCF03E8}"/>
    <cellStyle name="Normal 2 3 4 3 20" xfId="10274" xr:uid="{1D798ABC-3EFC-42CB-8A85-44C69ECFEA08}"/>
    <cellStyle name="Normal 2 3 4 3 21" xfId="10275" xr:uid="{CFABDE04-EA32-426D-8AAA-EF4C22D1D024}"/>
    <cellStyle name="Normal 2 3 4 3 22" xfId="10276" xr:uid="{9FF56488-0B6B-4722-9179-E1AEC45B7621}"/>
    <cellStyle name="Normal 2 3 4 3 23" xfId="10277" xr:uid="{A192046B-60D9-4A58-B8B1-D34A0EB16E8F}"/>
    <cellStyle name="Normal 2 3 4 3 24" xfId="10278" xr:uid="{228C8138-43A3-4B3C-AA1B-ED14C8E27DE4}"/>
    <cellStyle name="Normal 2 3 4 3 25" xfId="10279" xr:uid="{574CCB22-D83B-4463-8436-3BB2084DBD4E}"/>
    <cellStyle name="Normal 2 3 4 3 26" xfId="10280" xr:uid="{BFCD07A0-3BF1-4D10-83C2-C9656B1A3904}"/>
    <cellStyle name="Normal 2 3 4 3 27" xfId="10281" xr:uid="{94B0EA29-045B-412D-922A-F117ECD5E376}"/>
    <cellStyle name="Normal 2 3 4 3 28" xfId="10282" xr:uid="{45A19D31-18D0-49A0-B072-0DBA3E346B6D}"/>
    <cellStyle name="Normal 2 3 4 3 29" xfId="10283" xr:uid="{442AD60D-7024-480E-95A2-628D00C0E07D}"/>
    <cellStyle name="Normal 2 3 4 3 3" xfId="10284" xr:uid="{F5B85F74-2DB9-49C9-8753-0CE7515C15CA}"/>
    <cellStyle name="Normal 2 3 4 3 30" xfId="10285" xr:uid="{98A26378-D732-421D-B68D-81463385749E}"/>
    <cellStyle name="Normal 2 3 4 3 31" xfId="10286" xr:uid="{499733D9-D884-4A83-834E-3CAE8C1FE5EE}"/>
    <cellStyle name="Normal 2 3 4 3 32" xfId="10287" xr:uid="{ED7CD50D-8F22-4921-A2FC-B3770F325BFB}"/>
    <cellStyle name="Normal 2 3 4 3 33" xfId="10288" xr:uid="{D74AA69D-1104-44A5-9BF7-E5EB26E159C2}"/>
    <cellStyle name="Normal 2 3 4 3 34" xfId="10289" xr:uid="{23503126-9F64-41D5-9765-7AD7CB34B16C}"/>
    <cellStyle name="Normal 2 3 4 3 35" xfId="10290" xr:uid="{4291F618-DA90-4771-B114-2CE0CDF0AADD}"/>
    <cellStyle name="Normal 2 3 4 3 36" xfId="10291" xr:uid="{418B55BC-E8FC-49E2-B1A8-689E455163E2}"/>
    <cellStyle name="Normal 2 3 4 3 37" xfId="10292" xr:uid="{B7213651-3463-4D99-9466-29F020E4714F}"/>
    <cellStyle name="Normal 2 3 4 3 38" xfId="10293" xr:uid="{08C41706-C721-4AD2-8670-E8C700BC39C3}"/>
    <cellStyle name="Normal 2 3 4 3 4" xfId="10294" xr:uid="{D6CF8D03-13F3-46A8-B484-E67A33D40E57}"/>
    <cellStyle name="Normal 2 3 4 3 5" xfId="10295" xr:uid="{0053870F-56F0-4C92-B3D0-FAED3DCA932A}"/>
    <cellStyle name="Normal 2 3 4 3 6" xfId="10296" xr:uid="{6D6585D4-2757-4006-97BF-E416938D93D3}"/>
    <cellStyle name="Normal 2 3 4 3 7" xfId="10297" xr:uid="{0A2EBB74-6D96-45AE-9D8D-DF29BF3A1369}"/>
    <cellStyle name="Normal 2 3 4 3 8" xfId="10298" xr:uid="{7DDFF0BD-61BD-4C56-9144-73EF90539EB9}"/>
    <cellStyle name="Normal 2 3 4 3 9" xfId="10299" xr:uid="{989119C0-5C0C-4DDB-8205-FF26BA633078}"/>
    <cellStyle name="Normal 2 3 4 30" xfId="10300" xr:uid="{33A3D187-6390-4C80-80E8-BE9CCBE7403E}"/>
    <cellStyle name="Normal 2 3 4 31" xfId="10301" xr:uid="{FBF92CC4-A249-4961-9BBF-15A69C1FA429}"/>
    <cellStyle name="Normal 2 3 4 32" xfId="10302" xr:uid="{6F30B465-AE30-4CAB-AE1B-AD2DE7CC9ACB}"/>
    <cellStyle name="Normal 2 3 4 33" xfId="10303" xr:uid="{7E82A8DD-8FA1-421D-AE8A-6CA67A0AA4B2}"/>
    <cellStyle name="Normal 2 3 4 34" xfId="10304" xr:uid="{9C4330EA-2B47-4000-AFE5-43EA6ECD7C57}"/>
    <cellStyle name="Normal 2 3 4 35" xfId="10305" xr:uid="{0116EB15-01C0-41CF-9067-7793D0AED758}"/>
    <cellStyle name="Normal 2 3 4 36" xfId="10306" xr:uid="{2550839D-3F86-44F7-B2C7-C3C5F9808509}"/>
    <cellStyle name="Normal 2 3 4 37" xfId="10307" xr:uid="{53C9C582-7B86-49E6-B17E-8F08E81F852A}"/>
    <cellStyle name="Normal 2 3 4 38" xfId="10308" xr:uid="{C36EB22D-D910-4E1B-9AEC-BB2D6BCA23F2}"/>
    <cellStyle name="Normal 2 3 4 39" xfId="10309" xr:uid="{488AE65A-F441-4FB7-AC6C-68572BBE95B0}"/>
    <cellStyle name="Normal 2 3 4 4" xfId="10310" xr:uid="{D4BE9D6D-0821-4885-867E-AD5EE8D1F571}"/>
    <cellStyle name="Normal 2 3 4 40" xfId="10311" xr:uid="{74F479DB-5614-42A7-A039-D376EF3BD9A6}"/>
    <cellStyle name="Normal 2 3 4 5" xfId="10312" xr:uid="{B9278CD5-2991-48D5-97E1-D466D625904E}"/>
    <cellStyle name="Normal 2 3 4 6" xfId="10313" xr:uid="{A4190E99-E0C1-4C49-B2AD-B48B059E1700}"/>
    <cellStyle name="Normal 2 3 4 7" xfId="10314" xr:uid="{BEC10880-41C4-4AED-A458-64CDDB95C97B}"/>
    <cellStyle name="Normal 2 3 4 8" xfId="10315" xr:uid="{662C744B-15E9-4FFE-A219-D652C21724D3}"/>
    <cellStyle name="Normal 2 3 4 9" xfId="10316" xr:uid="{66124FA4-331C-461F-8696-8D3911501C36}"/>
    <cellStyle name="Normal 2 3 40" xfId="10317" xr:uid="{CFFA44B0-A897-4DF3-A4F3-99D92FF8B0FB}"/>
    <cellStyle name="Normal 2 3 40 2" xfId="10318" xr:uid="{B4D35648-1730-41DA-B1CC-0EF515A6A5DE}"/>
    <cellStyle name="Normal 2 3 40 3" xfId="10319" xr:uid="{1C395AF5-09D1-4D14-A10D-F65E77CE3F71}"/>
    <cellStyle name="Normal 2 3 40 4" xfId="10320" xr:uid="{DD087117-40EC-4392-AB75-55ED8AEAA33E}"/>
    <cellStyle name="Normal 2 3 40 5" xfId="10321" xr:uid="{981C0DE1-34FC-4608-825B-549AC37D8501}"/>
    <cellStyle name="Normal 2 3 40 6" xfId="10322" xr:uid="{FC63B241-4C28-4908-B3FA-0717FA4A9069}"/>
    <cellStyle name="Normal 2 3 41" xfId="10323" xr:uid="{FB0E8DBA-2F63-45D2-9564-8DA2EAE1852F}"/>
    <cellStyle name="Normal 2 3 41 2" xfId="10324" xr:uid="{0C346538-7047-4B00-BF8D-63BB4AFB59D3}"/>
    <cellStyle name="Normal 2 3 41 3" xfId="10325" xr:uid="{C8272C85-E107-4A37-BFEC-DAFB198DA0A7}"/>
    <cellStyle name="Normal 2 3 41 4" xfId="10326" xr:uid="{2E5DD414-359F-41A4-B710-D4058C89369D}"/>
    <cellStyle name="Normal 2 3 41 5" xfId="10327" xr:uid="{27CF668A-6F3F-49A2-BD7A-8B849C3E0824}"/>
    <cellStyle name="Normal 2 3 41 6" xfId="10328" xr:uid="{3D239119-C067-4E7B-A564-161122013B21}"/>
    <cellStyle name="Normal 2 3 42" xfId="10329" xr:uid="{848E1F1F-27C5-4CA0-9C12-34EF4EECC5D3}"/>
    <cellStyle name="Normal 2 3 42 2" xfId="10330" xr:uid="{8D8F1910-9BC0-4420-A682-C05B58A7A2B4}"/>
    <cellStyle name="Normal 2 3 42 3" xfId="10331" xr:uid="{4A346BC4-5F7F-4EE3-8867-2984327333D2}"/>
    <cellStyle name="Normal 2 3 42 4" xfId="10332" xr:uid="{BC689A03-8A03-4D16-83C9-B4C8630E040E}"/>
    <cellStyle name="Normal 2 3 42 5" xfId="10333" xr:uid="{E4A87433-7E55-4351-99B4-B4C391B5FB8D}"/>
    <cellStyle name="Normal 2 3 42 6" xfId="10334" xr:uid="{15567CA8-634F-4D85-9D3D-5170A0184BD3}"/>
    <cellStyle name="Normal 2 3 43" xfId="10335" xr:uid="{651F89D5-47EC-466B-952B-BA3E3D0BA0E6}"/>
    <cellStyle name="Normal 2 3 43 2" xfId="10336" xr:uid="{E21B81EE-9856-4EA6-9036-6A1FE627F17F}"/>
    <cellStyle name="Normal 2 3 43 3" xfId="10337" xr:uid="{F9EBCEAB-61EC-4CF1-A625-315D77C620A5}"/>
    <cellStyle name="Normal 2 3 43 4" xfId="10338" xr:uid="{2B0049AC-0F96-44EF-AB96-96D59C2C916C}"/>
    <cellStyle name="Normal 2 3 43 5" xfId="10339" xr:uid="{CEC96D96-B51E-4B5A-8F6B-88F2A9D5100F}"/>
    <cellStyle name="Normal 2 3 43 6" xfId="10340" xr:uid="{98544080-0B9F-43B0-9BA3-183A206D38FC}"/>
    <cellStyle name="Normal 2 3 44" xfId="10341" xr:uid="{2010FF55-1435-48C9-AE09-5429C9FF925B}"/>
    <cellStyle name="Normal 2 3 44 2" xfId="10342" xr:uid="{2550E7D9-F62B-4F54-B2F5-837E988A654D}"/>
    <cellStyle name="Normal 2 3 44 3" xfId="10343" xr:uid="{B0FD8698-BA05-484E-97F7-64A6D8530A46}"/>
    <cellStyle name="Normal 2 3 44 4" xfId="10344" xr:uid="{D63CDF69-029A-49DA-9FC4-215ED6B10B35}"/>
    <cellStyle name="Normal 2 3 44 5" xfId="10345" xr:uid="{A69F7665-C32D-4570-96BB-50BEB669E00F}"/>
    <cellStyle name="Normal 2 3 44 6" xfId="10346" xr:uid="{091649E8-2D82-47B6-A3C9-58C52B4824A9}"/>
    <cellStyle name="Normal 2 3 45" xfId="10347" xr:uid="{A6895E44-07AE-4D52-8528-3933649F5E79}"/>
    <cellStyle name="Normal 2 3 45 2" xfId="10348" xr:uid="{8DA77F29-7755-4D55-BA1F-372E916D6808}"/>
    <cellStyle name="Normal 2 3 45 3" xfId="10349" xr:uid="{D44C4A16-65F6-45C1-9F4E-BDE6EAAA972D}"/>
    <cellStyle name="Normal 2 3 45 4" xfId="10350" xr:uid="{9D5CD02D-9FE9-4D8E-BF87-60DE454ADC63}"/>
    <cellStyle name="Normal 2 3 45 5" xfId="10351" xr:uid="{EEAFFEF0-A547-43D5-ADD9-788E7B368C66}"/>
    <cellStyle name="Normal 2 3 45 6" xfId="10352" xr:uid="{91656994-284E-4BBC-AEEE-9EDC6B47A986}"/>
    <cellStyle name="Normal 2 3 46" xfId="10353" xr:uid="{5B4E9D41-0919-4F02-8696-617D0018E892}"/>
    <cellStyle name="Normal 2 3 46 2" xfId="10354" xr:uid="{24510EB3-F39F-4A87-B2E2-F98DD593C5D9}"/>
    <cellStyle name="Normal 2 3 46 3" xfId="10355" xr:uid="{C71FCAC6-01D4-44ED-BA32-71B33B6D9D41}"/>
    <cellStyle name="Normal 2 3 46 4" xfId="10356" xr:uid="{EFB51DA4-D81B-43A9-8656-7F2EB407B4F7}"/>
    <cellStyle name="Normal 2 3 46 5" xfId="10357" xr:uid="{068E077C-E63D-4CAD-A024-D77087363DC4}"/>
    <cellStyle name="Normal 2 3 46 6" xfId="10358" xr:uid="{BFE560D0-6DD6-4C7C-B77B-1BFCE5287E3D}"/>
    <cellStyle name="Normal 2 3 47" xfId="10359" xr:uid="{C66258AB-A5C4-4523-AB9A-DEEC8288DA15}"/>
    <cellStyle name="Normal 2 3 47 2" xfId="10360" xr:uid="{1EC25A77-3D47-4386-8923-AAAC9A6B2806}"/>
    <cellStyle name="Normal 2 3 47 3" xfId="10361" xr:uid="{BF41B790-74EA-4330-92C7-84A5E0FF0854}"/>
    <cellStyle name="Normal 2 3 47 4" xfId="10362" xr:uid="{85AE9957-4A70-40B2-B4A7-620FD75F013F}"/>
    <cellStyle name="Normal 2 3 47 5" xfId="10363" xr:uid="{144EBD6E-D075-4D1F-A0A5-0396D4C7AA08}"/>
    <cellStyle name="Normal 2 3 47 6" xfId="10364" xr:uid="{69BF9155-D507-4249-A6F1-33F8FA420BDD}"/>
    <cellStyle name="Normal 2 3 48" xfId="10365" xr:uid="{429D6113-281A-488E-BAFA-AB55A0BCD861}"/>
    <cellStyle name="Normal 2 3 48 2" xfId="10366" xr:uid="{0BAAA277-44B1-49A5-A60D-B222D02938C8}"/>
    <cellStyle name="Normal 2 3 48 3" xfId="10367" xr:uid="{BB79882A-54D9-458D-8744-57408B4439CA}"/>
    <cellStyle name="Normal 2 3 48 4" xfId="10368" xr:uid="{D59A967E-7DB9-4A24-BA58-D28E6B762BD9}"/>
    <cellStyle name="Normal 2 3 48 5" xfId="10369" xr:uid="{BD8CF45C-A04E-4757-B1A1-B9B35AB79D08}"/>
    <cellStyle name="Normal 2 3 48 6" xfId="10370" xr:uid="{FBDBC80B-4985-497C-8184-1F18204094A9}"/>
    <cellStyle name="Normal 2 3 49" xfId="10371" xr:uid="{A291BBF3-C0AF-4979-992D-71B455DEA70B}"/>
    <cellStyle name="Normal 2 3 49 2" xfId="10372" xr:uid="{9BDF9969-6F98-49AF-89E3-5B253189C70D}"/>
    <cellStyle name="Normal 2 3 49 3" xfId="10373" xr:uid="{BF7149D7-F04B-4D2B-89AE-C2019FADDA56}"/>
    <cellStyle name="Normal 2 3 49 4" xfId="10374" xr:uid="{3B4467C3-6EA0-4F1E-B937-CB0D5F531DF6}"/>
    <cellStyle name="Normal 2 3 49 5" xfId="10375" xr:uid="{03B9CE50-4EBA-49D0-BAB4-9CA11C2E6E20}"/>
    <cellStyle name="Normal 2 3 49 6" xfId="10376" xr:uid="{DCE03F4C-663A-4708-A4CD-1A3993C1226F}"/>
    <cellStyle name="Normal 2 3 5" xfId="10377" xr:uid="{8D88B2ED-7B38-4A0B-9EA0-B91F19E29C76}"/>
    <cellStyle name="Normal 2 3 5 10" xfId="10378" xr:uid="{8BA96BF5-F4CF-45A7-BB69-C781B412ADA4}"/>
    <cellStyle name="Normal 2 3 5 11" xfId="10379" xr:uid="{E397BC00-30A9-454B-980D-CA74637F5905}"/>
    <cellStyle name="Normal 2 3 5 12" xfId="10380" xr:uid="{DEDAFFCF-0E1A-49CA-8C91-A60CA4FD545D}"/>
    <cellStyle name="Normal 2 3 5 13" xfId="10381" xr:uid="{EB015EB0-C9A1-4DA3-B0EF-DC90C130D9B5}"/>
    <cellStyle name="Normal 2 3 5 14" xfId="10382" xr:uid="{4193F562-5CF5-4131-A767-0A40BB9FA7D5}"/>
    <cellStyle name="Normal 2 3 5 15" xfId="10383" xr:uid="{61E79419-3A6D-46A2-B676-C980314095D5}"/>
    <cellStyle name="Normal 2 3 5 16" xfId="10384" xr:uid="{CAAAB665-2329-468F-AF01-ACA7E00CB47C}"/>
    <cellStyle name="Normal 2 3 5 17" xfId="10385" xr:uid="{94ED0674-74B0-4621-9E0D-0140C692AC5D}"/>
    <cellStyle name="Normal 2 3 5 18" xfId="10386" xr:uid="{81872B46-AF44-427C-A5C3-E2EE0C8ABF07}"/>
    <cellStyle name="Normal 2 3 5 19" xfId="10387" xr:uid="{BDC23FD2-B13D-4A12-8419-4DDEB7A2953C}"/>
    <cellStyle name="Normal 2 3 5 2" xfId="10388" xr:uid="{6FAE270F-07A8-4333-A8FD-5BCA43AEEC38}"/>
    <cellStyle name="Normal 2 3 5 2 10" xfId="10389" xr:uid="{6E0350FB-E27F-492A-AB77-BE55D30E6130}"/>
    <cellStyle name="Normal 2 3 5 2 11" xfId="10390" xr:uid="{7DBD51B9-9C2C-4E70-B238-B65597263776}"/>
    <cellStyle name="Normal 2 3 5 2 12" xfId="10391" xr:uid="{2A44F8E4-8B4F-44F6-8ED8-7C98721D5975}"/>
    <cellStyle name="Normal 2 3 5 2 13" xfId="10392" xr:uid="{A5801F1C-0D5A-4DC6-A1DB-EC757FAD6057}"/>
    <cellStyle name="Normal 2 3 5 2 14" xfId="10393" xr:uid="{2C1B3494-631F-4D19-B24A-8648D917D9C8}"/>
    <cellStyle name="Normal 2 3 5 2 15" xfId="10394" xr:uid="{E8D6B8C7-1C3B-43FC-872A-974B7011AAF3}"/>
    <cellStyle name="Normal 2 3 5 2 16" xfId="10395" xr:uid="{B8CD739F-D85A-4C26-916C-CA67A0C1675D}"/>
    <cellStyle name="Normal 2 3 5 2 17" xfId="10396" xr:uid="{2EDE835C-E806-486C-AF71-E5EA16DEC4B1}"/>
    <cellStyle name="Normal 2 3 5 2 18" xfId="10397" xr:uid="{FECB5322-A0F8-484F-B7F9-FC4539DEFA38}"/>
    <cellStyle name="Normal 2 3 5 2 19" xfId="10398" xr:uid="{E472A916-4DCD-42E4-A0AE-B077ED056460}"/>
    <cellStyle name="Normal 2 3 5 2 2" xfId="10399" xr:uid="{0CCFCC72-C4FE-4F88-AFEA-2064C74F873E}"/>
    <cellStyle name="Normal 2 3 5 2 2 10" xfId="10400" xr:uid="{59BD5AC5-C0C7-4E0A-BECA-8DB56266DA01}"/>
    <cellStyle name="Normal 2 3 5 2 2 11" xfId="10401" xr:uid="{296277AE-FF5C-4518-A0A4-681F2A075434}"/>
    <cellStyle name="Normal 2 3 5 2 2 12" xfId="10402" xr:uid="{3A547ADD-7C5D-4802-BF96-F2B1B5B366E3}"/>
    <cellStyle name="Normal 2 3 5 2 2 13" xfId="10403" xr:uid="{B544CBE5-B7FE-4087-A1AF-626DF16AFD28}"/>
    <cellStyle name="Normal 2 3 5 2 2 14" xfId="10404" xr:uid="{F0F7391D-1858-432D-83C6-ED6A708FD225}"/>
    <cellStyle name="Normal 2 3 5 2 2 15" xfId="10405" xr:uid="{85097C94-DC15-431E-8AFF-6F4FB7CA284F}"/>
    <cellStyle name="Normal 2 3 5 2 2 16" xfId="10406" xr:uid="{2ECA52DF-DFF1-4723-BCF7-66C6D300F900}"/>
    <cellStyle name="Normal 2 3 5 2 2 17" xfId="10407" xr:uid="{81992C28-A217-4754-891F-68A242923CD5}"/>
    <cellStyle name="Normal 2 3 5 2 2 18" xfId="10408" xr:uid="{26F47721-E592-4228-AD0E-AA931332FF50}"/>
    <cellStyle name="Normal 2 3 5 2 2 19" xfId="10409" xr:uid="{96315632-F1D0-473F-964E-0F6D1D75290A}"/>
    <cellStyle name="Normal 2 3 5 2 2 2" xfId="10410" xr:uid="{5DEBD0E1-BC1F-4E27-BBB7-52E851CF024F}"/>
    <cellStyle name="Normal 2 3 5 2 2 2 10" xfId="10411" xr:uid="{12ABC1BC-42AF-4C98-B667-58463A48938D}"/>
    <cellStyle name="Normal 2 3 5 2 2 2 11" xfId="10412" xr:uid="{B98F0F2B-3036-44AC-9DB9-02FF57A8E14F}"/>
    <cellStyle name="Normal 2 3 5 2 2 2 12" xfId="10413" xr:uid="{D7BF6B2F-FDFC-4AFF-B1C5-1A6A55F19BF7}"/>
    <cellStyle name="Normal 2 3 5 2 2 2 13" xfId="10414" xr:uid="{61F92A66-2B43-4502-8147-54DC88B57EFB}"/>
    <cellStyle name="Normal 2 3 5 2 2 2 14" xfId="10415" xr:uid="{4D91BF11-AD41-4906-A7FB-B903A8674B49}"/>
    <cellStyle name="Normal 2 3 5 2 2 2 15" xfId="10416" xr:uid="{E7E560ED-7662-43FC-939A-259DD355D51D}"/>
    <cellStyle name="Normal 2 3 5 2 2 2 16" xfId="10417" xr:uid="{A8DF87B2-E028-49F6-B8AF-9444C99C0CB6}"/>
    <cellStyle name="Normal 2 3 5 2 2 2 17" xfId="10418" xr:uid="{F88903DB-C21D-4C28-BB5D-C0B4FB4DD437}"/>
    <cellStyle name="Normal 2 3 5 2 2 2 18" xfId="10419" xr:uid="{3BB66836-0FFB-4D8A-B173-92A621645465}"/>
    <cellStyle name="Normal 2 3 5 2 2 2 19" xfId="10420" xr:uid="{6058EE5E-9AA4-4627-AE67-D72117DC9411}"/>
    <cellStyle name="Normal 2 3 5 2 2 2 2" xfId="10421" xr:uid="{1B3E817E-BC73-426C-A60B-E9B6666E8ACC}"/>
    <cellStyle name="Normal 2 3 5 2 2 2 20" xfId="10422" xr:uid="{0DA3A67A-3F74-46F5-AE75-204589DB3192}"/>
    <cellStyle name="Normal 2 3 5 2 2 2 21" xfId="10423" xr:uid="{80FC8676-D2E9-41CC-841B-934CC8E2C230}"/>
    <cellStyle name="Normal 2 3 5 2 2 2 22" xfId="10424" xr:uid="{61589C34-C77B-4C49-B9FB-38863BDD269A}"/>
    <cellStyle name="Normal 2 3 5 2 2 2 23" xfId="10425" xr:uid="{8AECC80D-6780-42B1-A0FC-ED416B6D7CF5}"/>
    <cellStyle name="Normal 2 3 5 2 2 2 24" xfId="10426" xr:uid="{7A90564E-1517-47EA-9BB5-ED64A9FC2E5B}"/>
    <cellStyle name="Normal 2 3 5 2 2 2 25" xfId="10427" xr:uid="{BA7B2456-5643-4EFF-8B23-E51937203872}"/>
    <cellStyle name="Normal 2 3 5 2 2 2 26" xfId="10428" xr:uid="{7C830493-151D-43E8-BF75-1A9DA1FF3D4A}"/>
    <cellStyle name="Normal 2 3 5 2 2 2 27" xfId="10429" xr:uid="{4D105C32-9DD1-4C75-ABCE-3980F07F3A1A}"/>
    <cellStyle name="Normal 2 3 5 2 2 2 28" xfId="10430" xr:uid="{3197B376-1B46-444E-845B-F7624D2DF5E9}"/>
    <cellStyle name="Normal 2 3 5 2 2 2 29" xfId="10431" xr:uid="{BF96ABCE-3076-41D7-A17F-BA5B1C7EF0EB}"/>
    <cellStyle name="Normal 2 3 5 2 2 2 3" xfId="10432" xr:uid="{1D9BB043-C6B5-4620-862F-BAFAAC707189}"/>
    <cellStyle name="Normal 2 3 5 2 2 2 30" xfId="10433" xr:uid="{33BD9C3C-3B1E-4B1B-B9C9-856801070C1F}"/>
    <cellStyle name="Normal 2 3 5 2 2 2 31" xfId="10434" xr:uid="{14DA017C-E6C4-49CB-9407-44E5A24ED0BB}"/>
    <cellStyle name="Normal 2 3 5 2 2 2 32" xfId="10435" xr:uid="{6E0FF933-BEA4-46D0-A03F-B92E5E998ED6}"/>
    <cellStyle name="Normal 2 3 5 2 2 2 33" xfId="10436" xr:uid="{D5DFACB8-C83B-4C4C-AED8-F652A39C9494}"/>
    <cellStyle name="Normal 2 3 5 2 2 2 34" xfId="10437" xr:uid="{0E90E592-F376-4DA9-915D-B7B8CF21B15A}"/>
    <cellStyle name="Normal 2 3 5 2 2 2 35" xfId="10438" xr:uid="{E2071982-2363-463D-818A-E95C9A160536}"/>
    <cellStyle name="Normal 2 3 5 2 2 2 36" xfId="10439" xr:uid="{342F42DA-7707-41AA-B016-24295B0F77CE}"/>
    <cellStyle name="Normal 2 3 5 2 2 2 37" xfId="10440" xr:uid="{866EB830-462D-4480-96B0-91DAE6C27957}"/>
    <cellStyle name="Normal 2 3 5 2 2 2 38" xfId="10441" xr:uid="{9A382105-640B-4592-8E8F-3B0FDEC35370}"/>
    <cellStyle name="Normal 2 3 5 2 2 2 4" xfId="10442" xr:uid="{7B57D443-71DE-479F-AAFD-C23C7F639C79}"/>
    <cellStyle name="Normal 2 3 5 2 2 2 5" xfId="10443" xr:uid="{AB29BD90-50AB-4CFC-A638-BF77F3D0A8D8}"/>
    <cellStyle name="Normal 2 3 5 2 2 2 6" xfId="10444" xr:uid="{B1833E17-47CE-408D-A524-7796551ECE9B}"/>
    <cellStyle name="Normal 2 3 5 2 2 2 7" xfId="10445" xr:uid="{38244B6E-6C62-41D1-A6A5-E7D651FF3679}"/>
    <cellStyle name="Normal 2 3 5 2 2 2 8" xfId="10446" xr:uid="{13BC80FE-1805-44ED-842E-0E2D7DCBFCFB}"/>
    <cellStyle name="Normal 2 3 5 2 2 2 9" xfId="10447" xr:uid="{652CD022-C18E-419A-ADD0-D0290450B473}"/>
    <cellStyle name="Normal 2 3 5 2 2 20" xfId="10448" xr:uid="{969F2E0C-E4A9-4E0A-995E-C2A4473DD299}"/>
    <cellStyle name="Normal 2 3 5 2 2 21" xfId="10449" xr:uid="{0F8F5A1E-8C88-434B-BC4D-BE6BD91F2D14}"/>
    <cellStyle name="Normal 2 3 5 2 2 22" xfId="10450" xr:uid="{48D3B2C4-6342-4855-948E-2DF47DAF50A6}"/>
    <cellStyle name="Normal 2 3 5 2 2 23" xfId="10451" xr:uid="{F20024F0-D8AA-47CB-991A-4A4ADF3A4A71}"/>
    <cellStyle name="Normal 2 3 5 2 2 24" xfId="10452" xr:uid="{D419E065-C526-4FAB-9355-8A1CA6BE7C18}"/>
    <cellStyle name="Normal 2 3 5 2 2 25" xfId="10453" xr:uid="{2E68BFAC-AFE7-4709-9D5C-66A51628F070}"/>
    <cellStyle name="Normal 2 3 5 2 2 26" xfId="10454" xr:uid="{6BB55D2F-0202-4F7C-99B2-6FEF314A10BE}"/>
    <cellStyle name="Normal 2 3 5 2 2 27" xfId="10455" xr:uid="{B2B9D5B8-E563-4F50-84E0-C4EF59412CAE}"/>
    <cellStyle name="Normal 2 3 5 2 2 28" xfId="10456" xr:uid="{31C4F148-50D7-4994-8031-A0F6B93A4F01}"/>
    <cellStyle name="Normal 2 3 5 2 2 29" xfId="10457" xr:uid="{2B867582-EBC6-4E37-9827-A87014BF5F9B}"/>
    <cellStyle name="Normal 2 3 5 2 2 3" xfId="10458" xr:uid="{A3CD3A23-F861-4487-8247-65558366C73B}"/>
    <cellStyle name="Normal 2 3 5 2 2 30" xfId="10459" xr:uid="{6FF26E80-BAB9-4F51-BFDD-039535D6EBCA}"/>
    <cellStyle name="Normal 2 3 5 2 2 31" xfId="10460" xr:uid="{C14994E2-6E71-4473-BA48-6536289CC252}"/>
    <cellStyle name="Normal 2 3 5 2 2 32" xfId="10461" xr:uid="{E1CC5D01-10C9-4AA9-8C0A-896570B4C65E}"/>
    <cellStyle name="Normal 2 3 5 2 2 33" xfId="10462" xr:uid="{945B2260-9A60-4FD9-B37C-7B751245FE76}"/>
    <cellStyle name="Normal 2 3 5 2 2 34" xfId="10463" xr:uid="{95710DEE-6D8C-4BA1-B3BF-C525A3A9495C}"/>
    <cellStyle name="Normal 2 3 5 2 2 35" xfId="10464" xr:uid="{10812C3B-0A76-4C48-9FE9-06C49CDB3B9A}"/>
    <cellStyle name="Normal 2 3 5 2 2 36" xfId="10465" xr:uid="{3AD342C6-23E9-4DD0-8011-447E9B001C4B}"/>
    <cellStyle name="Normal 2 3 5 2 2 37" xfId="10466" xr:uid="{78EC124F-2740-419F-A40B-5C7277E63674}"/>
    <cellStyle name="Normal 2 3 5 2 2 38" xfId="10467" xr:uid="{F04B971D-790A-46AA-B6AC-3C1252693686}"/>
    <cellStyle name="Normal 2 3 5 2 2 4" xfId="10468" xr:uid="{2C293DC5-8B32-4E37-BD7F-0669F24D5170}"/>
    <cellStyle name="Normal 2 3 5 2 2 5" xfId="10469" xr:uid="{E1E01B15-A991-45B1-AED8-F884A8F4E7EF}"/>
    <cellStyle name="Normal 2 3 5 2 2 6" xfId="10470" xr:uid="{52D396BB-EA3F-4289-8025-8401577EDA6B}"/>
    <cellStyle name="Normal 2 3 5 2 2 7" xfId="10471" xr:uid="{11EE8483-FB27-4017-8040-BB1BE0C8074C}"/>
    <cellStyle name="Normal 2 3 5 2 2 8" xfId="10472" xr:uid="{963013CD-14AA-4E58-BD47-DC9794EF1887}"/>
    <cellStyle name="Normal 2 3 5 2 2 9" xfId="10473" xr:uid="{4B776DDE-28E9-4519-91A2-8A91C1D78916}"/>
    <cellStyle name="Normal 2 3 5 2 20" xfId="10474" xr:uid="{DD322195-97C4-482B-A482-D85F0C67A93D}"/>
    <cellStyle name="Normal 2 3 5 2 21" xfId="10475" xr:uid="{B071ECA3-BE55-47D7-A326-C1A96C3D5287}"/>
    <cellStyle name="Normal 2 3 5 2 22" xfId="10476" xr:uid="{A3E8BA1C-8DC5-4930-89DD-5B882B6BDDEC}"/>
    <cellStyle name="Normal 2 3 5 2 23" xfId="10477" xr:uid="{6284DC7A-F9C4-46BF-98DA-7C476FFDC472}"/>
    <cellStyle name="Normal 2 3 5 2 24" xfId="10478" xr:uid="{7D1F8FEE-9BD4-4203-8BDD-DAE5E53A141F}"/>
    <cellStyle name="Normal 2 3 5 2 25" xfId="10479" xr:uid="{208E95B5-6B56-400A-860F-86A2C9D118FA}"/>
    <cellStyle name="Normal 2 3 5 2 26" xfId="10480" xr:uid="{6733ADA1-AF0A-4C2E-991E-E5477CF041FF}"/>
    <cellStyle name="Normal 2 3 5 2 27" xfId="10481" xr:uid="{7680C30B-2372-4D1C-8CD9-0F54F0ECC401}"/>
    <cellStyle name="Normal 2 3 5 2 28" xfId="10482" xr:uid="{619C2B32-B629-42BF-8C07-50B3E98648B0}"/>
    <cellStyle name="Normal 2 3 5 2 29" xfId="10483" xr:uid="{BF6E5449-32DE-4E47-94AE-FCBADE4C406B}"/>
    <cellStyle name="Normal 2 3 5 2 3" xfId="10484" xr:uid="{7E97B93E-20E2-4D82-9BC3-F26F41D84615}"/>
    <cellStyle name="Normal 2 3 5 2 30" xfId="10485" xr:uid="{FE3CC956-19A7-48B4-BF17-3AD3EEC128E7}"/>
    <cellStyle name="Normal 2 3 5 2 31" xfId="10486" xr:uid="{129FF840-8594-412E-B82E-6D49837B6D0C}"/>
    <cellStyle name="Normal 2 3 5 2 32" xfId="10487" xr:uid="{9282BAF4-896C-4FB3-85BD-A68A114DBB35}"/>
    <cellStyle name="Normal 2 3 5 2 33" xfId="10488" xr:uid="{E2AE83FC-7D3F-4812-8CF4-6418A213026A}"/>
    <cellStyle name="Normal 2 3 5 2 34" xfId="10489" xr:uid="{D2C3C14F-01C5-4D88-A636-59C75AFBDB69}"/>
    <cellStyle name="Normal 2 3 5 2 35" xfId="10490" xr:uid="{EC3F98B7-2B06-49D0-B7E5-49EFAD20869F}"/>
    <cellStyle name="Normal 2 3 5 2 36" xfId="10491" xr:uid="{BE35BC80-C8C9-4B06-8DA7-BF5AFA70D8CB}"/>
    <cellStyle name="Normal 2 3 5 2 37" xfId="10492" xr:uid="{F4C23157-713B-4B25-9602-731323A9E52C}"/>
    <cellStyle name="Normal 2 3 5 2 38" xfId="10493" xr:uid="{1DD11B97-6BA8-4279-B06F-75CC18AEA222}"/>
    <cellStyle name="Normal 2 3 5 2 39" xfId="10494" xr:uid="{7C0A6B34-89FE-4214-B13A-156D627DD942}"/>
    <cellStyle name="Normal 2 3 5 2 4" xfId="10495" xr:uid="{70715511-6EA3-4941-895E-F11CF5A68BB5}"/>
    <cellStyle name="Normal 2 3 5 2 40" xfId="10496" xr:uid="{971B7335-67AE-4A8A-BFBD-C6D47736C1DF}"/>
    <cellStyle name="Normal 2 3 5 2 5" xfId="10497" xr:uid="{06664C6F-A82C-43F5-AB67-F52354847E0E}"/>
    <cellStyle name="Normal 2 3 5 2 6" xfId="10498" xr:uid="{82198F66-1632-42AD-B266-DA16BCE6247E}"/>
    <cellStyle name="Normal 2 3 5 2 7" xfId="10499" xr:uid="{8F06AB89-3E97-4683-AED9-E7E38D3A6D8B}"/>
    <cellStyle name="Normal 2 3 5 2 8" xfId="10500" xr:uid="{5DF5BF20-D63A-47AB-AAB2-DBB130923505}"/>
    <cellStyle name="Normal 2 3 5 2 9" xfId="10501" xr:uid="{8C376344-202A-4491-A5AA-ED2E4C0A4822}"/>
    <cellStyle name="Normal 2 3 5 20" xfId="10502" xr:uid="{DDB1BFD9-0442-47B7-BAA3-402F929498B5}"/>
    <cellStyle name="Normal 2 3 5 21" xfId="10503" xr:uid="{C0C0C1F9-135A-4CC7-9DE1-0929710DC6FF}"/>
    <cellStyle name="Normal 2 3 5 22" xfId="10504" xr:uid="{76DF4749-BD69-48ED-82D3-D577B091ED21}"/>
    <cellStyle name="Normal 2 3 5 23" xfId="10505" xr:uid="{0063F0C4-F13E-488E-A9D1-426D02CB8A2D}"/>
    <cellStyle name="Normal 2 3 5 24" xfId="10506" xr:uid="{1A3A3D6C-C300-406B-9B9F-AD0F4E1768BA}"/>
    <cellStyle name="Normal 2 3 5 25" xfId="10507" xr:uid="{F1F48D2D-C426-4B3F-A333-FE8C72166441}"/>
    <cellStyle name="Normal 2 3 5 26" xfId="10508" xr:uid="{7CBB9C69-A309-43D0-8352-C93FD337D666}"/>
    <cellStyle name="Normal 2 3 5 27" xfId="10509" xr:uid="{C7B5D2B5-7016-4670-993D-7DDED7E93033}"/>
    <cellStyle name="Normal 2 3 5 28" xfId="10510" xr:uid="{2181BACB-C7BB-4D83-A70D-59FED803B61A}"/>
    <cellStyle name="Normal 2 3 5 29" xfId="10511" xr:uid="{2B528A01-223E-45C5-B171-E7EFFD677904}"/>
    <cellStyle name="Normal 2 3 5 3" xfId="10512" xr:uid="{441C1467-1675-44DC-A034-840B8FBFB41D}"/>
    <cellStyle name="Normal 2 3 5 3 10" xfId="10513" xr:uid="{C6873CAD-F45F-4AFE-9097-10A4DDD47F52}"/>
    <cellStyle name="Normal 2 3 5 3 11" xfId="10514" xr:uid="{D59CF2EF-51AE-40A0-A402-3A53EAF684DD}"/>
    <cellStyle name="Normal 2 3 5 3 12" xfId="10515" xr:uid="{CFBC2994-8554-4232-8A8B-8CF8279285BE}"/>
    <cellStyle name="Normal 2 3 5 3 13" xfId="10516" xr:uid="{ED4E99FE-80D8-41EE-8AFA-A8C0DB81CEBE}"/>
    <cellStyle name="Normal 2 3 5 3 14" xfId="10517" xr:uid="{52AA9804-3A52-405F-ACF8-66D66639D0C2}"/>
    <cellStyle name="Normal 2 3 5 3 15" xfId="10518" xr:uid="{19CC0957-6AC4-40DB-9E9B-0B7380B68A99}"/>
    <cellStyle name="Normal 2 3 5 3 16" xfId="10519" xr:uid="{D6165BE2-4D6D-4B5F-810E-64C3A5E6776E}"/>
    <cellStyle name="Normal 2 3 5 3 17" xfId="10520" xr:uid="{27AB415B-BF34-4F67-98DF-440616F94B38}"/>
    <cellStyle name="Normal 2 3 5 3 18" xfId="10521" xr:uid="{9505669C-A177-4C38-91CA-2C4CB8F18776}"/>
    <cellStyle name="Normal 2 3 5 3 19" xfId="10522" xr:uid="{EB0983C4-5F69-4CDD-855E-314964DBC01E}"/>
    <cellStyle name="Normal 2 3 5 3 2" xfId="10523" xr:uid="{C0737640-D426-4E29-99F0-DD4141A58A58}"/>
    <cellStyle name="Normal 2 3 5 3 2 10" xfId="10524" xr:uid="{DF3048F5-CB10-4689-8020-1561B5ED8486}"/>
    <cellStyle name="Normal 2 3 5 3 2 11" xfId="10525" xr:uid="{476CFC39-51A8-4FAB-8427-2DE5F3F26DAB}"/>
    <cellStyle name="Normal 2 3 5 3 2 12" xfId="10526" xr:uid="{0965EC60-364C-4C60-9949-72503E65E9B5}"/>
    <cellStyle name="Normal 2 3 5 3 2 13" xfId="10527" xr:uid="{78F075F2-084A-42E5-A7D0-F3DEE7940CD3}"/>
    <cellStyle name="Normal 2 3 5 3 2 14" xfId="10528" xr:uid="{D94C3889-9E0D-4658-A8BC-0F9821CDA672}"/>
    <cellStyle name="Normal 2 3 5 3 2 15" xfId="10529" xr:uid="{EF5B5D8C-ACB7-4BE1-AEC2-22806635A7F1}"/>
    <cellStyle name="Normal 2 3 5 3 2 16" xfId="10530" xr:uid="{E90C3A9E-42BE-48C7-BAB0-2A309294F315}"/>
    <cellStyle name="Normal 2 3 5 3 2 17" xfId="10531" xr:uid="{77182917-C991-49CB-AF9F-A3FF24588C26}"/>
    <cellStyle name="Normal 2 3 5 3 2 18" xfId="10532" xr:uid="{3E4FEA7C-F684-4820-8770-DC6CAA999AFA}"/>
    <cellStyle name="Normal 2 3 5 3 2 19" xfId="10533" xr:uid="{79E189CF-719F-4448-881F-9A2A70E7C19B}"/>
    <cellStyle name="Normal 2 3 5 3 2 2" xfId="10534" xr:uid="{1A576991-4B55-4F66-A292-543AA81C1BEE}"/>
    <cellStyle name="Normal 2 3 5 3 2 20" xfId="10535" xr:uid="{2A1979CA-D4F6-4EF3-AC01-4EEB89111109}"/>
    <cellStyle name="Normal 2 3 5 3 2 21" xfId="10536" xr:uid="{9E2E967C-CD38-48C0-9258-AAA7FE05510B}"/>
    <cellStyle name="Normal 2 3 5 3 2 22" xfId="10537" xr:uid="{D9F4AE06-B938-4D97-A5CF-087F338CFEC2}"/>
    <cellStyle name="Normal 2 3 5 3 2 23" xfId="10538" xr:uid="{105EDC45-311C-4F1F-BB97-4C75F131C8FF}"/>
    <cellStyle name="Normal 2 3 5 3 2 24" xfId="10539" xr:uid="{94FBD68E-2A09-4698-B7FA-9FFE1BF03DF1}"/>
    <cellStyle name="Normal 2 3 5 3 2 25" xfId="10540" xr:uid="{21EBE7D0-E605-455F-8FB1-366B4C4E20A4}"/>
    <cellStyle name="Normal 2 3 5 3 2 26" xfId="10541" xr:uid="{87482677-9E29-4DE5-9561-1436D19262B1}"/>
    <cellStyle name="Normal 2 3 5 3 2 27" xfId="10542" xr:uid="{D9BEC207-61D6-415B-8ED8-3B6C8157A66E}"/>
    <cellStyle name="Normal 2 3 5 3 2 28" xfId="10543" xr:uid="{02A54998-8335-4250-A031-14F8C69B0D91}"/>
    <cellStyle name="Normal 2 3 5 3 2 29" xfId="10544" xr:uid="{4964407B-19F5-4CAC-B18A-F3BDA7E550AC}"/>
    <cellStyle name="Normal 2 3 5 3 2 3" xfId="10545" xr:uid="{75A3384D-334D-4C37-8A33-C06C32E5C85F}"/>
    <cellStyle name="Normal 2 3 5 3 2 30" xfId="10546" xr:uid="{5C06AB88-98F0-4EF2-93ED-52B2BFA14797}"/>
    <cellStyle name="Normal 2 3 5 3 2 31" xfId="10547" xr:uid="{CC0C64C0-FC54-4D1A-A1D9-6C1A04E2104E}"/>
    <cellStyle name="Normal 2 3 5 3 2 32" xfId="10548" xr:uid="{EF8BF343-FA7A-4465-A564-A315B137F0B5}"/>
    <cellStyle name="Normal 2 3 5 3 2 33" xfId="10549" xr:uid="{5EBB101F-800E-4B86-A7F0-0A6FAA87D17C}"/>
    <cellStyle name="Normal 2 3 5 3 2 34" xfId="10550" xr:uid="{C4702498-5994-4AD2-B58D-268EBF0D4F48}"/>
    <cellStyle name="Normal 2 3 5 3 2 35" xfId="10551" xr:uid="{4455B70F-4A7B-40ED-8639-3A33C42E4FEE}"/>
    <cellStyle name="Normal 2 3 5 3 2 36" xfId="10552" xr:uid="{40A97FBB-1935-4A90-B01F-2801324441D3}"/>
    <cellStyle name="Normal 2 3 5 3 2 37" xfId="10553" xr:uid="{4B3D3E3D-06BE-4D8E-A52E-82B9F1D64813}"/>
    <cellStyle name="Normal 2 3 5 3 2 38" xfId="10554" xr:uid="{46456E5F-2D6B-4018-85CC-7D8448AD06BD}"/>
    <cellStyle name="Normal 2 3 5 3 2 4" xfId="10555" xr:uid="{70392872-C6BF-4624-8C32-3E1CBCAA96FF}"/>
    <cellStyle name="Normal 2 3 5 3 2 5" xfId="10556" xr:uid="{4E6FE5F9-C9A7-43D0-B063-C0D2C0F9E6CB}"/>
    <cellStyle name="Normal 2 3 5 3 2 6" xfId="10557" xr:uid="{083034A8-9C7C-4216-8F5F-76344324CF2F}"/>
    <cellStyle name="Normal 2 3 5 3 2 7" xfId="10558" xr:uid="{D80AB179-BF4D-4023-9DA8-D863A3511FF0}"/>
    <cellStyle name="Normal 2 3 5 3 2 8" xfId="10559" xr:uid="{56BEBE7D-0AAF-4AF8-9AD9-8A7603327582}"/>
    <cellStyle name="Normal 2 3 5 3 2 9" xfId="10560" xr:uid="{E312BE22-9096-4720-8436-60F06D77DC58}"/>
    <cellStyle name="Normal 2 3 5 3 20" xfId="10561" xr:uid="{22FC57C8-63B5-4CE0-BCA7-36988E801D80}"/>
    <cellStyle name="Normal 2 3 5 3 21" xfId="10562" xr:uid="{E2CB432C-D8F0-43BE-9C4E-E2B75BDAEFF8}"/>
    <cellStyle name="Normal 2 3 5 3 22" xfId="10563" xr:uid="{64C3C27E-2F3B-46BB-A4F0-11BDA950CB5D}"/>
    <cellStyle name="Normal 2 3 5 3 23" xfId="10564" xr:uid="{DF6FE531-3CF1-4F5C-A110-2AAEACF44E87}"/>
    <cellStyle name="Normal 2 3 5 3 24" xfId="10565" xr:uid="{BAC98899-CB2B-4D3E-BD7D-E7BC40C53D2B}"/>
    <cellStyle name="Normal 2 3 5 3 25" xfId="10566" xr:uid="{C4A39A21-42EF-4AD4-9000-5B655F06491C}"/>
    <cellStyle name="Normal 2 3 5 3 26" xfId="10567" xr:uid="{E86147D7-B35F-4A96-A722-23606C768B64}"/>
    <cellStyle name="Normal 2 3 5 3 27" xfId="10568" xr:uid="{44E15BC0-AFB9-4052-9B64-F53D41BADCB8}"/>
    <cellStyle name="Normal 2 3 5 3 28" xfId="10569" xr:uid="{82420CEC-2A33-44EC-93D9-EDC926075500}"/>
    <cellStyle name="Normal 2 3 5 3 29" xfId="10570" xr:uid="{6692A2DD-B1F2-468D-B7F8-9029B6737FD6}"/>
    <cellStyle name="Normal 2 3 5 3 3" xfId="10571" xr:uid="{578B0C70-B91C-4F87-B8E8-7FD5447F5C9D}"/>
    <cellStyle name="Normal 2 3 5 3 30" xfId="10572" xr:uid="{866345DD-5AE0-4927-BEA7-83CEB60697C3}"/>
    <cellStyle name="Normal 2 3 5 3 31" xfId="10573" xr:uid="{3E93FF08-8B66-4370-9835-93A49AAB0749}"/>
    <cellStyle name="Normal 2 3 5 3 32" xfId="10574" xr:uid="{B0362DF2-EC23-4319-96AF-BE07C1CD4214}"/>
    <cellStyle name="Normal 2 3 5 3 33" xfId="10575" xr:uid="{06448B91-F494-493C-BA22-F5F774E8C79C}"/>
    <cellStyle name="Normal 2 3 5 3 34" xfId="10576" xr:uid="{DF90E924-B32B-46A5-8A59-26C3F0646C49}"/>
    <cellStyle name="Normal 2 3 5 3 35" xfId="10577" xr:uid="{D3F037F7-4A29-4BD1-956F-C5BABF9B0052}"/>
    <cellStyle name="Normal 2 3 5 3 36" xfId="10578" xr:uid="{863D365A-1AD9-44EE-A50C-00181B192401}"/>
    <cellStyle name="Normal 2 3 5 3 37" xfId="10579" xr:uid="{260E3CC4-DDD8-4215-BC57-DC45312A5B10}"/>
    <cellStyle name="Normal 2 3 5 3 38" xfId="10580" xr:uid="{81D725DB-B464-499F-A1F7-65A22A0B224E}"/>
    <cellStyle name="Normal 2 3 5 3 4" xfId="10581" xr:uid="{D90CD2FD-F080-47BD-99F9-16D13CC8B423}"/>
    <cellStyle name="Normal 2 3 5 3 5" xfId="10582" xr:uid="{FF830B71-5B04-4590-BC1B-46CE37E17C42}"/>
    <cellStyle name="Normal 2 3 5 3 6" xfId="10583" xr:uid="{EBD541B8-88D0-40E5-A916-9A54A0D08CF3}"/>
    <cellStyle name="Normal 2 3 5 3 7" xfId="10584" xr:uid="{0A545CA5-259B-41F9-A5B1-9BCB4A44966C}"/>
    <cellStyle name="Normal 2 3 5 3 8" xfId="10585" xr:uid="{C74B24F1-827B-4CD4-BEF8-B981EB81F151}"/>
    <cellStyle name="Normal 2 3 5 3 9" xfId="10586" xr:uid="{2089FEF1-FBD6-44D0-BDA9-1423C37B1258}"/>
    <cellStyle name="Normal 2 3 5 30" xfId="10587" xr:uid="{C5C0480A-C1FF-4570-8080-C4DD50C49503}"/>
    <cellStyle name="Normal 2 3 5 31" xfId="10588" xr:uid="{8F4E5A30-69A3-4C0F-90D6-9DEFF4845A65}"/>
    <cellStyle name="Normal 2 3 5 32" xfId="10589" xr:uid="{8F773FA9-17D7-438E-A616-8DC741E27104}"/>
    <cellStyle name="Normal 2 3 5 33" xfId="10590" xr:uid="{069BFE49-5857-434C-B3C0-3D060968291E}"/>
    <cellStyle name="Normal 2 3 5 34" xfId="10591" xr:uid="{20005D9B-0ADD-4C96-B5D5-8855553906AD}"/>
    <cellStyle name="Normal 2 3 5 35" xfId="10592" xr:uid="{8BAF3164-E254-4E60-A05B-23C1E8F779FB}"/>
    <cellStyle name="Normal 2 3 5 36" xfId="10593" xr:uid="{B0AAC1DC-A40D-4EF3-88B1-C5E4749BD173}"/>
    <cellStyle name="Normal 2 3 5 37" xfId="10594" xr:uid="{264DAF60-942F-4E6D-847C-C3EF5B2A5821}"/>
    <cellStyle name="Normal 2 3 5 38" xfId="10595" xr:uid="{7D9C2013-9397-4562-A2FD-3FB98386D055}"/>
    <cellStyle name="Normal 2 3 5 39" xfId="10596" xr:uid="{5B119AE7-AB87-4E9C-AB1F-FEA93031A583}"/>
    <cellStyle name="Normal 2 3 5 4" xfId="10597" xr:uid="{496AEA78-A7DD-4F8A-A561-EC686F204FBC}"/>
    <cellStyle name="Normal 2 3 5 40" xfId="10598" xr:uid="{20643932-D730-44BB-A653-4F194DE953D2}"/>
    <cellStyle name="Normal 2 3 5 5" xfId="10599" xr:uid="{B984EA23-B38F-4B3D-B02B-B5CB5F201D00}"/>
    <cellStyle name="Normal 2 3 5 6" xfId="10600" xr:uid="{E1F4B316-EB7D-419C-A79F-799E2A7204C5}"/>
    <cellStyle name="Normal 2 3 5 7" xfId="10601" xr:uid="{10FF6765-67A3-416F-9F2D-45F04BA6223D}"/>
    <cellStyle name="Normal 2 3 5 8" xfId="10602" xr:uid="{EA64BC59-9A51-4F94-8B33-B95A12E6DC0D}"/>
    <cellStyle name="Normal 2 3 5 9" xfId="10603" xr:uid="{26B58D46-27FE-457D-97C5-5BD43E9A6308}"/>
    <cellStyle name="Normal 2 3 50" xfId="10604" xr:uid="{4F9A75D4-A348-4BD9-9E9B-EDC742B89BE5}"/>
    <cellStyle name="Normal 2 3 51" xfId="10605" xr:uid="{6F7C57CA-ABFE-4395-BF8D-34ED124E2F21}"/>
    <cellStyle name="Normal 2 3 52" xfId="10606" xr:uid="{E562A962-14BD-4B17-9401-E4DE237F91EA}"/>
    <cellStyle name="Normal 2 3 53" xfId="10607" xr:uid="{B201DA6C-F4FA-4373-ACE8-F1016129037C}"/>
    <cellStyle name="Normal 2 3 54" xfId="10608" xr:uid="{8BFBB4F6-9CDD-4305-AA81-3EC175FB74F1}"/>
    <cellStyle name="Normal 2 3 55" xfId="10609" xr:uid="{94A43315-5ADB-4D1E-9CCE-90F8B2C09C50}"/>
    <cellStyle name="Normal 2 3 56" xfId="10610" xr:uid="{BED4108C-070B-470B-8B17-CBE72D750D3A}"/>
    <cellStyle name="Normal 2 3 57" xfId="10611" xr:uid="{AED4ECBE-652B-4666-96E7-930FA26D7D89}"/>
    <cellStyle name="Normal 2 3 58" xfId="10612" xr:uid="{70061F5C-C7B4-4CEF-A0B4-BE326E5FB39C}"/>
    <cellStyle name="Normal 2 3 59" xfId="10613" xr:uid="{AA40D6CF-DB9B-4F25-9C2A-639F50F9E27C}"/>
    <cellStyle name="Normal 2 3 6" xfId="10614" xr:uid="{6FD768C0-4D8A-4655-BF0C-0AC840CAC246}"/>
    <cellStyle name="Normal 2 3 6 2" xfId="10615" xr:uid="{7D2DC1EA-42D8-4EB7-9C23-71D8AA40FDE6}"/>
    <cellStyle name="Normal 2 3 6 3" xfId="10616" xr:uid="{D373BA7F-87AA-403B-ACC0-1D86FFB85BF2}"/>
    <cellStyle name="Normal 2 3 6 4" xfId="10617" xr:uid="{4CAA3FC6-3B3F-4626-9082-9115ABBDE14A}"/>
    <cellStyle name="Normal 2 3 6 5" xfId="10618" xr:uid="{2776D38E-B66D-4715-A375-8FE5F851CFB4}"/>
    <cellStyle name="Normal 2 3 6 6" xfId="10619" xr:uid="{21C5E3EA-C6E1-471B-A6A2-20A0A925359F}"/>
    <cellStyle name="Normal 2 3 60" xfId="10620" xr:uid="{91A5DA72-E38E-433B-9365-90F33C7A1E4A}"/>
    <cellStyle name="Normal 2 3 61" xfId="10621" xr:uid="{0E9AAEA9-CD5D-4DE8-8651-4F486E6C1193}"/>
    <cellStyle name="Normal 2 3 62" xfId="10622" xr:uid="{BC532630-CE80-4419-B160-083F2B276214}"/>
    <cellStyle name="Normal 2 3 63" xfId="10623" xr:uid="{708EAF11-8C8A-469F-A67F-34F99EF11AFD}"/>
    <cellStyle name="Normal 2 3 64" xfId="10624" xr:uid="{B8EEAAF0-8A02-407B-AAC8-AD6E0A9D6615}"/>
    <cellStyle name="Normal 2 3 65" xfId="10625" xr:uid="{90DAE60E-9914-4E1D-B82B-0C38D7222342}"/>
    <cellStyle name="Normal 2 3 66" xfId="10626" xr:uid="{3349E783-5603-4242-A719-E965E13B283F}"/>
    <cellStyle name="Normal 2 3 67" xfId="10627" xr:uid="{60A20F4A-6AA7-401F-A9E6-30CDCE0A8CFD}"/>
    <cellStyle name="Normal 2 3 68" xfId="10628" xr:uid="{9C035E35-9895-4DC7-BBE0-AA55A7DB2C3D}"/>
    <cellStyle name="Normal 2 3 69" xfId="10629" xr:uid="{E637816D-4D21-4B5E-9F86-BD81749D0668}"/>
    <cellStyle name="Normal 2 3 7" xfId="10630" xr:uid="{EBB5A1F6-F656-4C8F-A4AC-607C40798A9E}"/>
    <cellStyle name="Normal 2 3 7 2" xfId="10631" xr:uid="{DE6AE69A-B26C-4414-8367-5297792E1E71}"/>
    <cellStyle name="Normal 2 3 7 3" xfId="10632" xr:uid="{6B75F652-DA72-45E9-8161-B21D5CDC4358}"/>
    <cellStyle name="Normal 2 3 7 4" xfId="10633" xr:uid="{38C002C6-D2C2-4099-A559-673D8692BC83}"/>
    <cellStyle name="Normal 2 3 7 5" xfId="10634" xr:uid="{D8D102D7-0B8F-44FC-9895-E0824DF79707}"/>
    <cellStyle name="Normal 2 3 7 6" xfId="10635" xr:uid="{B1DD7F12-4B54-4D40-B178-790FFE584E88}"/>
    <cellStyle name="Normal 2 3 70" xfId="10636" xr:uid="{AA8CE61B-6CF1-4727-A7C6-1FCBE9C5A765}"/>
    <cellStyle name="Normal 2 3 71" xfId="10637" xr:uid="{6701B46A-5C62-4AE1-A7C7-452EA628D5C2}"/>
    <cellStyle name="Normal 2 3 72" xfId="10638" xr:uid="{AE683879-AA31-4157-B11D-CEE862A030FB}"/>
    <cellStyle name="Normal 2 3 73" xfId="10639" xr:uid="{8C7865DB-90F2-48E4-9D11-E6A9E2CF0604}"/>
    <cellStyle name="Normal 2 3 74" xfId="10640" xr:uid="{69CFDC87-D0B9-459E-99F9-30EE65FADE2B}"/>
    <cellStyle name="Normal 2 3 75" xfId="10641" xr:uid="{34A5B755-9770-46D9-BE06-434E80E532C8}"/>
    <cellStyle name="Normal 2 3 76" xfId="10642" xr:uid="{236DB439-1859-4652-903C-5044E71152C9}"/>
    <cellStyle name="Normal 2 3 77" xfId="10643" xr:uid="{AF694B0D-27A4-4246-A676-75738582710F}"/>
    <cellStyle name="Normal 2 3 78" xfId="10644" xr:uid="{1492C95B-7775-43CD-BF21-D084E14CFE90}"/>
    <cellStyle name="Normal 2 3 79" xfId="10645" xr:uid="{CCF2D31E-8879-4B62-AC59-75B35E832E13}"/>
    <cellStyle name="Normal 2 3 8" xfId="10646" xr:uid="{1998861F-C7FB-4E52-B0BA-3299CB43E8A9}"/>
    <cellStyle name="Normal 2 3 8 2" xfId="10647" xr:uid="{97022FC9-D699-4162-A79E-2C4A3E6D3FE2}"/>
    <cellStyle name="Normal 2 3 8 3" xfId="10648" xr:uid="{A4137487-987C-4C80-A9B7-6A5A3F86664B}"/>
    <cellStyle name="Normal 2 3 8 4" xfId="10649" xr:uid="{CBA9DB4A-C3B0-4A75-94B9-27DEE76CB29C}"/>
    <cellStyle name="Normal 2 3 8 5" xfId="10650" xr:uid="{BC89B8A9-0258-41E2-9AF3-869906E0CAC8}"/>
    <cellStyle name="Normal 2 3 8 6" xfId="10651" xr:uid="{F756CA52-5C2F-49AC-A402-9D716B1B0318}"/>
    <cellStyle name="Normal 2 3 80" xfId="10652" xr:uid="{F8854055-FEE3-4D62-8DE5-4D9F9A316047}"/>
    <cellStyle name="Normal 2 3 81" xfId="10653" xr:uid="{08D691BC-CC00-4BC9-B9C8-BBF7F253356D}"/>
    <cellStyle name="Normal 2 3 82" xfId="10654" xr:uid="{277E9418-479D-4D22-8420-D1C89D45099B}"/>
    <cellStyle name="Normal 2 3 83" xfId="10655" xr:uid="{EDCD48F4-A10E-4A0F-A0F7-BBC75AD90D4E}"/>
    <cellStyle name="Normal 2 3 84" xfId="10656" xr:uid="{5A761B72-E571-4076-973F-505E472BCAE0}"/>
    <cellStyle name="Normal 2 3 85" xfId="10657" xr:uid="{10F3B111-C05D-4C65-88C4-0780FD74E1A7}"/>
    <cellStyle name="Normal 2 3 86" xfId="10658" xr:uid="{23E28F61-7A59-4D92-8E3D-2403601BC6C5}"/>
    <cellStyle name="Normal 2 3 87" xfId="10659" xr:uid="{451B3F51-18A4-47AF-BBDA-08AE02B63EBB}"/>
    <cellStyle name="Normal 2 3 88" xfId="10660" xr:uid="{F8F8B3C1-D347-4EF0-BF2B-87D7073005F8}"/>
    <cellStyle name="Normal 2 3 89" xfId="10661" xr:uid="{D7486280-F2AD-4560-BF0D-7C1DE30868C9}"/>
    <cellStyle name="Normal 2 3 9" xfId="10662" xr:uid="{65255DEF-0068-4FA2-AFA4-C025E5CF65A7}"/>
    <cellStyle name="Normal 2 3 9 2" xfId="10663" xr:uid="{9E1355B0-9663-4864-A796-2AFD08A4B4D3}"/>
    <cellStyle name="Normal 2 3 9 3" xfId="10664" xr:uid="{3C43911F-4B39-4ACA-9775-552115D217C3}"/>
    <cellStyle name="Normal 2 3 9 4" xfId="10665" xr:uid="{123F322C-425F-4077-A186-66833E09CDA1}"/>
    <cellStyle name="Normal 2 3 9 5" xfId="10666" xr:uid="{9A48A118-0E76-4BAF-9F6A-C6A5E20163E0}"/>
    <cellStyle name="Normal 2 3 9 6" xfId="10667" xr:uid="{8E3BF4BB-74A9-4762-BD63-0E44F1D63CC7}"/>
    <cellStyle name="Normal 2 3 90" xfId="10668" xr:uid="{05087B61-F947-4A7F-939C-E033259EE865}"/>
    <cellStyle name="Normal 2 3 91" xfId="10669" xr:uid="{45C579A9-175F-4B1D-9FBF-A67E95C2AB5A}"/>
    <cellStyle name="Normal 2 3 92" xfId="10670" xr:uid="{F2B45856-2BC6-4BCA-8184-FDD3FE908CFE}"/>
    <cellStyle name="Normal 2 3 93" xfId="10671" xr:uid="{6F7FCC03-5D83-493B-B240-0CA3D688E6A0}"/>
    <cellStyle name="Normal 2 3 94" xfId="10672" xr:uid="{F8D85177-1535-4F59-A6A5-16542ED57EBF}"/>
    <cellStyle name="Normal 2 3 95" xfId="10673" xr:uid="{CE45BAD2-A6E9-43C0-B8A6-2D3AF0984863}"/>
    <cellStyle name="Normal 2 3 96" xfId="10674" xr:uid="{C8B67A39-C3F7-4E20-ABFE-611BB1504278}"/>
    <cellStyle name="Normal 2 3 97" xfId="10675" xr:uid="{B3CFBEEE-5FB2-4EB3-9D41-F710942DB03D}"/>
    <cellStyle name="Normal 2 3 98" xfId="10676" xr:uid="{FC05E004-6CDE-4B59-AEE4-1FB1F9895BBB}"/>
    <cellStyle name="Normal 2 3 99" xfId="10677" xr:uid="{200076A9-96C4-4A7F-A8C3-A8F2EDDBFB14}"/>
    <cellStyle name="Normal 2 30" xfId="10678" xr:uid="{A608439F-73B7-49F1-9DE7-60D0A3261AFE}"/>
    <cellStyle name="Normal 2 31" xfId="10679" xr:uid="{3288403D-899F-4300-98B3-AEE8D9B380C8}"/>
    <cellStyle name="Normal 2 32" xfId="10680" xr:uid="{F51C2AB2-6B6C-4A0F-9A70-6D110E5D8E4E}"/>
    <cellStyle name="Normal 2 33" xfId="10681" xr:uid="{C7C5BFA6-F5EB-4A6A-9A1A-3ED80F738199}"/>
    <cellStyle name="Normal 2 34" xfId="10682" xr:uid="{879130A5-5279-4770-91A8-7B8B0F085F2A}"/>
    <cellStyle name="Normal 2 35" xfId="10683" xr:uid="{9B2FDC73-70DB-421C-A938-85FFFEAE18DF}"/>
    <cellStyle name="Normal 2 36" xfId="10684" xr:uid="{761DE974-D9A9-4E22-AA77-45E2AD44E1C4}"/>
    <cellStyle name="Normal 2 37" xfId="10685" xr:uid="{63536AA5-E14F-4D37-9B2E-AFC9695BEAC9}"/>
    <cellStyle name="Normal 2 38" xfId="10686" xr:uid="{8C359133-4B4D-4C1B-87AB-0F74C88E9C07}"/>
    <cellStyle name="Normal 2 39" xfId="10687" xr:uid="{2A9062DD-104B-4E54-B6B6-88C945D54DDA}"/>
    <cellStyle name="Normal 2 4" xfId="10688" xr:uid="{588B890D-0881-410B-834C-A40F7C1F8A2A}"/>
    <cellStyle name="Normal 2 4 10" xfId="10689" xr:uid="{89CC128E-154C-4C82-9CD8-79ED6F850ED3}"/>
    <cellStyle name="Normal 2 4 11" xfId="10690" xr:uid="{B7FA369E-2655-4E13-9A0E-703D4BB332BD}"/>
    <cellStyle name="Normal 2 4 12" xfId="10691" xr:uid="{ECD9D34D-276A-44A2-804E-FD0DFB35390E}"/>
    <cellStyle name="Normal 2 4 13" xfId="10692" xr:uid="{B45B555C-7C7E-4506-8C82-F6EA348DEB01}"/>
    <cellStyle name="Normal 2 4 14" xfId="10693" xr:uid="{436140D3-5E1A-4C35-9EC7-78BEF7393083}"/>
    <cellStyle name="Normal 2 4 15" xfId="10694" xr:uid="{3C6B7524-75BC-4247-B367-793E3CDDF3E6}"/>
    <cellStyle name="Normal 2 4 16" xfId="10695" xr:uid="{DAE0C576-BABB-4116-BF78-77B7DC23BC60}"/>
    <cellStyle name="Normal 2 4 17" xfId="10696" xr:uid="{E18C3EDB-7EFB-4E5B-A9BD-16D5B8FAEF28}"/>
    <cellStyle name="Normal 2 4 18" xfId="10697" xr:uid="{851ECADD-591B-49CD-84CA-4504CA780A72}"/>
    <cellStyle name="Normal 2 4 19" xfId="10698" xr:uid="{85F98E1F-65C1-4C20-BA44-5CFAF1084713}"/>
    <cellStyle name="Normal 2 4 2" xfId="10699" xr:uid="{76D451C7-2E1E-48B1-A635-E0CBFBD0E498}"/>
    <cellStyle name="Normal 2 4 2 10" xfId="10700" xr:uid="{EA8A4F6A-FAD2-467D-BF90-E70A9517AF54}"/>
    <cellStyle name="Normal 2 4 2 11" xfId="10701" xr:uid="{61353C99-B120-497F-9618-27BEE703061D}"/>
    <cellStyle name="Normal 2 4 2 12" xfId="10702" xr:uid="{5CDF09F8-C856-458B-8710-D1CADA1147FB}"/>
    <cellStyle name="Normal 2 4 2 13" xfId="10703" xr:uid="{D6ED9F11-0BC7-4F91-A765-9592CE85972B}"/>
    <cellStyle name="Normal 2 4 2 14" xfId="10704" xr:uid="{4D795292-CC6A-47EC-B5D4-8B2D125C5BBE}"/>
    <cellStyle name="Normal 2 4 2 15" xfId="10705" xr:uid="{8FF2D629-67EB-4A65-A779-E71ED1248CD5}"/>
    <cellStyle name="Normal 2 4 2 16" xfId="10706" xr:uid="{00C334EE-0BD7-46FB-AF5F-467D0AFE978D}"/>
    <cellStyle name="Normal 2 4 2 17" xfId="10707" xr:uid="{FE7CC33A-4143-4C04-A7DB-3CC590FE5431}"/>
    <cellStyle name="Normal 2 4 2 18" xfId="10708" xr:uid="{E36A0122-8339-444B-913A-644A0EB752F4}"/>
    <cellStyle name="Normal 2 4 2 19" xfId="10709" xr:uid="{75F5152C-1F0E-43F6-A1CC-1A7DD478BC85}"/>
    <cellStyle name="Normal 2 4 2 2" xfId="10710" xr:uid="{BC946133-43A3-46FE-A2ED-F7711793D22C}"/>
    <cellStyle name="Normal 2 4 2 2 10" xfId="10711" xr:uid="{CB5F9C44-BABC-46C4-89BC-C68B1DC7AFE3}"/>
    <cellStyle name="Normal 2 4 2 2 11" xfId="10712" xr:uid="{50A4A5EF-D1CD-4E47-86E8-FAB06D385195}"/>
    <cellStyle name="Normal 2 4 2 2 12" xfId="10713" xr:uid="{85C9267C-EF4C-420B-9E94-692714F8E054}"/>
    <cellStyle name="Normal 2 4 2 2 13" xfId="10714" xr:uid="{2DF13964-308E-4B5B-8C3E-C32C8EA12DD1}"/>
    <cellStyle name="Normal 2 4 2 2 14" xfId="10715" xr:uid="{ECA5711C-B58B-4958-85A2-BC7C941E23BD}"/>
    <cellStyle name="Normal 2 4 2 2 15" xfId="10716" xr:uid="{6A61EEC6-E4E3-4D91-B73C-7D315B4B1B22}"/>
    <cellStyle name="Normal 2 4 2 2 16" xfId="10717" xr:uid="{536F72FE-EF30-4495-BCC4-BE564A88DC65}"/>
    <cellStyle name="Normal 2 4 2 2 17" xfId="10718" xr:uid="{91D8BA01-71BE-47BE-A602-749AC7E69E7C}"/>
    <cellStyle name="Normal 2 4 2 2 18" xfId="10719" xr:uid="{7BA402E8-E5BB-4245-84D8-B94EED8B9817}"/>
    <cellStyle name="Normal 2 4 2 2 19" xfId="10720" xr:uid="{B3885F6D-9352-49FB-A54A-0570F1CCED01}"/>
    <cellStyle name="Normal 2 4 2 2 2" xfId="10721" xr:uid="{47D3FBFC-E657-403B-B2D2-13F2D06B3161}"/>
    <cellStyle name="Normal 2 4 2 2 2 10" xfId="10722" xr:uid="{92A47487-AE98-494B-90CA-2F2275D86F31}"/>
    <cellStyle name="Normal 2 4 2 2 2 11" xfId="10723" xr:uid="{B8191E84-5EE6-4372-8DB5-3D852B4AEB58}"/>
    <cellStyle name="Normal 2 4 2 2 2 12" xfId="10724" xr:uid="{371F1667-C949-4FF2-B1CD-E1E64ED43C61}"/>
    <cellStyle name="Normal 2 4 2 2 2 13" xfId="10725" xr:uid="{4470CF8E-395F-425E-8B68-3650034FC9AD}"/>
    <cellStyle name="Normal 2 4 2 2 2 14" xfId="10726" xr:uid="{DF4F4014-0189-4487-850C-E3CE16D6E242}"/>
    <cellStyle name="Normal 2 4 2 2 2 15" xfId="10727" xr:uid="{68D94300-77F3-4E14-82AE-DF582E4B46F4}"/>
    <cellStyle name="Normal 2 4 2 2 2 16" xfId="10728" xr:uid="{A48DE339-65E0-4B15-B675-BCEE80E14519}"/>
    <cellStyle name="Normal 2 4 2 2 2 17" xfId="10729" xr:uid="{40A0C7C4-74D4-4361-AB39-E4BF175C6115}"/>
    <cellStyle name="Normal 2 4 2 2 2 18" xfId="10730" xr:uid="{9AC9CFD8-8F2F-4A35-9659-E4BDE02913C2}"/>
    <cellStyle name="Normal 2 4 2 2 2 19" xfId="10731" xr:uid="{AA0B374B-198A-4C23-A2CE-0B191763551F}"/>
    <cellStyle name="Normal 2 4 2 2 2 2" xfId="10732" xr:uid="{CC12F19B-55FC-4CB4-AF72-6868443D54B6}"/>
    <cellStyle name="Normal 2 4 2 2 2 2 10" xfId="10733" xr:uid="{A5AFD27E-92A2-4051-BCF6-1C4A055487DA}"/>
    <cellStyle name="Normal 2 4 2 2 2 2 11" xfId="10734" xr:uid="{CE8B321A-7F94-4F5D-BCC9-1B126DDBAE04}"/>
    <cellStyle name="Normal 2 4 2 2 2 2 12" xfId="10735" xr:uid="{B7B7A25F-E626-433C-BCD8-BF6D5E12AA07}"/>
    <cellStyle name="Normal 2 4 2 2 2 2 13" xfId="10736" xr:uid="{1D94399E-F9B2-4D91-9DB7-8C7E5C2E392A}"/>
    <cellStyle name="Normal 2 4 2 2 2 2 14" xfId="10737" xr:uid="{9EA07BB9-A976-4415-BBD3-909777B409B1}"/>
    <cellStyle name="Normal 2 4 2 2 2 2 15" xfId="10738" xr:uid="{75515E02-3FB0-483D-A690-1D46C11C1AC1}"/>
    <cellStyle name="Normal 2 4 2 2 2 2 16" xfId="10739" xr:uid="{842943A6-6648-4524-BA2E-F17B7D024B17}"/>
    <cellStyle name="Normal 2 4 2 2 2 2 17" xfId="10740" xr:uid="{91587CF5-3C30-4533-9259-93E3500B4ABB}"/>
    <cellStyle name="Normal 2 4 2 2 2 2 18" xfId="10741" xr:uid="{BF7F3BFB-D1CB-4716-BDBA-319AAC9FFF03}"/>
    <cellStyle name="Normal 2 4 2 2 2 2 19" xfId="10742" xr:uid="{4E9968D4-35AF-4E3A-8B67-7DC01C6166E2}"/>
    <cellStyle name="Normal 2 4 2 2 2 2 2" xfId="10743" xr:uid="{3D5C50A7-4DFF-4BB5-958D-40EB52F3F9C4}"/>
    <cellStyle name="Normal 2 4 2 2 2 2 20" xfId="10744" xr:uid="{C61F5658-CAB0-415B-9FBA-5A22E57DB60B}"/>
    <cellStyle name="Normal 2 4 2 2 2 2 21" xfId="10745" xr:uid="{C9DC8E71-55E3-4E5D-BF1E-F63F374F37BD}"/>
    <cellStyle name="Normal 2 4 2 2 2 2 22" xfId="10746" xr:uid="{52C26CCE-5EC8-4F16-9325-ADE9C4066E3F}"/>
    <cellStyle name="Normal 2 4 2 2 2 2 23" xfId="10747" xr:uid="{1F84DD89-2CF8-4247-9FE2-DC475A150F24}"/>
    <cellStyle name="Normal 2 4 2 2 2 2 24" xfId="10748" xr:uid="{516B0E3E-87D3-452B-B2BC-DC9702E2BC7D}"/>
    <cellStyle name="Normal 2 4 2 2 2 2 25" xfId="10749" xr:uid="{E6FCDF2B-97A0-4BCC-8574-70C5E5C2AC40}"/>
    <cellStyle name="Normal 2 4 2 2 2 2 26" xfId="10750" xr:uid="{0218ADDD-D2E5-4D0D-BA1E-44A032CEB066}"/>
    <cellStyle name="Normal 2 4 2 2 2 2 27" xfId="10751" xr:uid="{108E7E3D-9EF0-4FD3-9847-52513D9E9148}"/>
    <cellStyle name="Normal 2 4 2 2 2 2 28" xfId="10752" xr:uid="{DF6206E9-FF57-49DD-B502-E568336DD27A}"/>
    <cellStyle name="Normal 2 4 2 2 2 2 29" xfId="10753" xr:uid="{E1D51E19-285A-4887-9812-218C942CA566}"/>
    <cellStyle name="Normal 2 4 2 2 2 2 3" xfId="10754" xr:uid="{581DA65F-5155-48DD-9D27-F229422FA3CE}"/>
    <cellStyle name="Normal 2 4 2 2 2 2 30" xfId="10755" xr:uid="{9F5AEEA7-0ABC-4036-827B-6160EDB26940}"/>
    <cellStyle name="Normal 2 4 2 2 2 2 31" xfId="10756" xr:uid="{5E8CD7CB-D501-474F-8E15-043A0214BE49}"/>
    <cellStyle name="Normal 2 4 2 2 2 2 32" xfId="10757" xr:uid="{4513CB0E-0110-480F-B94B-13CAF9415E8E}"/>
    <cellStyle name="Normal 2 4 2 2 2 2 33" xfId="10758" xr:uid="{153869FF-EC1A-49FE-9969-C5AAE7DEC274}"/>
    <cellStyle name="Normal 2 4 2 2 2 2 34" xfId="10759" xr:uid="{3750BD42-93D1-4D17-84A1-879BDBA152F6}"/>
    <cellStyle name="Normal 2 4 2 2 2 2 35" xfId="10760" xr:uid="{E25367C2-381F-42AF-800C-CB2188E71519}"/>
    <cellStyle name="Normal 2 4 2 2 2 2 36" xfId="10761" xr:uid="{3904EF59-0EA0-4A2A-A184-9DD148072609}"/>
    <cellStyle name="Normal 2 4 2 2 2 2 37" xfId="10762" xr:uid="{FEB8E32F-8A98-42EF-9217-03CB4708C3AE}"/>
    <cellStyle name="Normal 2 4 2 2 2 2 38" xfId="10763" xr:uid="{637DCCD6-A208-4EAB-AAD3-E6D3E05CD122}"/>
    <cellStyle name="Normal 2 4 2 2 2 2 4" xfId="10764" xr:uid="{78E127BE-F57F-4F1A-9F7F-8CAE15810357}"/>
    <cellStyle name="Normal 2 4 2 2 2 2 5" xfId="10765" xr:uid="{D485DD78-5BAC-4097-A33C-B8F402D13ED9}"/>
    <cellStyle name="Normal 2 4 2 2 2 2 6" xfId="10766" xr:uid="{CF3B66ED-D4EA-4FA8-878B-A312B55F6CAE}"/>
    <cellStyle name="Normal 2 4 2 2 2 2 7" xfId="10767" xr:uid="{A6CE1873-920C-4A4A-AF61-94226AA97FF8}"/>
    <cellStyle name="Normal 2 4 2 2 2 2 8" xfId="10768" xr:uid="{047015D2-794B-4456-8FB6-CB52D67DCE99}"/>
    <cellStyle name="Normal 2 4 2 2 2 2 9" xfId="10769" xr:uid="{5BC86C9B-0664-42AB-8A9D-5C674D4B7081}"/>
    <cellStyle name="Normal 2 4 2 2 2 20" xfId="10770" xr:uid="{516A43A6-6E91-41EE-8B3E-11E5685C8EF1}"/>
    <cellStyle name="Normal 2 4 2 2 2 21" xfId="10771" xr:uid="{A11A5568-B581-4C85-923E-C32457AD1509}"/>
    <cellStyle name="Normal 2 4 2 2 2 22" xfId="10772" xr:uid="{09DF92EE-41C6-4F09-A3DD-79DDD2A04115}"/>
    <cellStyle name="Normal 2 4 2 2 2 23" xfId="10773" xr:uid="{CF9191EA-26DF-4F25-8B7A-1F6CBE7F68C0}"/>
    <cellStyle name="Normal 2 4 2 2 2 24" xfId="10774" xr:uid="{E7DE70C9-BBBE-4071-A726-C8A248D19E58}"/>
    <cellStyle name="Normal 2 4 2 2 2 25" xfId="10775" xr:uid="{9FC78511-6028-4C60-B5B5-89A1D8D0D3CF}"/>
    <cellStyle name="Normal 2 4 2 2 2 26" xfId="10776" xr:uid="{9BCBF4AA-8A10-4A3C-804E-875E1399E13F}"/>
    <cellStyle name="Normal 2 4 2 2 2 27" xfId="10777" xr:uid="{F6B67E13-03B2-408F-B24F-5CDB5BC5240E}"/>
    <cellStyle name="Normal 2 4 2 2 2 28" xfId="10778" xr:uid="{7EAB0790-E121-40B7-9F04-475DD283435E}"/>
    <cellStyle name="Normal 2 4 2 2 2 29" xfId="10779" xr:uid="{472DEFA4-BD83-4AE3-BF0B-DDA57AB22580}"/>
    <cellStyle name="Normal 2 4 2 2 2 3" xfId="10780" xr:uid="{F6817970-0EB8-4D65-A819-D4FAB8860D12}"/>
    <cellStyle name="Normal 2 4 2 2 2 30" xfId="10781" xr:uid="{2910A88E-0F60-4CCB-83E6-0A5B0D7F27D1}"/>
    <cellStyle name="Normal 2 4 2 2 2 31" xfId="10782" xr:uid="{C1536F2F-E877-44C6-AAAF-7C0ADF77A507}"/>
    <cellStyle name="Normal 2 4 2 2 2 32" xfId="10783" xr:uid="{188FFC9C-AF1A-4B09-AC3C-541FAEF58B54}"/>
    <cellStyle name="Normal 2 4 2 2 2 33" xfId="10784" xr:uid="{AB082BF7-BD2B-4F79-A435-E8F2786FD2CB}"/>
    <cellStyle name="Normal 2 4 2 2 2 34" xfId="10785" xr:uid="{43C23E54-0595-4185-9892-6E8DA9399563}"/>
    <cellStyle name="Normal 2 4 2 2 2 35" xfId="10786" xr:uid="{860D4273-87FE-42D0-9801-29AB092DC5BF}"/>
    <cellStyle name="Normal 2 4 2 2 2 36" xfId="10787" xr:uid="{95051B30-3C9F-4A8F-877D-BB1AE675D268}"/>
    <cellStyle name="Normal 2 4 2 2 2 37" xfId="10788" xr:uid="{5C588FF5-45B2-4AB1-85F0-AB0FCDC9039F}"/>
    <cellStyle name="Normal 2 4 2 2 2 38" xfId="10789" xr:uid="{269D2630-0FE3-4A31-9479-94A635350EED}"/>
    <cellStyle name="Normal 2 4 2 2 2 4" xfId="10790" xr:uid="{06B01A16-BEA9-42AD-A568-2CB637659233}"/>
    <cellStyle name="Normal 2 4 2 2 2 5" xfId="10791" xr:uid="{C72C77C0-4459-4511-9175-C4503341F7CF}"/>
    <cellStyle name="Normal 2 4 2 2 2 6" xfId="10792" xr:uid="{58ED22B1-4B1B-4C45-B704-84E22CE052BE}"/>
    <cellStyle name="Normal 2 4 2 2 2 7" xfId="10793" xr:uid="{B68052FC-5AFA-4474-B4B5-4F6FFC7131EC}"/>
    <cellStyle name="Normal 2 4 2 2 2 8" xfId="10794" xr:uid="{230C55CB-7377-4D6D-9774-C55388262EA2}"/>
    <cellStyle name="Normal 2 4 2 2 2 9" xfId="10795" xr:uid="{33B7E72C-9AED-4157-8D4E-BD877065C49A}"/>
    <cellStyle name="Normal 2 4 2 2 20" xfId="10796" xr:uid="{D40A9C03-E3DD-4A01-988D-AD71995C836F}"/>
    <cellStyle name="Normal 2 4 2 2 21" xfId="10797" xr:uid="{2EF516EE-89A3-42EB-8EBD-A795EEF15119}"/>
    <cellStyle name="Normal 2 4 2 2 22" xfId="10798" xr:uid="{6A4E31C4-F0DD-4144-BC1D-BE5C236D7AD0}"/>
    <cellStyle name="Normal 2 4 2 2 23" xfId="10799" xr:uid="{324FB50D-C49A-4E3F-B914-CCAF3B6B921E}"/>
    <cellStyle name="Normal 2 4 2 2 24" xfId="10800" xr:uid="{6452341A-F1DD-4D05-8C63-68B40810EF4D}"/>
    <cellStyle name="Normal 2 4 2 2 25" xfId="10801" xr:uid="{DBA099FC-3A4B-43BF-8E25-8464A400001F}"/>
    <cellStyle name="Normal 2 4 2 2 26" xfId="10802" xr:uid="{28353F9A-4619-4971-9466-58E43CA750EE}"/>
    <cellStyle name="Normal 2 4 2 2 27" xfId="10803" xr:uid="{26FC7BB6-B229-4D68-9D6A-D701EB9F0F78}"/>
    <cellStyle name="Normal 2 4 2 2 28" xfId="10804" xr:uid="{C34B954F-2F9B-43E8-86B0-0564A218F170}"/>
    <cellStyle name="Normal 2 4 2 2 29" xfId="10805" xr:uid="{509FA7EB-C222-4C4F-B91F-80F4ED99A6BB}"/>
    <cellStyle name="Normal 2 4 2 2 3" xfId="10806" xr:uid="{9622A21F-DE77-489E-9698-D327EFD12C05}"/>
    <cellStyle name="Normal 2 4 2 2 30" xfId="10807" xr:uid="{5B337B0F-CA6E-474C-9DA2-64213BD0CB22}"/>
    <cellStyle name="Normal 2 4 2 2 31" xfId="10808" xr:uid="{605A1B2E-0476-4E1B-B453-BC21C58D5B19}"/>
    <cellStyle name="Normal 2 4 2 2 32" xfId="10809" xr:uid="{4D8EF703-CD6D-419F-BFD6-A99E051AC777}"/>
    <cellStyle name="Normal 2 4 2 2 33" xfId="10810" xr:uid="{1C8A0FC1-1767-4816-8494-331BBA56340C}"/>
    <cellStyle name="Normal 2 4 2 2 34" xfId="10811" xr:uid="{AC9F3450-D1DB-4369-B4DD-C4549EEA55B1}"/>
    <cellStyle name="Normal 2 4 2 2 35" xfId="10812" xr:uid="{0A24278F-ADEB-4825-A220-EB3EA6F1A652}"/>
    <cellStyle name="Normal 2 4 2 2 36" xfId="10813" xr:uid="{1DC259AB-F1C6-4409-A191-6301803BF41C}"/>
    <cellStyle name="Normal 2 4 2 2 37" xfId="10814" xr:uid="{3EB917AB-3D79-400C-9994-24D79932EC1C}"/>
    <cellStyle name="Normal 2 4 2 2 38" xfId="10815" xr:uid="{7533AC0A-B2EA-4689-BC36-3A01C4722B48}"/>
    <cellStyle name="Normal 2 4 2 2 39" xfId="10816" xr:uid="{B1551DAA-31ED-4FFE-892D-E24987D61285}"/>
    <cellStyle name="Normal 2 4 2 2 4" xfId="10817" xr:uid="{08835A1F-1775-46D4-9862-3363189C118F}"/>
    <cellStyle name="Normal 2 4 2 2 40" xfId="10818" xr:uid="{3D5F799C-9685-4A1A-AAD4-55ADAC7A34B7}"/>
    <cellStyle name="Normal 2 4 2 2 5" xfId="10819" xr:uid="{4DB49778-4B06-4116-B0CF-C30251C3DCF8}"/>
    <cellStyle name="Normal 2 4 2 2 6" xfId="10820" xr:uid="{53839D07-0BFD-483E-BE24-BCDC4CF0DCB2}"/>
    <cellStyle name="Normal 2 4 2 2 7" xfId="10821" xr:uid="{16EC185A-E9EB-4456-8100-73E982F8D8E8}"/>
    <cellStyle name="Normal 2 4 2 2 8" xfId="10822" xr:uid="{0F72313E-1061-4DA7-8ADE-3EB96F8BD27C}"/>
    <cellStyle name="Normal 2 4 2 2 9" xfId="10823" xr:uid="{40344F10-528D-48DE-9636-8AB1A2AE0508}"/>
    <cellStyle name="Normal 2 4 2 20" xfId="10824" xr:uid="{BFB13D28-085E-42A5-800E-1EFDD0D14CD7}"/>
    <cellStyle name="Normal 2 4 2 21" xfId="10825" xr:uid="{DDDADAE1-8819-4E24-8E64-F5A7325997F4}"/>
    <cellStyle name="Normal 2 4 2 22" xfId="10826" xr:uid="{EE1B3FDD-9EA1-4731-A401-26DF057ED3AB}"/>
    <cellStyle name="Normal 2 4 2 23" xfId="10827" xr:uid="{BD810BBB-5C24-450E-9C41-A6177AAD8DFC}"/>
    <cellStyle name="Normal 2 4 2 24" xfId="10828" xr:uid="{1C8BB133-A586-488D-BBD0-934D08877D17}"/>
    <cellStyle name="Normal 2 4 2 25" xfId="10829" xr:uid="{06554E33-98B8-4C58-AB15-F95B48F30F0A}"/>
    <cellStyle name="Normal 2 4 2 26" xfId="10830" xr:uid="{12367F65-EDBD-4A5F-9334-677910A3CB30}"/>
    <cellStyle name="Normal 2 4 2 27" xfId="10831" xr:uid="{29524B1E-BCA1-4050-9A97-D82A5F4D7F6D}"/>
    <cellStyle name="Normal 2 4 2 28" xfId="10832" xr:uid="{94D5C9D3-89DB-4B71-A5A0-65007D2680F7}"/>
    <cellStyle name="Normal 2 4 2 29" xfId="10833" xr:uid="{DCBE8599-E5B7-4ABD-9ED5-51EC1AECB964}"/>
    <cellStyle name="Normal 2 4 2 3" xfId="10834" xr:uid="{77BFF26C-8743-42C7-BE40-76B05C116F07}"/>
    <cellStyle name="Normal 2 4 2 3 10" xfId="10835" xr:uid="{E5381D7F-587C-4E53-99FD-CD141EF874BC}"/>
    <cellStyle name="Normal 2 4 2 3 11" xfId="10836" xr:uid="{9221BF08-8670-4484-B9BB-D2FA5B7D28C2}"/>
    <cellStyle name="Normal 2 4 2 3 12" xfId="10837" xr:uid="{19B8FE74-6ACB-4AA2-8BE9-953AF6ABBA28}"/>
    <cellStyle name="Normal 2 4 2 3 13" xfId="10838" xr:uid="{60B46215-4C07-4CDB-AF82-8717ACDF7F4E}"/>
    <cellStyle name="Normal 2 4 2 3 14" xfId="10839" xr:uid="{E12852EA-F49C-4617-8BC1-6CB1B3F76510}"/>
    <cellStyle name="Normal 2 4 2 3 15" xfId="10840" xr:uid="{6D582B6A-0951-4E95-B211-4181866E9BD4}"/>
    <cellStyle name="Normal 2 4 2 3 16" xfId="10841" xr:uid="{35517E72-5A3E-4E0B-AAF7-B2D7AA87F374}"/>
    <cellStyle name="Normal 2 4 2 3 17" xfId="10842" xr:uid="{FDCC274B-000C-41C9-B501-1BC266D60F17}"/>
    <cellStyle name="Normal 2 4 2 3 18" xfId="10843" xr:uid="{6028E1D1-1778-4320-A0C5-90E8E05D7D82}"/>
    <cellStyle name="Normal 2 4 2 3 19" xfId="10844" xr:uid="{74836716-DD6D-4887-BF77-DB99978A76E9}"/>
    <cellStyle name="Normal 2 4 2 3 2" xfId="10845" xr:uid="{37E59E20-7245-41F8-A9C3-6D0AA4F2E582}"/>
    <cellStyle name="Normal 2 4 2 3 2 10" xfId="10846" xr:uid="{B7AD5263-DB27-45E5-9CD6-7B5C0D291724}"/>
    <cellStyle name="Normal 2 4 2 3 2 11" xfId="10847" xr:uid="{1DA72DCD-0BA2-40C2-8F28-DAD3576A89B7}"/>
    <cellStyle name="Normal 2 4 2 3 2 12" xfId="10848" xr:uid="{14DC3810-BD55-44FC-93FE-BFCB9C11EEA6}"/>
    <cellStyle name="Normal 2 4 2 3 2 13" xfId="10849" xr:uid="{906143FB-CB37-45BC-A8EB-D8C16AEBC746}"/>
    <cellStyle name="Normal 2 4 2 3 2 14" xfId="10850" xr:uid="{D0D15378-78EC-4B62-BFC4-91D0E09A97F0}"/>
    <cellStyle name="Normal 2 4 2 3 2 15" xfId="10851" xr:uid="{3F486F60-8A43-4CC6-A2C5-AE994E3652E5}"/>
    <cellStyle name="Normal 2 4 2 3 2 16" xfId="10852" xr:uid="{7F8874ED-3840-4226-9A09-382E4A116D77}"/>
    <cellStyle name="Normal 2 4 2 3 2 17" xfId="10853" xr:uid="{F0BA2FA8-A12F-403B-99B5-D4DF9AAAA264}"/>
    <cellStyle name="Normal 2 4 2 3 2 18" xfId="10854" xr:uid="{F36E2B7F-9E61-490B-8D02-C6DBC6FB488F}"/>
    <cellStyle name="Normal 2 4 2 3 2 19" xfId="10855" xr:uid="{9E3DE7CD-B135-4A79-B1CD-063B520FC768}"/>
    <cellStyle name="Normal 2 4 2 3 2 2" xfId="10856" xr:uid="{6D666F29-CBF5-43A9-A421-0F16B6B245AE}"/>
    <cellStyle name="Normal 2 4 2 3 2 20" xfId="10857" xr:uid="{882C2C54-B234-41DD-A578-ADF9BCB34B35}"/>
    <cellStyle name="Normal 2 4 2 3 2 21" xfId="10858" xr:uid="{05DAB47C-64FA-43A6-8DE3-3C8C7B65A967}"/>
    <cellStyle name="Normal 2 4 2 3 2 22" xfId="10859" xr:uid="{5E36D2B0-821C-4A85-8BA4-63E65D09D91A}"/>
    <cellStyle name="Normal 2 4 2 3 2 23" xfId="10860" xr:uid="{DE7AB538-A18E-4F8E-8C42-F59A6B3AECD9}"/>
    <cellStyle name="Normal 2 4 2 3 2 24" xfId="10861" xr:uid="{D2C743E0-62FB-4D0A-9913-E9BFFEBC0BF0}"/>
    <cellStyle name="Normal 2 4 2 3 2 25" xfId="10862" xr:uid="{6246804D-54D3-43F6-8FD7-1230576E96C7}"/>
    <cellStyle name="Normal 2 4 2 3 2 26" xfId="10863" xr:uid="{9772E4E9-4E40-4489-A559-FD8D2786E111}"/>
    <cellStyle name="Normal 2 4 2 3 2 27" xfId="10864" xr:uid="{52B6D3C9-C09E-4C81-8AEF-79C3DCD84783}"/>
    <cellStyle name="Normal 2 4 2 3 2 28" xfId="10865" xr:uid="{AC6C646D-6C03-4188-BE2C-5396D4B8ADC5}"/>
    <cellStyle name="Normal 2 4 2 3 2 29" xfId="10866" xr:uid="{8DF5F373-F335-42CD-AFD3-4D75BAF78084}"/>
    <cellStyle name="Normal 2 4 2 3 2 3" xfId="10867" xr:uid="{C39A58B4-0530-4FD2-A82F-300047DEA056}"/>
    <cellStyle name="Normal 2 4 2 3 2 30" xfId="10868" xr:uid="{9543E4BA-CCAF-43F7-8497-30EF8D01C78E}"/>
    <cellStyle name="Normal 2 4 2 3 2 31" xfId="10869" xr:uid="{4E67FF45-7148-4622-946B-893AC28FD793}"/>
    <cellStyle name="Normal 2 4 2 3 2 32" xfId="10870" xr:uid="{C067B77D-B4BB-425E-B269-DD242E4687BF}"/>
    <cellStyle name="Normal 2 4 2 3 2 33" xfId="10871" xr:uid="{252682A4-CE6F-4317-A1CA-A57C01E6C22F}"/>
    <cellStyle name="Normal 2 4 2 3 2 34" xfId="10872" xr:uid="{39D20A1D-84D0-4B4B-94F9-172EBB21136B}"/>
    <cellStyle name="Normal 2 4 2 3 2 35" xfId="10873" xr:uid="{BE35A3C3-2568-40A7-BF1C-4B4D057636FC}"/>
    <cellStyle name="Normal 2 4 2 3 2 36" xfId="10874" xr:uid="{817E1D26-A94B-462C-9877-BD203052EB46}"/>
    <cellStyle name="Normal 2 4 2 3 2 37" xfId="10875" xr:uid="{FDD9DE8C-5DCD-4E23-A50E-E2E75987BC05}"/>
    <cellStyle name="Normal 2 4 2 3 2 38" xfId="10876" xr:uid="{89C06D78-D509-4710-B5B2-FD59DADCC63F}"/>
    <cellStyle name="Normal 2 4 2 3 2 4" xfId="10877" xr:uid="{0DA3633F-9432-4F2C-847B-870711D6D712}"/>
    <cellStyle name="Normal 2 4 2 3 2 5" xfId="10878" xr:uid="{1DB12CA2-7F03-4DD5-988A-7E90B191E72F}"/>
    <cellStyle name="Normal 2 4 2 3 2 6" xfId="10879" xr:uid="{8456EFFC-B40A-4A4B-B989-A6021950A59F}"/>
    <cellStyle name="Normal 2 4 2 3 2 7" xfId="10880" xr:uid="{30E626CF-5932-454E-B28A-69327F75F1B3}"/>
    <cellStyle name="Normal 2 4 2 3 2 8" xfId="10881" xr:uid="{2D7D74B3-8D99-4AFE-9026-5F80A5A59C6E}"/>
    <cellStyle name="Normal 2 4 2 3 2 9" xfId="10882" xr:uid="{2AC52565-6453-471A-BB2F-0AE0222BBD37}"/>
    <cellStyle name="Normal 2 4 2 3 20" xfId="10883" xr:uid="{F58A43EF-96E0-4C97-96FE-526643A6BC87}"/>
    <cellStyle name="Normal 2 4 2 3 21" xfId="10884" xr:uid="{B015D056-677C-4641-B165-3F6564BB7DA5}"/>
    <cellStyle name="Normal 2 4 2 3 22" xfId="10885" xr:uid="{9D384BFB-A5FA-45E2-B250-C099141072B8}"/>
    <cellStyle name="Normal 2 4 2 3 23" xfId="10886" xr:uid="{D9433760-FA24-4F8A-A025-E1B9908F5A80}"/>
    <cellStyle name="Normal 2 4 2 3 24" xfId="10887" xr:uid="{2F750368-8031-40D9-BB0E-772DF96D92E8}"/>
    <cellStyle name="Normal 2 4 2 3 25" xfId="10888" xr:uid="{6B239E15-2129-4219-BC5F-20C56EE00910}"/>
    <cellStyle name="Normal 2 4 2 3 26" xfId="10889" xr:uid="{97B7C5BF-20F6-44C4-A879-9CEAC81E28DE}"/>
    <cellStyle name="Normal 2 4 2 3 27" xfId="10890" xr:uid="{E5C6B559-17A7-41B6-AF5A-B7EBB12D59B9}"/>
    <cellStyle name="Normal 2 4 2 3 28" xfId="10891" xr:uid="{6D2A8794-27E1-4BF1-AC63-277A7A07A7D4}"/>
    <cellStyle name="Normal 2 4 2 3 29" xfId="10892" xr:uid="{5CA95047-3EE7-428A-AD1A-074C336DBF4B}"/>
    <cellStyle name="Normal 2 4 2 3 3" xfId="10893" xr:uid="{24ADEDFD-7F8D-4D8F-AC2E-DA35B1EE74AF}"/>
    <cellStyle name="Normal 2 4 2 3 30" xfId="10894" xr:uid="{5A62843B-7877-473E-BB2A-520F4F46B578}"/>
    <cellStyle name="Normal 2 4 2 3 31" xfId="10895" xr:uid="{4741D55F-CF4F-445F-8F67-5A2ACA810C85}"/>
    <cellStyle name="Normal 2 4 2 3 32" xfId="10896" xr:uid="{AA994842-EE42-47D1-BDD9-C64436BA3D22}"/>
    <cellStyle name="Normal 2 4 2 3 33" xfId="10897" xr:uid="{BB49E087-072F-4DEE-9B10-55F02AF7A66D}"/>
    <cellStyle name="Normal 2 4 2 3 34" xfId="10898" xr:uid="{ED9690B5-827C-48D1-8DDA-B1ADAA890F52}"/>
    <cellStyle name="Normal 2 4 2 3 35" xfId="10899" xr:uid="{A260542C-8000-4D8C-A3BE-FD92297B1C0A}"/>
    <cellStyle name="Normal 2 4 2 3 36" xfId="10900" xr:uid="{A6823388-2995-43A3-B7CA-23556762F746}"/>
    <cellStyle name="Normal 2 4 2 3 37" xfId="10901" xr:uid="{1FDB8414-5213-49A3-9B3A-EC5466C10402}"/>
    <cellStyle name="Normal 2 4 2 3 38" xfId="10902" xr:uid="{753FDF53-DE9F-405C-A687-4FC90A506E9F}"/>
    <cellStyle name="Normal 2 4 2 3 4" xfId="10903" xr:uid="{9CC7DDAE-BBFE-4FEC-898B-BD58BC64533F}"/>
    <cellStyle name="Normal 2 4 2 3 5" xfId="10904" xr:uid="{6D8D4082-8DE0-44CC-89F5-12DAE6CEB18D}"/>
    <cellStyle name="Normal 2 4 2 3 6" xfId="10905" xr:uid="{517C5485-D5B1-4F95-93A8-ABE5B476BAA6}"/>
    <cellStyle name="Normal 2 4 2 3 7" xfId="10906" xr:uid="{628E6503-6176-41E4-B9A9-22871A15A944}"/>
    <cellStyle name="Normal 2 4 2 3 8" xfId="10907" xr:uid="{D01A0E13-17CD-46D7-9C1A-1ADBEBC09974}"/>
    <cellStyle name="Normal 2 4 2 3 9" xfId="10908" xr:uid="{38A9FCB7-75AB-4876-878A-99FB6AFC3731}"/>
    <cellStyle name="Normal 2 4 2 30" xfId="10909" xr:uid="{3926E20A-37E8-44CE-92C4-27A14FFDC26B}"/>
    <cellStyle name="Normal 2 4 2 31" xfId="10910" xr:uid="{78FFE49D-8DC6-4D31-826D-E8E48E5EFE49}"/>
    <cellStyle name="Normal 2 4 2 32" xfId="10911" xr:uid="{16C89F92-9305-4B31-B8D6-6BE0E8A24DFC}"/>
    <cellStyle name="Normal 2 4 2 33" xfId="10912" xr:uid="{744D951C-E499-4CB7-9AE0-3D551F675BB8}"/>
    <cellStyle name="Normal 2 4 2 34" xfId="10913" xr:uid="{DCDC1F17-563B-49D3-BA6F-0D7EEE4A04D6}"/>
    <cellStyle name="Normal 2 4 2 35" xfId="10914" xr:uid="{7357C075-0C77-44DE-B16B-36D2AC67D773}"/>
    <cellStyle name="Normal 2 4 2 36" xfId="10915" xr:uid="{897983AA-B72F-4F09-8BEB-3F08BDD26032}"/>
    <cellStyle name="Normal 2 4 2 37" xfId="10916" xr:uid="{A025BC20-55D2-4CA6-9267-0FDD24B23A7B}"/>
    <cellStyle name="Normal 2 4 2 38" xfId="10917" xr:uid="{FFAA1A2F-D5D1-4D44-B919-91259A9D78CD}"/>
    <cellStyle name="Normal 2 4 2 39" xfId="10918" xr:uid="{93D60D1F-8104-402E-A0AA-9666ADC8C431}"/>
    <cellStyle name="Normal 2 4 2 4" xfId="10919" xr:uid="{28933B13-1682-4362-9382-25DA57F8F8BD}"/>
    <cellStyle name="Normal 2 4 2 40" xfId="10920" xr:uid="{52889C24-F873-49C3-86BF-31BB6FDA8853}"/>
    <cellStyle name="Normal 2 4 2 5" xfId="10921" xr:uid="{425125E0-36AC-4ED1-8923-25FA0067C4CA}"/>
    <cellStyle name="Normal 2 4 2 6" xfId="10922" xr:uid="{181987EA-CDF8-4FFD-AF6B-B22B986E7993}"/>
    <cellStyle name="Normal 2 4 2 7" xfId="10923" xr:uid="{A2EC28CB-AE77-493D-90B5-9B912F9BADAD}"/>
    <cellStyle name="Normal 2 4 2 8" xfId="10924" xr:uid="{D03BB861-10F2-4CA7-950B-E7272480F6F9}"/>
    <cellStyle name="Normal 2 4 2 9" xfId="10925" xr:uid="{5647B20E-17EF-4749-BABF-4518C124610B}"/>
    <cellStyle name="Normal 2 4 20" xfId="10926" xr:uid="{78F75F7A-E42C-48FE-9CCB-1DC4942D8E03}"/>
    <cellStyle name="Normal 2 4 21" xfId="10927" xr:uid="{493F4BBB-7BBE-4325-AC2F-36CEAF124B25}"/>
    <cellStyle name="Normal 2 4 22" xfId="10928" xr:uid="{E89DAA4A-482F-4A62-AAB5-CE0B35F8444C}"/>
    <cellStyle name="Normal 2 4 23" xfId="10929" xr:uid="{F8CB344F-B7E7-4E2C-92D3-3AC49603BC4B}"/>
    <cellStyle name="Normal 2 4 24" xfId="10930" xr:uid="{840669ED-BC6C-40B1-86DF-8373442EA995}"/>
    <cellStyle name="Normal 2 4 25" xfId="10931" xr:uid="{57BAB03F-381E-44F4-84C2-7C8DDB384748}"/>
    <cellStyle name="Normal 2 4 26" xfId="10932" xr:uid="{B1ED7CE1-AA5A-4A4B-AF1E-690E0B894109}"/>
    <cellStyle name="Normal 2 4 27" xfId="10933" xr:uid="{487BCE09-D4DF-4429-983C-58C9B07E138B}"/>
    <cellStyle name="Normal 2 4 28" xfId="10934" xr:uid="{0710C852-EF77-4C21-B3A9-52A5435640EE}"/>
    <cellStyle name="Normal 2 4 29" xfId="10935" xr:uid="{F35F673A-97E9-4D11-860A-685290C2C9D6}"/>
    <cellStyle name="Normal 2 4 3" xfId="10936" xr:uid="{62E32F32-42EE-464F-A51D-35E70744EF42}"/>
    <cellStyle name="Normal 2 4 30" xfId="10937" xr:uid="{67554776-921D-4FCB-AC79-BAE69A5B6EEF}"/>
    <cellStyle name="Normal 2 4 31" xfId="10938" xr:uid="{D3F135AB-7CF1-451C-A4B8-0F00E41004A9}"/>
    <cellStyle name="Normal 2 4 32" xfId="10939" xr:uid="{7F75FDFD-CFCF-4DCC-926F-B964A58EEFCC}"/>
    <cellStyle name="Normal 2 4 33" xfId="10940" xr:uid="{8AB9B6E0-166F-49AA-A029-C2D2EABA1A3C}"/>
    <cellStyle name="Normal 2 4 34" xfId="10941" xr:uid="{F0E36C26-14A1-4BF5-B918-4A4B2A2C952C}"/>
    <cellStyle name="Normal 2 4 35" xfId="10942" xr:uid="{0BFB0A3C-843D-4652-BA7B-EEBA3DF2827D}"/>
    <cellStyle name="Normal 2 4 36" xfId="10943" xr:uid="{18789DE5-D909-4AEA-AE96-31B6E326E5D6}"/>
    <cellStyle name="Normal 2 4 37" xfId="10944" xr:uid="{7A4C703A-F96E-4760-96B4-8C62848AAFCD}"/>
    <cellStyle name="Normal 2 4 38" xfId="10945" xr:uid="{73FD08CE-97DB-4D89-9572-E7B40FDB610E}"/>
    <cellStyle name="Normal 2 4 39" xfId="10946" xr:uid="{75EA9583-DC36-4C17-95DF-D3D98AA3B551}"/>
    <cellStyle name="Normal 2 4 4" xfId="10947" xr:uid="{2717672F-37B1-4927-8535-BECEE4B959A3}"/>
    <cellStyle name="Normal 2 4 40" xfId="10948" xr:uid="{0EC7E804-7DAD-4C89-9FE7-0573F567B802}"/>
    <cellStyle name="Normal 2 4 41" xfId="10949" xr:uid="{DB015F65-9F6A-4D74-BFAB-A96B287EEBA3}"/>
    <cellStyle name="Normal 2 4 42" xfId="10950" xr:uid="{7D92E1B7-048B-4DF5-A165-DEF21FD7EF4C}"/>
    <cellStyle name="Normal 2 4 43" xfId="10951" xr:uid="{9C5F7403-6096-4B24-B5DC-B287A45B24EF}"/>
    <cellStyle name="Normal 2 4 44" xfId="10952" xr:uid="{6313B318-BBE1-4A60-8036-558A1A230AA8}"/>
    <cellStyle name="Normal 2 4 5" xfId="10953" xr:uid="{545FE14D-D15D-4803-A888-AF8CC8F20AB1}"/>
    <cellStyle name="Normal 2 4 6" xfId="10954" xr:uid="{AFE472D1-C225-4AAC-B69B-B33CF33B1FBE}"/>
    <cellStyle name="Normal 2 4 6 10" xfId="10955" xr:uid="{C953223F-EB84-41C5-8D8F-9B8DB5AB7BF3}"/>
    <cellStyle name="Normal 2 4 6 11" xfId="10956" xr:uid="{D5AF6BCB-23F8-4040-85A4-A03E10078AE5}"/>
    <cellStyle name="Normal 2 4 6 12" xfId="10957" xr:uid="{66D8C5FF-7395-4FAE-A40E-7816138491FA}"/>
    <cellStyle name="Normal 2 4 6 13" xfId="10958" xr:uid="{214D6389-1CA5-448B-83B0-624E22EB0704}"/>
    <cellStyle name="Normal 2 4 6 14" xfId="10959" xr:uid="{B96CC126-699C-47D1-BBD6-66279AF2F0AE}"/>
    <cellStyle name="Normal 2 4 6 15" xfId="10960" xr:uid="{9E30B378-9423-4F77-AE15-B2ECD458958C}"/>
    <cellStyle name="Normal 2 4 6 16" xfId="10961" xr:uid="{1CC07D0D-242D-474C-9E25-93AB3D6EFA88}"/>
    <cellStyle name="Normal 2 4 6 17" xfId="10962" xr:uid="{C4F1CB8E-AE84-42B8-97ED-EDC58F5872CE}"/>
    <cellStyle name="Normal 2 4 6 18" xfId="10963" xr:uid="{D8C3C4C5-23D6-4D26-B81A-F0931E3390E5}"/>
    <cellStyle name="Normal 2 4 6 19" xfId="10964" xr:uid="{7174AACF-8C49-4F09-8E34-4789058A8023}"/>
    <cellStyle name="Normal 2 4 6 2" xfId="10965" xr:uid="{D9DC1668-21C3-41FC-801D-24D961BAFEA4}"/>
    <cellStyle name="Normal 2 4 6 2 10" xfId="10966" xr:uid="{62B242ED-D362-40E9-A382-66DAD1FD5123}"/>
    <cellStyle name="Normal 2 4 6 2 11" xfId="10967" xr:uid="{9DE996B4-02A8-4610-8651-95EFB9AE0992}"/>
    <cellStyle name="Normal 2 4 6 2 12" xfId="10968" xr:uid="{8D29FA63-7774-46FC-94AB-66894E5B4796}"/>
    <cellStyle name="Normal 2 4 6 2 13" xfId="10969" xr:uid="{13064584-055C-4D77-BBB1-30208C1025ED}"/>
    <cellStyle name="Normal 2 4 6 2 14" xfId="10970" xr:uid="{A868226E-CC23-47F8-8B16-54C1C52FEDE2}"/>
    <cellStyle name="Normal 2 4 6 2 15" xfId="10971" xr:uid="{E9579C89-41F0-474F-A382-672F62A07D54}"/>
    <cellStyle name="Normal 2 4 6 2 16" xfId="10972" xr:uid="{331FCF2D-6952-4277-ABCB-2947FD84344A}"/>
    <cellStyle name="Normal 2 4 6 2 17" xfId="10973" xr:uid="{D71AB5D2-A5B9-417B-B295-BF15458468B3}"/>
    <cellStyle name="Normal 2 4 6 2 18" xfId="10974" xr:uid="{93A3BA4B-84A9-4051-B0D9-B87ABD002401}"/>
    <cellStyle name="Normal 2 4 6 2 19" xfId="10975" xr:uid="{2A83A231-3F12-40D5-B8E2-AEB48351529E}"/>
    <cellStyle name="Normal 2 4 6 2 2" xfId="10976" xr:uid="{11A51830-5491-4690-A67F-D154E412AC68}"/>
    <cellStyle name="Normal 2 4 6 2 20" xfId="10977" xr:uid="{63338C2A-4978-44AF-8895-7A3F16AB0239}"/>
    <cellStyle name="Normal 2 4 6 2 21" xfId="10978" xr:uid="{3EB0BB25-BDE5-49F6-AA1D-D3CDEF5E495F}"/>
    <cellStyle name="Normal 2 4 6 2 22" xfId="10979" xr:uid="{D2193298-1707-4C87-BDBC-FF08E1FE0BF7}"/>
    <cellStyle name="Normal 2 4 6 2 23" xfId="10980" xr:uid="{AEC13742-B98F-4F7E-B83E-FE352F42C60A}"/>
    <cellStyle name="Normal 2 4 6 2 24" xfId="10981" xr:uid="{37BE095F-4C13-41F7-875D-CA71661FE32B}"/>
    <cellStyle name="Normal 2 4 6 2 25" xfId="10982" xr:uid="{8A36866C-CB97-41D3-BB33-6A0315A923D0}"/>
    <cellStyle name="Normal 2 4 6 2 26" xfId="10983" xr:uid="{7E5B5AD5-9DD5-4397-A78B-AD56D4831132}"/>
    <cellStyle name="Normal 2 4 6 2 27" xfId="10984" xr:uid="{E4337883-F8A9-471E-BF1E-09DB2E327198}"/>
    <cellStyle name="Normal 2 4 6 2 28" xfId="10985" xr:uid="{9796C439-334C-4FFC-B23E-D27DD97664C0}"/>
    <cellStyle name="Normal 2 4 6 2 29" xfId="10986" xr:uid="{D6786EA3-DF1E-4EE6-A4CF-E642F95F4870}"/>
    <cellStyle name="Normal 2 4 6 2 3" xfId="10987" xr:uid="{9E8753CA-A803-42E2-92E7-5A4EC30F9B63}"/>
    <cellStyle name="Normal 2 4 6 2 30" xfId="10988" xr:uid="{5F5CD570-80C9-49D5-98BC-478CC445E210}"/>
    <cellStyle name="Normal 2 4 6 2 31" xfId="10989" xr:uid="{92097552-07DE-46B0-856E-51E0072BC8F1}"/>
    <cellStyle name="Normal 2 4 6 2 32" xfId="10990" xr:uid="{C15CB20D-EEAF-4BBD-B173-6D7E06A1FDAD}"/>
    <cellStyle name="Normal 2 4 6 2 33" xfId="10991" xr:uid="{1006F8A3-F489-426F-A737-2010CAF23EB3}"/>
    <cellStyle name="Normal 2 4 6 2 34" xfId="10992" xr:uid="{5BABEF2B-EEB0-4EAA-945B-01D97D91ED7F}"/>
    <cellStyle name="Normal 2 4 6 2 35" xfId="10993" xr:uid="{E39C2AE2-4338-4834-BDC3-E2586101BA74}"/>
    <cellStyle name="Normal 2 4 6 2 36" xfId="10994" xr:uid="{67756680-9AD3-4A3B-A968-0589C2FD016B}"/>
    <cellStyle name="Normal 2 4 6 2 37" xfId="10995" xr:uid="{7C4ACB7B-3099-4B7E-80DA-DC414C78C3E5}"/>
    <cellStyle name="Normal 2 4 6 2 38" xfId="10996" xr:uid="{82A2CAE4-D871-4E0F-A242-68B7F80A6DCA}"/>
    <cellStyle name="Normal 2 4 6 2 4" xfId="10997" xr:uid="{3AE61F7A-131D-4659-B2F8-5724250D995E}"/>
    <cellStyle name="Normal 2 4 6 2 5" xfId="10998" xr:uid="{AEA0F450-D0C6-4043-A225-F8F194633957}"/>
    <cellStyle name="Normal 2 4 6 2 6" xfId="10999" xr:uid="{E4A94D38-0E2E-4D46-90C1-A7DCB92F742B}"/>
    <cellStyle name="Normal 2 4 6 2 7" xfId="11000" xr:uid="{755A4980-C8E0-4409-9380-06CAB400E056}"/>
    <cellStyle name="Normal 2 4 6 2 8" xfId="11001" xr:uid="{83A4144E-113F-433D-BD0C-ACE5FA4F6FFA}"/>
    <cellStyle name="Normal 2 4 6 2 9" xfId="11002" xr:uid="{492E1690-ACD5-491A-BE84-11CC63C77D5F}"/>
    <cellStyle name="Normal 2 4 6 20" xfId="11003" xr:uid="{B92ACFA3-A9A4-43E2-8700-A1C04F9C3210}"/>
    <cellStyle name="Normal 2 4 6 21" xfId="11004" xr:uid="{03FB5E87-C3B6-4DB5-BAF9-24C6C801EE44}"/>
    <cellStyle name="Normal 2 4 6 22" xfId="11005" xr:uid="{A3AF1B57-25AD-45DC-BA77-A70A30BD0587}"/>
    <cellStyle name="Normal 2 4 6 23" xfId="11006" xr:uid="{0F6F1F3C-5630-4D6D-8718-144A9A718FB6}"/>
    <cellStyle name="Normal 2 4 6 24" xfId="11007" xr:uid="{8DD1FE84-04C8-499C-96CA-750C5605E948}"/>
    <cellStyle name="Normal 2 4 6 25" xfId="11008" xr:uid="{3FD31496-70ED-4A56-AE14-542DB5B458F3}"/>
    <cellStyle name="Normal 2 4 6 26" xfId="11009" xr:uid="{29338C91-EEDF-43FA-9208-57B91859EA66}"/>
    <cellStyle name="Normal 2 4 6 27" xfId="11010" xr:uid="{EBB27197-ACA5-4610-BC49-5F9FF466F5A1}"/>
    <cellStyle name="Normal 2 4 6 28" xfId="11011" xr:uid="{FEAE6E70-6BC8-42B8-9C77-9C8BAD43A6B8}"/>
    <cellStyle name="Normal 2 4 6 29" xfId="11012" xr:uid="{C2D8B8F4-72A6-42D3-9978-5D0B86E94017}"/>
    <cellStyle name="Normal 2 4 6 3" xfId="11013" xr:uid="{2C9396D3-E789-40DD-8728-67F319AA3D99}"/>
    <cellStyle name="Normal 2 4 6 30" xfId="11014" xr:uid="{4F22F3B0-B8E4-4259-B1A5-E57503C4DD40}"/>
    <cellStyle name="Normal 2 4 6 31" xfId="11015" xr:uid="{D8B7E60C-D645-4CB0-87B3-DDBB66EB4F27}"/>
    <cellStyle name="Normal 2 4 6 32" xfId="11016" xr:uid="{3B50ECA5-8C8B-4457-A1A3-07782829A6BF}"/>
    <cellStyle name="Normal 2 4 6 33" xfId="11017" xr:uid="{60F27843-7834-4CAF-8BCD-1778C0F9344A}"/>
    <cellStyle name="Normal 2 4 6 34" xfId="11018" xr:uid="{25637237-B4A9-4B00-AA40-DD88C649C7A6}"/>
    <cellStyle name="Normal 2 4 6 35" xfId="11019" xr:uid="{2EF98C1F-7718-4527-94AB-7E7D2FDA261E}"/>
    <cellStyle name="Normal 2 4 6 36" xfId="11020" xr:uid="{B4FB6150-B1DF-4671-A4B3-8320E41B3086}"/>
    <cellStyle name="Normal 2 4 6 37" xfId="11021" xr:uid="{BB6C9383-0F5B-4961-B435-28C3ED6CDA1F}"/>
    <cellStyle name="Normal 2 4 6 38" xfId="11022" xr:uid="{0D9B556B-AA85-4DBF-B545-E693913DADCF}"/>
    <cellStyle name="Normal 2 4 6 4" xfId="11023" xr:uid="{326E1873-1E74-4E2A-94E2-04041D39736E}"/>
    <cellStyle name="Normal 2 4 6 5" xfId="11024" xr:uid="{1052127D-FB3A-4DA8-B3B2-C2019B6669B6}"/>
    <cellStyle name="Normal 2 4 6 6" xfId="11025" xr:uid="{EBB0A77A-F117-435D-8997-BF02571740D1}"/>
    <cellStyle name="Normal 2 4 6 7" xfId="11026" xr:uid="{1A822E17-A9DE-4A58-8C8D-6E689FFA619C}"/>
    <cellStyle name="Normal 2 4 6 8" xfId="11027" xr:uid="{556A56C9-30A4-47D9-8D4D-7CDA902DB5BD}"/>
    <cellStyle name="Normal 2 4 6 9" xfId="11028" xr:uid="{9DC4F073-F747-492C-B799-BA56B4646214}"/>
    <cellStyle name="Normal 2 4 7" xfId="11029" xr:uid="{4712F635-1C67-4ACC-9FE0-71EC2125CC2A}"/>
    <cellStyle name="Normal 2 4 8" xfId="11030" xr:uid="{5CB0E48F-8C68-4475-8089-D5C9CF7EF93B}"/>
    <cellStyle name="Normal 2 4 9" xfId="11031" xr:uid="{1C43310E-48C9-492E-B3C3-3C85955B20A3}"/>
    <cellStyle name="Normal 2 40" xfId="11032" xr:uid="{999F383E-5AE5-4F17-9BE7-2C6514FB5A5E}"/>
    <cellStyle name="Normal 2 41" xfId="11033" xr:uid="{281587F9-73C6-4E23-865E-E5F734126587}"/>
    <cellStyle name="Normal 2 42" xfId="11034" xr:uid="{49DA575D-0CC5-4D0B-8DD6-347010EFC69A}"/>
    <cellStyle name="Normal 2 43" xfId="11035" xr:uid="{69E2E67F-7EB3-44B0-87B2-004A473A3927}"/>
    <cellStyle name="Normal 2 44" xfId="11036" xr:uid="{E17E7D4B-64D6-48E7-A550-7F227D0B0A24}"/>
    <cellStyle name="Normal 2 45" xfId="11037" xr:uid="{49FA6B3E-D4A5-449C-8794-A5115CC59910}"/>
    <cellStyle name="Normal 2 46" xfId="11038" xr:uid="{6666472E-50E3-45FA-8615-59BF6CC93FFA}"/>
    <cellStyle name="Normal 2 47" xfId="11039" xr:uid="{4BBE99E1-5911-491A-98BF-00D762C84828}"/>
    <cellStyle name="Normal 2 48" xfId="11040" xr:uid="{580AC999-EFAE-4B2F-8E1E-C844919E3178}"/>
    <cellStyle name="Normal 2 49" xfId="11041" xr:uid="{FF9DAE34-3CE9-48B4-92AA-711EBC32FF70}"/>
    <cellStyle name="Normal 2 5" xfId="11042" xr:uid="{27B95CF8-DA37-4FA7-A9D2-3F9E2C31DAC0}"/>
    <cellStyle name="Normal 2 5 10" xfId="11043" xr:uid="{DE2FABFB-6177-49B5-9A50-0F4742EE228A}"/>
    <cellStyle name="Normal 2 5 11" xfId="11044" xr:uid="{8511E3CA-815A-40C8-88E4-18E4205839D1}"/>
    <cellStyle name="Normal 2 5 12" xfId="11045" xr:uid="{3222D2D5-24A3-4243-8382-6BFAA1EF3383}"/>
    <cellStyle name="Normal 2 5 13" xfId="11046" xr:uid="{E44653C2-D05B-4E61-9BCD-B69A15B211C8}"/>
    <cellStyle name="Normal 2 5 14" xfId="11047" xr:uid="{2B50F06D-F703-48B0-BEE4-B879C852034E}"/>
    <cellStyle name="Normal 2 5 15" xfId="11048" xr:uid="{57943943-7B66-43E7-B670-C61D724DC794}"/>
    <cellStyle name="Normal 2 5 16" xfId="11049" xr:uid="{7008C6FD-B7A2-4169-877F-15ADDAC94E01}"/>
    <cellStyle name="Normal 2 5 17" xfId="11050" xr:uid="{D69AD3BB-8110-4ECD-8F41-E51CCA573C8D}"/>
    <cellStyle name="Normal 2 5 18" xfId="11051" xr:uid="{CC9F2D93-41D1-403C-A050-C20636F6658D}"/>
    <cellStyle name="Normal 2 5 19" xfId="11052" xr:uid="{EBA9CA51-08E5-4788-85BE-1A8B660FEB7D}"/>
    <cellStyle name="Normal 2 5 2" xfId="11053" xr:uid="{9A2514FF-B801-4E59-A312-C55E9DDA94C7}"/>
    <cellStyle name="Normal 2 5 2 10" xfId="11054" xr:uid="{CFD6DC24-52F8-49F7-A6EF-ACF3AE380D37}"/>
    <cellStyle name="Normal 2 5 2 11" xfId="11055" xr:uid="{D6A0A500-68FF-4F6B-9962-E7A84C51C866}"/>
    <cellStyle name="Normal 2 5 2 12" xfId="11056" xr:uid="{DBCEDA85-CFF3-49DB-ADCA-0FA015ADCD8D}"/>
    <cellStyle name="Normal 2 5 2 13" xfId="11057" xr:uid="{A7F51E45-803F-4CAE-8616-3C55FEE875F8}"/>
    <cellStyle name="Normal 2 5 2 14" xfId="11058" xr:uid="{4947D19D-7B3F-40E2-B8FF-4A3958572167}"/>
    <cellStyle name="Normal 2 5 2 15" xfId="11059" xr:uid="{7996D950-4805-45EB-A31B-66D50D2FC212}"/>
    <cellStyle name="Normal 2 5 2 16" xfId="11060" xr:uid="{2ABED57F-9C8A-41EB-81EE-50F2846FC03C}"/>
    <cellStyle name="Normal 2 5 2 17" xfId="11061" xr:uid="{9574BBF0-985A-4F15-AC86-0C08CAB8677B}"/>
    <cellStyle name="Normal 2 5 2 18" xfId="11062" xr:uid="{B3E648BB-4DDB-4A57-911F-BCB5E0D76766}"/>
    <cellStyle name="Normal 2 5 2 19" xfId="11063" xr:uid="{BFA6DF82-23C5-4C5D-891A-67CCDB809DF7}"/>
    <cellStyle name="Normal 2 5 2 2" xfId="11064" xr:uid="{D0BF5A6B-DFB4-46A5-9EB6-917DB16938F6}"/>
    <cellStyle name="Normal 2 5 2 20" xfId="11065" xr:uid="{E6D5A66E-6A6E-4D8C-B433-FA0B1ABAD098}"/>
    <cellStyle name="Normal 2 5 2 21" xfId="11066" xr:uid="{7F26FC50-380E-4C77-B933-8E73D6569551}"/>
    <cellStyle name="Normal 2 5 2 22" xfId="11067" xr:uid="{65B14E2A-FA2D-4C6E-9029-21E8430B1678}"/>
    <cellStyle name="Normal 2 5 2 23" xfId="11068" xr:uid="{200D7BEF-862C-4CC8-87FC-EBA5D0535126}"/>
    <cellStyle name="Normal 2 5 2 24" xfId="11069" xr:uid="{8DC06E04-DDD0-4EA7-899F-1C4BC3C005A6}"/>
    <cellStyle name="Normal 2 5 2 25" xfId="11070" xr:uid="{2FCDA05D-75BA-4305-8993-CB52B2AAC782}"/>
    <cellStyle name="Normal 2 5 2 26" xfId="11071" xr:uid="{44A37BD2-BA22-4D4A-996D-8E8419F273FF}"/>
    <cellStyle name="Normal 2 5 2 27" xfId="11072" xr:uid="{369FD28E-1F4A-46E8-8A0E-E82DDE8493C5}"/>
    <cellStyle name="Normal 2 5 2 28" xfId="11073" xr:uid="{A5DA5471-E5E8-4CAA-A68C-CEAE2492DFF2}"/>
    <cellStyle name="Normal 2 5 2 29" xfId="11074" xr:uid="{E520B116-573F-4C3D-AC35-FCFDF1A10D1C}"/>
    <cellStyle name="Normal 2 5 2 3" xfId="11075" xr:uid="{B197A3A1-9741-43F0-BC60-779AE768616A}"/>
    <cellStyle name="Normal 2 5 2 30" xfId="11076" xr:uid="{C096C6BA-3025-46B8-AC78-EBD9EF8FAAC2}"/>
    <cellStyle name="Normal 2 5 2 31" xfId="11077" xr:uid="{62069192-30A9-41CE-B7BF-CC5D35094892}"/>
    <cellStyle name="Normal 2 5 2 32" xfId="11078" xr:uid="{8EAC03BC-7C46-4611-B2FC-C59FCC6CED66}"/>
    <cellStyle name="Normal 2 5 2 4" xfId="11079" xr:uid="{5B465AA5-9ABB-4881-A785-60688F645858}"/>
    <cellStyle name="Normal 2 5 2 5" xfId="11080" xr:uid="{3E5049C9-228B-467E-94C3-26332E8869C7}"/>
    <cellStyle name="Normal 2 5 2 6" xfId="11081" xr:uid="{615AF37C-BDAF-4225-89B9-E22C3FF7684E}"/>
    <cellStyle name="Normal 2 5 2 7" xfId="11082" xr:uid="{792C5BA9-210E-44BA-8B32-2524649B898A}"/>
    <cellStyle name="Normal 2 5 2 8" xfId="11083" xr:uid="{121508B9-46EB-413A-88E1-EF41C9A443F3}"/>
    <cellStyle name="Normal 2 5 2 9" xfId="11084" xr:uid="{92D45DF7-F366-4706-A980-1E7884423F77}"/>
    <cellStyle name="Normal 2 5 20" xfId="11085" xr:uid="{7811F4E3-1887-4EED-8F2E-4CDB3B0A5378}"/>
    <cellStyle name="Normal 2 5 21" xfId="11086" xr:uid="{388CFF15-1561-4149-BFC8-2807644270AE}"/>
    <cellStyle name="Normal 2 5 22" xfId="11087" xr:uid="{0643FCE9-1473-41F9-8A85-47B86A615E72}"/>
    <cellStyle name="Normal 2 5 23" xfId="11088" xr:uid="{A490A50E-A392-426E-9B9D-DAB3BC2E713A}"/>
    <cellStyle name="Normal 2 5 24" xfId="11089" xr:uid="{45EDEBA9-3BEA-4B6F-BCF7-7DFA28666C2C}"/>
    <cellStyle name="Normal 2 5 25" xfId="11090" xr:uid="{8B4FF517-4477-4843-A5FD-014B43CFE010}"/>
    <cellStyle name="Normal 2 5 26" xfId="11091" xr:uid="{8903353A-655F-4037-AD77-FE796D033F20}"/>
    <cellStyle name="Normal 2 5 27" xfId="11092" xr:uid="{9F6DF0F3-FE0D-45AA-933A-06A128386FCB}"/>
    <cellStyle name="Normal 2 5 28" xfId="11093" xr:uid="{FE56CE79-A480-45ED-8EB4-37C40631077A}"/>
    <cellStyle name="Normal 2 5 29" xfId="11094" xr:uid="{E9E79876-738E-4D0E-B18E-BB76F112FA80}"/>
    <cellStyle name="Normal 2 5 3" xfId="11095" xr:uid="{C37E79E3-3E41-46EA-94F8-8729D15533D0}"/>
    <cellStyle name="Normal 2 5 30" xfId="11096" xr:uid="{41686763-DE73-4BBA-B826-AD01C3C35A18}"/>
    <cellStyle name="Normal 2 5 31" xfId="11097" xr:uid="{FE453B4C-5CD0-467A-B822-E4B9A9B068A0}"/>
    <cellStyle name="Normal 2 5 32" xfId="11098" xr:uid="{8B934812-51C2-4DE5-B491-D1D689EB1D87}"/>
    <cellStyle name="Normal 2 5 33" xfId="11099" xr:uid="{95A924C0-C822-4C23-A20B-4F3312E8FA65}"/>
    <cellStyle name="Normal 2 5 34" xfId="11100" xr:uid="{0310E4CA-3B2E-4FA6-A565-19C228D66C28}"/>
    <cellStyle name="Normal 2 5 35" xfId="11101" xr:uid="{3D13F727-0A35-48E4-A85F-3BC7BFEDE382}"/>
    <cellStyle name="Normal 2 5 4" xfId="11102" xr:uid="{85F9381A-C5C4-44B9-8BAF-298E7B6A44B2}"/>
    <cellStyle name="Normal 2 5 5" xfId="11103" xr:uid="{C9FF4E7F-229A-4997-B609-225A9C28BF71}"/>
    <cellStyle name="Normal 2 5 6" xfId="11104" xr:uid="{7425B8CC-F5D9-4DFE-9BCC-D26E6B0A94C6}"/>
    <cellStyle name="Normal 2 5 7" xfId="11105" xr:uid="{D981E4EE-FF4F-4C97-8CD7-6FE499FB1F0D}"/>
    <cellStyle name="Normal 2 5 8" xfId="11106" xr:uid="{9D2E9499-F786-4B74-93F8-562FDE2CF815}"/>
    <cellStyle name="Normal 2 5 9" xfId="11107" xr:uid="{891533E1-B472-4A5B-9536-7A40A3F183D2}"/>
    <cellStyle name="Normal 2 50" xfId="11108" xr:uid="{C0F30C0C-9147-44E1-AD27-7CE48A19710E}"/>
    <cellStyle name="Normal 2 51" xfId="11109" xr:uid="{6D0E2DC6-6333-4DA3-ADF2-C2794245A3E3}"/>
    <cellStyle name="Normal 2 52" xfId="11110" xr:uid="{75486719-760A-4FA3-8E29-3EAB37598D92}"/>
    <cellStyle name="Normal 2 53" xfId="11111" xr:uid="{65BF47DC-EBC1-4D71-93EE-C43659AD4332}"/>
    <cellStyle name="Normal 2 54" xfId="11112" xr:uid="{186A2CD4-3587-4916-A597-67F1F8CDFF19}"/>
    <cellStyle name="Normal 2 55" xfId="5437" xr:uid="{F96682F6-EB33-4626-B740-482F45DEDC3F}"/>
    <cellStyle name="Normal 2 56" xfId="16756" xr:uid="{53D19AB8-5C79-4093-A378-5211B0269064}"/>
    <cellStyle name="Normal 2 57" xfId="16757" xr:uid="{4DC53806-851E-4074-853F-1D1657BC727F}"/>
    <cellStyle name="Normal 2 6" xfId="11113" xr:uid="{7C52CCA4-4505-4388-A526-DA0597095FBD}"/>
    <cellStyle name="Normal 2 6 10" xfId="11114" xr:uid="{0F0FB70C-DCF7-4701-AE9E-F06EB09FF4F1}"/>
    <cellStyle name="Normal 2 6 11" xfId="11115" xr:uid="{2F876BBB-602F-41D7-8091-46B728DBE24D}"/>
    <cellStyle name="Normal 2 6 12" xfId="11116" xr:uid="{7C4F11F9-4E0A-4EF6-8C4F-41254ECE4C4E}"/>
    <cellStyle name="Normal 2 6 13" xfId="11117" xr:uid="{A886031F-C9C4-4FE6-9D13-C3A3B2AE5458}"/>
    <cellStyle name="Normal 2 6 14" xfId="11118" xr:uid="{54E835F5-CAE3-46EA-B2ED-A83A5B05CFFA}"/>
    <cellStyle name="Normal 2 6 15" xfId="11119" xr:uid="{8FCFFF35-4276-404F-8D11-C693FBC58B76}"/>
    <cellStyle name="Normal 2 6 16" xfId="11120" xr:uid="{53B3852D-3B40-47C2-8FBD-97C2D17FF71D}"/>
    <cellStyle name="Normal 2 6 17" xfId="11121" xr:uid="{A44F45BC-D1F7-4248-AB47-A6767BD66400}"/>
    <cellStyle name="Normal 2 6 18" xfId="11122" xr:uid="{CC522DAC-A6BA-41C7-A2D3-F3CC61AE968C}"/>
    <cellStyle name="Normal 2 6 19" xfId="11123" xr:uid="{FADA4C4A-15F8-4D06-A5B0-814ECABE8EBB}"/>
    <cellStyle name="Normal 2 6 2" xfId="11124" xr:uid="{1BF3B902-350E-4122-B255-E8FFDF62BED7}"/>
    <cellStyle name="Normal 2 6 2 10" xfId="11125" xr:uid="{76641B24-30E0-4C56-9F32-BD11650C833F}"/>
    <cellStyle name="Normal 2 6 2 11" xfId="11126" xr:uid="{B873E4B8-233C-47C5-A994-2A1DA22848EB}"/>
    <cellStyle name="Normal 2 6 2 12" xfId="11127" xr:uid="{4AFEFB0B-1677-4479-873D-B8F3931F425F}"/>
    <cellStyle name="Normal 2 6 2 13" xfId="11128" xr:uid="{1328BB95-B471-4A26-A84B-74984F12D4ED}"/>
    <cellStyle name="Normal 2 6 2 14" xfId="11129" xr:uid="{AA5386F4-291A-4083-BF22-8594D7E38513}"/>
    <cellStyle name="Normal 2 6 2 15" xfId="11130" xr:uid="{FB1FD5C6-7988-4BA5-97E1-FA454EDE404A}"/>
    <cellStyle name="Normal 2 6 2 16" xfId="11131" xr:uid="{0D163E09-A3EB-4037-AD67-332874831BE0}"/>
    <cellStyle name="Normal 2 6 2 17" xfId="11132" xr:uid="{7726D364-F58B-4253-8F16-BE40078883FB}"/>
    <cellStyle name="Normal 2 6 2 18" xfId="11133" xr:uid="{8A2AA46B-BDA3-4487-BED1-1686549FA38A}"/>
    <cellStyle name="Normal 2 6 2 19" xfId="11134" xr:uid="{4A167D71-EFCC-48F1-9E8E-5802FA47EE31}"/>
    <cellStyle name="Normal 2 6 2 2" xfId="11135" xr:uid="{7AC82E58-4238-4CEF-9D9D-4CA30B6E1AAE}"/>
    <cellStyle name="Normal 2 6 2 2 10" xfId="11136" xr:uid="{0D995E86-B56F-4543-9C74-EDFA0532CFE7}"/>
    <cellStyle name="Normal 2 6 2 2 11" xfId="11137" xr:uid="{9A5733C1-92D3-443C-B9DC-2B3908ED7E0C}"/>
    <cellStyle name="Normal 2 6 2 2 12" xfId="11138" xr:uid="{39340D69-EB41-4CBD-8613-137B907BAFE5}"/>
    <cellStyle name="Normal 2 6 2 2 13" xfId="11139" xr:uid="{42FE7762-01F8-452C-994F-50B75F3AFB3E}"/>
    <cellStyle name="Normal 2 6 2 2 14" xfId="11140" xr:uid="{BC871A53-01D9-4F57-BADE-308CBD5A0658}"/>
    <cellStyle name="Normal 2 6 2 2 15" xfId="11141" xr:uid="{C39B8878-9AC0-4C54-877E-CFD3A38444E6}"/>
    <cellStyle name="Normal 2 6 2 2 16" xfId="11142" xr:uid="{0840CBA5-9B1F-482A-A8AB-494FDDE4B244}"/>
    <cellStyle name="Normal 2 6 2 2 17" xfId="11143" xr:uid="{B416AFCD-DF1C-42F2-A1C0-8D9FD9E845EB}"/>
    <cellStyle name="Normal 2 6 2 2 18" xfId="11144" xr:uid="{14A861CF-6D6A-4E9D-AF5A-55B0E59A32A8}"/>
    <cellStyle name="Normal 2 6 2 2 19" xfId="11145" xr:uid="{34BA434A-11D3-4B31-A507-752A10E034DA}"/>
    <cellStyle name="Normal 2 6 2 2 2" xfId="11146" xr:uid="{15F0CAA7-D1C8-4E68-90B7-9CFDBE522809}"/>
    <cellStyle name="Normal 2 6 2 2 2 10" xfId="11147" xr:uid="{67166093-9E70-42C2-BA86-DFA4C3435DE7}"/>
    <cellStyle name="Normal 2 6 2 2 2 11" xfId="11148" xr:uid="{DD0AF8A5-BC74-4439-AF19-0300167102C4}"/>
    <cellStyle name="Normal 2 6 2 2 2 12" xfId="11149" xr:uid="{C69C76AD-5A80-4F36-A119-6110D2F3AFE5}"/>
    <cellStyle name="Normal 2 6 2 2 2 13" xfId="11150" xr:uid="{50F20916-6E56-42A3-814E-98DCD6BF4F2F}"/>
    <cellStyle name="Normal 2 6 2 2 2 14" xfId="11151" xr:uid="{DB569E18-7271-468E-AA95-604DF1C6CB50}"/>
    <cellStyle name="Normal 2 6 2 2 2 15" xfId="11152" xr:uid="{3C457749-CF1C-4B2F-8BC2-40739DB2073A}"/>
    <cellStyle name="Normal 2 6 2 2 2 16" xfId="11153" xr:uid="{799EC4CE-3466-4D31-A515-FF0541FDBF7B}"/>
    <cellStyle name="Normal 2 6 2 2 2 17" xfId="11154" xr:uid="{EADA5280-863E-4D1C-AC14-BCEA302A9B81}"/>
    <cellStyle name="Normal 2 6 2 2 2 18" xfId="11155" xr:uid="{1766E00C-41B2-4F89-8299-7E158DA8FF02}"/>
    <cellStyle name="Normal 2 6 2 2 2 19" xfId="11156" xr:uid="{2AA0A290-E274-471B-948C-19ABB3997E24}"/>
    <cellStyle name="Normal 2 6 2 2 2 2" xfId="11157" xr:uid="{E7A1A829-26F6-4700-A372-E7652C615A59}"/>
    <cellStyle name="Normal 2 6 2 2 2 20" xfId="11158" xr:uid="{58105192-85A2-4F6F-ACF7-50C28330E61B}"/>
    <cellStyle name="Normal 2 6 2 2 2 21" xfId="11159" xr:uid="{907244B8-97C0-464E-9438-3B8712C6A2A9}"/>
    <cellStyle name="Normal 2 6 2 2 2 22" xfId="11160" xr:uid="{471CA15E-96F0-4ED0-8DF1-A90B9CB0AA8E}"/>
    <cellStyle name="Normal 2 6 2 2 2 23" xfId="11161" xr:uid="{BF30952E-638D-4ECF-9D19-28219D43D049}"/>
    <cellStyle name="Normal 2 6 2 2 2 24" xfId="11162" xr:uid="{922CDD5C-7424-4396-B200-9D2657E06DBE}"/>
    <cellStyle name="Normal 2 6 2 2 2 25" xfId="11163" xr:uid="{3D5996BF-B0CD-41FA-A713-A037F65951F9}"/>
    <cellStyle name="Normal 2 6 2 2 2 26" xfId="11164" xr:uid="{89CAD6EC-699C-4F78-BB46-C1B3A83FE214}"/>
    <cellStyle name="Normal 2 6 2 2 2 27" xfId="11165" xr:uid="{4FC7BF56-5B07-4158-8F4C-9C13C50C1EB5}"/>
    <cellStyle name="Normal 2 6 2 2 2 28" xfId="11166" xr:uid="{6D949EA7-2CCF-4611-80B4-3DC9CB694805}"/>
    <cellStyle name="Normal 2 6 2 2 2 29" xfId="11167" xr:uid="{5AA2DB79-EB9B-4114-9DB4-A574158E74C8}"/>
    <cellStyle name="Normal 2 6 2 2 2 3" xfId="11168" xr:uid="{95F01708-524D-447F-BE6B-D78153058C01}"/>
    <cellStyle name="Normal 2 6 2 2 2 30" xfId="11169" xr:uid="{82FFEF71-48B3-43E5-8EE8-FF5641E74B46}"/>
    <cellStyle name="Normal 2 6 2 2 2 31" xfId="11170" xr:uid="{816ABA14-228D-4AF8-8E80-3D07E5D56F52}"/>
    <cellStyle name="Normal 2 6 2 2 2 32" xfId="11171" xr:uid="{ECD62217-D0AB-4480-9DA2-A0831AB7BED8}"/>
    <cellStyle name="Normal 2 6 2 2 2 33" xfId="11172" xr:uid="{42A901C3-539E-4AB4-914C-CF01BF1EAE81}"/>
    <cellStyle name="Normal 2 6 2 2 2 34" xfId="11173" xr:uid="{D2DAAAFA-9DDE-4016-9ADD-71FECC108429}"/>
    <cellStyle name="Normal 2 6 2 2 2 35" xfId="11174" xr:uid="{DEC43C6A-A26F-4678-BDFA-8741CD608404}"/>
    <cellStyle name="Normal 2 6 2 2 2 36" xfId="11175" xr:uid="{C1CB8352-8147-4263-8E86-2C4A1F5C3D53}"/>
    <cellStyle name="Normal 2 6 2 2 2 37" xfId="11176" xr:uid="{38F0A9E8-EC68-441A-8ADB-A776CB46DF85}"/>
    <cellStyle name="Normal 2 6 2 2 2 38" xfId="11177" xr:uid="{B0231A27-1B39-401E-8AD6-89DAB8886CC4}"/>
    <cellStyle name="Normal 2 6 2 2 2 4" xfId="11178" xr:uid="{6C7B72D9-5729-40C1-AE46-C5878E248457}"/>
    <cellStyle name="Normal 2 6 2 2 2 5" xfId="11179" xr:uid="{7A8459B7-6D46-466B-A9FC-17A2CF67A637}"/>
    <cellStyle name="Normal 2 6 2 2 2 6" xfId="11180" xr:uid="{558EA50F-3E96-4CFF-8708-E4E91C790A71}"/>
    <cellStyle name="Normal 2 6 2 2 2 7" xfId="11181" xr:uid="{392E90F8-F6C2-437B-A963-E14D4811BB85}"/>
    <cellStyle name="Normal 2 6 2 2 2 8" xfId="11182" xr:uid="{5C9A363F-2361-432E-9ACB-9D18DCB08406}"/>
    <cellStyle name="Normal 2 6 2 2 2 9" xfId="11183" xr:uid="{AA0FC1C6-1712-4613-9C61-4D246E7519DD}"/>
    <cellStyle name="Normal 2 6 2 2 20" xfId="11184" xr:uid="{333D919B-8200-46E6-BE4D-462D9237AF44}"/>
    <cellStyle name="Normal 2 6 2 2 21" xfId="11185" xr:uid="{92955515-11CA-4D15-8B58-FA0E9D4C44B0}"/>
    <cellStyle name="Normal 2 6 2 2 22" xfId="11186" xr:uid="{D74349AF-9869-4D4A-A5DD-96A87B06442A}"/>
    <cellStyle name="Normal 2 6 2 2 23" xfId="11187" xr:uid="{CA45963D-91C9-44FF-AC2A-76BD83F145D6}"/>
    <cellStyle name="Normal 2 6 2 2 24" xfId="11188" xr:uid="{8B442AA2-F0FB-43CF-B875-C6D2F7EB8B15}"/>
    <cellStyle name="Normal 2 6 2 2 25" xfId="11189" xr:uid="{86B61498-F5AC-4B75-9152-5151AC9483FA}"/>
    <cellStyle name="Normal 2 6 2 2 26" xfId="11190" xr:uid="{A9700F25-6F0B-44EC-BDC5-FA87AF3FCA88}"/>
    <cellStyle name="Normal 2 6 2 2 27" xfId="11191" xr:uid="{9C11093A-C001-40AE-BF86-EF778634398D}"/>
    <cellStyle name="Normal 2 6 2 2 28" xfId="11192" xr:uid="{7EDCE780-4268-4C18-AC6A-AF84AF025210}"/>
    <cellStyle name="Normal 2 6 2 2 29" xfId="11193" xr:uid="{701ED2E6-B004-4A5A-85AE-49E65B80A008}"/>
    <cellStyle name="Normal 2 6 2 2 3" xfId="11194" xr:uid="{CFFD5C6F-336D-4273-95FF-25BF4D76A799}"/>
    <cellStyle name="Normal 2 6 2 2 30" xfId="11195" xr:uid="{BD5179B6-A356-4EE4-A723-888B05184996}"/>
    <cellStyle name="Normal 2 6 2 2 31" xfId="11196" xr:uid="{2B6CD836-8929-4002-BBCC-DECC79F135B2}"/>
    <cellStyle name="Normal 2 6 2 2 32" xfId="11197" xr:uid="{3D367000-230A-4973-84E6-C35D244FC0E6}"/>
    <cellStyle name="Normal 2 6 2 2 33" xfId="11198" xr:uid="{72F79D95-1033-41BA-96DC-62F7FE26F229}"/>
    <cellStyle name="Normal 2 6 2 2 34" xfId="11199" xr:uid="{43841E59-CA2C-4EA0-A927-ACFF687759C2}"/>
    <cellStyle name="Normal 2 6 2 2 35" xfId="11200" xr:uid="{DE8279EB-25CD-4DEC-9C61-24F2DE77D4F1}"/>
    <cellStyle name="Normal 2 6 2 2 36" xfId="11201" xr:uid="{42FD9F49-E865-4EAE-847D-DE7CE8EA87F9}"/>
    <cellStyle name="Normal 2 6 2 2 37" xfId="11202" xr:uid="{24B805DC-7D2A-4FAC-8D34-FE22FA6EC084}"/>
    <cellStyle name="Normal 2 6 2 2 38" xfId="11203" xr:uid="{763590AA-4DAA-440D-82DC-9D1DF8DD25A6}"/>
    <cellStyle name="Normal 2 6 2 2 4" xfId="11204" xr:uid="{164A6E0B-BD4D-440A-AD17-45888B57FEA3}"/>
    <cellStyle name="Normal 2 6 2 2 5" xfId="11205" xr:uid="{80F78D91-7C09-4E84-86B1-A2F379CA3500}"/>
    <cellStyle name="Normal 2 6 2 2 6" xfId="11206" xr:uid="{E30AEE36-53AB-416A-B78D-86EC7E37DA5F}"/>
    <cellStyle name="Normal 2 6 2 2 7" xfId="11207" xr:uid="{8D1374D7-1314-444A-9756-F27F7CEB585C}"/>
    <cellStyle name="Normal 2 6 2 2 8" xfId="11208" xr:uid="{B8F01641-6358-4C4D-9866-847740A4DFEF}"/>
    <cellStyle name="Normal 2 6 2 2 9" xfId="11209" xr:uid="{4EDF9338-C5B3-411F-82F3-0DA6B666826E}"/>
    <cellStyle name="Normal 2 6 2 20" xfId="11210" xr:uid="{7D726D47-931B-4926-8D74-E7BFFC54F48B}"/>
    <cellStyle name="Normal 2 6 2 21" xfId="11211" xr:uid="{B67F4A5C-1034-4BBC-B4CF-0CEBB859317A}"/>
    <cellStyle name="Normal 2 6 2 22" xfId="11212" xr:uid="{DDC6F16F-05E5-4E0A-BC06-B74FE04179E4}"/>
    <cellStyle name="Normal 2 6 2 23" xfId="11213" xr:uid="{2B72AB97-D5F3-4FC5-9677-1E3572B9966C}"/>
    <cellStyle name="Normal 2 6 2 24" xfId="11214" xr:uid="{18936672-7F4A-47F0-9483-5CAB267CB86E}"/>
    <cellStyle name="Normal 2 6 2 25" xfId="11215" xr:uid="{4F0AC88F-6411-4A14-9CB8-5EA2AA9EA398}"/>
    <cellStyle name="Normal 2 6 2 26" xfId="11216" xr:uid="{26C8C57E-8CE6-4BFC-B138-21DAA5CB3F27}"/>
    <cellStyle name="Normal 2 6 2 27" xfId="11217" xr:uid="{01DF90C3-BFE4-4D90-8E5E-FB216B7DC081}"/>
    <cellStyle name="Normal 2 6 2 28" xfId="11218" xr:uid="{AE91CBEA-E98A-479E-BD34-64D5A12E1006}"/>
    <cellStyle name="Normal 2 6 2 29" xfId="11219" xr:uid="{9986EAF5-15B6-4388-9551-DA4521246681}"/>
    <cellStyle name="Normal 2 6 2 3" xfId="11220" xr:uid="{4E434C88-EEA4-4CFE-A3AC-E233F782C57B}"/>
    <cellStyle name="Normal 2 6 2 30" xfId="11221" xr:uid="{13F0FEBA-DFC0-4718-9B7D-3EC1B8C55029}"/>
    <cellStyle name="Normal 2 6 2 31" xfId="11222" xr:uid="{C1399D8A-342A-4DED-AB8D-CF9BF75E7338}"/>
    <cellStyle name="Normal 2 6 2 32" xfId="11223" xr:uid="{44285337-7DD3-4110-98C5-E44F47888055}"/>
    <cellStyle name="Normal 2 6 2 33" xfId="11224" xr:uid="{E4A3BB81-44BB-40A6-BC0E-32D2EA3952BB}"/>
    <cellStyle name="Normal 2 6 2 34" xfId="11225" xr:uid="{A2828CEC-1070-495B-A65F-7C072CD51553}"/>
    <cellStyle name="Normal 2 6 2 35" xfId="11226" xr:uid="{B6E4DAE6-304F-41DF-B20B-114727E871E8}"/>
    <cellStyle name="Normal 2 6 2 36" xfId="11227" xr:uid="{31906D43-DFD8-4A44-98AF-FF6E3F6749E0}"/>
    <cellStyle name="Normal 2 6 2 37" xfId="11228" xr:uid="{B52B1EB4-AC34-472A-A751-6A496E72C87F}"/>
    <cellStyle name="Normal 2 6 2 38" xfId="11229" xr:uid="{44DFC007-7B9C-4B16-9D07-57961FB04760}"/>
    <cellStyle name="Normal 2 6 2 39" xfId="11230" xr:uid="{A2E9BFDA-59D9-4719-890B-B1DAA4EA9650}"/>
    <cellStyle name="Normal 2 6 2 4" xfId="11231" xr:uid="{6CBDF8AE-1A8D-4D26-9D31-B68847A0D40C}"/>
    <cellStyle name="Normal 2 6 2 40" xfId="11232" xr:uid="{13B06530-F80C-4D14-BD4A-8A443D4564BF}"/>
    <cellStyle name="Normal 2 6 2 5" xfId="11233" xr:uid="{FA204F5F-D3AB-4AE4-915A-BAFDDD3DC875}"/>
    <cellStyle name="Normal 2 6 2 6" xfId="11234" xr:uid="{5E52F858-48C2-42F2-A04E-895B2C5541FD}"/>
    <cellStyle name="Normal 2 6 2 7" xfId="11235" xr:uid="{E76FD810-0667-4EFB-94C3-FC3AC05F0943}"/>
    <cellStyle name="Normal 2 6 2 8" xfId="11236" xr:uid="{59E11A8D-3DCC-4EDC-9DC6-962D5D126F64}"/>
    <cellStyle name="Normal 2 6 2 9" xfId="11237" xr:uid="{4945D8AB-E621-4DC2-BC21-3AD04BACCADE}"/>
    <cellStyle name="Normal 2 6 20" xfId="11238" xr:uid="{DE5EF66F-CFBE-44EC-812E-6EDB360854D7}"/>
    <cellStyle name="Normal 2 6 21" xfId="11239" xr:uid="{A5FF0A31-79DB-46D3-80FE-5D429258B483}"/>
    <cellStyle name="Normal 2 6 22" xfId="11240" xr:uid="{0E781999-D559-4E49-8B34-C47CD7E1CC6C}"/>
    <cellStyle name="Normal 2 6 23" xfId="11241" xr:uid="{3992C788-C323-4613-B896-AE9033BEBB57}"/>
    <cellStyle name="Normal 2 6 24" xfId="11242" xr:uid="{5629AED3-567C-42B6-B205-50A264EDCD36}"/>
    <cellStyle name="Normal 2 6 25" xfId="11243" xr:uid="{0121A5D2-D146-48F0-B351-B8115B8616CF}"/>
    <cellStyle name="Normal 2 6 26" xfId="11244" xr:uid="{D6C28200-460F-45F6-A88D-1BBC112E7317}"/>
    <cellStyle name="Normal 2 6 27" xfId="11245" xr:uid="{CA9C7E21-B42F-4638-A08A-DCC3EA5A3922}"/>
    <cellStyle name="Normal 2 6 28" xfId="11246" xr:uid="{BF71D541-C044-41D8-B3BF-8FFAC4650911}"/>
    <cellStyle name="Normal 2 6 29" xfId="11247" xr:uid="{E3BC6F4D-33A9-4FE4-90FB-4F328A395C04}"/>
    <cellStyle name="Normal 2 6 3" xfId="11248" xr:uid="{6A3550F6-DDBE-4A86-9823-1AF6151378B6}"/>
    <cellStyle name="Normal 2 6 3 10" xfId="11249" xr:uid="{8D776428-AA27-479B-9CCD-2C76E822CD1B}"/>
    <cellStyle name="Normal 2 6 3 11" xfId="11250" xr:uid="{2B9015FE-198E-4576-BC9D-A1BFE45E4751}"/>
    <cellStyle name="Normal 2 6 3 12" xfId="11251" xr:uid="{31DC3DC7-8243-42F2-A3D8-8AE00AE4E648}"/>
    <cellStyle name="Normal 2 6 3 13" xfId="11252" xr:uid="{78D348A5-FC32-4DB9-A76D-F356AB0590F1}"/>
    <cellStyle name="Normal 2 6 3 14" xfId="11253" xr:uid="{2AABE44B-F298-4E42-8E52-5CA2C682593B}"/>
    <cellStyle name="Normal 2 6 3 15" xfId="11254" xr:uid="{5FA4B3E1-F511-4CB6-8275-0DF937EAE36C}"/>
    <cellStyle name="Normal 2 6 3 16" xfId="11255" xr:uid="{F7E06C1B-940C-4F27-B9FB-599372EB2F04}"/>
    <cellStyle name="Normal 2 6 3 17" xfId="11256" xr:uid="{BA643A70-C63F-4F71-AE24-8D3ED92A5CC8}"/>
    <cellStyle name="Normal 2 6 3 18" xfId="11257" xr:uid="{CBB3966F-75C9-4625-936B-09FA7D82E96F}"/>
    <cellStyle name="Normal 2 6 3 19" xfId="11258" xr:uid="{A051CA52-625B-4382-9509-CCF384154990}"/>
    <cellStyle name="Normal 2 6 3 2" xfId="11259" xr:uid="{D8EC641F-F15E-4A92-9CF5-F576A65CF718}"/>
    <cellStyle name="Normal 2 6 3 2 10" xfId="11260" xr:uid="{23A1714D-6057-4C27-A6F7-3F9E6F96DAAA}"/>
    <cellStyle name="Normal 2 6 3 2 11" xfId="11261" xr:uid="{7F1F5362-80C3-4B88-8D17-965C3765BE5C}"/>
    <cellStyle name="Normal 2 6 3 2 12" xfId="11262" xr:uid="{F00A8E62-A63F-4D53-A8B7-3B5663CA4E0C}"/>
    <cellStyle name="Normal 2 6 3 2 13" xfId="11263" xr:uid="{8B2E00E9-AD23-4B61-B847-6E36B1CDF5D2}"/>
    <cellStyle name="Normal 2 6 3 2 14" xfId="11264" xr:uid="{BE02B6F9-778A-4F36-97EE-894211CB6EFB}"/>
    <cellStyle name="Normal 2 6 3 2 15" xfId="11265" xr:uid="{132FFF60-CCBB-41D3-9850-D67CC04F25E8}"/>
    <cellStyle name="Normal 2 6 3 2 16" xfId="11266" xr:uid="{FB95E701-5A15-4741-9576-9223755F5FE0}"/>
    <cellStyle name="Normal 2 6 3 2 17" xfId="11267" xr:uid="{2AE7A3C6-9975-428A-8C8F-5EA50A134351}"/>
    <cellStyle name="Normal 2 6 3 2 18" xfId="11268" xr:uid="{FD696043-C481-4121-9B95-E4521797A96A}"/>
    <cellStyle name="Normal 2 6 3 2 19" xfId="11269" xr:uid="{BD7B5181-B385-483C-B1C5-1D62A2594B8E}"/>
    <cellStyle name="Normal 2 6 3 2 2" xfId="11270" xr:uid="{E43DDB3F-37DB-4519-9654-7CD017ED9187}"/>
    <cellStyle name="Normal 2 6 3 2 20" xfId="11271" xr:uid="{258169B7-F5DB-427F-AC58-43E5E992A651}"/>
    <cellStyle name="Normal 2 6 3 2 21" xfId="11272" xr:uid="{41980737-2A17-4D57-8128-8BB5B578E1D4}"/>
    <cellStyle name="Normal 2 6 3 2 22" xfId="11273" xr:uid="{EBA327DF-FFC2-4779-BD33-1394C67C7DF6}"/>
    <cellStyle name="Normal 2 6 3 2 23" xfId="11274" xr:uid="{32FE7208-7D87-463D-9810-C328137AC902}"/>
    <cellStyle name="Normal 2 6 3 2 24" xfId="11275" xr:uid="{6D608CCD-F88F-4241-AF79-F8D8F90726EC}"/>
    <cellStyle name="Normal 2 6 3 2 25" xfId="11276" xr:uid="{385E5CD7-1142-4460-A377-4BAD52E044CB}"/>
    <cellStyle name="Normal 2 6 3 2 26" xfId="11277" xr:uid="{C00E6F83-D7E5-4F11-B718-FB4A9A06C12F}"/>
    <cellStyle name="Normal 2 6 3 2 27" xfId="11278" xr:uid="{F981397D-E818-4D4F-B853-8C660574A7F8}"/>
    <cellStyle name="Normal 2 6 3 2 28" xfId="11279" xr:uid="{13AC8BE3-329F-4DD6-A1DA-93A95F171CA7}"/>
    <cellStyle name="Normal 2 6 3 2 29" xfId="11280" xr:uid="{C8BF8724-0B3A-41E9-BC4B-DC4995A81D6A}"/>
    <cellStyle name="Normal 2 6 3 2 3" xfId="11281" xr:uid="{5D782EDB-BDBE-44A4-AE87-5D04E4977530}"/>
    <cellStyle name="Normal 2 6 3 2 30" xfId="11282" xr:uid="{489A63BC-1B2E-47DC-9141-3113485A454B}"/>
    <cellStyle name="Normal 2 6 3 2 31" xfId="11283" xr:uid="{28AB3D9E-4FF0-4B3F-9BAD-703552FA546D}"/>
    <cellStyle name="Normal 2 6 3 2 32" xfId="11284" xr:uid="{35002B1D-0172-4E3D-94F7-07D642F7F837}"/>
    <cellStyle name="Normal 2 6 3 2 33" xfId="11285" xr:uid="{51D037E1-E765-42FD-9D29-01D2A2159346}"/>
    <cellStyle name="Normal 2 6 3 2 34" xfId="11286" xr:uid="{C8C97523-DC19-49F2-8C57-19E1F329BE53}"/>
    <cellStyle name="Normal 2 6 3 2 35" xfId="11287" xr:uid="{8C52E91E-48B2-4E33-88DA-BC1C538D76B6}"/>
    <cellStyle name="Normal 2 6 3 2 36" xfId="11288" xr:uid="{E9F90704-3784-4DDC-A27C-B82915D04985}"/>
    <cellStyle name="Normal 2 6 3 2 37" xfId="11289" xr:uid="{B4BB49BB-0D08-41E8-87DC-97899EC4CF6F}"/>
    <cellStyle name="Normal 2 6 3 2 38" xfId="11290" xr:uid="{7BBC6827-6165-4FAC-A712-16476F220DB4}"/>
    <cellStyle name="Normal 2 6 3 2 4" xfId="11291" xr:uid="{D69C921F-6FE5-4039-BBA6-9B5E8E43B12A}"/>
    <cellStyle name="Normal 2 6 3 2 5" xfId="11292" xr:uid="{FAF2A3E6-F4BF-4C3D-A41B-CF09BA61E6F1}"/>
    <cellStyle name="Normal 2 6 3 2 6" xfId="11293" xr:uid="{C71406D4-2EE7-47C6-A9ED-CDFC0EB0623D}"/>
    <cellStyle name="Normal 2 6 3 2 7" xfId="11294" xr:uid="{8E4AC721-97D6-4A21-9E84-40BFB0FEF424}"/>
    <cellStyle name="Normal 2 6 3 2 8" xfId="11295" xr:uid="{0F66F4CC-F497-4182-9D86-92F9A2FF3C85}"/>
    <cellStyle name="Normal 2 6 3 2 9" xfId="11296" xr:uid="{6CF5B326-983E-4A8A-A793-723D5864F031}"/>
    <cellStyle name="Normal 2 6 3 20" xfId="11297" xr:uid="{65A6DA77-E949-424C-8DBD-A0D9D10210AE}"/>
    <cellStyle name="Normal 2 6 3 21" xfId="11298" xr:uid="{5FC9915A-679E-4F11-A635-6ECCE11D212D}"/>
    <cellStyle name="Normal 2 6 3 22" xfId="11299" xr:uid="{3D245C7C-92A2-48B9-B4CB-2C79CF79994C}"/>
    <cellStyle name="Normal 2 6 3 23" xfId="11300" xr:uid="{55DF8FEA-C81E-4D69-AE52-2670B4861971}"/>
    <cellStyle name="Normal 2 6 3 24" xfId="11301" xr:uid="{53C1F9DA-3B1E-40F4-8347-7994EAAEB29D}"/>
    <cellStyle name="Normal 2 6 3 25" xfId="11302" xr:uid="{155A69E7-3E82-473B-8723-D2A97971A2EF}"/>
    <cellStyle name="Normal 2 6 3 26" xfId="11303" xr:uid="{4215A369-73E4-4E4C-A4ED-8AD406FF42DC}"/>
    <cellStyle name="Normal 2 6 3 27" xfId="11304" xr:uid="{F972578E-C758-40AF-ABC6-E2CC7DE5AE1A}"/>
    <cellStyle name="Normal 2 6 3 28" xfId="11305" xr:uid="{58D67C5C-E340-4488-8E16-77B522023436}"/>
    <cellStyle name="Normal 2 6 3 29" xfId="11306" xr:uid="{33EBDA09-FF3B-4003-878E-D6C9598734BE}"/>
    <cellStyle name="Normal 2 6 3 3" xfId="11307" xr:uid="{757DB467-C603-4225-B1D6-ED5BADFEDAD2}"/>
    <cellStyle name="Normal 2 6 3 30" xfId="11308" xr:uid="{F57962A5-97E6-45F3-B235-A96FC954B8A5}"/>
    <cellStyle name="Normal 2 6 3 31" xfId="11309" xr:uid="{BF329837-321C-485F-A1E5-42343656A305}"/>
    <cellStyle name="Normal 2 6 3 32" xfId="11310" xr:uid="{58657B0F-2744-4BAF-99C4-C6846A5EB0F8}"/>
    <cellStyle name="Normal 2 6 3 33" xfId="11311" xr:uid="{21C9E970-AA51-4E1D-BBE9-FC225894EB22}"/>
    <cellStyle name="Normal 2 6 3 34" xfId="11312" xr:uid="{F00FE2EA-284A-48F7-B970-393FCD1BFA16}"/>
    <cellStyle name="Normal 2 6 3 35" xfId="11313" xr:uid="{85DAE750-8EE8-440F-B032-C46A197C5804}"/>
    <cellStyle name="Normal 2 6 3 36" xfId="11314" xr:uid="{4786E622-1095-43B1-95AC-1CA184C225AB}"/>
    <cellStyle name="Normal 2 6 3 37" xfId="11315" xr:uid="{A0EF2963-8CCF-40FB-A716-365DA736FFFE}"/>
    <cellStyle name="Normal 2 6 3 38" xfId="11316" xr:uid="{DCE6C32B-2704-44F0-B89A-1E22C87A4313}"/>
    <cellStyle name="Normal 2 6 3 4" xfId="11317" xr:uid="{CF98905B-E7DF-4A19-8CBF-FFF9F19D5420}"/>
    <cellStyle name="Normal 2 6 3 5" xfId="11318" xr:uid="{8854309A-8DA8-4193-8F04-8EC2E9A9C832}"/>
    <cellStyle name="Normal 2 6 3 6" xfId="11319" xr:uid="{BC818916-D755-4778-A2E4-4B3AC845359F}"/>
    <cellStyle name="Normal 2 6 3 7" xfId="11320" xr:uid="{E6B3EBE9-7F17-425F-8CC6-16359F85570D}"/>
    <cellStyle name="Normal 2 6 3 8" xfId="11321" xr:uid="{247686C8-5342-4B26-B726-A899B7DFA9B9}"/>
    <cellStyle name="Normal 2 6 3 9" xfId="11322" xr:uid="{8083BBC9-F7F1-4846-8EA5-CBF78F9995F3}"/>
    <cellStyle name="Normal 2 6 30" xfId="11323" xr:uid="{29FB23D6-1344-4322-8E1D-B5F671E01E76}"/>
    <cellStyle name="Normal 2 6 31" xfId="11324" xr:uid="{B8496AD1-112E-4A4B-9E9C-EBE3673E288F}"/>
    <cellStyle name="Normal 2 6 32" xfId="11325" xr:uid="{E284D29C-8CBF-4AE8-B6AA-0F1D97661FFB}"/>
    <cellStyle name="Normal 2 6 33" xfId="11326" xr:uid="{2234A55E-E092-4A47-8A9D-DD7E6A273C7D}"/>
    <cellStyle name="Normal 2 6 34" xfId="11327" xr:uid="{85D6A3B6-DF69-4FE9-99C3-8451088FE22D}"/>
    <cellStyle name="Normal 2 6 35" xfId="11328" xr:uid="{0A0C5F06-FFF7-46C4-9A44-F57BF5441524}"/>
    <cellStyle name="Normal 2 6 36" xfId="11329" xr:uid="{CB81F12B-6428-4871-A9F6-94CB1D7A96B6}"/>
    <cellStyle name="Normal 2 6 37" xfId="11330" xr:uid="{4AFDF228-8007-4A15-B52A-09BB17166FB0}"/>
    <cellStyle name="Normal 2 6 38" xfId="11331" xr:uid="{2813471B-891F-4CC3-8FE7-A792EF37A947}"/>
    <cellStyle name="Normal 2 6 39" xfId="11332" xr:uid="{91D1F55D-5D56-4193-B237-FD692235D2AF}"/>
    <cellStyle name="Normal 2 6 4" xfId="11333" xr:uid="{D60D7573-AF53-40C0-A642-9B7CE495EEDA}"/>
    <cellStyle name="Normal 2 6 40" xfId="11334" xr:uid="{AA0AC33F-3ABD-442C-A350-7C77409D0679}"/>
    <cellStyle name="Normal 2 6 5" xfId="11335" xr:uid="{FAB37FD2-308F-4B4F-B742-F805A1D4F817}"/>
    <cellStyle name="Normal 2 6 6" xfId="11336" xr:uid="{B733ADC7-F913-401B-A096-0B54977EF589}"/>
    <cellStyle name="Normal 2 6 7" xfId="11337" xr:uid="{C99DF1C4-4910-4D59-8693-F91A725F6DAD}"/>
    <cellStyle name="Normal 2 6 8" xfId="11338" xr:uid="{7165DDBF-3B77-4FC3-AB73-00DC3DADD8CE}"/>
    <cellStyle name="Normal 2 6 9" xfId="11339" xr:uid="{C66651FD-B8B8-4F44-9DF7-19313D999EE7}"/>
    <cellStyle name="Normal 2 7" xfId="11340" xr:uid="{26CB620A-50EB-4B6F-A58D-B05496E365B8}"/>
    <cellStyle name="Normal 2 7 10" xfId="11341" xr:uid="{60D16075-70B4-4505-9ACA-4E9623E24ADF}"/>
    <cellStyle name="Normal 2 7 11" xfId="11342" xr:uid="{A6F7ABFF-7945-4A5F-A14C-6250565888DD}"/>
    <cellStyle name="Normal 2 7 12" xfId="11343" xr:uid="{BF0FBB9A-F941-46B7-8DB2-EB7679CEC120}"/>
    <cellStyle name="Normal 2 7 13" xfId="11344" xr:uid="{63CB84CE-3FD5-42A8-9826-49C5C6BB2B9A}"/>
    <cellStyle name="Normal 2 7 14" xfId="11345" xr:uid="{1970DE59-4CA0-4A25-A2BF-4FD1A8FD13C1}"/>
    <cellStyle name="Normal 2 7 15" xfId="11346" xr:uid="{B7DC83AB-9408-4C23-A30C-FF5A71ABCE7B}"/>
    <cellStyle name="Normal 2 7 16" xfId="11347" xr:uid="{53774370-2C77-48BF-80F1-B444B4FB36E5}"/>
    <cellStyle name="Normal 2 7 17" xfId="11348" xr:uid="{67E9ACE8-87AB-46E9-B4E8-57148BC4BCBC}"/>
    <cellStyle name="Normal 2 7 18" xfId="11349" xr:uid="{F7B22D14-38C0-45BC-AB1F-3E0781EA1B8E}"/>
    <cellStyle name="Normal 2 7 19" xfId="11350" xr:uid="{10B99465-C606-4920-BE82-7D43613F29E3}"/>
    <cellStyle name="Normal 2 7 2" xfId="11351" xr:uid="{9FCA2EC6-14ED-48BE-A94A-BC8745D8AA69}"/>
    <cellStyle name="Normal 2 7 2 10" xfId="11352" xr:uid="{0724F6BC-2FC0-47C1-9512-213947D1EDB2}"/>
    <cellStyle name="Normal 2 7 2 11" xfId="11353" xr:uid="{79CDF4B9-BFF7-44EB-AAC2-C24F34539662}"/>
    <cellStyle name="Normal 2 7 2 12" xfId="11354" xr:uid="{BE1DADB9-F186-4F16-A10F-8B5BE798193C}"/>
    <cellStyle name="Normal 2 7 2 13" xfId="11355" xr:uid="{2A349769-A201-42E1-BBE7-76C09D54476C}"/>
    <cellStyle name="Normal 2 7 2 14" xfId="11356" xr:uid="{6649B3ED-FDA6-4EF9-BDD8-10C9ADF0B2B3}"/>
    <cellStyle name="Normal 2 7 2 15" xfId="11357" xr:uid="{DB18B781-2C00-40A4-8797-5359869D5484}"/>
    <cellStyle name="Normal 2 7 2 16" xfId="11358" xr:uid="{69C5F824-EDA3-42DC-88AC-9737B730A641}"/>
    <cellStyle name="Normal 2 7 2 17" xfId="11359" xr:uid="{0E7133B8-8C92-425D-BC45-114C904E9074}"/>
    <cellStyle name="Normal 2 7 2 18" xfId="11360" xr:uid="{F78D6E75-F332-4463-8AB4-D5D6D035DC32}"/>
    <cellStyle name="Normal 2 7 2 19" xfId="11361" xr:uid="{5F5B7157-EA59-4E79-A98D-686F2A9CD543}"/>
    <cellStyle name="Normal 2 7 2 2" xfId="11362" xr:uid="{ED7379C5-9AB8-49C9-B151-9BAEE1852435}"/>
    <cellStyle name="Normal 2 7 2 2 10" xfId="11363" xr:uid="{58561363-9EA6-4A4E-BFAB-19E19CBABAA9}"/>
    <cellStyle name="Normal 2 7 2 2 11" xfId="11364" xr:uid="{A2FBC9E8-7A43-4A6B-8487-D36BFC437F22}"/>
    <cellStyle name="Normal 2 7 2 2 12" xfId="11365" xr:uid="{028CE028-E047-4171-9E55-FA54EF1A17DA}"/>
    <cellStyle name="Normal 2 7 2 2 13" xfId="11366" xr:uid="{ADDCEBAD-D2C7-4D02-95D3-422FDA8416E4}"/>
    <cellStyle name="Normal 2 7 2 2 14" xfId="11367" xr:uid="{2478877B-0850-4FBB-A61D-C9841F7DD05A}"/>
    <cellStyle name="Normal 2 7 2 2 15" xfId="11368" xr:uid="{29588B64-39F1-4505-A1F6-845BB5279151}"/>
    <cellStyle name="Normal 2 7 2 2 16" xfId="11369" xr:uid="{D69BB68A-B90C-402C-9955-1DBEACEE7B5B}"/>
    <cellStyle name="Normal 2 7 2 2 17" xfId="11370" xr:uid="{762C5FED-4C00-4D6D-A100-6EBE58A16172}"/>
    <cellStyle name="Normal 2 7 2 2 18" xfId="11371" xr:uid="{17E948B1-A00E-40AF-81E7-34F35D3CD97F}"/>
    <cellStyle name="Normal 2 7 2 2 19" xfId="11372" xr:uid="{2DE0383C-398A-44A6-9BD5-21CA67FEC353}"/>
    <cellStyle name="Normal 2 7 2 2 2" xfId="11373" xr:uid="{3199ED00-5136-44DD-973F-768255FA6DBA}"/>
    <cellStyle name="Normal 2 7 2 2 2 10" xfId="11374" xr:uid="{181BAD5C-2A8B-4EE9-A8B0-7C29E1F275E4}"/>
    <cellStyle name="Normal 2 7 2 2 2 11" xfId="11375" xr:uid="{82D51EE4-20E9-436E-8108-13F3AB89C470}"/>
    <cellStyle name="Normal 2 7 2 2 2 12" xfId="11376" xr:uid="{6A678BCB-69FF-4A9B-ABDE-083C6520358A}"/>
    <cellStyle name="Normal 2 7 2 2 2 13" xfId="11377" xr:uid="{C35DA4F8-D5B5-424D-99C8-C15C45A5400D}"/>
    <cellStyle name="Normal 2 7 2 2 2 14" xfId="11378" xr:uid="{73CD1EBA-7DFA-4F78-84AB-D358E073F0E4}"/>
    <cellStyle name="Normal 2 7 2 2 2 15" xfId="11379" xr:uid="{12744ACA-BDBD-41ED-B402-623992C1AA3B}"/>
    <cellStyle name="Normal 2 7 2 2 2 16" xfId="11380" xr:uid="{9B6B3B73-F07A-4108-AE4F-A9E6FB2C2553}"/>
    <cellStyle name="Normal 2 7 2 2 2 17" xfId="11381" xr:uid="{D68A67BF-EA63-4EB4-8FD4-4E49FC15A4C9}"/>
    <cellStyle name="Normal 2 7 2 2 2 18" xfId="11382" xr:uid="{7F11120D-B965-4906-9216-70B47ECABE82}"/>
    <cellStyle name="Normal 2 7 2 2 2 19" xfId="11383" xr:uid="{9C30BAB3-B827-41C3-B4BE-7B7751118893}"/>
    <cellStyle name="Normal 2 7 2 2 2 2" xfId="11384" xr:uid="{5A099F72-8E7F-4553-ADF8-4322551C3A1C}"/>
    <cellStyle name="Normal 2 7 2 2 2 20" xfId="11385" xr:uid="{D72A2562-E34B-4E0C-B372-2C01D449360C}"/>
    <cellStyle name="Normal 2 7 2 2 2 21" xfId="11386" xr:uid="{259D485E-BD70-41F7-A69E-E6F268E07E1D}"/>
    <cellStyle name="Normal 2 7 2 2 2 22" xfId="11387" xr:uid="{45FD904B-3325-406C-9631-AD517F752FF7}"/>
    <cellStyle name="Normal 2 7 2 2 2 23" xfId="11388" xr:uid="{EB05975A-C10C-41B6-8C8D-C810FC4186E2}"/>
    <cellStyle name="Normal 2 7 2 2 2 24" xfId="11389" xr:uid="{28DE6F20-FD4C-4703-B00F-59FC3140E720}"/>
    <cellStyle name="Normal 2 7 2 2 2 25" xfId="11390" xr:uid="{231E51A3-A10D-4FAD-80AC-F2607FD05561}"/>
    <cellStyle name="Normal 2 7 2 2 2 26" xfId="11391" xr:uid="{6EDCCD97-FEC2-45D0-BBB9-A85474BDE172}"/>
    <cellStyle name="Normal 2 7 2 2 2 27" xfId="11392" xr:uid="{F4C40864-0EB6-4828-A18D-C90F63B99B2C}"/>
    <cellStyle name="Normal 2 7 2 2 2 28" xfId="11393" xr:uid="{BC0056B6-2A3D-4E0D-A281-8696CBFAC488}"/>
    <cellStyle name="Normal 2 7 2 2 2 29" xfId="11394" xr:uid="{24377E97-CC49-4AD6-BDF6-E98F6473DA4C}"/>
    <cellStyle name="Normal 2 7 2 2 2 3" xfId="11395" xr:uid="{4C0BC9F5-6735-47B6-B71F-8B87112AAF96}"/>
    <cellStyle name="Normal 2 7 2 2 2 30" xfId="11396" xr:uid="{04DE534F-4D71-4646-842F-BDCE71CBA757}"/>
    <cellStyle name="Normal 2 7 2 2 2 31" xfId="11397" xr:uid="{EDAD2F1A-C08E-4F3E-A3E8-CB0AAF06F351}"/>
    <cellStyle name="Normal 2 7 2 2 2 32" xfId="11398" xr:uid="{B0843084-AEC3-48B2-B5E4-73247724D5BA}"/>
    <cellStyle name="Normal 2 7 2 2 2 33" xfId="11399" xr:uid="{C2BA9E3F-64E4-4DE0-A2CC-1B7CDBA0DE03}"/>
    <cellStyle name="Normal 2 7 2 2 2 34" xfId="11400" xr:uid="{7FD80E26-8C9D-4249-97F9-6A9A8EB3F0F4}"/>
    <cellStyle name="Normal 2 7 2 2 2 35" xfId="11401" xr:uid="{607F7BF9-C28A-46EE-B838-9412E9BBAE35}"/>
    <cellStyle name="Normal 2 7 2 2 2 36" xfId="11402" xr:uid="{D23FBA34-099E-4280-A353-A029638E58AA}"/>
    <cellStyle name="Normal 2 7 2 2 2 37" xfId="11403" xr:uid="{D172EDC2-A5A9-40B4-A681-EC5B2EE3BE47}"/>
    <cellStyle name="Normal 2 7 2 2 2 38" xfId="11404" xr:uid="{73C5318C-908A-4BA3-B04F-D915C0BBAF55}"/>
    <cellStyle name="Normal 2 7 2 2 2 4" xfId="11405" xr:uid="{E5626D07-30D6-46F6-81C4-A609F6260FDC}"/>
    <cellStyle name="Normal 2 7 2 2 2 5" xfId="11406" xr:uid="{ADF9D4CE-35B1-4155-8D14-E6A29A359562}"/>
    <cellStyle name="Normal 2 7 2 2 2 6" xfId="11407" xr:uid="{6143B37D-EA80-459D-9BA6-029BBB8FCE90}"/>
    <cellStyle name="Normal 2 7 2 2 2 7" xfId="11408" xr:uid="{914F3601-898A-41B5-B759-F2DF57F963AC}"/>
    <cellStyle name="Normal 2 7 2 2 2 8" xfId="11409" xr:uid="{3ED0F6F4-9586-4B4E-9DC3-17B521C699F9}"/>
    <cellStyle name="Normal 2 7 2 2 2 9" xfId="11410" xr:uid="{2BBE7E1D-051D-48C2-A10A-38843DE53538}"/>
    <cellStyle name="Normal 2 7 2 2 20" xfId="11411" xr:uid="{990049BB-B806-4B6F-A0D5-D4922A48E5EE}"/>
    <cellStyle name="Normal 2 7 2 2 21" xfId="11412" xr:uid="{F9797663-EB30-4392-8FE8-5C28214BBAC9}"/>
    <cellStyle name="Normal 2 7 2 2 22" xfId="11413" xr:uid="{37FDCD07-AE56-4E5C-91D8-CB9DC9B2CA9D}"/>
    <cellStyle name="Normal 2 7 2 2 23" xfId="11414" xr:uid="{D09A7B83-A336-4917-87C3-78D45D87C1FC}"/>
    <cellStyle name="Normal 2 7 2 2 24" xfId="11415" xr:uid="{2D480474-0DA0-4BEE-BDC1-BFF6D2C7B7A2}"/>
    <cellStyle name="Normal 2 7 2 2 25" xfId="11416" xr:uid="{AADDE895-AF35-42A3-939D-027324659693}"/>
    <cellStyle name="Normal 2 7 2 2 26" xfId="11417" xr:uid="{23682BA1-00D9-4212-BB0A-A21A5D44167A}"/>
    <cellStyle name="Normal 2 7 2 2 27" xfId="11418" xr:uid="{FE2D9267-E936-417B-9C3A-25004E7E1850}"/>
    <cellStyle name="Normal 2 7 2 2 28" xfId="11419" xr:uid="{FD5B3E40-8C0D-47DD-94D5-7D4A267C7C39}"/>
    <cellStyle name="Normal 2 7 2 2 29" xfId="11420" xr:uid="{AD5F79E9-9081-48C5-BF24-6A6F6D51A4F4}"/>
    <cellStyle name="Normal 2 7 2 2 3" xfId="11421" xr:uid="{F979CFED-5FDD-48F4-92BB-607F5500FF0E}"/>
    <cellStyle name="Normal 2 7 2 2 30" xfId="11422" xr:uid="{6FC18281-FAE8-4086-A836-FE9770272AD0}"/>
    <cellStyle name="Normal 2 7 2 2 31" xfId="11423" xr:uid="{6F7D9A62-ABF9-4698-AA21-C7E0A8AC5C27}"/>
    <cellStyle name="Normal 2 7 2 2 32" xfId="11424" xr:uid="{6DB889BA-B5E4-4812-945B-D47E77F81EC4}"/>
    <cellStyle name="Normal 2 7 2 2 33" xfId="11425" xr:uid="{8594049E-CEA8-44CB-A076-0BFC3A215802}"/>
    <cellStyle name="Normal 2 7 2 2 34" xfId="11426" xr:uid="{ADFDB846-6C30-4AD2-BC58-0218E57F082F}"/>
    <cellStyle name="Normal 2 7 2 2 35" xfId="11427" xr:uid="{124687D3-65A8-4985-B6E4-294A2F2EFE7D}"/>
    <cellStyle name="Normal 2 7 2 2 36" xfId="11428" xr:uid="{EDC80750-2679-4B2B-8852-6257FD018D3A}"/>
    <cellStyle name="Normal 2 7 2 2 37" xfId="11429" xr:uid="{5855566B-849E-4DD3-B3DF-D5379D009B95}"/>
    <cellStyle name="Normal 2 7 2 2 38" xfId="11430" xr:uid="{090A315D-1804-4329-9B6C-0E86EC22EAC4}"/>
    <cellStyle name="Normal 2 7 2 2 4" xfId="11431" xr:uid="{DA0AEE56-61A4-48A7-BC6F-69A4FF40DE81}"/>
    <cellStyle name="Normal 2 7 2 2 5" xfId="11432" xr:uid="{3F678BB7-B228-41C1-A97B-8CCCFB4200D3}"/>
    <cellStyle name="Normal 2 7 2 2 6" xfId="11433" xr:uid="{2FB095F5-FB79-45F1-83F4-8A99B727138E}"/>
    <cellStyle name="Normal 2 7 2 2 7" xfId="11434" xr:uid="{DB160A7D-5129-48AA-A506-1A3CEAD3AAEA}"/>
    <cellStyle name="Normal 2 7 2 2 8" xfId="11435" xr:uid="{12DB0F05-FEE2-43D5-A5BE-F024E1CB24ED}"/>
    <cellStyle name="Normal 2 7 2 2 9" xfId="11436" xr:uid="{7FCF180A-E7D2-4035-9956-77AD416C13C8}"/>
    <cellStyle name="Normal 2 7 2 20" xfId="11437" xr:uid="{DB199C22-685D-4AC0-BBC7-1B941086678B}"/>
    <cellStyle name="Normal 2 7 2 21" xfId="11438" xr:uid="{042364FA-5ADA-4530-8F01-4E631AB57A64}"/>
    <cellStyle name="Normal 2 7 2 22" xfId="11439" xr:uid="{D1C387D7-5F03-4817-AA95-10D43D6DA2C7}"/>
    <cellStyle name="Normal 2 7 2 23" xfId="11440" xr:uid="{295DB1A4-7CF1-44F3-A073-FFF0A2A396C5}"/>
    <cellStyle name="Normal 2 7 2 24" xfId="11441" xr:uid="{87D42270-63BF-4E5F-8304-4C1DA841F70D}"/>
    <cellStyle name="Normal 2 7 2 25" xfId="11442" xr:uid="{8824CA8E-A35D-4ACE-A2AE-81A2FBE1FEB4}"/>
    <cellStyle name="Normal 2 7 2 26" xfId="11443" xr:uid="{60D12EB3-B3C5-40F7-9436-CB0FC5363102}"/>
    <cellStyle name="Normal 2 7 2 27" xfId="11444" xr:uid="{D6C18954-A324-4466-BF20-AB8A088208AE}"/>
    <cellStyle name="Normal 2 7 2 28" xfId="11445" xr:uid="{56DAA6E9-54DD-49AD-92D2-60E9F86FA16C}"/>
    <cellStyle name="Normal 2 7 2 29" xfId="11446" xr:uid="{5CC17532-371A-408E-80B9-A875290D6C07}"/>
    <cellStyle name="Normal 2 7 2 3" xfId="11447" xr:uid="{6499A470-0842-4A13-8BB9-BDAC7ABDEE62}"/>
    <cellStyle name="Normal 2 7 2 30" xfId="11448" xr:uid="{1325C7EB-A3D5-414A-867B-253694749BFE}"/>
    <cellStyle name="Normal 2 7 2 31" xfId="11449" xr:uid="{E2A6C0E2-1EF9-4AC7-82CC-96D8F2BEC502}"/>
    <cellStyle name="Normal 2 7 2 32" xfId="11450" xr:uid="{4D4630F5-FDC0-45D8-AF5E-E6085879EA31}"/>
    <cellStyle name="Normal 2 7 2 33" xfId="11451" xr:uid="{A7D5E6F2-662E-4E0C-8F8F-4A3A7002ABA6}"/>
    <cellStyle name="Normal 2 7 2 34" xfId="11452" xr:uid="{F1554397-E88D-4052-8722-AE7333A8FE33}"/>
    <cellStyle name="Normal 2 7 2 35" xfId="11453" xr:uid="{65DBE6E1-5BA0-43BD-BA97-6278F2D37259}"/>
    <cellStyle name="Normal 2 7 2 36" xfId="11454" xr:uid="{1F8F430E-0A15-4102-9FE4-88C77F590C5E}"/>
    <cellStyle name="Normal 2 7 2 37" xfId="11455" xr:uid="{2D4E4ECF-E0B0-4E67-943B-DF49B6E82B40}"/>
    <cellStyle name="Normal 2 7 2 38" xfId="11456" xr:uid="{B8D4010D-20AE-41FC-8864-A26C506A3DFB}"/>
    <cellStyle name="Normal 2 7 2 39" xfId="11457" xr:uid="{B79D9BA8-6536-4A25-8B5C-448E917D8EFB}"/>
    <cellStyle name="Normal 2 7 2 4" xfId="11458" xr:uid="{66BDC91C-13E2-40EC-A663-E872B15D326F}"/>
    <cellStyle name="Normal 2 7 2 40" xfId="11459" xr:uid="{926D6839-287B-449B-9D57-3A54B6B4BCC3}"/>
    <cellStyle name="Normal 2 7 2 5" xfId="11460" xr:uid="{83D937DE-41D1-46F3-886A-00C945EDE46B}"/>
    <cellStyle name="Normal 2 7 2 6" xfId="11461" xr:uid="{44367DE3-1C72-473C-BAE3-38BA06E0B8F6}"/>
    <cellStyle name="Normal 2 7 2 7" xfId="11462" xr:uid="{A8DE2E72-D70F-4E64-AD5F-6EF93CB3FE23}"/>
    <cellStyle name="Normal 2 7 2 8" xfId="11463" xr:uid="{7A0F3B0E-3802-425B-932A-AEFDDAC7CA3E}"/>
    <cellStyle name="Normal 2 7 2 9" xfId="11464" xr:uid="{89AFB09E-D7FB-41F0-8282-D4F283291DEE}"/>
    <cellStyle name="Normal 2 7 20" xfId="11465" xr:uid="{8B8DA8FF-01DD-44D0-BFF8-4AA9D9687D0E}"/>
    <cellStyle name="Normal 2 7 21" xfId="11466" xr:uid="{7005E170-102F-4289-8468-53454DFE0A9A}"/>
    <cellStyle name="Normal 2 7 22" xfId="11467" xr:uid="{D8A448A0-A491-40E4-B289-BEE8F25B386A}"/>
    <cellStyle name="Normal 2 7 23" xfId="11468" xr:uid="{FAB0A7CF-568F-444A-A884-751F44007178}"/>
    <cellStyle name="Normal 2 7 24" xfId="11469" xr:uid="{6FB3651F-9AE5-40BE-9ECA-8B76C6FD6C4F}"/>
    <cellStyle name="Normal 2 7 25" xfId="11470" xr:uid="{7285E812-D1C9-447B-A9B9-FB0A4AB75A83}"/>
    <cellStyle name="Normal 2 7 26" xfId="11471" xr:uid="{10DB7BC6-7389-4FFC-ADA5-AC592651D590}"/>
    <cellStyle name="Normal 2 7 27" xfId="11472" xr:uid="{A8DCE494-7FD6-4157-A3B5-4D51909DB429}"/>
    <cellStyle name="Normal 2 7 28" xfId="11473" xr:uid="{6AB28731-F837-42A4-9ACC-6ADA57B18F5D}"/>
    <cellStyle name="Normal 2 7 29" xfId="11474" xr:uid="{0311004C-7FFF-4544-BCA2-AF439DA03C6A}"/>
    <cellStyle name="Normal 2 7 3" xfId="11475" xr:uid="{11F0EE81-D4C6-4D06-9254-D0D437D2C912}"/>
    <cellStyle name="Normal 2 7 3 10" xfId="11476" xr:uid="{BADC045B-371E-40EB-81CA-4BCD6C8AC24F}"/>
    <cellStyle name="Normal 2 7 3 11" xfId="11477" xr:uid="{97477067-0ACC-4405-B334-3A35C7055FA9}"/>
    <cellStyle name="Normal 2 7 3 12" xfId="11478" xr:uid="{BFF6CB68-2F08-4350-B9D5-B50C1F35D72D}"/>
    <cellStyle name="Normal 2 7 3 13" xfId="11479" xr:uid="{B408EA1B-0004-4519-9340-D740ADDD3BFC}"/>
    <cellStyle name="Normal 2 7 3 14" xfId="11480" xr:uid="{D25D2977-98F9-415C-A1DD-2224DACD0825}"/>
    <cellStyle name="Normal 2 7 3 15" xfId="11481" xr:uid="{743309E7-5934-4CFE-BF8B-0F42AC710721}"/>
    <cellStyle name="Normal 2 7 3 16" xfId="11482" xr:uid="{6B66F426-4E76-47A6-8CD8-5E4DD75D888C}"/>
    <cellStyle name="Normal 2 7 3 17" xfId="11483" xr:uid="{4A2F8B3F-1DDD-4D4E-A966-BCB9B447343A}"/>
    <cellStyle name="Normal 2 7 3 18" xfId="11484" xr:uid="{F7ACF9DB-7431-45DA-9D65-FBB279B6AFD3}"/>
    <cellStyle name="Normal 2 7 3 19" xfId="11485" xr:uid="{0053F9E5-AFFD-4582-AF99-354B5A95429F}"/>
    <cellStyle name="Normal 2 7 3 2" xfId="11486" xr:uid="{0B5D8FDA-7EF9-41C5-B387-A7B6B3755069}"/>
    <cellStyle name="Normal 2 7 3 2 10" xfId="11487" xr:uid="{A32A8309-0478-4EFA-8909-2C45A0EBEB23}"/>
    <cellStyle name="Normal 2 7 3 2 11" xfId="11488" xr:uid="{FFBCFBB0-BE64-41E5-BC11-97D064060794}"/>
    <cellStyle name="Normal 2 7 3 2 12" xfId="11489" xr:uid="{26BFC20E-C9E6-41F4-9547-A32151AF68AA}"/>
    <cellStyle name="Normal 2 7 3 2 13" xfId="11490" xr:uid="{F6FB5012-1490-436A-9C36-38C495709D65}"/>
    <cellStyle name="Normal 2 7 3 2 14" xfId="11491" xr:uid="{FA96ACF4-8A35-43E5-AD64-7FC8F375486E}"/>
    <cellStyle name="Normal 2 7 3 2 15" xfId="11492" xr:uid="{FC56A338-09AC-41A4-8987-74A5DB1C7E40}"/>
    <cellStyle name="Normal 2 7 3 2 16" xfId="11493" xr:uid="{487D4B67-E7E3-4436-99B2-4BD32FFC9B3F}"/>
    <cellStyle name="Normal 2 7 3 2 17" xfId="11494" xr:uid="{B8E97E9D-A4AB-4C64-87DE-0164E73A1B2D}"/>
    <cellStyle name="Normal 2 7 3 2 18" xfId="11495" xr:uid="{19D26ED2-DBAA-43BE-B86D-216A0EB80975}"/>
    <cellStyle name="Normal 2 7 3 2 19" xfId="11496" xr:uid="{1FC15C60-289C-4D14-84A4-AED3C887BF3A}"/>
    <cellStyle name="Normal 2 7 3 2 2" xfId="11497" xr:uid="{FE918151-80E3-4010-9404-15D5702D6B58}"/>
    <cellStyle name="Normal 2 7 3 2 20" xfId="11498" xr:uid="{C2B5C8FB-0B5C-4588-83DC-69E18F89CC21}"/>
    <cellStyle name="Normal 2 7 3 2 21" xfId="11499" xr:uid="{702C0447-F180-4EFB-B861-A85BFD5FB814}"/>
    <cellStyle name="Normal 2 7 3 2 22" xfId="11500" xr:uid="{F4542ABE-8BBE-4B46-BB42-1FC17F84611B}"/>
    <cellStyle name="Normal 2 7 3 2 23" xfId="11501" xr:uid="{C3C6B866-A7C6-491F-B7FB-DD73E9C9D6CA}"/>
    <cellStyle name="Normal 2 7 3 2 24" xfId="11502" xr:uid="{45D812DF-6820-4F1E-A40B-57E5D301F986}"/>
    <cellStyle name="Normal 2 7 3 2 25" xfId="11503" xr:uid="{17123588-63CE-45FC-9D23-48F9BA009C99}"/>
    <cellStyle name="Normal 2 7 3 2 26" xfId="11504" xr:uid="{256C0629-E2CC-42C1-AD6B-3FCDCA9A5A8B}"/>
    <cellStyle name="Normal 2 7 3 2 27" xfId="11505" xr:uid="{7C57410A-03A8-40F2-A993-03D8658B0922}"/>
    <cellStyle name="Normal 2 7 3 2 28" xfId="11506" xr:uid="{059DDC7B-58F5-4019-A35B-AFAA76BDE36D}"/>
    <cellStyle name="Normal 2 7 3 2 29" xfId="11507" xr:uid="{3B138EB1-2200-4147-BB6B-9A47A133B39D}"/>
    <cellStyle name="Normal 2 7 3 2 3" xfId="11508" xr:uid="{CF07B275-D1D7-47D8-8C8C-8760B5AF091B}"/>
    <cellStyle name="Normal 2 7 3 2 30" xfId="11509" xr:uid="{37A6BD87-299B-4C6A-8257-542F29614D4B}"/>
    <cellStyle name="Normal 2 7 3 2 31" xfId="11510" xr:uid="{992FF7D4-6A49-4C19-B720-98EA4223F26D}"/>
    <cellStyle name="Normal 2 7 3 2 32" xfId="11511" xr:uid="{47CB498D-96C6-40F7-94CF-3D7ED0E973B7}"/>
    <cellStyle name="Normal 2 7 3 2 33" xfId="11512" xr:uid="{DE8CECD1-25D6-4B55-92E8-8F7B28C882C5}"/>
    <cellStyle name="Normal 2 7 3 2 34" xfId="11513" xr:uid="{169A1283-4D09-4DD9-9C7E-4CD7F3A5E320}"/>
    <cellStyle name="Normal 2 7 3 2 35" xfId="11514" xr:uid="{2020D702-5114-494A-AD94-52F710ECD106}"/>
    <cellStyle name="Normal 2 7 3 2 36" xfId="11515" xr:uid="{C1E90E8A-2CEA-4B77-8E39-02FFD2D804B9}"/>
    <cellStyle name="Normal 2 7 3 2 37" xfId="11516" xr:uid="{D467AD80-6D43-4189-BF22-6FCADC86CDA0}"/>
    <cellStyle name="Normal 2 7 3 2 38" xfId="11517" xr:uid="{AEC66DC6-3E34-4853-A22A-B3AE09D81E8B}"/>
    <cellStyle name="Normal 2 7 3 2 4" xfId="11518" xr:uid="{D245F348-C4CD-48E7-9E81-75F23C70BAF5}"/>
    <cellStyle name="Normal 2 7 3 2 5" xfId="11519" xr:uid="{18991E2F-6339-4692-9442-D2438F23D53E}"/>
    <cellStyle name="Normal 2 7 3 2 6" xfId="11520" xr:uid="{4D0F2636-22BC-40B6-8530-35C908D972DE}"/>
    <cellStyle name="Normal 2 7 3 2 7" xfId="11521" xr:uid="{4F786CE1-DA18-49BC-86E5-CCA123BA40C8}"/>
    <cellStyle name="Normal 2 7 3 2 8" xfId="11522" xr:uid="{D18F51C6-8E45-4402-9EDB-85FCC0C63B1B}"/>
    <cellStyle name="Normal 2 7 3 2 9" xfId="11523" xr:uid="{595958C0-C92D-4E0B-8971-D2D1B10E0B4E}"/>
    <cellStyle name="Normal 2 7 3 20" xfId="11524" xr:uid="{28160CE2-C395-4706-9654-231BC0EB88E2}"/>
    <cellStyle name="Normal 2 7 3 21" xfId="11525" xr:uid="{A94DA1C8-5AE2-4783-A518-ECBD3FBE9CC2}"/>
    <cellStyle name="Normal 2 7 3 22" xfId="11526" xr:uid="{B3E60BEE-D39E-4F6C-8570-9E21EE6A4323}"/>
    <cellStyle name="Normal 2 7 3 23" xfId="11527" xr:uid="{3F67742F-469E-4C9B-A9E5-A00156AE8567}"/>
    <cellStyle name="Normal 2 7 3 24" xfId="11528" xr:uid="{53CD432A-F2CE-47A7-8D5E-EF7AAA6F7279}"/>
    <cellStyle name="Normal 2 7 3 25" xfId="11529" xr:uid="{8EA7BEFA-B7BE-45EF-87D1-ACFDF5A33C65}"/>
    <cellStyle name="Normal 2 7 3 26" xfId="11530" xr:uid="{0C635E8E-2A1E-4C39-8C3E-7A87DAD00DC0}"/>
    <cellStyle name="Normal 2 7 3 27" xfId="11531" xr:uid="{2AE3C39E-833C-40FC-A54C-F028E7E74C19}"/>
    <cellStyle name="Normal 2 7 3 28" xfId="11532" xr:uid="{9771C34B-6AA6-437B-BD02-2ED900D928AD}"/>
    <cellStyle name="Normal 2 7 3 29" xfId="11533" xr:uid="{3EC3E3BE-F73A-4427-863A-49F18185B5C0}"/>
    <cellStyle name="Normal 2 7 3 3" xfId="11534" xr:uid="{41C10C1E-D908-4022-B9BB-DA91DF2A245C}"/>
    <cellStyle name="Normal 2 7 3 30" xfId="11535" xr:uid="{2D7A9A6B-7727-4CBB-9929-55575EDD0F14}"/>
    <cellStyle name="Normal 2 7 3 31" xfId="11536" xr:uid="{2F76AA42-644D-41B1-A5C5-E50D3D8EA57E}"/>
    <cellStyle name="Normal 2 7 3 32" xfId="11537" xr:uid="{E842F266-2078-427E-96DE-C0C6213D06A0}"/>
    <cellStyle name="Normal 2 7 3 33" xfId="11538" xr:uid="{E19614CE-E4F9-4181-ABC6-600C8A9713EB}"/>
    <cellStyle name="Normal 2 7 3 34" xfId="11539" xr:uid="{C810B55D-EFDD-4756-AD37-5740B9F2DE7E}"/>
    <cellStyle name="Normal 2 7 3 35" xfId="11540" xr:uid="{13148CC2-0F2F-40C5-B1E1-8A68BADC39A1}"/>
    <cellStyle name="Normal 2 7 3 36" xfId="11541" xr:uid="{4E2039BA-61B4-4EB8-B445-050EC03E9E01}"/>
    <cellStyle name="Normal 2 7 3 37" xfId="11542" xr:uid="{56755C8E-710A-4E84-A576-4F944F82DD41}"/>
    <cellStyle name="Normal 2 7 3 38" xfId="11543" xr:uid="{D56E29CF-FCCE-473E-BBC3-7E633B53BDAA}"/>
    <cellStyle name="Normal 2 7 3 4" xfId="11544" xr:uid="{A39D8F20-7E66-4553-A15C-4895072C64C6}"/>
    <cellStyle name="Normal 2 7 3 5" xfId="11545" xr:uid="{51175823-71C8-496C-87CF-675B0CF2D78D}"/>
    <cellStyle name="Normal 2 7 3 6" xfId="11546" xr:uid="{52038EED-4062-4F68-9FDA-5C4BD5932D34}"/>
    <cellStyle name="Normal 2 7 3 7" xfId="11547" xr:uid="{176A2A38-6FE7-44C4-97FF-DCA0A3273CB5}"/>
    <cellStyle name="Normal 2 7 3 8" xfId="11548" xr:uid="{4273DA85-2279-4A30-8989-D79EB084D7D6}"/>
    <cellStyle name="Normal 2 7 3 9" xfId="11549" xr:uid="{542D1E5A-861C-4FB3-A8E1-E2801413BAEF}"/>
    <cellStyle name="Normal 2 7 30" xfId="11550" xr:uid="{A16B1CC9-4969-4A12-B796-F21B65BD131E}"/>
    <cellStyle name="Normal 2 7 31" xfId="11551" xr:uid="{21D70ABC-5C1B-4DFB-BC3F-5AF8FE6959E9}"/>
    <cellStyle name="Normal 2 7 32" xfId="11552" xr:uid="{43821822-25E1-4212-BBD8-6B68CD4F00F4}"/>
    <cellStyle name="Normal 2 7 33" xfId="11553" xr:uid="{45EC82A0-0CDA-435F-A344-1400267A9889}"/>
    <cellStyle name="Normal 2 7 34" xfId="11554" xr:uid="{E2265E7C-9C7C-4D9B-A989-DB89C1529ABD}"/>
    <cellStyle name="Normal 2 7 35" xfId="11555" xr:uid="{773C1472-1271-43A9-A329-64C763ABF264}"/>
    <cellStyle name="Normal 2 7 36" xfId="11556" xr:uid="{E304BC75-20F6-4701-A8E2-BE37F43D6BB7}"/>
    <cellStyle name="Normal 2 7 37" xfId="11557" xr:uid="{4B15888C-8C31-40EE-A58B-3C46EDCA9065}"/>
    <cellStyle name="Normal 2 7 38" xfId="11558" xr:uid="{80D23CE9-27F6-4D98-893C-ED675C1B5C71}"/>
    <cellStyle name="Normal 2 7 39" xfId="11559" xr:uid="{E8498259-5926-4912-B8CF-A855E44EB2D3}"/>
    <cellStyle name="Normal 2 7 4" xfId="11560" xr:uid="{9A0637D2-05F6-48E9-979E-B88748478798}"/>
    <cellStyle name="Normal 2 7 40" xfId="11561" xr:uid="{7C84727F-31E9-400D-AD67-A2B2FE33DDFA}"/>
    <cellStyle name="Normal 2 7 5" xfId="11562" xr:uid="{6D9EDC43-EEB2-448C-924C-E909FE473638}"/>
    <cellStyle name="Normal 2 7 6" xfId="11563" xr:uid="{854ECFB0-E80F-4308-A814-8F4D8B52548F}"/>
    <cellStyle name="Normal 2 7 7" xfId="11564" xr:uid="{371D4F66-6684-4984-A2E5-1CE93D4128BF}"/>
    <cellStyle name="Normal 2 7 8" xfId="11565" xr:uid="{E481C07A-921D-4259-B2EE-7FDA3E567013}"/>
    <cellStyle name="Normal 2 7 9" xfId="11566" xr:uid="{C9C1F5F1-6ED9-486A-B7F4-2FF94E065801}"/>
    <cellStyle name="Normal 2 8" xfId="11567" xr:uid="{EAB5E8C5-DC8F-4373-BFE1-2BA4001C14A3}"/>
    <cellStyle name="Normal 2 8 10" xfId="11568" xr:uid="{D7465DA2-470B-4FAF-98FC-D50FE5B540A3}"/>
    <cellStyle name="Normal 2 8 11" xfId="11569" xr:uid="{4E432B66-7CED-430F-AA1A-B498F56AD5DD}"/>
    <cellStyle name="Normal 2 8 12" xfId="11570" xr:uid="{595A38A8-20A4-41BB-AF7C-B0B3F8CEC9DD}"/>
    <cellStyle name="Normal 2 8 13" xfId="11571" xr:uid="{2CA29A53-C1BF-4DAF-8029-98239237634A}"/>
    <cellStyle name="Normal 2 8 14" xfId="11572" xr:uid="{23314099-B2AD-4180-95AD-4FF793FA429D}"/>
    <cellStyle name="Normal 2 8 15" xfId="11573" xr:uid="{13E5F40F-E066-4075-8EA7-7F28D6E65EED}"/>
    <cellStyle name="Normal 2 8 16" xfId="11574" xr:uid="{4B24487E-4336-495A-A39E-882751C46C5F}"/>
    <cellStyle name="Normal 2 8 17" xfId="11575" xr:uid="{3712DB61-DF3B-4EB8-984C-6C70FF1BC42B}"/>
    <cellStyle name="Normal 2 8 18" xfId="11576" xr:uid="{ACA5DED9-67E0-450A-9D7B-2187FD9AF8CF}"/>
    <cellStyle name="Normal 2 8 19" xfId="11577" xr:uid="{6FB54CCC-4C6F-48D4-9B40-7198DF536E9F}"/>
    <cellStyle name="Normal 2 8 2" xfId="11578" xr:uid="{484E4BF2-E4F8-412C-9DEB-B6B6F5560BF3}"/>
    <cellStyle name="Normal 2 8 2 10" xfId="11579" xr:uid="{7974F7D4-BE14-4850-8ED3-F1EA6D8930A2}"/>
    <cellStyle name="Normal 2 8 2 11" xfId="11580" xr:uid="{C0999117-EC4F-43F3-A765-F90CB5B07DE1}"/>
    <cellStyle name="Normal 2 8 2 12" xfId="11581" xr:uid="{3E5B512D-6DA3-421B-BDDF-AB4124490919}"/>
    <cellStyle name="Normal 2 8 2 13" xfId="11582" xr:uid="{71B595C7-50B5-4D22-BDC0-A62AC5762409}"/>
    <cellStyle name="Normal 2 8 2 14" xfId="11583" xr:uid="{E06DEFBB-C9B0-4C42-8EFD-CE6B291D1322}"/>
    <cellStyle name="Normal 2 8 2 15" xfId="11584" xr:uid="{C073ECE3-1C75-480E-B24A-2CAFF2F67A95}"/>
    <cellStyle name="Normal 2 8 2 16" xfId="11585" xr:uid="{BB020D70-B1D2-4EA8-93DA-8147C0ACC424}"/>
    <cellStyle name="Normal 2 8 2 17" xfId="11586" xr:uid="{E4F59382-7100-48F7-B38B-31F97C31B583}"/>
    <cellStyle name="Normal 2 8 2 18" xfId="11587" xr:uid="{C5A415B7-58F3-4DEF-91DD-71D9DC0069F7}"/>
    <cellStyle name="Normal 2 8 2 19" xfId="11588" xr:uid="{BDFD8BDD-B00F-4543-ADF1-DD90CB5BE083}"/>
    <cellStyle name="Normal 2 8 2 2" xfId="11589" xr:uid="{5421635F-307D-4EB4-80DD-5ED50D99186A}"/>
    <cellStyle name="Normal 2 8 2 2 10" xfId="11590" xr:uid="{D116146D-E280-4A20-96DB-76F1B66BBD02}"/>
    <cellStyle name="Normal 2 8 2 2 11" xfId="11591" xr:uid="{74033240-6810-417F-B585-0DD90E2D156C}"/>
    <cellStyle name="Normal 2 8 2 2 12" xfId="11592" xr:uid="{B07C3F3C-BE22-4324-A311-7071D6F3DA6B}"/>
    <cellStyle name="Normal 2 8 2 2 13" xfId="11593" xr:uid="{61BCB580-13E8-4B83-BBDF-36FA1777ED91}"/>
    <cellStyle name="Normal 2 8 2 2 14" xfId="11594" xr:uid="{80F85CDB-BE0A-404C-AE13-C18FF51F6D9C}"/>
    <cellStyle name="Normal 2 8 2 2 15" xfId="11595" xr:uid="{2E9998EB-BE61-47B1-BEE7-65031CA988A1}"/>
    <cellStyle name="Normal 2 8 2 2 16" xfId="11596" xr:uid="{039198FF-B31A-467C-9CDC-563614DBBB6E}"/>
    <cellStyle name="Normal 2 8 2 2 17" xfId="11597" xr:uid="{16ABC59B-D5C1-4CCC-982E-B5173F3B7C0C}"/>
    <cellStyle name="Normal 2 8 2 2 18" xfId="11598" xr:uid="{1C62F749-1290-4B54-B53F-87353A843C83}"/>
    <cellStyle name="Normal 2 8 2 2 19" xfId="11599" xr:uid="{76E8C9EE-40BE-4451-9E3C-F85FB33E8F74}"/>
    <cellStyle name="Normal 2 8 2 2 2" xfId="11600" xr:uid="{8EA43ADE-BDEE-4986-9E2B-D843D5D02FF8}"/>
    <cellStyle name="Normal 2 8 2 2 2 10" xfId="11601" xr:uid="{D88810CE-2A1B-4EB8-AC47-BF1BADB1E710}"/>
    <cellStyle name="Normal 2 8 2 2 2 11" xfId="11602" xr:uid="{899426AF-F310-45AE-AC96-38CFAB4CB433}"/>
    <cellStyle name="Normal 2 8 2 2 2 12" xfId="11603" xr:uid="{EDA5F281-B66A-491A-A68B-EE23700B3009}"/>
    <cellStyle name="Normal 2 8 2 2 2 13" xfId="11604" xr:uid="{8D3FF42F-F9C2-43EC-A32B-76FD88F8E001}"/>
    <cellStyle name="Normal 2 8 2 2 2 14" xfId="11605" xr:uid="{CBC784C5-FC98-4429-8A60-D505A9C53FE0}"/>
    <cellStyle name="Normal 2 8 2 2 2 15" xfId="11606" xr:uid="{3E3961F9-427B-40D5-BFD7-1AE73F6AE456}"/>
    <cellStyle name="Normal 2 8 2 2 2 16" xfId="11607" xr:uid="{50B36415-20B6-47F8-AB84-36AD1FB42236}"/>
    <cellStyle name="Normal 2 8 2 2 2 17" xfId="11608" xr:uid="{C7CB580C-3417-46D9-9200-78010A4A6631}"/>
    <cellStyle name="Normal 2 8 2 2 2 18" xfId="11609" xr:uid="{58776BFF-2F3B-4CA2-AA86-B5C19DD66630}"/>
    <cellStyle name="Normal 2 8 2 2 2 19" xfId="11610" xr:uid="{40D9EE13-1A0B-4D3D-B6EE-A9D6D4DB5CEF}"/>
    <cellStyle name="Normal 2 8 2 2 2 2" xfId="11611" xr:uid="{77E18307-95F6-4F4F-8676-A6EF58C7613C}"/>
    <cellStyle name="Normal 2 8 2 2 2 20" xfId="11612" xr:uid="{512BF62D-1676-47B6-BF72-8339BC12BA71}"/>
    <cellStyle name="Normal 2 8 2 2 2 21" xfId="11613" xr:uid="{27804B82-4095-4CF7-A6EB-8EA40FAC27A8}"/>
    <cellStyle name="Normal 2 8 2 2 2 22" xfId="11614" xr:uid="{A943A716-C797-4771-9E4D-805079ACC81F}"/>
    <cellStyle name="Normal 2 8 2 2 2 23" xfId="11615" xr:uid="{E2B31B6C-3F78-4D95-AC4A-757B09E25441}"/>
    <cellStyle name="Normal 2 8 2 2 2 24" xfId="11616" xr:uid="{1B63B1BC-EF3D-4626-88B3-D1AF526CED4D}"/>
    <cellStyle name="Normal 2 8 2 2 2 25" xfId="11617" xr:uid="{2D2E0F25-CB99-43B5-A3C5-FEC1700E18DD}"/>
    <cellStyle name="Normal 2 8 2 2 2 26" xfId="11618" xr:uid="{CBDAAE0D-0725-4159-A7D2-D53D2070E382}"/>
    <cellStyle name="Normal 2 8 2 2 2 27" xfId="11619" xr:uid="{FC0DD559-CE34-4208-95B6-E2B4DA4B66D1}"/>
    <cellStyle name="Normal 2 8 2 2 2 28" xfId="11620" xr:uid="{DDF7993D-B73A-4AC2-B5A8-EED6653FB413}"/>
    <cellStyle name="Normal 2 8 2 2 2 29" xfId="11621" xr:uid="{40298B90-237C-478E-B359-A2618B9A91FD}"/>
    <cellStyle name="Normal 2 8 2 2 2 3" xfId="11622" xr:uid="{CB15FC24-89A4-449D-BE64-5D0AAC0019B5}"/>
    <cellStyle name="Normal 2 8 2 2 2 30" xfId="11623" xr:uid="{80ED4A03-FBA6-4F97-B253-C344733EFA08}"/>
    <cellStyle name="Normal 2 8 2 2 2 31" xfId="11624" xr:uid="{F8F0DD4C-E482-40B1-B1AF-9187B85F6817}"/>
    <cellStyle name="Normal 2 8 2 2 2 32" xfId="11625" xr:uid="{3D81665B-2BD7-451C-AE86-266EC6217C66}"/>
    <cellStyle name="Normal 2 8 2 2 2 33" xfId="11626" xr:uid="{5EEEEE78-1C58-4080-8703-EB13A4077E7B}"/>
    <cellStyle name="Normal 2 8 2 2 2 34" xfId="11627" xr:uid="{EB39C01C-A4DF-4EB5-9543-941959E56393}"/>
    <cellStyle name="Normal 2 8 2 2 2 35" xfId="11628" xr:uid="{99261790-6B0E-4D1E-B194-A33D5F5F308E}"/>
    <cellStyle name="Normal 2 8 2 2 2 36" xfId="11629" xr:uid="{684DBDD8-E631-4B67-9AD5-481F16968138}"/>
    <cellStyle name="Normal 2 8 2 2 2 37" xfId="11630" xr:uid="{C1E09155-F0D7-4D12-AB3E-309006E305CF}"/>
    <cellStyle name="Normal 2 8 2 2 2 38" xfId="11631" xr:uid="{D837A0AF-4A0E-41E6-A117-589AAEAB3F91}"/>
    <cellStyle name="Normal 2 8 2 2 2 4" xfId="11632" xr:uid="{AC44018E-BBEC-42D2-942A-D0BC0DFCBA1D}"/>
    <cellStyle name="Normal 2 8 2 2 2 5" xfId="11633" xr:uid="{131D09FE-9798-474A-9052-EEF22B41EDAF}"/>
    <cellStyle name="Normal 2 8 2 2 2 6" xfId="11634" xr:uid="{7C809291-1FAA-4F1B-8D80-F4D2FB1AADC2}"/>
    <cellStyle name="Normal 2 8 2 2 2 7" xfId="11635" xr:uid="{A793D3B4-DF9E-4E96-8C33-B6BA1293C1C3}"/>
    <cellStyle name="Normal 2 8 2 2 2 8" xfId="11636" xr:uid="{1537C122-904F-4097-A9BD-D77478675D34}"/>
    <cellStyle name="Normal 2 8 2 2 2 9" xfId="11637" xr:uid="{35B70B9F-5923-40B3-900B-838B1C92B641}"/>
    <cellStyle name="Normal 2 8 2 2 20" xfId="11638" xr:uid="{9E428D08-2776-4C49-9E6B-DD1A4A50FA73}"/>
    <cellStyle name="Normal 2 8 2 2 21" xfId="11639" xr:uid="{01E0A076-E303-44DE-89AC-CF4551E0CAD8}"/>
    <cellStyle name="Normal 2 8 2 2 22" xfId="11640" xr:uid="{59ADA2AC-7C48-4054-BFC7-9CB63A036E35}"/>
    <cellStyle name="Normal 2 8 2 2 23" xfId="11641" xr:uid="{0A33CA70-F5B4-4F8D-8ED6-847C4B042F27}"/>
    <cellStyle name="Normal 2 8 2 2 24" xfId="11642" xr:uid="{14CA1ABE-8D99-40BC-B5CB-2060A9B8153F}"/>
    <cellStyle name="Normal 2 8 2 2 25" xfId="11643" xr:uid="{30DDC1C5-FA37-4C34-9651-9735A11DC44C}"/>
    <cellStyle name="Normal 2 8 2 2 26" xfId="11644" xr:uid="{532AE1FB-BC3E-4DBF-9C0E-484E1528E812}"/>
    <cellStyle name="Normal 2 8 2 2 27" xfId="11645" xr:uid="{6D15A4C6-3A38-41BC-9394-F50CB4BA695E}"/>
    <cellStyle name="Normal 2 8 2 2 28" xfId="11646" xr:uid="{7ED398BE-59E0-4082-A2A9-F66FBCEFBB0D}"/>
    <cellStyle name="Normal 2 8 2 2 29" xfId="11647" xr:uid="{DE14652D-96DA-4ECD-BD90-40FF9EF495CA}"/>
    <cellStyle name="Normal 2 8 2 2 3" xfId="11648" xr:uid="{F4B17ECF-327C-491D-916E-C31CFDE48BE0}"/>
    <cellStyle name="Normal 2 8 2 2 30" xfId="11649" xr:uid="{A6A48CD0-6DC1-4AA8-B872-41CEFE8E2572}"/>
    <cellStyle name="Normal 2 8 2 2 31" xfId="11650" xr:uid="{F77F779E-DFA0-4F25-9CD8-73E9E354454D}"/>
    <cellStyle name="Normal 2 8 2 2 32" xfId="11651" xr:uid="{8C1AA5F3-BF0A-4B72-82B8-BE14C640F698}"/>
    <cellStyle name="Normal 2 8 2 2 33" xfId="11652" xr:uid="{F8322C36-94EF-4E46-8372-00E526314679}"/>
    <cellStyle name="Normal 2 8 2 2 34" xfId="11653" xr:uid="{7F869AB6-5501-41A1-8252-E881A64F50B3}"/>
    <cellStyle name="Normal 2 8 2 2 35" xfId="11654" xr:uid="{DF15B5BD-7356-4671-8087-91F8A6A11E0F}"/>
    <cellStyle name="Normal 2 8 2 2 36" xfId="11655" xr:uid="{C4F705AF-3C3F-42C1-9F32-DB5C29179815}"/>
    <cellStyle name="Normal 2 8 2 2 37" xfId="11656" xr:uid="{C176265B-9876-4BAD-A920-98347087A83C}"/>
    <cellStyle name="Normal 2 8 2 2 38" xfId="11657" xr:uid="{B64290EF-9A57-4B80-9CE8-ABBA07411570}"/>
    <cellStyle name="Normal 2 8 2 2 4" xfId="11658" xr:uid="{6B68221B-5A6A-40C6-BE41-7F6C00C723E9}"/>
    <cellStyle name="Normal 2 8 2 2 5" xfId="11659" xr:uid="{3152576C-4414-4027-AA0C-8451722A9735}"/>
    <cellStyle name="Normal 2 8 2 2 6" xfId="11660" xr:uid="{E9A7BAB0-F7FA-4D06-BF96-50616CF4E323}"/>
    <cellStyle name="Normal 2 8 2 2 7" xfId="11661" xr:uid="{75180F9C-7C7D-42F3-8A53-9C32C6A96458}"/>
    <cellStyle name="Normal 2 8 2 2 8" xfId="11662" xr:uid="{6B6591BE-3DF0-4E62-8DFA-2F39B428095D}"/>
    <cellStyle name="Normal 2 8 2 2 9" xfId="11663" xr:uid="{09A5261E-1427-4A17-9747-A2FC28B1CFD0}"/>
    <cellStyle name="Normal 2 8 2 20" xfId="11664" xr:uid="{4F130D23-9926-418A-8B32-44316EA81E63}"/>
    <cellStyle name="Normal 2 8 2 21" xfId="11665" xr:uid="{2BE379E8-784E-4AA1-8B36-1D78CD105C5A}"/>
    <cellStyle name="Normal 2 8 2 22" xfId="11666" xr:uid="{E3D2AEBC-4035-4EAD-BF82-6D75FDBF1C50}"/>
    <cellStyle name="Normal 2 8 2 23" xfId="11667" xr:uid="{255DC325-E352-4242-8FAA-0FDC0BC3386F}"/>
    <cellStyle name="Normal 2 8 2 24" xfId="11668" xr:uid="{E1F97F75-5939-4AA5-94FF-ADB28BB9F165}"/>
    <cellStyle name="Normal 2 8 2 25" xfId="11669" xr:uid="{FF630440-AAE6-4E8B-892B-D8200B203DD8}"/>
    <cellStyle name="Normal 2 8 2 26" xfId="11670" xr:uid="{59055619-4533-498C-BEF4-56961FAFAE74}"/>
    <cellStyle name="Normal 2 8 2 27" xfId="11671" xr:uid="{F046DBCF-4A4B-46C9-B14B-69B71F54FB96}"/>
    <cellStyle name="Normal 2 8 2 28" xfId="11672" xr:uid="{FF13B9FD-DFFD-4DF9-AE7D-F67E70603F06}"/>
    <cellStyle name="Normal 2 8 2 29" xfId="11673" xr:uid="{9F9C2448-2D45-4FD8-9535-3C4DB231372F}"/>
    <cellStyle name="Normal 2 8 2 3" xfId="11674" xr:uid="{F6892BFF-7425-4B16-9D9C-46A02B81EF35}"/>
    <cellStyle name="Normal 2 8 2 30" xfId="11675" xr:uid="{C7877564-7C0C-4D43-9297-F50C9A180916}"/>
    <cellStyle name="Normal 2 8 2 31" xfId="11676" xr:uid="{F9BB830C-1753-40AB-ABDD-8CEE103B8C73}"/>
    <cellStyle name="Normal 2 8 2 32" xfId="11677" xr:uid="{81092327-98DE-427A-BA6E-1CB2137EC025}"/>
    <cellStyle name="Normal 2 8 2 33" xfId="11678" xr:uid="{1F639BCF-3113-4D4E-A394-9D44E7792394}"/>
    <cellStyle name="Normal 2 8 2 34" xfId="11679" xr:uid="{06D909E0-E051-4B36-A07E-522035244B24}"/>
    <cellStyle name="Normal 2 8 2 35" xfId="11680" xr:uid="{4FD8C8B5-E4AF-48D4-B6FC-C7D248DEACB0}"/>
    <cellStyle name="Normal 2 8 2 36" xfId="11681" xr:uid="{6CF0274C-035E-4EE5-89C6-385DA72CDBE5}"/>
    <cellStyle name="Normal 2 8 2 37" xfId="11682" xr:uid="{0A11BD2F-9D3C-4A7C-9B95-AED3BA8E4426}"/>
    <cellStyle name="Normal 2 8 2 38" xfId="11683" xr:uid="{AE66E590-8F69-4D46-BB6A-FED99B1B7361}"/>
    <cellStyle name="Normal 2 8 2 39" xfId="11684" xr:uid="{EB42DB6D-0428-4084-B01B-D9E16A7D284B}"/>
    <cellStyle name="Normal 2 8 2 4" xfId="11685" xr:uid="{0A9CE780-2384-4E9B-A43D-3FA2E61C649A}"/>
    <cellStyle name="Normal 2 8 2 40" xfId="11686" xr:uid="{3B994628-E295-41A1-BA18-53D97CEC9435}"/>
    <cellStyle name="Normal 2 8 2 5" xfId="11687" xr:uid="{0127863A-019A-46D0-BB5D-528492E9357B}"/>
    <cellStyle name="Normal 2 8 2 6" xfId="11688" xr:uid="{507C245F-652A-4FFB-AADB-81B8B3DCBFB6}"/>
    <cellStyle name="Normal 2 8 2 7" xfId="11689" xr:uid="{678C8605-0129-49D9-944B-51E93644F970}"/>
    <cellStyle name="Normal 2 8 2 8" xfId="11690" xr:uid="{9C0C7C12-481F-48CA-87EF-3875EDDF4B44}"/>
    <cellStyle name="Normal 2 8 2 9" xfId="11691" xr:uid="{701B7C52-7B97-4D50-A2A5-55869D5D397A}"/>
    <cellStyle name="Normal 2 8 20" xfId="11692" xr:uid="{D571C9D4-925E-4F3F-926E-0084DAC3F635}"/>
    <cellStyle name="Normal 2 8 21" xfId="11693" xr:uid="{82C1CECF-CA2F-46E0-AFF0-CFDB8AA956EF}"/>
    <cellStyle name="Normal 2 8 22" xfId="11694" xr:uid="{E13CC707-DC39-4E99-86CF-1EFD8DCDFB0E}"/>
    <cellStyle name="Normal 2 8 23" xfId="11695" xr:uid="{1DF8ECDD-19FA-4E35-A3FF-B36D3978E6D4}"/>
    <cellStyle name="Normal 2 8 24" xfId="11696" xr:uid="{B8034D97-C0FE-4E0A-B317-E1F4A7F07652}"/>
    <cellStyle name="Normal 2 8 25" xfId="11697" xr:uid="{FA1724B5-CE09-47C7-8A4E-2F2070B7D844}"/>
    <cellStyle name="Normal 2 8 26" xfId="11698" xr:uid="{80782D05-5012-4FB8-A613-CC3EAC1425A3}"/>
    <cellStyle name="Normal 2 8 27" xfId="11699" xr:uid="{33B78E95-EDE0-4325-8106-B3101E9A6454}"/>
    <cellStyle name="Normal 2 8 28" xfId="11700" xr:uid="{490AE03C-4AC7-478F-8A34-1023064371D9}"/>
    <cellStyle name="Normal 2 8 29" xfId="11701" xr:uid="{25058453-0998-4DF7-88C9-A95BB8EC8EA0}"/>
    <cellStyle name="Normal 2 8 3" xfId="11702" xr:uid="{CA288CD3-794B-44EC-A7FD-65283937843C}"/>
    <cellStyle name="Normal 2 8 3 10" xfId="11703" xr:uid="{61204CD3-3937-4A7C-9FA4-84412FDB2A76}"/>
    <cellStyle name="Normal 2 8 3 11" xfId="11704" xr:uid="{893833BE-7C98-4550-AACC-51A4465E0B7B}"/>
    <cellStyle name="Normal 2 8 3 12" xfId="11705" xr:uid="{87611BC3-D38B-4061-848D-48A7EE34B9BB}"/>
    <cellStyle name="Normal 2 8 3 13" xfId="11706" xr:uid="{9FA7C6B9-FAFC-4CDE-B85B-E12995E66A15}"/>
    <cellStyle name="Normal 2 8 3 14" xfId="11707" xr:uid="{61DC439D-9992-4D44-A1B3-16051550CF23}"/>
    <cellStyle name="Normal 2 8 3 15" xfId="11708" xr:uid="{1B8AF29B-1DFC-430F-BDF9-EE6BE4EB2518}"/>
    <cellStyle name="Normal 2 8 3 16" xfId="11709" xr:uid="{83FAD823-EBF2-4B9E-B52E-AA6172E65C49}"/>
    <cellStyle name="Normal 2 8 3 17" xfId="11710" xr:uid="{CFF1291B-64A7-4D73-9BB0-9E3047159A66}"/>
    <cellStyle name="Normal 2 8 3 18" xfId="11711" xr:uid="{C53C4879-351C-4616-A43A-E08D2C92DF86}"/>
    <cellStyle name="Normal 2 8 3 19" xfId="11712" xr:uid="{8F52B2D4-4CEB-4679-AB70-F9A25F5E5B43}"/>
    <cellStyle name="Normal 2 8 3 2" xfId="11713" xr:uid="{71282845-C163-4DF8-9305-FF22C9AE4286}"/>
    <cellStyle name="Normal 2 8 3 2 10" xfId="11714" xr:uid="{3A88F1E8-2B42-4E96-8D31-ACD8B833DD30}"/>
    <cellStyle name="Normal 2 8 3 2 11" xfId="11715" xr:uid="{CC83F405-52F5-40F9-B905-1FC4EC4E9AF0}"/>
    <cellStyle name="Normal 2 8 3 2 12" xfId="11716" xr:uid="{6A726743-35E1-4490-AA14-236A92235053}"/>
    <cellStyle name="Normal 2 8 3 2 13" xfId="11717" xr:uid="{BC6A48E8-31FA-47B5-9059-D0D4EF24F1A4}"/>
    <cellStyle name="Normal 2 8 3 2 14" xfId="11718" xr:uid="{2A330B47-E11D-4BA4-9821-A86BEB12D189}"/>
    <cellStyle name="Normal 2 8 3 2 15" xfId="11719" xr:uid="{86F135EF-0B97-4E02-AB61-7F7ED1003D64}"/>
    <cellStyle name="Normal 2 8 3 2 16" xfId="11720" xr:uid="{EF2B604E-9C90-4AED-9DA4-C8ADE4BC8D1C}"/>
    <cellStyle name="Normal 2 8 3 2 17" xfId="11721" xr:uid="{D5773055-06A8-4E73-86D9-115AC783939A}"/>
    <cellStyle name="Normal 2 8 3 2 18" xfId="11722" xr:uid="{02C0A6E3-D72E-4795-8AF8-DAD4217F4A8C}"/>
    <cellStyle name="Normal 2 8 3 2 19" xfId="11723" xr:uid="{9F7D7DB7-E402-464C-ACEB-CAEBB69B9AF3}"/>
    <cellStyle name="Normal 2 8 3 2 2" xfId="11724" xr:uid="{84475117-071B-45A3-ACAF-46A315E371C8}"/>
    <cellStyle name="Normal 2 8 3 2 20" xfId="11725" xr:uid="{ECFC77F7-71FA-4A0E-842A-7588F9E96B79}"/>
    <cellStyle name="Normal 2 8 3 2 21" xfId="11726" xr:uid="{F3BEFC8A-D6A8-418E-8735-67B5736C4058}"/>
    <cellStyle name="Normal 2 8 3 2 22" xfId="11727" xr:uid="{5D724E99-9591-4CCE-B07E-A74CAFAE6E0D}"/>
    <cellStyle name="Normal 2 8 3 2 23" xfId="11728" xr:uid="{32928551-DEC2-4B32-9DCC-20E728F13F9C}"/>
    <cellStyle name="Normal 2 8 3 2 24" xfId="11729" xr:uid="{50D82989-C9A3-4B37-89E0-75037CD7299D}"/>
    <cellStyle name="Normal 2 8 3 2 25" xfId="11730" xr:uid="{9AAA363A-2B1C-4CF3-BF84-C7409455E17C}"/>
    <cellStyle name="Normal 2 8 3 2 26" xfId="11731" xr:uid="{55C437D5-44A9-46A1-96CD-E4DC4B2F68BE}"/>
    <cellStyle name="Normal 2 8 3 2 27" xfId="11732" xr:uid="{A986C185-D27A-4D7B-9B49-22A1F8935621}"/>
    <cellStyle name="Normal 2 8 3 2 28" xfId="11733" xr:uid="{1E59D203-4483-483E-AAB0-6D5219D95EB3}"/>
    <cellStyle name="Normal 2 8 3 2 29" xfId="11734" xr:uid="{BD2DC580-19B8-4F3D-A7C4-D1210253FE41}"/>
    <cellStyle name="Normal 2 8 3 2 3" xfId="11735" xr:uid="{44AE53ED-95B6-4713-A78C-48D6CB7E367F}"/>
    <cellStyle name="Normal 2 8 3 2 30" xfId="11736" xr:uid="{3A44E9C9-DFE8-41F9-9B91-F8BC30D7C312}"/>
    <cellStyle name="Normal 2 8 3 2 31" xfId="11737" xr:uid="{F2F945C0-AD81-4E35-B9DE-F416E5B89989}"/>
    <cellStyle name="Normal 2 8 3 2 32" xfId="11738" xr:uid="{458AE3F8-C80E-41E0-BEDE-8B10D1F00677}"/>
    <cellStyle name="Normal 2 8 3 2 33" xfId="11739" xr:uid="{D2B14ADD-E033-4F09-8D4A-23412A8DC57C}"/>
    <cellStyle name="Normal 2 8 3 2 34" xfId="11740" xr:uid="{29C6CC58-C684-4418-8ED2-ED6FA4FA60B1}"/>
    <cellStyle name="Normal 2 8 3 2 35" xfId="11741" xr:uid="{2589B8DB-972F-448E-84E4-C11305DD476B}"/>
    <cellStyle name="Normal 2 8 3 2 36" xfId="11742" xr:uid="{A9D7E2D3-1086-4FB6-A01A-0F8643AD8584}"/>
    <cellStyle name="Normal 2 8 3 2 37" xfId="11743" xr:uid="{CA68ECC2-12F5-4667-9361-D07020536079}"/>
    <cellStyle name="Normal 2 8 3 2 38" xfId="11744" xr:uid="{7F44A488-DE06-4143-BEC5-F4D8B8F929E9}"/>
    <cellStyle name="Normal 2 8 3 2 4" xfId="11745" xr:uid="{8814A44A-1545-47A1-BF47-A0A3EF0E35F3}"/>
    <cellStyle name="Normal 2 8 3 2 5" xfId="11746" xr:uid="{8FDA7875-B4D2-49BA-8448-7FE15FDADCDB}"/>
    <cellStyle name="Normal 2 8 3 2 6" xfId="11747" xr:uid="{928FF2E8-59F5-47EA-89FA-5A9FB88086A4}"/>
    <cellStyle name="Normal 2 8 3 2 7" xfId="11748" xr:uid="{969CEBE8-6061-44D6-BB45-B3C76710BB08}"/>
    <cellStyle name="Normal 2 8 3 2 8" xfId="11749" xr:uid="{2790F076-5DB5-4D71-BE45-101D15381BE9}"/>
    <cellStyle name="Normal 2 8 3 2 9" xfId="11750" xr:uid="{301399B0-329C-430F-AF6E-550591846C31}"/>
    <cellStyle name="Normal 2 8 3 20" xfId="11751" xr:uid="{361AE729-AA9B-4245-83D2-73DBCFBEC482}"/>
    <cellStyle name="Normal 2 8 3 21" xfId="11752" xr:uid="{FFBFD33F-6789-40A3-82F1-358AB8C0EAF0}"/>
    <cellStyle name="Normal 2 8 3 22" xfId="11753" xr:uid="{E9DBD22B-6299-44C5-B810-4A8C5973DF98}"/>
    <cellStyle name="Normal 2 8 3 23" xfId="11754" xr:uid="{47BE88B6-EAAA-4794-B9CE-6CC943E14C8E}"/>
    <cellStyle name="Normal 2 8 3 24" xfId="11755" xr:uid="{CBC5EE97-9BF9-4A05-AF1C-E746228ED79D}"/>
    <cellStyle name="Normal 2 8 3 25" xfId="11756" xr:uid="{405FF5A2-0515-4753-9935-B5CFDA0B1998}"/>
    <cellStyle name="Normal 2 8 3 26" xfId="11757" xr:uid="{A8BB1F3E-4C68-4122-8E8D-816559FD72B3}"/>
    <cellStyle name="Normal 2 8 3 27" xfId="11758" xr:uid="{9789ECDE-2A6F-487B-AFD9-5F78B8CDB76D}"/>
    <cellStyle name="Normal 2 8 3 28" xfId="11759" xr:uid="{D4216571-A638-406A-9167-D878CEA1965B}"/>
    <cellStyle name="Normal 2 8 3 29" xfId="11760" xr:uid="{914FA364-1EBB-432A-B643-4C7EA5060AB7}"/>
    <cellStyle name="Normal 2 8 3 3" xfId="11761" xr:uid="{08104131-56C4-43FF-91DA-E8B06D2431A6}"/>
    <cellStyle name="Normal 2 8 3 30" xfId="11762" xr:uid="{A7122A3B-1300-463E-BA88-DC0E46AF71C3}"/>
    <cellStyle name="Normal 2 8 3 31" xfId="11763" xr:uid="{7890B55B-9677-4580-9D87-54A3D71AA79A}"/>
    <cellStyle name="Normal 2 8 3 32" xfId="11764" xr:uid="{1CED3332-9DB1-4897-AD46-36769A048527}"/>
    <cellStyle name="Normal 2 8 3 33" xfId="11765" xr:uid="{AFCAB31C-4304-446E-B0F2-DF39AF80CDDE}"/>
    <cellStyle name="Normal 2 8 3 34" xfId="11766" xr:uid="{0F11EE95-FFD1-4DE6-AC08-A7A3FCE65E15}"/>
    <cellStyle name="Normal 2 8 3 35" xfId="11767" xr:uid="{36E2229B-A7FE-4B3F-94DE-AFF8D1B844E9}"/>
    <cellStyle name="Normal 2 8 3 36" xfId="11768" xr:uid="{296CBC9E-7E1F-4CDD-B675-0B00E6BA4C70}"/>
    <cellStyle name="Normal 2 8 3 37" xfId="11769" xr:uid="{1E561A3C-5E17-44EB-BDC8-2BE5DB2EA10B}"/>
    <cellStyle name="Normal 2 8 3 38" xfId="11770" xr:uid="{4A171D18-2FDE-4A51-9D5A-1968FAA585C7}"/>
    <cellStyle name="Normal 2 8 3 4" xfId="11771" xr:uid="{1D9A9EBE-AC19-4C08-AB7E-266DA259AF21}"/>
    <cellStyle name="Normal 2 8 3 5" xfId="11772" xr:uid="{1CD6698B-D786-4DE4-BA74-ADD9ACBA335B}"/>
    <cellStyle name="Normal 2 8 3 6" xfId="11773" xr:uid="{405E596E-CE97-4FE6-BBAB-6C2B321C7333}"/>
    <cellStyle name="Normal 2 8 3 7" xfId="11774" xr:uid="{C829A9E6-7AC9-4BAB-8E69-BB8C5EFB8316}"/>
    <cellStyle name="Normal 2 8 3 8" xfId="11775" xr:uid="{6EE04E2C-9562-4966-A572-F76B3852804C}"/>
    <cellStyle name="Normal 2 8 3 9" xfId="11776" xr:uid="{EF3E1511-10E7-445E-89DD-A5A4A729C72E}"/>
    <cellStyle name="Normal 2 8 30" xfId="11777" xr:uid="{18E312CA-C6E2-411E-9B7A-F2A847E2D093}"/>
    <cellStyle name="Normal 2 8 31" xfId="11778" xr:uid="{17FC14AE-6C3D-485E-916B-2483E485B127}"/>
    <cellStyle name="Normal 2 8 32" xfId="11779" xr:uid="{E51FBB4C-56A6-4E6F-AEC4-10D4383413C7}"/>
    <cellStyle name="Normal 2 8 33" xfId="11780" xr:uid="{E58E3B17-1BA6-43CD-B7A7-6595FB1E94FB}"/>
    <cellStyle name="Normal 2 8 34" xfId="11781" xr:uid="{92C07510-1AF0-4414-979C-74822D0314D7}"/>
    <cellStyle name="Normal 2 8 35" xfId="11782" xr:uid="{AF34A860-C60E-47BF-96A3-942AD241E85A}"/>
    <cellStyle name="Normal 2 8 36" xfId="11783" xr:uid="{B8DD9B45-BEE1-4B75-9675-20AFF71B10AD}"/>
    <cellStyle name="Normal 2 8 37" xfId="11784" xr:uid="{26E70C95-1C3D-48DA-98DD-D76D1A1DF3B5}"/>
    <cellStyle name="Normal 2 8 38" xfId="11785" xr:uid="{13FE3B25-01AD-4495-9518-26920E18CE96}"/>
    <cellStyle name="Normal 2 8 39" xfId="11786" xr:uid="{9AE9DE45-7E01-405E-A732-0034374BCDF6}"/>
    <cellStyle name="Normal 2 8 4" xfId="11787" xr:uid="{17AF7C0C-319A-4165-A98A-123A3CEA6B00}"/>
    <cellStyle name="Normal 2 8 40" xfId="11788" xr:uid="{C9F1E162-F8E4-4764-966B-46C0C4F1A995}"/>
    <cellStyle name="Normal 2 8 5" xfId="11789" xr:uid="{BB99072B-B3A0-40DE-BD84-A5536130EBB8}"/>
    <cellStyle name="Normal 2 8 6" xfId="11790" xr:uid="{7438718B-8899-4392-A4EB-0CBE23CEBE64}"/>
    <cellStyle name="Normal 2 8 7" xfId="11791" xr:uid="{3683A838-CACF-452F-A3E4-DCEEBF13A516}"/>
    <cellStyle name="Normal 2 8 8" xfId="11792" xr:uid="{DC792C47-709C-4B82-B41F-E51F34A832C4}"/>
    <cellStyle name="Normal 2 8 9" xfId="11793" xr:uid="{DCE2EF52-B3AC-42FE-BAB5-68B4772D9231}"/>
    <cellStyle name="Normal 2 9" xfId="11794" xr:uid="{1094AB10-B493-4174-8BEA-8BC38EFCE72D}"/>
    <cellStyle name="Normal 2 9 10" xfId="11795" xr:uid="{29F97037-1299-438B-A461-7B731098A254}"/>
    <cellStyle name="Normal 2 9 11" xfId="11796" xr:uid="{1E37D0DB-F0B6-4FDA-98EF-EBB177DC4424}"/>
    <cellStyle name="Normal 2 9 12" xfId="11797" xr:uid="{3226D32B-44C6-4C71-BBD5-5C5DEADED693}"/>
    <cellStyle name="Normal 2 9 13" xfId="11798" xr:uid="{F1CFF089-BF38-43BB-9A61-CA1FE92F8FE4}"/>
    <cellStyle name="Normal 2 9 14" xfId="11799" xr:uid="{D3635DFB-1183-41A8-B47E-84B40183F725}"/>
    <cellStyle name="Normal 2 9 15" xfId="11800" xr:uid="{E2E928E1-85AB-461C-A617-7A2C1135FAF9}"/>
    <cellStyle name="Normal 2 9 16" xfId="11801" xr:uid="{16325A44-C5AA-42C2-A27A-C303AA173C78}"/>
    <cellStyle name="Normal 2 9 17" xfId="11802" xr:uid="{983C5124-718E-4847-9B1D-F29168F1DD96}"/>
    <cellStyle name="Normal 2 9 18" xfId="11803" xr:uid="{F612B627-DC53-405B-A687-B23B5C35A30A}"/>
    <cellStyle name="Normal 2 9 19" xfId="11804" xr:uid="{41AB0D87-173E-454B-8C48-A82A839C7F06}"/>
    <cellStyle name="Normal 2 9 2" xfId="11805" xr:uid="{E28922B4-E576-48BC-93A6-33F693CB3E03}"/>
    <cellStyle name="Normal 2 9 2 10" xfId="11806" xr:uid="{E8D13726-7B02-43E6-A968-FC29964BAB6F}"/>
    <cellStyle name="Normal 2 9 2 11" xfId="11807" xr:uid="{6FCA8D99-99B5-47C7-A3C5-BD9A8AADD839}"/>
    <cellStyle name="Normal 2 9 2 12" xfId="11808" xr:uid="{EE3515D1-AC2E-4E29-91A0-CE34C8DF36EB}"/>
    <cellStyle name="Normal 2 9 2 13" xfId="11809" xr:uid="{6D047575-FBBC-468C-BAC0-7B8BBA369531}"/>
    <cellStyle name="Normal 2 9 2 14" xfId="11810" xr:uid="{CA2C4C57-26D2-44EC-BF98-C8FD27AE9BC7}"/>
    <cellStyle name="Normal 2 9 2 15" xfId="11811" xr:uid="{6E38437A-9DC0-4FA3-B5B2-0894E71686EB}"/>
    <cellStyle name="Normal 2 9 2 16" xfId="11812" xr:uid="{80DC083F-C107-47D9-9CAB-C651F48AA298}"/>
    <cellStyle name="Normal 2 9 2 17" xfId="11813" xr:uid="{16D751B7-F476-481A-86A9-F9D76E5A5D50}"/>
    <cellStyle name="Normal 2 9 2 18" xfId="11814" xr:uid="{27A94B80-63E2-4DC1-95A7-532D8DF29065}"/>
    <cellStyle name="Normal 2 9 2 19" xfId="11815" xr:uid="{0006D2B8-3FF4-46AD-97A4-4CB4D90A131C}"/>
    <cellStyle name="Normal 2 9 2 2" xfId="11816" xr:uid="{6EAC7EED-AD8A-40AD-963A-9D804A8569F5}"/>
    <cellStyle name="Normal 2 9 2 2 10" xfId="11817" xr:uid="{28C5C3CA-6C7F-4F10-AFEE-6CD3B6822300}"/>
    <cellStyle name="Normal 2 9 2 2 11" xfId="11818" xr:uid="{D672D1D7-502C-439D-951A-9D5D2B62FADD}"/>
    <cellStyle name="Normal 2 9 2 2 12" xfId="11819" xr:uid="{51E2CC11-2C98-4619-8987-6EF99677BE0F}"/>
    <cellStyle name="Normal 2 9 2 2 13" xfId="11820" xr:uid="{0C66E591-DB20-4E5D-84EA-61ADCEE57C62}"/>
    <cellStyle name="Normal 2 9 2 2 14" xfId="11821" xr:uid="{A6EE0798-F0FF-4905-BBDD-8B25D350838C}"/>
    <cellStyle name="Normal 2 9 2 2 15" xfId="11822" xr:uid="{E072A7DB-A0FE-403A-AACF-EF57831BD2AA}"/>
    <cellStyle name="Normal 2 9 2 2 16" xfId="11823" xr:uid="{1A9A7A37-92B9-4D5A-9ACB-0C5FCB0B6B26}"/>
    <cellStyle name="Normal 2 9 2 2 17" xfId="11824" xr:uid="{39C0ECFE-D2D9-4B05-A159-F0BA4D44A905}"/>
    <cellStyle name="Normal 2 9 2 2 18" xfId="11825" xr:uid="{00A3D06A-975B-40BB-95DC-35A7D0F0B6DF}"/>
    <cellStyle name="Normal 2 9 2 2 19" xfId="11826" xr:uid="{761356FD-27B7-4162-BF12-B9328E00D87A}"/>
    <cellStyle name="Normal 2 9 2 2 2" xfId="11827" xr:uid="{28EF3210-AD01-49D1-83DF-BDDB191848A4}"/>
    <cellStyle name="Normal 2 9 2 2 2 10" xfId="11828" xr:uid="{BFE93A7D-7C2D-4F53-8376-6E4B6920FD20}"/>
    <cellStyle name="Normal 2 9 2 2 2 11" xfId="11829" xr:uid="{A7B49BCA-9E0C-466A-A67D-5A3B58353BF0}"/>
    <cellStyle name="Normal 2 9 2 2 2 12" xfId="11830" xr:uid="{580E1A04-EA70-48C1-9119-D80BE30B3FEE}"/>
    <cellStyle name="Normal 2 9 2 2 2 13" xfId="11831" xr:uid="{9F4A03E5-2D8B-42EC-9D3B-6E936BA698FD}"/>
    <cellStyle name="Normal 2 9 2 2 2 14" xfId="11832" xr:uid="{C42C341D-C59E-46BF-9D8B-DD0D92ABC1B0}"/>
    <cellStyle name="Normal 2 9 2 2 2 15" xfId="11833" xr:uid="{54F0C539-7B68-4CCA-B5CF-8D85D37A4504}"/>
    <cellStyle name="Normal 2 9 2 2 2 16" xfId="11834" xr:uid="{D47331D7-7F23-47F3-9A47-10328005406C}"/>
    <cellStyle name="Normal 2 9 2 2 2 17" xfId="11835" xr:uid="{E48C81B7-F5A2-4FBE-9204-BFD4F23C6D1B}"/>
    <cellStyle name="Normal 2 9 2 2 2 18" xfId="11836" xr:uid="{AD0B98C4-1383-487E-8344-93423D395257}"/>
    <cellStyle name="Normal 2 9 2 2 2 19" xfId="11837" xr:uid="{82D7CD2E-1365-4462-9CDB-F835F4ED14D2}"/>
    <cellStyle name="Normal 2 9 2 2 2 2" xfId="11838" xr:uid="{A5FBD1C9-7CE2-45E8-B577-4684740835CB}"/>
    <cellStyle name="Normal 2 9 2 2 2 20" xfId="11839" xr:uid="{CF5A326A-35B0-4870-B9E9-9141074704F6}"/>
    <cellStyle name="Normal 2 9 2 2 2 21" xfId="11840" xr:uid="{7B98969C-E014-481D-A409-BA4B0FF83A21}"/>
    <cellStyle name="Normal 2 9 2 2 2 22" xfId="11841" xr:uid="{A98EC1BE-A788-4BBE-960E-F1856BF6D555}"/>
    <cellStyle name="Normal 2 9 2 2 2 23" xfId="11842" xr:uid="{8696340E-DC33-44C0-9719-2DEE9ADDA116}"/>
    <cellStyle name="Normal 2 9 2 2 2 24" xfId="11843" xr:uid="{E7CA0DAA-A580-42C1-90E6-71B50C793FFB}"/>
    <cellStyle name="Normal 2 9 2 2 2 25" xfId="11844" xr:uid="{FFCEEDFB-0AC9-4E6E-9D8A-0B66FA89A9E0}"/>
    <cellStyle name="Normal 2 9 2 2 2 26" xfId="11845" xr:uid="{D05C4CEC-8E21-4F7A-A03A-7ED1C4A50802}"/>
    <cellStyle name="Normal 2 9 2 2 2 27" xfId="11846" xr:uid="{6A1C4910-0A9D-4D0D-9E6E-96F8BEB7BA50}"/>
    <cellStyle name="Normal 2 9 2 2 2 28" xfId="11847" xr:uid="{A59C4861-0FFD-468D-B457-6714FAF54846}"/>
    <cellStyle name="Normal 2 9 2 2 2 29" xfId="11848" xr:uid="{1C3D3746-27A5-4559-99F5-757B0E779577}"/>
    <cellStyle name="Normal 2 9 2 2 2 3" xfId="11849" xr:uid="{8B68D3DC-DA78-4996-B196-48A1E93649EF}"/>
    <cellStyle name="Normal 2 9 2 2 2 30" xfId="11850" xr:uid="{B2BEF89B-DD38-4F04-A7F1-75FBD4C09ED0}"/>
    <cellStyle name="Normal 2 9 2 2 2 31" xfId="11851" xr:uid="{C71A22D4-C21F-44FC-8B54-1197450364E9}"/>
    <cellStyle name="Normal 2 9 2 2 2 32" xfId="11852" xr:uid="{21ED1D04-764B-49CB-812E-1B59FA23AA4D}"/>
    <cellStyle name="Normal 2 9 2 2 2 33" xfId="11853" xr:uid="{DBE7223F-5F0C-40FD-87A8-643357E8F11B}"/>
    <cellStyle name="Normal 2 9 2 2 2 34" xfId="11854" xr:uid="{BEA331A3-A74B-4E24-804C-86417C748306}"/>
    <cellStyle name="Normal 2 9 2 2 2 35" xfId="11855" xr:uid="{3B3E2004-2012-49AC-86FB-6ED2915F8F04}"/>
    <cellStyle name="Normal 2 9 2 2 2 36" xfId="11856" xr:uid="{D60702F7-3097-42D9-AE95-A8D623491E5B}"/>
    <cellStyle name="Normal 2 9 2 2 2 37" xfId="11857" xr:uid="{9AE1602C-2986-4C24-BE99-4F639B4EF74A}"/>
    <cellStyle name="Normal 2 9 2 2 2 38" xfId="11858" xr:uid="{88882708-52F8-4B1A-B696-4BCA92DF4235}"/>
    <cellStyle name="Normal 2 9 2 2 2 4" xfId="11859" xr:uid="{B76627A6-B658-45B0-AD25-C4CC11EC47F5}"/>
    <cellStyle name="Normal 2 9 2 2 2 5" xfId="11860" xr:uid="{54EBB4E1-CF89-483F-84C7-6CD0E116EAD2}"/>
    <cellStyle name="Normal 2 9 2 2 2 6" xfId="11861" xr:uid="{F581C290-37D6-4902-90CF-360859E23C3E}"/>
    <cellStyle name="Normal 2 9 2 2 2 7" xfId="11862" xr:uid="{3C2D7CBA-E38F-457D-8E67-D79AEDCAF209}"/>
    <cellStyle name="Normal 2 9 2 2 2 8" xfId="11863" xr:uid="{2117ABFE-3ED7-48AC-BEF5-72B994AAD348}"/>
    <cellStyle name="Normal 2 9 2 2 2 9" xfId="11864" xr:uid="{E979B027-A949-478D-95F3-2DDCD3E45703}"/>
    <cellStyle name="Normal 2 9 2 2 20" xfId="11865" xr:uid="{710E9DAF-1612-4572-9C7C-E08F56BD4F67}"/>
    <cellStyle name="Normal 2 9 2 2 21" xfId="11866" xr:uid="{0C83F7C3-EA68-47EE-B7BD-51F6D8B1F8B8}"/>
    <cellStyle name="Normal 2 9 2 2 22" xfId="11867" xr:uid="{626AC794-3686-4066-B650-5FA46D782592}"/>
    <cellStyle name="Normal 2 9 2 2 23" xfId="11868" xr:uid="{4BCFCD10-72B2-4E60-BC62-AE1849742540}"/>
    <cellStyle name="Normal 2 9 2 2 24" xfId="11869" xr:uid="{BC252A48-081B-4321-9FD5-713EDB80A8A5}"/>
    <cellStyle name="Normal 2 9 2 2 25" xfId="11870" xr:uid="{912CFBED-D7DD-454E-A072-8F99C2256F0C}"/>
    <cellStyle name="Normal 2 9 2 2 26" xfId="11871" xr:uid="{C051ED35-88EB-47D5-BC4B-77433C620FCF}"/>
    <cellStyle name="Normal 2 9 2 2 27" xfId="11872" xr:uid="{7FC81318-467A-4827-A131-E575D627712C}"/>
    <cellStyle name="Normal 2 9 2 2 28" xfId="11873" xr:uid="{988AD847-148F-47E4-95A4-F37FA707989A}"/>
    <cellStyle name="Normal 2 9 2 2 29" xfId="11874" xr:uid="{15D3F387-B0D7-40F5-9591-8EEDCD53DD39}"/>
    <cellStyle name="Normal 2 9 2 2 3" xfId="11875" xr:uid="{BD83782B-A073-4F57-AEAA-CDE77A20141A}"/>
    <cellStyle name="Normal 2 9 2 2 30" xfId="11876" xr:uid="{0EA59822-FF99-491B-A106-7130538D6088}"/>
    <cellStyle name="Normal 2 9 2 2 31" xfId="11877" xr:uid="{3A228DAD-D64A-466F-8337-BF9B1F5919A1}"/>
    <cellStyle name="Normal 2 9 2 2 32" xfId="11878" xr:uid="{1975F19A-8C62-4C4C-B9EF-0752E22FEF08}"/>
    <cellStyle name="Normal 2 9 2 2 33" xfId="11879" xr:uid="{DDCB4D5C-2056-4873-A7CD-98FAD6A32CCE}"/>
    <cellStyle name="Normal 2 9 2 2 34" xfId="11880" xr:uid="{D804EA74-2BEF-4A4E-B343-B935BF0B97C4}"/>
    <cellStyle name="Normal 2 9 2 2 35" xfId="11881" xr:uid="{2E5C3A13-02F0-403E-8AD7-544547580EE9}"/>
    <cellStyle name="Normal 2 9 2 2 36" xfId="11882" xr:uid="{66824F39-894B-4BD5-A8CA-F8CBE72002B4}"/>
    <cellStyle name="Normal 2 9 2 2 37" xfId="11883" xr:uid="{C85CD7CB-71F0-4E96-814F-312AD816C64E}"/>
    <cellStyle name="Normal 2 9 2 2 38" xfId="11884" xr:uid="{883A10C5-7B0F-4A1F-8001-492FC0F5176D}"/>
    <cellStyle name="Normal 2 9 2 2 4" xfId="11885" xr:uid="{A4421F06-DB79-4C5E-8BE5-9B95D6309000}"/>
    <cellStyle name="Normal 2 9 2 2 5" xfId="11886" xr:uid="{AD7E4C36-AFA0-4120-9D8A-EE3BD31BE137}"/>
    <cellStyle name="Normal 2 9 2 2 6" xfId="11887" xr:uid="{CA277BDF-3460-45D4-8346-1FE215052198}"/>
    <cellStyle name="Normal 2 9 2 2 7" xfId="11888" xr:uid="{591A1773-1446-4B6A-88EB-90031A054127}"/>
    <cellStyle name="Normal 2 9 2 2 8" xfId="11889" xr:uid="{DC671813-9C91-4DC2-8576-C3EFB9DA453D}"/>
    <cellStyle name="Normal 2 9 2 2 9" xfId="11890" xr:uid="{A3E44386-11EB-4AA6-95D4-441BD3C34109}"/>
    <cellStyle name="Normal 2 9 2 20" xfId="11891" xr:uid="{19F0F032-9563-473B-8833-69F4E6B330C6}"/>
    <cellStyle name="Normal 2 9 2 21" xfId="11892" xr:uid="{ABC65C76-464D-45B6-804D-E0D4F3CE550C}"/>
    <cellStyle name="Normal 2 9 2 22" xfId="11893" xr:uid="{92AE39A9-EF35-444A-BFA7-55A5D8B9F99A}"/>
    <cellStyle name="Normal 2 9 2 23" xfId="11894" xr:uid="{395D95A1-E8F8-4029-BF2B-FB0815ACB767}"/>
    <cellStyle name="Normal 2 9 2 24" xfId="11895" xr:uid="{E9A822BE-7E3A-4F45-AAA7-EA0A803D0639}"/>
    <cellStyle name="Normal 2 9 2 25" xfId="11896" xr:uid="{79B1A3E0-41C9-4E4C-8A99-A0F4DFC98462}"/>
    <cellStyle name="Normal 2 9 2 26" xfId="11897" xr:uid="{A125F4A7-F7C0-4F44-A6B6-A7AB67EED9FA}"/>
    <cellStyle name="Normal 2 9 2 27" xfId="11898" xr:uid="{56CFE9B7-38C0-4CCE-83DF-AFE5CBF8C966}"/>
    <cellStyle name="Normal 2 9 2 28" xfId="11899" xr:uid="{360402D1-3A56-43B7-A4A3-D04AFFD18F16}"/>
    <cellStyle name="Normal 2 9 2 29" xfId="11900" xr:uid="{B9172C0A-26D4-4163-9ED0-45C16593C56F}"/>
    <cellStyle name="Normal 2 9 2 3" xfId="11901" xr:uid="{B8684683-C585-4E0F-BDBC-6A1D30A641DE}"/>
    <cellStyle name="Normal 2 9 2 30" xfId="11902" xr:uid="{A78AA2B6-7AD1-462A-BB17-170DC35BA102}"/>
    <cellStyle name="Normal 2 9 2 31" xfId="11903" xr:uid="{344FDA55-FE44-4EB0-B03A-BCD3222C0E09}"/>
    <cellStyle name="Normal 2 9 2 32" xfId="11904" xr:uid="{84BC781D-385F-41F7-9BE5-786BF4BF2CFD}"/>
    <cellStyle name="Normal 2 9 2 33" xfId="11905" xr:uid="{49942833-ABF3-4E9B-8BA1-575EB1BE97D9}"/>
    <cellStyle name="Normal 2 9 2 34" xfId="11906" xr:uid="{FFD61AEA-8BFB-457B-98FF-1D9A93CD9491}"/>
    <cellStyle name="Normal 2 9 2 35" xfId="11907" xr:uid="{A838BF0E-C501-49A9-876C-140A3C633E3F}"/>
    <cellStyle name="Normal 2 9 2 36" xfId="11908" xr:uid="{DA5A7FB9-595D-4787-8024-AC0C48E366EB}"/>
    <cellStyle name="Normal 2 9 2 37" xfId="11909" xr:uid="{F06D5F45-6681-4A9C-9DF2-888CD8522970}"/>
    <cellStyle name="Normal 2 9 2 38" xfId="11910" xr:uid="{1BCF7AEA-61B7-475A-9962-21141C37229D}"/>
    <cellStyle name="Normal 2 9 2 39" xfId="11911" xr:uid="{E1705081-26A1-4A86-82D6-CAC54932027E}"/>
    <cellStyle name="Normal 2 9 2 4" xfId="11912" xr:uid="{DF3F65FD-D1D7-4838-9DCC-6FDE3D96A9DC}"/>
    <cellStyle name="Normal 2 9 2 40" xfId="11913" xr:uid="{55A85692-4C2F-4E3C-B775-7661B94DC511}"/>
    <cellStyle name="Normal 2 9 2 5" xfId="11914" xr:uid="{A5C3E371-4BDF-4737-B460-BED5460A71C6}"/>
    <cellStyle name="Normal 2 9 2 6" xfId="11915" xr:uid="{DE28B32C-E7BF-4D6B-B969-2D5FF104D4B5}"/>
    <cellStyle name="Normal 2 9 2 7" xfId="11916" xr:uid="{A224B9D8-A2E7-40B4-AC05-3FDB34452346}"/>
    <cellStyle name="Normal 2 9 2 8" xfId="11917" xr:uid="{07A65866-004E-4102-A0E6-81361A77269D}"/>
    <cellStyle name="Normal 2 9 2 9" xfId="11918" xr:uid="{F49DE5D0-F118-4738-8A74-D2053230558E}"/>
    <cellStyle name="Normal 2 9 20" xfId="11919" xr:uid="{EFCF0E80-8844-4BA9-8FB6-597EA6C7ADE5}"/>
    <cellStyle name="Normal 2 9 21" xfId="11920" xr:uid="{9C7A2DB3-0071-45B7-8CD4-DAE714F5BBAF}"/>
    <cellStyle name="Normal 2 9 22" xfId="11921" xr:uid="{E462B767-C66D-4989-83CB-CD2CC2691C0B}"/>
    <cellStyle name="Normal 2 9 23" xfId="11922" xr:uid="{84A0FDB9-9795-4E13-AA4F-53960F71D8C9}"/>
    <cellStyle name="Normal 2 9 24" xfId="11923" xr:uid="{B96D6D29-BED8-472B-9813-6E78B14A39A1}"/>
    <cellStyle name="Normal 2 9 25" xfId="11924" xr:uid="{5DD64218-8E18-4347-813A-7A58ADA84FC8}"/>
    <cellStyle name="Normal 2 9 26" xfId="11925" xr:uid="{3CDB2821-211F-404B-8E66-13359139819C}"/>
    <cellStyle name="Normal 2 9 27" xfId="11926" xr:uid="{EB3EFAB0-D147-49BD-BC81-09FC2FAE8CBD}"/>
    <cellStyle name="Normal 2 9 28" xfId="11927" xr:uid="{CCB95F18-34BA-4E37-BEC7-355D170A33CD}"/>
    <cellStyle name="Normal 2 9 29" xfId="11928" xr:uid="{7CBF9E26-621F-4F49-ABF1-1249A7077081}"/>
    <cellStyle name="Normal 2 9 3" xfId="11929" xr:uid="{53F6929C-932E-4D7F-8961-2ED03DFB34F8}"/>
    <cellStyle name="Normal 2 9 3 10" xfId="11930" xr:uid="{8D96D123-5B7C-491F-B024-81EEBC3EEE94}"/>
    <cellStyle name="Normal 2 9 3 11" xfId="11931" xr:uid="{2131B2FF-6F84-4144-8E7F-D2949F726751}"/>
    <cellStyle name="Normal 2 9 3 12" xfId="11932" xr:uid="{856371C9-8D73-4412-854C-75F2C29849DB}"/>
    <cellStyle name="Normal 2 9 3 13" xfId="11933" xr:uid="{20E334DE-7403-48B9-A810-1E0BD6F4195B}"/>
    <cellStyle name="Normal 2 9 3 14" xfId="11934" xr:uid="{BF3B15F3-9D6C-473A-9D4B-520BF79C541D}"/>
    <cellStyle name="Normal 2 9 3 15" xfId="11935" xr:uid="{75E02624-3AFA-473A-864F-2F9FD010E583}"/>
    <cellStyle name="Normal 2 9 3 16" xfId="11936" xr:uid="{CE02F342-60F0-4760-82F3-3A733F2FFAFC}"/>
    <cellStyle name="Normal 2 9 3 17" xfId="11937" xr:uid="{218A69E0-DE3B-4CA6-AA84-0B10D9919571}"/>
    <cellStyle name="Normal 2 9 3 18" xfId="11938" xr:uid="{58EE0BA2-A643-473B-A44A-1992AECF58FD}"/>
    <cellStyle name="Normal 2 9 3 19" xfId="11939" xr:uid="{7751FAF0-C3D3-4C42-A7BD-E55C13312476}"/>
    <cellStyle name="Normal 2 9 3 2" xfId="11940" xr:uid="{F8110439-344F-4C0E-AAA4-F991706ED4CB}"/>
    <cellStyle name="Normal 2 9 3 2 10" xfId="11941" xr:uid="{44C72B8C-CD6D-4791-9713-B395B6191927}"/>
    <cellStyle name="Normal 2 9 3 2 11" xfId="11942" xr:uid="{48A9A61E-6FE2-4505-A206-C48A61E42DD3}"/>
    <cellStyle name="Normal 2 9 3 2 12" xfId="11943" xr:uid="{70FAE8B8-EBCB-4120-A9DE-DBF01B19E3DA}"/>
    <cellStyle name="Normal 2 9 3 2 13" xfId="11944" xr:uid="{9E638C13-9E63-4F6D-B3F2-1F2829F7B276}"/>
    <cellStyle name="Normal 2 9 3 2 14" xfId="11945" xr:uid="{14D78AF2-2A0C-4278-B547-4F7F9441F37C}"/>
    <cellStyle name="Normal 2 9 3 2 15" xfId="11946" xr:uid="{B77A8EF5-508D-4A2C-A282-FB63C9FA3DB3}"/>
    <cellStyle name="Normal 2 9 3 2 16" xfId="11947" xr:uid="{62E39012-0FE1-437A-9BED-4347086B8A63}"/>
    <cellStyle name="Normal 2 9 3 2 17" xfId="11948" xr:uid="{E2CDD8DE-D69C-4129-9280-B0C45AFFBD76}"/>
    <cellStyle name="Normal 2 9 3 2 18" xfId="11949" xr:uid="{FF5C7F97-BD42-43AA-8E38-D8B791D07B37}"/>
    <cellStyle name="Normal 2 9 3 2 19" xfId="11950" xr:uid="{4EB1F3AC-C1A0-4B22-8A7D-8A7E99651880}"/>
    <cellStyle name="Normal 2 9 3 2 2" xfId="11951" xr:uid="{F5A8B115-AABF-40FA-A600-A0FD12FECCD1}"/>
    <cellStyle name="Normal 2 9 3 2 20" xfId="11952" xr:uid="{72A7B746-8FC1-4B9F-A0A4-93B3CAFF66F9}"/>
    <cellStyle name="Normal 2 9 3 2 21" xfId="11953" xr:uid="{2A206039-F41F-4B3E-9EDF-6C26E68799DC}"/>
    <cellStyle name="Normal 2 9 3 2 22" xfId="11954" xr:uid="{ACF2DDC8-23A7-4DD0-8737-B29DCFA9861E}"/>
    <cellStyle name="Normal 2 9 3 2 23" xfId="11955" xr:uid="{D063E7A0-86A4-474E-A399-1111BBFB8B9D}"/>
    <cellStyle name="Normal 2 9 3 2 24" xfId="11956" xr:uid="{A4DB7396-99EF-4446-A948-3275673E56DF}"/>
    <cellStyle name="Normal 2 9 3 2 25" xfId="11957" xr:uid="{DDD8887D-94D3-4E59-A9DD-DA05A9905036}"/>
    <cellStyle name="Normal 2 9 3 2 26" xfId="11958" xr:uid="{F44E1242-A93F-4869-93BF-146CC58133B1}"/>
    <cellStyle name="Normal 2 9 3 2 27" xfId="11959" xr:uid="{608F4CCB-C930-4CEF-A6CC-41BE5F28875D}"/>
    <cellStyle name="Normal 2 9 3 2 28" xfId="11960" xr:uid="{13EB5FB5-A7A6-42F0-8829-486FE61312F0}"/>
    <cellStyle name="Normal 2 9 3 2 29" xfId="11961" xr:uid="{7DE07D6D-BF09-4BDD-AED6-EF5745A941C3}"/>
    <cellStyle name="Normal 2 9 3 2 3" xfId="11962" xr:uid="{3C0093A6-928B-4D48-B4D9-894947146E37}"/>
    <cellStyle name="Normal 2 9 3 2 30" xfId="11963" xr:uid="{77BECB5B-27BB-415B-BB72-A7B1D807A2F8}"/>
    <cellStyle name="Normal 2 9 3 2 31" xfId="11964" xr:uid="{D114111C-5A4F-450F-8AF5-8636DD43DF3D}"/>
    <cellStyle name="Normal 2 9 3 2 32" xfId="11965" xr:uid="{F3EB1627-4FF5-431B-A8A3-6ADBEBAE62E6}"/>
    <cellStyle name="Normal 2 9 3 2 33" xfId="11966" xr:uid="{0397BF85-8894-4E11-A1AB-3C5793FAC8B3}"/>
    <cellStyle name="Normal 2 9 3 2 34" xfId="11967" xr:uid="{833721B8-7A98-48DC-AB80-8D1B78D45E37}"/>
    <cellStyle name="Normal 2 9 3 2 35" xfId="11968" xr:uid="{5EEF0A91-AA2E-4F5D-92F0-2006591134DE}"/>
    <cellStyle name="Normal 2 9 3 2 36" xfId="11969" xr:uid="{185A01B1-1208-4D7E-A388-C09E556B088D}"/>
    <cellStyle name="Normal 2 9 3 2 37" xfId="11970" xr:uid="{4E98F11B-EC6E-434C-99D1-7470EA248A6B}"/>
    <cellStyle name="Normal 2 9 3 2 38" xfId="11971" xr:uid="{B63ABAD8-074D-4982-AFFF-1C8FD4D53711}"/>
    <cellStyle name="Normal 2 9 3 2 4" xfId="11972" xr:uid="{E281B6DA-D427-4260-B4C9-B648350AF1B1}"/>
    <cellStyle name="Normal 2 9 3 2 5" xfId="11973" xr:uid="{01B10058-09DD-4725-961F-FDD65DDB5988}"/>
    <cellStyle name="Normal 2 9 3 2 6" xfId="11974" xr:uid="{AA496E5F-2AA1-49C7-A6D3-42D172C8DE68}"/>
    <cellStyle name="Normal 2 9 3 2 7" xfId="11975" xr:uid="{EFCB6C65-3183-4859-BFBA-BEF5DA82DDCE}"/>
    <cellStyle name="Normal 2 9 3 2 8" xfId="11976" xr:uid="{9855E2DA-FFA8-4DF9-A139-D7AE5894A9D4}"/>
    <cellStyle name="Normal 2 9 3 2 9" xfId="11977" xr:uid="{5D860D05-EFBE-46A8-BE0C-3D818ABD9525}"/>
    <cellStyle name="Normal 2 9 3 20" xfId="11978" xr:uid="{60AA9B30-EAE0-477C-A0A2-634A4E17674A}"/>
    <cellStyle name="Normal 2 9 3 21" xfId="11979" xr:uid="{7E782A57-C22C-4F6F-A6DA-5154BB5C8BAF}"/>
    <cellStyle name="Normal 2 9 3 22" xfId="11980" xr:uid="{7C7DF78B-F48D-4A5E-833E-4797962398F6}"/>
    <cellStyle name="Normal 2 9 3 23" xfId="11981" xr:uid="{9E12FE4D-9E76-478C-9EDD-3135C363299E}"/>
    <cellStyle name="Normal 2 9 3 24" xfId="11982" xr:uid="{104AF1DD-7D94-4044-B83F-489469187458}"/>
    <cellStyle name="Normal 2 9 3 25" xfId="11983" xr:uid="{A3528F79-4845-458B-AF74-2E6EBA5287E9}"/>
    <cellStyle name="Normal 2 9 3 26" xfId="11984" xr:uid="{19EA05BF-9048-4BA6-9CB0-A5FF921B3BF4}"/>
    <cellStyle name="Normal 2 9 3 27" xfId="11985" xr:uid="{92420DB1-8005-4CC2-919E-8D2046A36F43}"/>
    <cellStyle name="Normal 2 9 3 28" xfId="11986" xr:uid="{3F78DAF2-A72F-4E65-B2BE-BEAB63DC42BF}"/>
    <cellStyle name="Normal 2 9 3 29" xfId="11987" xr:uid="{66823C71-754F-4F76-BAAE-69CD4BBD935F}"/>
    <cellStyle name="Normal 2 9 3 3" xfId="11988" xr:uid="{9F4F16E3-1550-4BB8-B9A3-2B914530BDBB}"/>
    <cellStyle name="Normal 2 9 3 30" xfId="11989" xr:uid="{04DA8D21-822D-4D11-952F-013BB56DC1A1}"/>
    <cellStyle name="Normal 2 9 3 31" xfId="11990" xr:uid="{C110DB80-BCC7-4FDE-BB23-D293E2DEEE61}"/>
    <cellStyle name="Normal 2 9 3 32" xfId="11991" xr:uid="{457E1185-9311-44DD-A8CC-F507C3F50ED7}"/>
    <cellStyle name="Normal 2 9 3 33" xfId="11992" xr:uid="{F91B2A82-427D-4AAE-BF0C-2AD15DEF726E}"/>
    <cellStyle name="Normal 2 9 3 34" xfId="11993" xr:uid="{84BDB95E-1DB6-4367-ABD7-2B6E7490DFAB}"/>
    <cellStyle name="Normal 2 9 3 35" xfId="11994" xr:uid="{C4CD70BE-B726-48B5-8616-F20D57CE9801}"/>
    <cellStyle name="Normal 2 9 3 36" xfId="11995" xr:uid="{28E8B537-DD13-4106-A6BC-F31C5760A0E0}"/>
    <cellStyle name="Normal 2 9 3 37" xfId="11996" xr:uid="{E936D7E2-99B1-4463-93A1-9F42775A22B5}"/>
    <cellStyle name="Normal 2 9 3 38" xfId="11997" xr:uid="{4FB2E251-30A8-4778-A233-2D6A9755EBE5}"/>
    <cellStyle name="Normal 2 9 3 4" xfId="11998" xr:uid="{0938ECCB-9DF4-46F2-9673-71FBC53DB6FE}"/>
    <cellStyle name="Normal 2 9 3 5" xfId="11999" xr:uid="{F31BB090-CF9D-4627-B95E-F6A0C2570529}"/>
    <cellStyle name="Normal 2 9 3 6" xfId="12000" xr:uid="{D0BA2633-0B75-4FD5-9E0E-D8D4F300F4A5}"/>
    <cellStyle name="Normal 2 9 3 7" xfId="12001" xr:uid="{B9DC3429-D036-4381-B8EE-68DB64C097F1}"/>
    <cellStyle name="Normal 2 9 3 8" xfId="12002" xr:uid="{4BDB28F0-498F-457B-B2ED-2DB31B6FF1F3}"/>
    <cellStyle name="Normal 2 9 3 9" xfId="12003" xr:uid="{0C17FAF8-8576-4338-A31D-6885BFE2E2FC}"/>
    <cellStyle name="Normal 2 9 30" xfId="12004" xr:uid="{C8CBF07D-238C-483C-AF57-461A52EC7562}"/>
    <cellStyle name="Normal 2 9 31" xfId="12005" xr:uid="{7B2CBB25-F40E-40C9-A3DA-642B7038C971}"/>
    <cellStyle name="Normal 2 9 32" xfId="12006" xr:uid="{48E4ABB4-3FA7-4E7F-8CFD-71F797F706FC}"/>
    <cellStyle name="Normal 2 9 33" xfId="12007" xr:uid="{A03A5E90-773A-4B4B-B5D9-4A6D4A2EC311}"/>
    <cellStyle name="Normal 2 9 34" xfId="12008" xr:uid="{60CEB6CB-30C4-4BE2-8EA9-06091FBD4D5E}"/>
    <cellStyle name="Normal 2 9 35" xfId="12009" xr:uid="{78CB11AC-6434-465C-9AF3-78991CD61ED1}"/>
    <cellStyle name="Normal 2 9 36" xfId="12010" xr:uid="{15DD13C8-0BA3-4EC0-91AD-4186C3B7F5A9}"/>
    <cellStyle name="Normal 2 9 37" xfId="12011" xr:uid="{AD43A0A5-FA87-4243-AB75-1B8F46423DB4}"/>
    <cellStyle name="Normal 2 9 38" xfId="12012" xr:uid="{3D3E883F-83B6-4547-9D44-C139F9FFA182}"/>
    <cellStyle name="Normal 2 9 39" xfId="12013" xr:uid="{49D1B8B6-0827-4AA4-B7C2-CEE2F81F43B7}"/>
    <cellStyle name="Normal 2 9 4" xfId="12014" xr:uid="{CF45BA8C-EB9C-4D91-86F2-0450D46794DF}"/>
    <cellStyle name="Normal 2 9 40" xfId="12015" xr:uid="{1162F902-36E6-4415-BC2F-49A237ECBC74}"/>
    <cellStyle name="Normal 2 9 5" xfId="12016" xr:uid="{A72BB5FB-1EEC-4CA9-862D-CDBA5C7F5696}"/>
    <cellStyle name="Normal 2 9 6" xfId="12017" xr:uid="{4032F15A-A4D3-4924-840B-4E3BE772E070}"/>
    <cellStyle name="Normal 2 9 7" xfId="12018" xr:uid="{1E9B487D-C6C1-4429-B08B-7C4C00C4EB2E}"/>
    <cellStyle name="Normal 2 9 8" xfId="12019" xr:uid="{1FA38D77-3DC5-4339-808D-CE7F4D1E9317}"/>
    <cellStyle name="Normal 2 9 9" xfId="12020" xr:uid="{7F6691ED-67AC-4D2A-ACAD-CA76822BA96F}"/>
    <cellStyle name="Normal 20" xfId="12021" xr:uid="{0A2F31EE-084B-44C6-835B-AAB497560EE2}"/>
    <cellStyle name="Normal 21" xfId="12022" xr:uid="{1C2E66BE-48FA-4687-89C5-2DF692175C9E}"/>
    <cellStyle name="Normal 21 10" xfId="12023" xr:uid="{B0FB0835-9810-4219-A834-341CF8C734B2}"/>
    <cellStyle name="Normal 21 11" xfId="12024" xr:uid="{F42BB3FA-F02C-4ED8-BA33-56E320C26454}"/>
    <cellStyle name="Normal 21 12" xfId="12025" xr:uid="{60104FC1-2711-428E-BEA8-1888D7755FE9}"/>
    <cellStyle name="Normal 21 13" xfId="12026" xr:uid="{FA93F073-586A-47EC-8CFE-6474DB1F94F5}"/>
    <cellStyle name="Normal 21 14" xfId="12027" xr:uid="{16774A60-246E-453A-8288-AD6C928E6C92}"/>
    <cellStyle name="Normal 21 15" xfId="12028" xr:uid="{FF528EB1-F245-4574-8DC9-72E3D5134C33}"/>
    <cellStyle name="Normal 21 16" xfId="12029" xr:uid="{4D3C81EC-1EEB-400A-AF25-DA4ACC1D78E6}"/>
    <cellStyle name="Normal 21 17" xfId="12030" xr:uid="{C98A53BB-2132-42E0-BCC8-F81BD8211C47}"/>
    <cellStyle name="Normal 21 18" xfId="12031" xr:uid="{4725A93A-0402-4F38-AF65-7AE201190195}"/>
    <cellStyle name="Normal 21 19" xfId="12032" xr:uid="{84411617-6C01-4E8C-AA07-8C89F0686A2A}"/>
    <cellStyle name="Normal 21 2" xfId="12033" xr:uid="{F98A87C2-E112-4862-822F-3278F3254E27}"/>
    <cellStyle name="Normal 21 20" xfId="12034" xr:uid="{3E7CD66E-9534-44F3-921E-6BDA00E8B1F4}"/>
    <cellStyle name="Normal 21 21" xfId="12035" xr:uid="{9C0F202B-5F81-4541-A5C3-A3AE405D23AD}"/>
    <cellStyle name="Normal 21 22" xfId="12036" xr:uid="{DCE5E316-9AD8-43DD-8F99-7B7C0D5A46C9}"/>
    <cellStyle name="Normal 21 23" xfId="12037" xr:uid="{7A1CCDC8-44AF-4AEB-99A7-99244D8C6771}"/>
    <cellStyle name="Normal 21 24" xfId="12038" xr:uid="{C6F56B59-38FF-4105-B558-DD0BDC4FD35D}"/>
    <cellStyle name="Normal 21 25" xfId="12039" xr:uid="{A99DB246-D77B-4273-B10E-4D31361C28BD}"/>
    <cellStyle name="Normal 21 26" xfId="12040" xr:uid="{CBAF737C-371A-4789-AA90-5342FA79A093}"/>
    <cellStyle name="Normal 21 27" xfId="12041" xr:uid="{A8F489BD-824E-4875-BA9B-8A7C48D4D890}"/>
    <cellStyle name="Normal 21 28" xfId="12042" xr:uid="{4594DCCB-EA3D-47E2-90B1-19313C4C305F}"/>
    <cellStyle name="Normal 21 29" xfId="12043" xr:uid="{EF97C90C-1AC8-45BC-A6E8-592E71898D32}"/>
    <cellStyle name="Normal 21 3" xfId="12044" xr:uid="{6EE0C2CE-F534-4A59-B411-ED31BB642761}"/>
    <cellStyle name="Normal 21 30" xfId="12045" xr:uid="{FA9EF837-6FFF-463C-98FD-E4A66C856D68}"/>
    <cellStyle name="Normal 21 31" xfId="12046" xr:uid="{4C022147-BD6D-4C80-88C0-545BEAE96794}"/>
    <cellStyle name="Normal 21 32" xfId="12047" xr:uid="{32744042-D230-456A-8931-36FCD3679622}"/>
    <cellStyle name="Normal 21 33" xfId="12048" xr:uid="{C00346CE-4BFB-4B2C-BBCB-663F410C4511}"/>
    <cellStyle name="Normal 21 34" xfId="12049" xr:uid="{EC0DF8E6-286C-434B-AE5B-5AFB342003C4}"/>
    <cellStyle name="Normal 21 35" xfId="12050" xr:uid="{D5FC6134-50F1-4D6C-941F-A89D33D5C2DE}"/>
    <cellStyle name="Normal 21 36" xfId="12051" xr:uid="{3720346C-5A2D-4922-B000-573FAD3D79AD}"/>
    <cellStyle name="Normal 21 37" xfId="12052" xr:uid="{60A9B719-5668-4A34-A9C8-F9E082111FD1}"/>
    <cellStyle name="Normal 21 38" xfId="12053" xr:uid="{EF27BADC-408B-4CCD-A208-5B2AFE5664D9}"/>
    <cellStyle name="Normal 21 39" xfId="12054" xr:uid="{B228ABC8-514C-485F-AEA5-ADD8D608F470}"/>
    <cellStyle name="Normal 21 4" xfId="12055" xr:uid="{AB08C2F6-D82B-4F78-BDF5-249BD01366E5}"/>
    <cellStyle name="Normal 21 40" xfId="12056" xr:uid="{3E1CEBA7-7854-408D-B9D0-26F99168492C}"/>
    <cellStyle name="Normal 21 41" xfId="12057" xr:uid="{585F8172-91FB-4576-B212-2771EB39DE8B}"/>
    <cellStyle name="Normal 21 42" xfId="12058" xr:uid="{8A21BCA5-8B49-4BD6-9CF8-8D1E1B1BD0B4}"/>
    <cellStyle name="Normal 21 43" xfId="12059" xr:uid="{0241B523-EA0E-4B68-B05D-4415041D688F}"/>
    <cellStyle name="Normal 21 44" xfId="12060" xr:uid="{C5C3707B-B320-497A-A615-DD949AC348E9}"/>
    <cellStyle name="Normal 21 45" xfId="12061" xr:uid="{7B79945E-B36A-4C5B-9CDD-BF141B8B87F2}"/>
    <cellStyle name="Normal 21 46" xfId="12062" xr:uid="{DAD25616-83C0-4F76-91FD-3C0C7EC53FD2}"/>
    <cellStyle name="Normal 21 47" xfId="12063" xr:uid="{01B16F22-A86D-4F09-931A-AFB84D8274FA}"/>
    <cellStyle name="Normal 21 48" xfId="12064" xr:uid="{ECE448AE-2EE2-4460-8100-E144736DEF59}"/>
    <cellStyle name="Normal 21 49" xfId="12065" xr:uid="{F7584326-9F6F-48FC-9FD9-19B3A686FDF4}"/>
    <cellStyle name="Normal 21 5" xfId="12066" xr:uid="{CDB5679C-3FCA-4263-9C54-0EAC3B69E099}"/>
    <cellStyle name="Normal 21 50" xfId="12067" xr:uid="{D8F69512-1796-4F66-A464-1000D88F2B15}"/>
    <cellStyle name="Normal 21 51" xfId="12068" xr:uid="{75E65C3E-4FF0-4E26-9C8D-12BA48C118EE}"/>
    <cellStyle name="Normal 21 52" xfId="12069" xr:uid="{134DF0E0-0874-47C6-A534-B1B82E9CD9DB}"/>
    <cellStyle name="Normal 21 53" xfId="12070" xr:uid="{7ED2DF43-8875-45DD-8BAC-79C69F6CFCBE}"/>
    <cellStyle name="Normal 21 54" xfId="12071" xr:uid="{96DFEAA6-853B-46F5-9AD1-A72CA865BB8B}"/>
    <cellStyle name="Normal 21 55" xfId="12072" xr:uid="{8C97D98F-419B-4B59-9F27-D51EA4346795}"/>
    <cellStyle name="Normal 21 56" xfId="12073" xr:uid="{45822C1B-A830-4FAE-BC95-9FD29EEAAD5D}"/>
    <cellStyle name="Normal 21 57" xfId="12074" xr:uid="{41425D20-A149-4E68-A920-DE0F82B17E53}"/>
    <cellStyle name="Normal 21 58" xfId="12075" xr:uid="{BC7BFF51-9561-4195-A70E-395DCF7389B5}"/>
    <cellStyle name="Normal 21 59" xfId="12076" xr:uid="{3A3D07A7-5276-4BC7-B40E-D3B69ABFB257}"/>
    <cellStyle name="Normal 21 6" xfId="12077" xr:uid="{9AB5E8E8-4ECD-40DA-AD96-B22F3EBAB39C}"/>
    <cellStyle name="Normal 21 60" xfId="12078" xr:uid="{13390917-B361-42CB-B7BC-43ACCC39E33D}"/>
    <cellStyle name="Normal 21 61" xfId="12079" xr:uid="{985F5823-07F6-4D86-823F-2388F93AF3A7}"/>
    <cellStyle name="Normal 21 62" xfId="12080" xr:uid="{A950B993-98A4-4769-B02B-0843E10B2495}"/>
    <cellStyle name="Normal 21 63" xfId="12081" xr:uid="{82BCE8EE-0BC3-4063-8AB6-A24C9D6E0DD8}"/>
    <cellStyle name="Normal 21 64" xfId="12082" xr:uid="{50E7F6F8-569A-4ED3-AA00-00B0C7D9809F}"/>
    <cellStyle name="Normal 21 65" xfId="12083" xr:uid="{6DE04DB7-BE54-4D71-84E4-54AD5DD48540}"/>
    <cellStyle name="Normal 21 66" xfId="12084" xr:uid="{B4B2CC99-5B6A-42B7-B7D2-0241FACB7F9F}"/>
    <cellStyle name="Normal 21 67" xfId="12085" xr:uid="{A803E4CA-3753-4487-824B-8868C542985B}"/>
    <cellStyle name="Normal 21 68" xfId="12086" xr:uid="{D1B7F3A4-B81E-460D-B9C0-563624F55BE0}"/>
    <cellStyle name="Normal 21 7" xfId="12087" xr:uid="{7FB01FA6-A6C8-4D2D-82C2-BEA49D4BA064}"/>
    <cellStyle name="Normal 21 8" xfId="12088" xr:uid="{A355BD63-FC46-4E51-AB5C-8523F5086A7D}"/>
    <cellStyle name="Normal 21 9" xfId="12089" xr:uid="{371C5661-2769-4795-8A8B-496627D43287}"/>
    <cellStyle name="Normal 22" xfId="16762" xr:uid="{5F6A2D64-716D-4537-95AE-359FF033BA99}"/>
    <cellStyle name="Normal 23" xfId="16764" xr:uid="{4492A3AD-91C1-4149-A5BC-FED3DED1AE51}"/>
    <cellStyle name="Normal 3" xfId="6" xr:uid="{00000000-0005-0000-0000-000006000000}"/>
    <cellStyle name="Normal 3 10" xfId="12091" xr:uid="{737264E7-32D3-4C61-8B41-60E8B7A1F21B}"/>
    <cellStyle name="Normal 3 10 10" xfId="12092" xr:uid="{D19811F9-5ADB-47E1-BD70-38FB3FFBE2C7}"/>
    <cellStyle name="Normal 3 10 11" xfId="12093" xr:uid="{746CC272-D470-47CA-892F-A8827320AEDF}"/>
    <cellStyle name="Normal 3 10 12" xfId="12094" xr:uid="{FD2B91AD-B2EB-4EEA-AF76-7391A3039189}"/>
    <cellStyle name="Normal 3 10 13" xfId="12095" xr:uid="{601C1BCE-D761-41C6-AD43-D1D593C374F4}"/>
    <cellStyle name="Normal 3 10 14" xfId="12096" xr:uid="{A279FB06-7931-48ED-9DD1-14A740869D7F}"/>
    <cellStyle name="Normal 3 10 15" xfId="12097" xr:uid="{02D27143-7393-4A92-A4A3-C7570537A864}"/>
    <cellStyle name="Normal 3 10 16" xfId="12098" xr:uid="{A1590EC2-8BE4-41D1-8CAE-0EA574B5F3F8}"/>
    <cellStyle name="Normal 3 10 17" xfId="12099" xr:uid="{39D3B6CC-51BD-4626-9190-C310181AFF62}"/>
    <cellStyle name="Normal 3 10 18" xfId="12100" xr:uid="{6036D3E9-8295-411C-9FFD-7E6B2F9CD166}"/>
    <cellStyle name="Normal 3 10 19" xfId="12101" xr:uid="{FD100D92-E1F9-4457-82BE-25B4DB3A16AD}"/>
    <cellStyle name="Normal 3 10 2" xfId="12102" xr:uid="{C5B66B5D-21E9-490A-B406-5FED7E6F4FC0}"/>
    <cellStyle name="Normal 3 10 2 10" xfId="12103" xr:uid="{2B1C5AEA-E4CD-4D18-84BE-66ED1280578F}"/>
    <cellStyle name="Normal 3 10 2 11" xfId="12104" xr:uid="{D3D561E3-F5EC-4BAE-B53B-4EB4FD870304}"/>
    <cellStyle name="Normal 3 10 2 12" xfId="12105" xr:uid="{B53D1560-86F9-4F85-B166-B4B3A7E2AAC4}"/>
    <cellStyle name="Normal 3 10 2 13" xfId="12106" xr:uid="{8139F91F-FC79-4BB3-AEDC-4EDCCD7DCB30}"/>
    <cellStyle name="Normal 3 10 2 14" xfId="12107" xr:uid="{7E7D088A-A9BF-4170-87DA-F10D2D624C91}"/>
    <cellStyle name="Normal 3 10 2 15" xfId="12108" xr:uid="{6E9BE896-5589-43B3-A009-EAA436DDCE20}"/>
    <cellStyle name="Normal 3 10 2 16" xfId="12109" xr:uid="{419A5EF3-2553-4D81-84BF-C142E761B7E1}"/>
    <cellStyle name="Normal 3 10 2 17" xfId="12110" xr:uid="{BF0BEA93-CB12-4E00-BB39-9FEBCB9F75D2}"/>
    <cellStyle name="Normal 3 10 2 18" xfId="12111" xr:uid="{71CB0E4E-95C0-4460-835A-9835AE1D5E37}"/>
    <cellStyle name="Normal 3 10 2 19" xfId="12112" xr:uid="{E5B52B82-E406-4A39-8748-48B3D8A58941}"/>
    <cellStyle name="Normal 3 10 2 2" xfId="12113" xr:uid="{FFB0B281-BF29-4097-81AA-F69D4FF1F5C1}"/>
    <cellStyle name="Normal 3 10 2 20" xfId="12114" xr:uid="{9A5F7F08-6167-457C-93BE-AABD6DC6EF74}"/>
    <cellStyle name="Normal 3 10 2 21" xfId="12115" xr:uid="{392297C8-D4B6-4D38-9EA2-5DB9F3B4D4C8}"/>
    <cellStyle name="Normal 3 10 2 22" xfId="12116" xr:uid="{35C1502A-7A0E-4FAE-B7B0-4DF9BDF86222}"/>
    <cellStyle name="Normal 3 10 2 23" xfId="12117" xr:uid="{34474298-D7AB-4875-A180-0A97CC3E2AA9}"/>
    <cellStyle name="Normal 3 10 2 24" xfId="12118" xr:uid="{E20B3CD1-586C-4ADC-A904-B8898D8E9463}"/>
    <cellStyle name="Normal 3 10 2 25" xfId="12119" xr:uid="{8E559BA3-A1C4-421C-8070-05774A7C42B2}"/>
    <cellStyle name="Normal 3 10 2 26" xfId="12120" xr:uid="{DEB52EC3-6F85-4F5A-93B6-E22A53970F32}"/>
    <cellStyle name="Normal 3 10 2 27" xfId="12121" xr:uid="{8D4D6820-11CF-4B3F-B89C-4337BEDE73F1}"/>
    <cellStyle name="Normal 3 10 2 28" xfId="12122" xr:uid="{4C369826-2F4B-4780-800D-933AD4517F8A}"/>
    <cellStyle name="Normal 3 10 2 29" xfId="12123" xr:uid="{B0BD949A-48FA-4D10-9598-4C827D6E8CA4}"/>
    <cellStyle name="Normal 3 10 2 3" xfId="12124" xr:uid="{F8D33A4C-B9A4-49CA-9F47-1AB7F028B55F}"/>
    <cellStyle name="Normal 3 10 2 30" xfId="12125" xr:uid="{B91E8981-D752-4F2F-90F4-B0EC0E1732AF}"/>
    <cellStyle name="Normal 3 10 2 31" xfId="12126" xr:uid="{EA99C54D-385C-4997-A240-254A3A2B658B}"/>
    <cellStyle name="Normal 3 10 2 32" xfId="12127" xr:uid="{FAB4D25C-0AC8-480D-B474-F9C9FD14D76D}"/>
    <cellStyle name="Normal 3 10 2 4" xfId="12128" xr:uid="{01F493B4-DA37-47B7-9EC1-238ADCEC6DC2}"/>
    <cellStyle name="Normal 3 10 2 5" xfId="12129" xr:uid="{072C50AF-E644-4E1F-9EB0-42D7677CCE5F}"/>
    <cellStyle name="Normal 3 10 2 6" xfId="12130" xr:uid="{B026E2DE-3CC9-4054-BD7F-BCC810EC1E21}"/>
    <cellStyle name="Normal 3 10 2 7" xfId="12131" xr:uid="{2E9B32E2-A12A-4EE3-B24E-0027FF0F3163}"/>
    <cellStyle name="Normal 3 10 2 8" xfId="12132" xr:uid="{CF155B82-7A5B-46DB-A310-0266F1CD2663}"/>
    <cellStyle name="Normal 3 10 2 9" xfId="12133" xr:uid="{FC031C5F-DC28-493D-AB61-A4A6DC111680}"/>
    <cellStyle name="Normal 3 10 20" xfId="12134" xr:uid="{EC524378-3D88-4E29-8170-8BA0212C08A7}"/>
    <cellStyle name="Normal 3 10 21" xfId="12135" xr:uid="{0F39510E-C223-4E63-95CF-A7836D4FE390}"/>
    <cellStyle name="Normal 3 10 22" xfId="12136" xr:uid="{793E90FD-A925-4E38-85FB-2C8AB4BCA672}"/>
    <cellStyle name="Normal 3 10 23" xfId="12137" xr:uid="{311BD517-4203-46CD-9754-80EFE69E22C9}"/>
    <cellStyle name="Normal 3 10 24" xfId="12138" xr:uid="{ACF95571-C4C7-4EDB-8C86-B048C1F6088C}"/>
    <cellStyle name="Normal 3 10 25" xfId="12139" xr:uid="{F07A211C-6E76-4DC0-95F8-BE33360730C6}"/>
    <cellStyle name="Normal 3 10 26" xfId="12140" xr:uid="{2939E5FF-AF7F-4745-9A97-2519F2F66AB1}"/>
    <cellStyle name="Normal 3 10 27" xfId="12141" xr:uid="{74B44CCC-4611-436B-9E7F-B18F1679AB66}"/>
    <cellStyle name="Normal 3 10 28" xfId="12142" xr:uid="{738E2BB2-F136-4B7A-8BD6-BCA4FBEF250B}"/>
    <cellStyle name="Normal 3 10 29" xfId="12143" xr:uid="{D1B7FBAB-DB9F-48D5-84A9-572575D7FB29}"/>
    <cellStyle name="Normal 3 10 3" xfId="12144" xr:uid="{51DC2820-7173-4D6F-A554-43FD1EDEBCF0}"/>
    <cellStyle name="Normal 3 10 30" xfId="12145" xr:uid="{CA496F4A-06E2-43C7-A5CA-621112625945}"/>
    <cellStyle name="Normal 3 10 31" xfId="12146" xr:uid="{FDDC4000-0A57-4368-96AB-952E8451F06A}"/>
    <cellStyle name="Normal 3 10 32" xfId="12147" xr:uid="{7AAE0F4E-30D3-45A5-9F7B-C7860C9433ED}"/>
    <cellStyle name="Normal 3 10 33" xfId="12148" xr:uid="{1890D49D-5108-4B33-9FC8-E182A886E26B}"/>
    <cellStyle name="Normal 3 10 34" xfId="12149" xr:uid="{A405E8B4-D48B-4370-A82E-953780BBA471}"/>
    <cellStyle name="Normal 3 10 4" xfId="12150" xr:uid="{B01909C1-2413-4999-AB80-CF547CFC800E}"/>
    <cellStyle name="Normal 3 10 5" xfId="12151" xr:uid="{AA92B006-1E85-4DEF-8F4A-47A86D07B7B7}"/>
    <cellStyle name="Normal 3 10 6" xfId="12152" xr:uid="{759F5B59-AC39-4036-825F-6E169926C309}"/>
    <cellStyle name="Normal 3 10 7" xfId="12153" xr:uid="{B0DC93EB-CA7D-4F30-90BA-5680B456A297}"/>
    <cellStyle name="Normal 3 10 8" xfId="12154" xr:uid="{B6412B8C-5337-4EF5-9194-CE9AAC623C17}"/>
    <cellStyle name="Normal 3 10 9" xfId="12155" xr:uid="{B9C5E272-C14F-4303-BBAF-87001B54AA80}"/>
    <cellStyle name="Normal 3 11" xfId="12156" xr:uid="{487AAB9C-9073-45FB-BA91-73AA25FF10F1}"/>
    <cellStyle name="Normal 3 11 10" xfId="12157" xr:uid="{26501D2A-D2B3-498D-9B5B-D54A3EC45562}"/>
    <cellStyle name="Normal 3 11 11" xfId="12158" xr:uid="{39D94563-D522-455B-9A42-AC8ECC117AAE}"/>
    <cellStyle name="Normal 3 11 12" xfId="12159" xr:uid="{B0AB5C07-9A87-43C2-BF34-FD0753CB0F0F}"/>
    <cellStyle name="Normal 3 11 13" xfId="12160" xr:uid="{25D59504-5680-4D3C-9694-6A7CA23611C4}"/>
    <cellStyle name="Normal 3 11 14" xfId="12161" xr:uid="{21CD3682-1A32-42D5-AEAB-7DD2067528E1}"/>
    <cellStyle name="Normal 3 11 15" xfId="12162" xr:uid="{04712BEA-BE72-496B-B10B-10A8881B70C3}"/>
    <cellStyle name="Normal 3 11 16" xfId="12163" xr:uid="{015B12E1-5957-47E6-96C3-33E68B2DC748}"/>
    <cellStyle name="Normal 3 11 17" xfId="12164" xr:uid="{36A73F6D-5D8F-4E4B-BC87-A74E2871CD7F}"/>
    <cellStyle name="Normal 3 11 18" xfId="12165" xr:uid="{18EF32EB-122C-4102-8F47-151A0045377B}"/>
    <cellStyle name="Normal 3 11 19" xfId="12166" xr:uid="{584B2904-4C3B-4100-B7B9-4E0118FCA202}"/>
    <cellStyle name="Normal 3 11 2" xfId="12167" xr:uid="{8A512614-1729-432B-A338-49501B57F39D}"/>
    <cellStyle name="Normal 3 11 2 10" xfId="12168" xr:uid="{E2FFBE4D-8BAB-4A2C-998B-8276FA9DF533}"/>
    <cellStyle name="Normal 3 11 2 11" xfId="12169" xr:uid="{B7B0FEA7-6A30-469B-A209-424D40CD6A90}"/>
    <cellStyle name="Normal 3 11 2 12" xfId="12170" xr:uid="{62475AC2-6A77-47AC-9B14-E1A677C3B3B0}"/>
    <cellStyle name="Normal 3 11 2 13" xfId="12171" xr:uid="{9784E8DA-9866-4964-B357-EE9D9B45E1E9}"/>
    <cellStyle name="Normal 3 11 2 14" xfId="12172" xr:uid="{0FCEFC7F-4A05-4D7C-8B9D-BF0903ACE82F}"/>
    <cellStyle name="Normal 3 11 2 15" xfId="12173" xr:uid="{E77E6B91-4117-4105-8730-2796EEA6BBAC}"/>
    <cellStyle name="Normal 3 11 2 16" xfId="12174" xr:uid="{E0EF15CD-4070-41C6-8164-63C0025A5D83}"/>
    <cellStyle name="Normal 3 11 2 17" xfId="12175" xr:uid="{1DC83D3A-3697-4102-B8F0-AFD43ED886A4}"/>
    <cellStyle name="Normal 3 11 2 18" xfId="12176" xr:uid="{CD9D4EE4-21D7-48F7-BC8F-2D15B6BAAE73}"/>
    <cellStyle name="Normal 3 11 2 19" xfId="12177" xr:uid="{88D1786C-6DD7-46C9-8FDF-26D45DDF0714}"/>
    <cellStyle name="Normal 3 11 2 2" xfId="12178" xr:uid="{4C16AE5A-C277-4EA4-A314-0EF5DBC600B5}"/>
    <cellStyle name="Normal 3 11 2 20" xfId="12179" xr:uid="{FAB9FC52-88FE-47BE-866C-268BFB92566A}"/>
    <cellStyle name="Normal 3 11 2 21" xfId="12180" xr:uid="{CAF9CF37-1857-4DD0-9739-79EEB49035AE}"/>
    <cellStyle name="Normal 3 11 2 22" xfId="12181" xr:uid="{B85611E9-E1F8-4AA9-BD1C-2F053D16F4E8}"/>
    <cellStyle name="Normal 3 11 2 23" xfId="12182" xr:uid="{8727A907-8179-4FFC-A6A7-7F43AAB95F38}"/>
    <cellStyle name="Normal 3 11 2 24" xfId="12183" xr:uid="{DD201FE0-9D5E-47CD-A326-3B2B724D6329}"/>
    <cellStyle name="Normal 3 11 2 25" xfId="12184" xr:uid="{B1B78C0E-B276-4E1E-A861-8D2963D4E861}"/>
    <cellStyle name="Normal 3 11 2 26" xfId="12185" xr:uid="{1FB70356-9CA9-411F-9DDE-60A4203739C7}"/>
    <cellStyle name="Normal 3 11 2 27" xfId="12186" xr:uid="{9EC45511-F82B-4DC4-93EF-D1BFDEA8C767}"/>
    <cellStyle name="Normal 3 11 2 28" xfId="12187" xr:uid="{33B41068-7833-4F92-90BB-089D4E882174}"/>
    <cellStyle name="Normal 3 11 2 29" xfId="12188" xr:uid="{394116BC-0983-4102-B6BF-6D202E42253D}"/>
    <cellStyle name="Normal 3 11 2 3" xfId="12189" xr:uid="{0B18072D-F31C-4EEB-999E-B1854091E697}"/>
    <cellStyle name="Normal 3 11 2 30" xfId="12190" xr:uid="{7D254027-BF32-40B6-9841-EC967DA3700B}"/>
    <cellStyle name="Normal 3 11 2 31" xfId="12191" xr:uid="{FA320839-E938-493D-B8EF-2E1F1AA0407E}"/>
    <cellStyle name="Normal 3 11 2 32" xfId="12192" xr:uid="{945482C4-54D3-44A6-A82D-709AD08AE0E1}"/>
    <cellStyle name="Normal 3 11 2 4" xfId="12193" xr:uid="{89C516CB-EF8D-428E-B555-03F601D622F1}"/>
    <cellStyle name="Normal 3 11 2 5" xfId="12194" xr:uid="{BF35E523-A5DC-413A-870D-89B31DB1D91A}"/>
    <cellStyle name="Normal 3 11 2 6" xfId="12195" xr:uid="{F5AADD2D-9FA5-4231-893D-79375FD9BC77}"/>
    <cellStyle name="Normal 3 11 2 7" xfId="12196" xr:uid="{31F9E55E-4A50-4799-836E-08121CA09622}"/>
    <cellStyle name="Normal 3 11 2 8" xfId="12197" xr:uid="{7DD0444E-CF38-4B8C-BA2B-C8D4495B7B8A}"/>
    <cellStyle name="Normal 3 11 2 9" xfId="12198" xr:uid="{0E6A1364-99E4-4530-870D-281405F16F00}"/>
    <cellStyle name="Normal 3 11 20" xfId="12199" xr:uid="{4D485DD5-E4FC-4E2B-BCD3-08087230A055}"/>
    <cellStyle name="Normal 3 11 21" xfId="12200" xr:uid="{D44F5C34-374B-4B66-B815-D8EE921333E6}"/>
    <cellStyle name="Normal 3 11 22" xfId="12201" xr:uid="{2A5E0349-8B1E-442D-A8ED-1F2B89C3223C}"/>
    <cellStyle name="Normal 3 11 23" xfId="12202" xr:uid="{978A9348-B8B9-4109-8807-0BE4E76C00F8}"/>
    <cellStyle name="Normal 3 11 24" xfId="12203" xr:uid="{B4B73C3A-3B62-48A4-98A9-ECF79CC6088B}"/>
    <cellStyle name="Normal 3 11 25" xfId="12204" xr:uid="{502A43C3-A3E9-4BAD-A487-106E09F42B38}"/>
    <cellStyle name="Normal 3 11 26" xfId="12205" xr:uid="{577DC869-33E6-468C-A9E2-D9520986F0E0}"/>
    <cellStyle name="Normal 3 11 27" xfId="12206" xr:uid="{89E4AF4A-C2DD-471D-946C-27422D3651B2}"/>
    <cellStyle name="Normal 3 11 28" xfId="12207" xr:uid="{6DC3CE7B-613C-47ED-9141-B23470687C3B}"/>
    <cellStyle name="Normal 3 11 29" xfId="12208" xr:uid="{A46C09B3-466E-49D3-9965-75E5C6B1E4B5}"/>
    <cellStyle name="Normal 3 11 3" xfId="12209" xr:uid="{126306E7-786E-4DDE-BD65-8E2FE25FD853}"/>
    <cellStyle name="Normal 3 11 30" xfId="12210" xr:uid="{5B760C92-CC02-4F74-9DCE-639FD3EA20B1}"/>
    <cellStyle name="Normal 3 11 31" xfId="12211" xr:uid="{AAD58A58-A258-45FF-AB84-37CD176BCDD8}"/>
    <cellStyle name="Normal 3 11 32" xfId="12212" xr:uid="{5C88AC6E-83BC-4259-B255-C3CF53EAE3B9}"/>
    <cellStyle name="Normal 3 11 33" xfId="12213" xr:uid="{60EACC7D-13B1-4EA9-A079-02C986F1A4A3}"/>
    <cellStyle name="Normal 3 11 34" xfId="12214" xr:uid="{768B6F55-CD3F-4D09-9B43-D649BC0BB2F1}"/>
    <cellStyle name="Normal 3 11 4" xfId="12215" xr:uid="{015FA85B-C7CF-4E13-9503-E26030E42226}"/>
    <cellStyle name="Normal 3 11 5" xfId="12216" xr:uid="{03E9288B-C9CB-4F78-9BA8-E9AAA23C8F94}"/>
    <cellStyle name="Normal 3 11 6" xfId="12217" xr:uid="{5F8FCDD6-3F57-475C-9484-3FCE7022DEDD}"/>
    <cellStyle name="Normal 3 11 7" xfId="12218" xr:uid="{DCFA27FF-F713-4172-88E6-E9CAAE9F502B}"/>
    <cellStyle name="Normal 3 11 8" xfId="12219" xr:uid="{24B977BF-FECA-418C-BF9B-10DBB4E87D7C}"/>
    <cellStyle name="Normal 3 11 9" xfId="12220" xr:uid="{8B146AE1-CF81-4E10-90B9-7EC53A2563D6}"/>
    <cellStyle name="Normal 3 12" xfId="12221" xr:uid="{7AFC0A9B-4C47-4640-A472-7540DD2582AD}"/>
    <cellStyle name="Normal 3 12 10" xfId="12222" xr:uid="{8A1A6587-BE5A-41BC-A899-966D8EEAFEDF}"/>
    <cellStyle name="Normal 3 12 11" xfId="12223" xr:uid="{74CE342E-724C-4105-B3B4-112C1B3DA74D}"/>
    <cellStyle name="Normal 3 12 12" xfId="12224" xr:uid="{96CCCF66-959A-42FF-A0A4-65335D4A6688}"/>
    <cellStyle name="Normal 3 12 13" xfId="12225" xr:uid="{1698F39B-B8EB-406A-AB0C-3F72977315C3}"/>
    <cellStyle name="Normal 3 12 14" xfId="12226" xr:uid="{25B34673-E5C7-4F0F-8E33-4C1559ECC2CA}"/>
    <cellStyle name="Normal 3 12 15" xfId="12227" xr:uid="{8051BE48-20D1-4DDF-8FBF-F70A7E5AF0E4}"/>
    <cellStyle name="Normal 3 12 16" xfId="12228" xr:uid="{41B11A97-DD4D-4077-AEF5-A4FB5AF26CFB}"/>
    <cellStyle name="Normal 3 12 17" xfId="12229" xr:uid="{5D101932-A8BB-4F93-9C2C-6C9B834EBF0E}"/>
    <cellStyle name="Normal 3 12 18" xfId="12230" xr:uid="{02E2E094-5B65-4E41-98AB-9EE9062C2DFA}"/>
    <cellStyle name="Normal 3 12 19" xfId="12231" xr:uid="{F2F06B0A-9418-4866-9574-1E56EF3D33C9}"/>
    <cellStyle name="Normal 3 12 2" xfId="12232" xr:uid="{3138D431-7BD0-4A10-8FFD-1D1EC6E77F71}"/>
    <cellStyle name="Normal 3 12 2 10" xfId="12233" xr:uid="{86CB7B3C-D1B1-4824-982E-BB90EDBE8CFA}"/>
    <cellStyle name="Normal 3 12 2 11" xfId="12234" xr:uid="{9F8848CA-6CC1-480D-9933-6036529328A0}"/>
    <cellStyle name="Normal 3 12 2 12" xfId="12235" xr:uid="{A810494F-392E-4A68-93D7-21665C16C61D}"/>
    <cellStyle name="Normal 3 12 2 13" xfId="12236" xr:uid="{12D8EC88-0123-488A-B816-4223E8511D01}"/>
    <cellStyle name="Normal 3 12 2 14" xfId="12237" xr:uid="{0A41C069-C134-47B3-ABB0-D4FD682FC101}"/>
    <cellStyle name="Normal 3 12 2 15" xfId="12238" xr:uid="{FB72FB3D-D69E-4420-BC70-0973B5CA03C3}"/>
    <cellStyle name="Normal 3 12 2 16" xfId="12239" xr:uid="{A05213C6-025C-4D0B-90FC-6D58768ECDF9}"/>
    <cellStyle name="Normal 3 12 2 17" xfId="12240" xr:uid="{6C3773E3-BB2E-47C5-B587-62E9A96C94A8}"/>
    <cellStyle name="Normal 3 12 2 18" xfId="12241" xr:uid="{49DE0CAD-EA88-43EB-A098-5B8B3C381CF8}"/>
    <cellStyle name="Normal 3 12 2 19" xfId="12242" xr:uid="{A5EBD0E9-FA29-49A0-BF73-CCB0098FB65A}"/>
    <cellStyle name="Normal 3 12 2 2" xfId="12243" xr:uid="{575A1043-27A0-44EB-940F-B0F02DE4A028}"/>
    <cellStyle name="Normal 3 12 2 20" xfId="12244" xr:uid="{5EE0C523-44FB-4D21-A30A-7862FE19A447}"/>
    <cellStyle name="Normal 3 12 2 21" xfId="12245" xr:uid="{77A5BFDA-7F96-4A34-BF5C-668C612BD93E}"/>
    <cellStyle name="Normal 3 12 2 22" xfId="12246" xr:uid="{5F9D327A-08DA-4D4D-86B7-316F8425A1A1}"/>
    <cellStyle name="Normal 3 12 2 23" xfId="12247" xr:uid="{B3875709-A1A9-4ADC-A301-3C876EB6AD61}"/>
    <cellStyle name="Normal 3 12 2 24" xfId="12248" xr:uid="{4C6CA468-5706-4A47-8374-1CC26C15EC5C}"/>
    <cellStyle name="Normal 3 12 2 25" xfId="12249" xr:uid="{EB3793CD-D502-466F-9B01-2D21A13B1083}"/>
    <cellStyle name="Normal 3 12 2 26" xfId="12250" xr:uid="{9463A45D-37E0-4864-B126-B7CAB646A996}"/>
    <cellStyle name="Normal 3 12 2 27" xfId="12251" xr:uid="{8BE67FA8-4133-484C-BCE0-2D74AC6584CE}"/>
    <cellStyle name="Normal 3 12 2 28" xfId="12252" xr:uid="{FF8A4597-73CF-4ACC-9960-F3B57450FD7E}"/>
    <cellStyle name="Normal 3 12 2 29" xfId="12253" xr:uid="{44C488BC-C29C-4E7C-B155-967BF22992A8}"/>
    <cellStyle name="Normal 3 12 2 3" xfId="12254" xr:uid="{3DF0560A-AB93-4C11-B4AC-DB6AEE1D77A6}"/>
    <cellStyle name="Normal 3 12 2 30" xfId="12255" xr:uid="{FC9E9C12-EFC8-4423-AB13-09D387C2168C}"/>
    <cellStyle name="Normal 3 12 2 31" xfId="12256" xr:uid="{1C00BAD6-6B0D-4ED4-8121-04A5408DB3C2}"/>
    <cellStyle name="Normal 3 12 2 32" xfId="12257" xr:uid="{0A23D7FF-2A17-44F6-B0E4-9040E37C57E4}"/>
    <cellStyle name="Normal 3 12 2 4" xfId="12258" xr:uid="{AF030191-F8E3-418C-90E2-D29B0B61EFD1}"/>
    <cellStyle name="Normal 3 12 2 5" xfId="12259" xr:uid="{15B94B43-492C-4C22-8312-190EA44D3678}"/>
    <cellStyle name="Normal 3 12 2 6" xfId="12260" xr:uid="{2838929A-18B9-41F2-B3AB-9437DB533F50}"/>
    <cellStyle name="Normal 3 12 2 7" xfId="12261" xr:uid="{590FD87E-A166-4642-81FC-E546F8C2F66F}"/>
    <cellStyle name="Normal 3 12 2 8" xfId="12262" xr:uid="{948C5381-B2EB-4CF9-AA78-A2A025D126B0}"/>
    <cellStyle name="Normal 3 12 2 9" xfId="12263" xr:uid="{65F1DEF5-894B-4DF6-A322-E18E3D8B7C78}"/>
    <cellStyle name="Normal 3 12 20" xfId="12264" xr:uid="{99186C07-4CE1-4B29-9944-FB463EF4CC42}"/>
    <cellStyle name="Normal 3 12 21" xfId="12265" xr:uid="{C83AB861-C29E-40BD-815B-EB0E11CB1F3C}"/>
    <cellStyle name="Normal 3 12 22" xfId="12266" xr:uid="{9461FCB8-2E4E-4FF4-A3DA-60FF6FDC0FFD}"/>
    <cellStyle name="Normal 3 12 23" xfId="12267" xr:uid="{D998062F-CA2C-4144-9E04-D539112055CB}"/>
    <cellStyle name="Normal 3 12 24" xfId="12268" xr:uid="{5E948042-7765-416C-8D29-93D2FE8650AF}"/>
    <cellStyle name="Normal 3 12 25" xfId="12269" xr:uid="{B2225BD8-195A-4806-B3C6-10F21F5B679B}"/>
    <cellStyle name="Normal 3 12 26" xfId="12270" xr:uid="{B7BF474E-84D0-49C5-93E1-A2222540DA8F}"/>
    <cellStyle name="Normal 3 12 27" xfId="12271" xr:uid="{AA8BA327-8D17-4E29-B48B-A32F858CB776}"/>
    <cellStyle name="Normal 3 12 28" xfId="12272" xr:uid="{99ECA466-4E47-4711-B42A-03F31828D54A}"/>
    <cellStyle name="Normal 3 12 29" xfId="12273" xr:uid="{5D1BA33D-45CF-4836-B984-BA58F79332B4}"/>
    <cellStyle name="Normal 3 12 3" xfId="12274" xr:uid="{88EA27F4-2443-4C94-9034-A2987C7B3CCA}"/>
    <cellStyle name="Normal 3 12 30" xfId="12275" xr:uid="{16EB906C-1387-4128-981B-FA24C793F0D1}"/>
    <cellStyle name="Normal 3 12 31" xfId="12276" xr:uid="{4488642C-9957-4C8E-B7DE-D64C30D9DA09}"/>
    <cellStyle name="Normal 3 12 32" xfId="12277" xr:uid="{E8115B27-D9A6-41DD-A1EE-104A5BDE226B}"/>
    <cellStyle name="Normal 3 12 33" xfId="12278" xr:uid="{8B654563-E09C-4638-BED0-9740A531FD5B}"/>
    <cellStyle name="Normal 3 12 34" xfId="12279" xr:uid="{A6A378BD-F189-4B24-9272-9909746715D4}"/>
    <cellStyle name="Normal 3 12 4" xfId="12280" xr:uid="{F3A6E5BB-FA2C-4141-B6EF-2577F7FE46D0}"/>
    <cellStyle name="Normal 3 12 5" xfId="12281" xr:uid="{A18654BA-1C1B-40F9-A4B2-079A42070E3E}"/>
    <cellStyle name="Normal 3 12 6" xfId="12282" xr:uid="{EEB0F2B9-0915-44C9-B899-BB2083C8A492}"/>
    <cellStyle name="Normal 3 12 7" xfId="12283" xr:uid="{A70A55A1-3446-4ED7-B4D3-B127F3B7297E}"/>
    <cellStyle name="Normal 3 12 8" xfId="12284" xr:uid="{FCB7DD86-C8F2-411C-993B-D8E581770C5F}"/>
    <cellStyle name="Normal 3 12 9" xfId="12285" xr:uid="{F8C19496-C5F2-4968-BFFF-03A3A53C3CBD}"/>
    <cellStyle name="Normal 3 13" xfId="12286" xr:uid="{C9193541-C9F2-47BB-9EDA-A45F8DD3D9D3}"/>
    <cellStyle name="Normal 3 13 10" xfId="12287" xr:uid="{2A00DD13-D90E-4D35-8BA5-15148F1B2377}"/>
    <cellStyle name="Normal 3 13 11" xfId="12288" xr:uid="{9CAACC5D-9461-4D70-B8B8-6A743CAFEC7F}"/>
    <cellStyle name="Normal 3 13 12" xfId="12289" xr:uid="{C3044C87-1692-4A94-A927-83B085EBBEA9}"/>
    <cellStyle name="Normal 3 13 13" xfId="12290" xr:uid="{9FC27ADC-DDEB-4112-9D50-C1B887892179}"/>
    <cellStyle name="Normal 3 13 14" xfId="12291" xr:uid="{68EC4907-80EA-4DD2-BE2A-C4B734C0E180}"/>
    <cellStyle name="Normal 3 13 15" xfId="12292" xr:uid="{0BD4E1F4-3831-4C1E-87BD-BDB0E71D3A74}"/>
    <cellStyle name="Normal 3 13 16" xfId="12293" xr:uid="{98B2961A-0B51-4454-BBD8-084E1753E17D}"/>
    <cellStyle name="Normal 3 13 17" xfId="12294" xr:uid="{F1678DD3-B48B-46CB-A08D-A27963D0A510}"/>
    <cellStyle name="Normal 3 13 18" xfId="12295" xr:uid="{028EBB80-2804-487C-A444-D02CE4DF948B}"/>
    <cellStyle name="Normal 3 13 19" xfId="12296" xr:uid="{6E5FE582-BF61-42FF-83EC-EF4FDBD950B8}"/>
    <cellStyle name="Normal 3 13 2" xfId="12297" xr:uid="{822B97D7-6771-420A-B2C5-88D22360D51C}"/>
    <cellStyle name="Normal 3 13 2 10" xfId="12298" xr:uid="{D93E4E7F-24F2-4A45-A2B3-D634ECD29FC2}"/>
    <cellStyle name="Normal 3 13 2 11" xfId="12299" xr:uid="{36D565E3-E503-49E5-8FAF-71C89A0C461B}"/>
    <cellStyle name="Normal 3 13 2 12" xfId="12300" xr:uid="{9DF4A770-8C7B-4DC1-B16F-8C8A955F7A9F}"/>
    <cellStyle name="Normal 3 13 2 13" xfId="12301" xr:uid="{40FBC903-D6C9-465A-84F8-401AF4ECBDD8}"/>
    <cellStyle name="Normal 3 13 2 14" xfId="12302" xr:uid="{8CE1DA0E-5D7D-475D-B60B-825C15C989A5}"/>
    <cellStyle name="Normal 3 13 2 15" xfId="12303" xr:uid="{7997052D-3D57-4B96-A86F-B5CCF2A91273}"/>
    <cellStyle name="Normal 3 13 2 16" xfId="12304" xr:uid="{82FA2AE6-54C8-47C2-9750-4A647CE8B87B}"/>
    <cellStyle name="Normal 3 13 2 17" xfId="12305" xr:uid="{AABEA02D-3349-403B-ABF8-66FD45B64F16}"/>
    <cellStyle name="Normal 3 13 2 18" xfId="12306" xr:uid="{A0B7A8EA-DD4A-440F-866A-DB58FF363268}"/>
    <cellStyle name="Normal 3 13 2 19" xfId="12307" xr:uid="{3A0F70A6-48B0-417E-9F91-E31098FB2336}"/>
    <cellStyle name="Normal 3 13 2 2" xfId="12308" xr:uid="{30988BC8-8A52-4D61-B08E-52D6849E8CAB}"/>
    <cellStyle name="Normal 3 13 2 20" xfId="12309" xr:uid="{082563C3-7485-406F-8884-19867AA156E9}"/>
    <cellStyle name="Normal 3 13 2 21" xfId="12310" xr:uid="{D3D96F51-6FC0-4412-9DE2-02C7763F95A7}"/>
    <cellStyle name="Normal 3 13 2 22" xfId="12311" xr:uid="{2D0C726B-27B1-4DC7-9B08-F08CE04EF1CD}"/>
    <cellStyle name="Normal 3 13 2 23" xfId="12312" xr:uid="{62B47932-7782-43E0-875B-9B914089AA3C}"/>
    <cellStyle name="Normal 3 13 2 24" xfId="12313" xr:uid="{97F0FE38-B952-44DA-ADCF-F431D0D9941B}"/>
    <cellStyle name="Normal 3 13 2 25" xfId="12314" xr:uid="{46BE9015-FBF3-4046-935F-8D2BD91C8B9E}"/>
    <cellStyle name="Normal 3 13 2 26" xfId="12315" xr:uid="{DE605CC1-8922-4024-9998-A4E7E4198012}"/>
    <cellStyle name="Normal 3 13 2 27" xfId="12316" xr:uid="{5BEEA2A8-822C-4E44-A8AB-9558F729BD36}"/>
    <cellStyle name="Normal 3 13 2 28" xfId="12317" xr:uid="{4E06CC7F-F063-4F20-8F88-8BD00B071FE4}"/>
    <cellStyle name="Normal 3 13 2 29" xfId="12318" xr:uid="{174AD3DE-646E-4DA4-8A88-2D1861625ADD}"/>
    <cellStyle name="Normal 3 13 2 3" xfId="12319" xr:uid="{B31542D1-F73D-45DA-A215-EE87DA26EDB2}"/>
    <cellStyle name="Normal 3 13 2 30" xfId="12320" xr:uid="{0B66914E-AE2E-40DD-B98C-7CD4D1A1AA9F}"/>
    <cellStyle name="Normal 3 13 2 31" xfId="12321" xr:uid="{86265660-E763-472F-8081-0993768DEF5D}"/>
    <cellStyle name="Normal 3 13 2 32" xfId="12322" xr:uid="{6B538917-8D20-4AA0-965E-274CD87FBDC7}"/>
    <cellStyle name="Normal 3 13 2 4" xfId="12323" xr:uid="{00D78ACA-D34F-4FB4-AB5D-A280D9302E48}"/>
    <cellStyle name="Normal 3 13 2 5" xfId="12324" xr:uid="{6BD86886-5498-4767-AF6F-F60B44F4C485}"/>
    <cellStyle name="Normal 3 13 2 6" xfId="12325" xr:uid="{D1B59040-585E-4F2B-8F09-E60CA722137B}"/>
    <cellStyle name="Normal 3 13 2 7" xfId="12326" xr:uid="{76DACE26-2E65-45E6-9C37-FEBFFF2A08FE}"/>
    <cellStyle name="Normal 3 13 2 8" xfId="12327" xr:uid="{AE20EC01-3FFB-436C-9CC2-291F252C710B}"/>
    <cellStyle name="Normal 3 13 2 9" xfId="12328" xr:uid="{B7124358-AB2A-4516-A912-37089494AB8D}"/>
    <cellStyle name="Normal 3 13 20" xfId="12329" xr:uid="{189DCAC2-AF1A-4858-8CC6-B52677693D58}"/>
    <cellStyle name="Normal 3 13 21" xfId="12330" xr:uid="{9D0A0A88-80E2-416C-8FFA-DDB75F98A1F3}"/>
    <cellStyle name="Normal 3 13 22" xfId="12331" xr:uid="{C3CE343C-2434-436B-A551-E3387F9EAB66}"/>
    <cellStyle name="Normal 3 13 23" xfId="12332" xr:uid="{4988D6DC-8D20-4548-AF54-6BC899E8E0DC}"/>
    <cellStyle name="Normal 3 13 24" xfId="12333" xr:uid="{6DA56EDB-8D33-4A68-9FA8-9802CD3B416A}"/>
    <cellStyle name="Normal 3 13 25" xfId="12334" xr:uid="{0F48CBAF-9A52-49D1-8653-A886D14DCA21}"/>
    <cellStyle name="Normal 3 13 26" xfId="12335" xr:uid="{744FD608-19E7-4255-8FA3-1721B595B45E}"/>
    <cellStyle name="Normal 3 13 27" xfId="12336" xr:uid="{616E6075-53B6-4131-88B5-A2B79498D5E5}"/>
    <cellStyle name="Normal 3 13 28" xfId="12337" xr:uid="{54A68567-711E-44AE-94AA-DDE4FC3A7886}"/>
    <cellStyle name="Normal 3 13 29" xfId="12338" xr:uid="{82A015BC-72C7-4166-A6A3-F173D90E6B48}"/>
    <cellStyle name="Normal 3 13 3" xfId="12339" xr:uid="{50AF7004-63FD-47CC-9BED-9BE644A4006C}"/>
    <cellStyle name="Normal 3 13 30" xfId="12340" xr:uid="{A4B933F4-11EE-469D-8DF9-AD2100ADB98D}"/>
    <cellStyle name="Normal 3 13 31" xfId="12341" xr:uid="{9309C9C2-2873-4681-BE34-77A7E05A9E62}"/>
    <cellStyle name="Normal 3 13 32" xfId="12342" xr:uid="{C1FF29FF-DF2A-41E0-8AA2-86F3FDD3F90A}"/>
    <cellStyle name="Normal 3 13 33" xfId="12343" xr:uid="{D8176379-E649-4AC0-ABDD-8F4AEB33BB0E}"/>
    <cellStyle name="Normal 3 13 34" xfId="12344" xr:uid="{8184E318-5003-4A9D-8710-3E4F9D54537C}"/>
    <cellStyle name="Normal 3 13 4" xfId="12345" xr:uid="{5A7B0476-6963-4FAB-A6AA-B7E78C224889}"/>
    <cellStyle name="Normal 3 13 5" xfId="12346" xr:uid="{611B9F26-9751-47A3-8C9E-2BF9405800DA}"/>
    <cellStyle name="Normal 3 13 6" xfId="12347" xr:uid="{764E98ED-9CA0-4801-A5B1-83858672EE13}"/>
    <cellStyle name="Normal 3 13 7" xfId="12348" xr:uid="{0FD039E3-E96C-453C-9C67-2431C8843689}"/>
    <cellStyle name="Normal 3 13 8" xfId="12349" xr:uid="{9C5A2FCD-00F3-49E6-8E3A-8EC30CA6DC8C}"/>
    <cellStyle name="Normal 3 13 9" xfId="12350" xr:uid="{62348690-0C7B-4EAE-833B-1BC2EF1C4F52}"/>
    <cellStyle name="Normal 3 14" xfId="12351" xr:uid="{1EF55968-FE6E-4E9E-9F0E-0ED7A6197825}"/>
    <cellStyle name="Normal 3 14 10" xfId="12352" xr:uid="{8D02CE36-6112-48C2-8EAF-87D59222A9F9}"/>
    <cellStyle name="Normal 3 14 11" xfId="12353" xr:uid="{9B4705A9-E0D4-49C3-897A-D2958FA36CC1}"/>
    <cellStyle name="Normal 3 14 12" xfId="12354" xr:uid="{A329E10F-AB41-4E4C-8D8B-2EAB311A364B}"/>
    <cellStyle name="Normal 3 14 13" xfId="12355" xr:uid="{84EACFC1-E1EA-4875-87BF-9C39CAC42D1F}"/>
    <cellStyle name="Normal 3 14 14" xfId="12356" xr:uid="{7715F909-D839-4A8C-8417-F11EA69CF3A4}"/>
    <cellStyle name="Normal 3 14 15" xfId="12357" xr:uid="{5C7A6837-2BA2-47AD-917E-19A2FAC113DD}"/>
    <cellStyle name="Normal 3 14 16" xfId="12358" xr:uid="{0A1B6A3A-5C60-4F0E-BA9D-D63B7A75AF18}"/>
    <cellStyle name="Normal 3 14 17" xfId="12359" xr:uid="{067C899B-56B1-43E6-B861-10B5651C5936}"/>
    <cellStyle name="Normal 3 14 18" xfId="12360" xr:uid="{A57E9F59-D6A4-4DFD-909D-F409BD0D13CD}"/>
    <cellStyle name="Normal 3 14 19" xfId="12361" xr:uid="{98795858-00DE-4868-B0F6-C57B28C9E438}"/>
    <cellStyle name="Normal 3 14 2" xfId="12362" xr:uid="{1F79A2E6-47FB-4197-92FC-8DAB65122019}"/>
    <cellStyle name="Normal 3 14 2 10" xfId="12363" xr:uid="{D9D1D3AF-CD9D-4172-AC4A-C7EAEAB95DC8}"/>
    <cellStyle name="Normal 3 14 2 11" xfId="12364" xr:uid="{261D379B-4EC8-46E4-9209-F5899ADDF1F7}"/>
    <cellStyle name="Normal 3 14 2 12" xfId="12365" xr:uid="{180A9EEC-7470-4773-924C-18A51EAADF79}"/>
    <cellStyle name="Normal 3 14 2 13" xfId="12366" xr:uid="{A0E0C218-16FF-4D5D-A842-BEB992C4E462}"/>
    <cellStyle name="Normal 3 14 2 14" xfId="12367" xr:uid="{6856F05A-AFFE-4DE5-9195-3D92F1C6866C}"/>
    <cellStyle name="Normal 3 14 2 15" xfId="12368" xr:uid="{9E6D326A-BB25-46F8-A68D-33ECEAC9CD6B}"/>
    <cellStyle name="Normal 3 14 2 16" xfId="12369" xr:uid="{5EB7DD0F-5B52-4FA9-9129-536CF15EAAE5}"/>
    <cellStyle name="Normal 3 14 2 17" xfId="12370" xr:uid="{35FBF0DF-67E1-4984-937C-89D10C790979}"/>
    <cellStyle name="Normal 3 14 2 18" xfId="12371" xr:uid="{95F641C4-D7B4-4387-A27C-DCF5A1C8FC2C}"/>
    <cellStyle name="Normal 3 14 2 19" xfId="12372" xr:uid="{F08C76A8-3BD6-47A3-92D0-B4F8CB216E94}"/>
    <cellStyle name="Normal 3 14 2 2" xfId="12373" xr:uid="{6371B29C-E942-41CD-9357-517DBCDC981C}"/>
    <cellStyle name="Normal 3 14 2 20" xfId="12374" xr:uid="{71A386A1-D79A-454E-AB0A-52D4CBE2212B}"/>
    <cellStyle name="Normal 3 14 2 21" xfId="12375" xr:uid="{80FAC431-0265-45DF-89D9-7C1A150FC150}"/>
    <cellStyle name="Normal 3 14 2 22" xfId="12376" xr:uid="{8701A2E2-E356-4FEB-B5D2-F094549B4442}"/>
    <cellStyle name="Normal 3 14 2 23" xfId="12377" xr:uid="{FADFFAE0-7CAD-4007-84CC-8359AAE5D998}"/>
    <cellStyle name="Normal 3 14 2 24" xfId="12378" xr:uid="{C2995D5E-9556-4A0F-B0AF-9B31EF1EB1FD}"/>
    <cellStyle name="Normal 3 14 2 25" xfId="12379" xr:uid="{AE41A84E-A3BD-42F9-9CDA-5CC9EB2B08C4}"/>
    <cellStyle name="Normal 3 14 2 26" xfId="12380" xr:uid="{C2B82F8F-D4EE-4082-9FC3-8F364A0006A5}"/>
    <cellStyle name="Normal 3 14 2 27" xfId="12381" xr:uid="{36210B99-1AAE-4A4C-8CF7-31CABCFD1E80}"/>
    <cellStyle name="Normal 3 14 2 28" xfId="12382" xr:uid="{095B3B94-D47A-4952-A46A-F400D7EAE5D2}"/>
    <cellStyle name="Normal 3 14 2 29" xfId="12383" xr:uid="{9D88D42E-0BB0-40D3-B999-1A9F1D0A03BA}"/>
    <cellStyle name="Normal 3 14 2 3" xfId="12384" xr:uid="{CD39864E-A4A0-4208-84CC-525A4A4C32E2}"/>
    <cellStyle name="Normal 3 14 2 30" xfId="12385" xr:uid="{41127DCF-C677-41D5-AE7E-E6CD08709672}"/>
    <cellStyle name="Normal 3 14 2 31" xfId="12386" xr:uid="{15498280-FB8B-427E-9E09-5082F5679495}"/>
    <cellStyle name="Normal 3 14 2 32" xfId="12387" xr:uid="{7821D100-F180-42C4-A868-CE6CE0B919C9}"/>
    <cellStyle name="Normal 3 14 2 4" xfId="12388" xr:uid="{2EF13027-1373-4BCA-903B-91272F400F88}"/>
    <cellStyle name="Normal 3 14 2 5" xfId="12389" xr:uid="{626A4B4E-DE2C-4945-91E2-6873A6B2F5AD}"/>
    <cellStyle name="Normal 3 14 2 6" xfId="12390" xr:uid="{8BD51A20-1C93-4750-AFA4-F535D35BF44B}"/>
    <cellStyle name="Normal 3 14 2 7" xfId="12391" xr:uid="{F2C1CFFC-2C1A-4114-A589-FD464A4A9709}"/>
    <cellStyle name="Normal 3 14 2 8" xfId="12392" xr:uid="{5C7A4026-63FF-4F26-912C-2154C4B17D35}"/>
    <cellStyle name="Normal 3 14 2 9" xfId="12393" xr:uid="{B13950CA-0A37-47B5-ABEA-87017284FBCE}"/>
    <cellStyle name="Normal 3 14 20" xfId="12394" xr:uid="{02942CA5-2510-4DF4-ACDA-82EA5B597CD3}"/>
    <cellStyle name="Normal 3 14 21" xfId="12395" xr:uid="{AD584657-C0B9-4D5A-B315-07A24A953D39}"/>
    <cellStyle name="Normal 3 14 22" xfId="12396" xr:uid="{7B71E209-A7ED-4B90-91FF-891722CC4DC7}"/>
    <cellStyle name="Normal 3 14 23" xfId="12397" xr:uid="{2D9D75F9-9A20-42C2-BD43-A77973725301}"/>
    <cellStyle name="Normal 3 14 24" xfId="12398" xr:uid="{C13A1A43-8527-4E51-BA9E-52035B2F791C}"/>
    <cellStyle name="Normal 3 14 25" xfId="12399" xr:uid="{B330F5C2-E4C8-4C1D-BF0F-A39B88B06E4F}"/>
    <cellStyle name="Normal 3 14 26" xfId="12400" xr:uid="{71D9E4A6-8ED5-46C9-9422-808E86DC484A}"/>
    <cellStyle name="Normal 3 14 27" xfId="12401" xr:uid="{C564BBF5-A0B3-493C-BC3B-CC2556232502}"/>
    <cellStyle name="Normal 3 14 28" xfId="12402" xr:uid="{9EB6C7C9-C885-405B-ABF5-08D5CA8FCA88}"/>
    <cellStyle name="Normal 3 14 29" xfId="12403" xr:uid="{AFC79792-2434-47E9-B745-706542F8FD80}"/>
    <cellStyle name="Normal 3 14 3" xfId="12404" xr:uid="{F7F6A24E-243C-4020-A27F-15BC201A81B7}"/>
    <cellStyle name="Normal 3 14 30" xfId="12405" xr:uid="{8A76596D-0CB3-447D-9378-AD67D3C5952D}"/>
    <cellStyle name="Normal 3 14 31" xfId="12406" xr:uid="{D0B28E22-8FAE-4336-B087-CB61EE406011}"/>
    <cellStyle name="Normal 3 14 32" xfId="12407" xr:uid="{88E43432-06BA-467C-8465-D3B30BC7C542}"/>
    <cellStyle name="Normal 3 14 33" xfId="12408" xr:uid="{D13739D0-63B0-4453-94AB-F72908D37475}"/>
    <cellStyle name="Normal 3 14 34" xfId="12409" xr:uid="{E5501D64-7BC2-464C-A09D-536D54D6CFD7}"/>
    <cellStyle name="Normal 3 14 4" xfId="12410" xr:uid="{93C88338-990E-419C-BA4A-44601F834DEA}"/>
    <cellStyle name="Normal 3 14 5" xfId="12411" xr:uid="{8D372DD6-301C-4439-BA61-06CE49046E05}"/>
    <cellStyle name="Normal 3 14 6" xfId="12412" xr:uid="{1701BE71-16BD-4B0F-9615-A49DBF324C22}"/>
    <cellStyle name="Normal 3 14 7" xfId="12413" xr:uid="{0EFF4791-442C-4A9F-ABD4-718979DA24B4}"/>
    <cellStyle name="Normal 3 14 8" xfId="12414" xr:uid="{93FF9B7C-D5F3-4B1E-8DED-2BF169450DFA}"/>
    <cellStyle name="Normal 3 14 9" xfId="12415" xr:uid="{0AC9FE30-DC62-4C71-B7D3-9CB5D893EEA3}"/>
    <cellStyle name="Normal 3 15" xfId="12416" xr:uid="{10BD8F85-0D2F-4E33-88E2-32A2A6C1254A}"/>
    <cellStyle name="Normal 3 15 10" xfId="12417" xr:uid="{599E935B-C2E7-4970-B309-D06928FE8E3A}"/>
    <cellStyle name="Normal 3 15 11" xfId="12418" xr:uid="{CFB95E5E-DF23-4A42-945E-628C5DD4450F}"/>
    <cellStyle name="Normal 3 15 12" xfId="12419" xr:uid="{D161D78D-DAA1-4E84-B103-3EDC29F6FD19}"/>
    <cellStyle name="Normal 3 15 13" xfId="12420" xr:uid="{ADBAA490-747C-4E44-AD9A-4879E33B49EE}"/>
    <cellStyle name="Normal 3 15 14" xfId="12421" xr:uid="{C06809F9-9478-48F9-878A-2181C217F262}"/>
    <cellStyle name="Normal 3 15 15" xfId="12422" xr:uid="{D5126C80-146E-4B46-9B87-206D994A766C}"/>
    <cellStyle name="Normal 3 15 16" xfId="12423" xr:uid="{E07DD4C8-D4E2-41FE-BEF6-766D88A8FEC7}"/>
    <cellStyle name="Normal 3 15 17" xfId="12424" xr:uid="{64746EE7-F079-4989-A90D-37CCC31A3BAC}"/>
    <cellStyle name="Normal 3 15 18" xfId="12425" xr:uid="{50E960A7-B5D0-4E07-816B-2A7068038F2A}"/>
    <cellStyle name="Normal 3 15 19" xfId="12426" xr:uid="{531BD0DE-8EB1-414E-B96D-E8C24A800A4E}"/>
    <cellStyle name="Normal 3 15 2" xfId="12427" xr:uid="{3448F675-51A1-4D83-9249-12C522E116FE}"/>
    <cellStyle name="Normal 3 15 20" xfId="12428" xr:uid="{B9CCEC5E-B8E8-4F48-B190-AAB5B3811782}"/>
    <cellStyle name="Normal 3 15 21" xfId="12429" xr:uid="{D74BF495-1ABA-4D63-A4CF-55101DE8709B}"/>
    <cellStyle name="Normal 3 15 22" xfId="12430" xr:uid="{8A08C93A-82E0-45F0-876E-CEAD1F04A673}"/>
    <cellStyle name="Normal 3 15 23" xfId="12431" xr:uid="{C158D3E8-9337-4C64-9499-00120713E84E}"/>
    <cellStyle name="Normal 3 15 24" xfId="12432" xr:uid="{ADFEC9D9-22EA-4DE7-BD95-B0D9D446AFB7}"/>
    <cellStyle name="Normal 3 15 25" xfId="12433" xr:uid="{EBFD05CD-7402-4874-BB05-48EEAAAABF06}"/>
    <cellStyle name="Normal 3 15 26" xfId="12434" xr:uid="{82D8E58E-44A5-441E-821A-7A0643005113}"/>
    <cellStyle name="Normal 3 15 27" xfId="12435" xr:uid="{3545CFBB-6D73-400B-9DF1-1AA24DF6CD51}"/>
    <cellStyle name="Normal 3 15 28" xfId="12436" xr:uid="{8F54B25A-ED57-431D-A60A-AB87A07B3142}"/>
    <cellStyle name="Normal 3 15 29" xfId="12437" xr:uid="{F171CBEC-B665-4EDF-88B5-4759649D94D9}"/>
    <cellStyle name="Normal 3 15 3" xfId="12438" xr:uid="{D9B537A4-AFFE-43F8-BD3D-3C8AA3BF11EE}"/>
    <cellStyle name="Normal 3 15 30" xfId="12439" xr:uid="{619977E5-0CD0-4FAB-9F5D-7DC5BD872BF3}"/>
    <cellStyle name="Normal 3 15 31" xfId="12440" xr:uid="{9E41EE14-A8E1-4C02-AA8D-003B12383025}"/>
    <cellStyle name="Normal 3 15 32" xfId="12441" xr:uid="{AB3E93E9-9272-417B-97F2-6D94A5F42A63}"/>
    <cellStyle name="Normal 3 15 4" xfId="12442" xr:uid="{1B4453FC-0362-4BD0-93CF-27A92E93CD1C}"/>
    <cellStyle name="Normal 3 15 5" xfId="12443" xr:uid="{03A729B1-2431-4B53-BC78-F7F2DA62A9D4}"/>
    <cellStyle name="Normal 3 15 6" xfId="12444" xr:uid="{54592D24-45AC-42D0-9758-D77814E5610F}"/>
    <cellStyle name="Normal 3 15 7" xfId="12445" xr:uid="{F2B018DB-81C5-45DF-A971-193B0DA0058F}"/>
    <cellStyle name="Normal 3 15 8" xfId="12446" xr:uid="{284B82BD-5D5E-4698-92DE-DE45C76F48F5}"/>
    <cellStyle name="Normal 3 15 9" xfId="12447" xr:uid="{DD54786F-314F-4038-9414-440459CCBEBF}"/>
    <cellStyle name="Normal 3 16" xfId="12448" xr:uid="{FA0C3659-324B-4FE9-805C-99C2134469EC}"/>
    <cellStyle name="Normal 3 16 10" xfId="12449" xr:uid="{2E18F109-AF53-4198-B5B9-7D6AD1E260C0}"/>
    <cellStyle name="Normal 3 16 11" xfId="12450" xr:uid="{72FA0A96-A214-40AB-A07F-515A24E081DF}"/>
    <cellStyle name="Normal 3 16 12" xfId="12451" xr:uid="{893E3923-C3F2-4588-BEDF-679BB6B437E6}"/>
    <cellStyle name="Normal 3 16 13" xfId="12452" xr:uid="{F97713AF-9434-44A0-A27E-018E74C24FE4}"/>
    <cellStyle name="Normal 3 16 14" xfId="12453" xr:uid="{FFCC2EF8-EEA9-43A3-8AC4-88441A0404C3}"/>
    <cellStyle name="Normal 3 16 15" xfId="12454" xr:uid="{60C65622-757A-4904-B891-8A8FE16970F6}"/>
    <cellStyle name="Normal 3 16 16" xfId="12455" xr:uid="{486A7747-6444-466A-A561-9AA9937819A0}"/>
    <cellStyle name="Normal 3 16 17" xfId="12456" xr:uid="{BC65D067-7434-48B5-9E4B-8FD8CA1A1047}"/>
    <cellStyle name="Normal 3 16 18" xfId="12457" xr:uid="{862C6AC1-E28B-4632-B9D7-8D8AF25F8314}"/>
    <cellStyle name="Normal 3 16 19" xfId="12458" xr:uid="{B2271A8A-C0F5-430C-8139-2F28A10A511F}"/>
    <cellStyle name="Normal 3 16 2" xfId="12459" xr:uid="{E468486A-C1B6-4B55-8A43-0AAD2E5C62F8}"/>
    <cellStyle name="Normal 3 16 20" xfId="12460" xr:uid="{3E9C4435-38B1-4E57-A2B2-80E675E2B961}"/>
    <cellStyle name="Normal 3 16 21" xfId="12461" xr:uid="{B75437C5-0A8D-4EEF-91D2-3E3CB1C6271F}"/>
    <cellStyle name="Normal 3 16 22" xfId="12462" xr:uid="{2EC02E8F-A28A-452D-B154-510FF9C16C39}"/>
    <cellStyle name="Normal 3 16 23" xfId="12463" xr:uid="{3C11A7C0-738A-42A3-BC87-C5430C848267}"/>
    <cellStyle name="Normal 3 16 24" xfId="12464" xr:uid="{442C46AE-2075-4DA6-8F9C-A124CA9431FF}"/>
    <cellStyle name="Normal 3 16 25" xfId="12465" xr:uid="{F49C866A-DE85-4130-90AA-F0C2F173450C}"/>
    <cellStyle name="Normal 3 16 26" xfId="12466" xr:uid="{47681B6A-711C-4EE0-8B49-ACD0470F77D7}"/>
    <cellStyle name="Normal 3 16 27" xfId="12467" xr:uid="{2B09C465-E6A1-4C0A-B4A7-AFA1886078D0}"/>
    <cellStyle name="Normal 3 16 28" xfId="12468" xr:uid="{26019193-F854-4C90-B476-224C21BF51E0}"/>
    <cellStyle name="Normal 3 16 29" xfId="12469" xr:uid="{A72FD798-D14D-4EA1-8FE3-1DB8693DB4C1}"/>
    <cellStyle name="Normal 3 16 3" xfId="12470" xr:uid="{4A55038E-5FAC-432D-9E2D-8A69A171B983}"/>
    <cellStyle name="Normal 3 16 30" xfId="12471" xr:uid="{D54DFA2A-1679-41C2-9099-3D8157B9B959}"/>
    <cellStyle name="Normal 3 16 31" xfId="12472" xr:uid="{6D84A000-FF39-4910-A603-0D4D6DB9A439}"/>
    <cellStyle name="Normal 3 16 32" xfId="12473" xr:uid="{DCB0D150-0107-44E0-A236-AF42E06E4EE9}"/>
    <cellStyle name="Normal 3 16 4" xfId="12474" xr:uid="{03B9F112-D7B8-41C4-8C83-A63448A96441}"/>
    <cellStyle name="Normal 3 16 5" xfId="12475" xr:uid="{6B44F0F2-0A19-4EB7-A425-439C27AD1FCB}"/>
    <cellStyle name="Normal 3 16 6" xfId="12476" xr:uid="{B6D2F90B-0970-4561-869D-D4AECF1BF1D6}"/>
    <cellStyle name="Normal 3 16 7" xfId="12477" xr:uid="{8AF04C06-EEF1-4E9E-B49B-459352E0D56C}"/>
    <cellStyle name="Normal 3 16 8" xfId="12478" xr:uid="{B012C7FF-E400-4F99-9F0C-9C76231E94E5}"/>
    <cellStyle name="Normal 3 16 9" xfId="12479" xr:uid="{B22F0799-4136-48BC-85F0-568EA88EEBD1}"/>
    <cellStyle name="Normal 3 17" xfId="12480" xr:uid="{716ECFCA-66EA-439A-8E7F-EAB0E7DB9239}"/>
    <cellStyle name="Normal 3 17 2" xfId="12481" xr:uid="{BAEDE093-1DF8-4FEC-8656-2C2522495482}"/>
    <cellStyle name="Normal 3 17 3" xfId="12482" xr:uid="{E6256527-C2E5-497A-B502-EA663D9D8B0F}"/>
    <cellStyle name="Normal 3 17 4" xfId="12483" xr:uid="{1EF9B835-AA75-488A-8545-2A021D513B0B}"/>
    <cellStyle name="Normal 3 17 5" xfId="12484" xr:uid="{4AAAFC81-97ED-4DF7-96D8-3F9EF1F6FA78}"/>
    <cellStyle name="Normal 3 17 6" xfId="12485" xr:uid="{8ABB9110-5506-4501-8FA7-3628EE8C40A5}"/>
    <cellStyle name="Normal 3 18" xfId="12486" xr:uid="{A979F798-20EB-4446-AE0A-226AC90E77CE}"/>
    <cellStyle name="Normal 3 18 2" xfId="12487" xr:uid="{F97771D8-084D-4302-A3D9-7F3BCE76C568}"/>
    <cellStyle name="Normal 3 18 3" xfId="12488" xr:uid="{B7000A4E-49CE-4BA2-855B-6187B602C09A}"/>
    <cellStyle name="Normal 3 18 4" xfId="12489" xr:uid="{DFFE1C10-2AA7-4033-9F10-53CA459437AB}"/>
    <cellStyle name="Normal 3 18 5" xfId="12490" xr:uid="{9AFA95EB-4224-4C23-A745-B4CCCAD9248F}"/>
    <cellStyle name="Normal 3 18 6" xfId="12491" xr:uid="{8F1593A7-2B71-454A-B58B-7C0AF02E5598}"/>
    <cellStyle name="Normal 3 19" xfId="12492" xr:uid="{60AF0667-8868-477C-82B5-9832CB5D0F99}"/>
    <cellStyle name="Normal 3 19 2" xfId="12493" xr:uid="{049871D3-9EDE-4255-8213-C7C97431B288}"/>
    <cellStyle name="Normal 3 19 3" xfId="12494" xr:uid="{CC694950-27E1-4727-B8F8-6C840E356D31}"/>
    <cellStyle name="Normal 3 19 4" xfId="12495" xr:uid="{D1557E21-BD03-4633-9351-E9A6133A201B}"/>
    <cellStyle name="Normal 3 19 5" xfId="12496" xr:uid="{CACF06C5-E186-42BA-B3C0-82FD703FD3EF}"/>
    <cellStyle name="Normal 3 19 6" xfId="12497" xr:uid="{C5E5A564-FCEA-4F20-AB77-DA5BD4A364E3}"/>
    <cellStyle name="Normal 3 2" xfId="12498" xr:uid="{72C92ADB-AB58-4220-BF87-B81986A79B2E}"/>
    <cellStyle name="Normal 3 2 10" xfId="12499" xr:uid="{07965991-4A8E-4A42-9620-C8962F071620}"/>
    <cellStyle name="Normal 3 2 11" xfId="12500" xr:uid="{0755B722-A1BB-411E-9121-78489F677F22}"/>
    <cellStyle name="Normal 3 2 12" xfId="12501" xr:uid="{4300F7F8-014A-466D-9503-9F96B6CE99DC}"/>
    <cellStyle name="Normal 3 2 13" xfId="12502" xr:uid="{90FF4F4C-5EF4-4905-AE60-9E09ADCD5662}"/>
    <cellStyle name="Normal 3 2 14" xfId="12503" xr:uid="{954BC4B4-1802-40FF-8577-3048333E46F7}"/>
    <cellStyle name="Normal 3 2 15" xfId="12504" xr:uid="{457CB46C-1EF4-4F5B-B3F3-DD73D7574DAF}"/>
    <cellStyle name="Normal 3 2 16" xfId="12505" xr:uid="{8B5A317A-C043-4F8F-8CC4-827356D72169}"/>
    <cellStyle name="Normal 3 2 17" xfId="12506" xr:uid="{2DF1E150-4996-4E19-88B8-A58082849BCD}"/>
    <cellStyle name="Normal 3 2 18" xfId="12507" xr:uid="{D31C9A0B-297B-4317-ABD4-B63FC4226194}"/>
    <cellStyle name="Normal 3 2 19" xfId="12508" xr:uid="{6F28A08D-C225-4701-ADC5-01749A132789}"/>
    <cellStyle name="Normal 3 2 2" xfId="12509" xr:uid="{5CCAC09E-5863-4C9F-9B00-AEFA152D422F}"/>
    <cellStyle name="Normal 3 2 2 10" xfId="12510" xr:uid="{57416FD3-A86E-4E7C-A5A1-A00697B750D3}"/>
    <cellStyle name="Normal 3 2 2 11" xfId="12511" xr:uid="{D6AAF428-4579-423C-900B-9ED082472DD9}"/>
    <cellStyle name="Normal 3 2 2 12" xfId="12512" xr:uid="{3AFFF59D-7F01-482C-BAEA-4605EE9C6D14}"/>
    <cellStyle name="Normal 3 2 2 13" xfId="12513" xr:uid="{FE899C85-3579-4DFB-A476-6F4B6D0B440A}"/>
    <cellStyle name="Normal 3 2 2 14" xfId="12514" xr:uid="{22F63A8D-E7D1-45DA-85B0-426A28AAD283}"/>
    <cellStyle name="Normal 3 2 2 15" xfId="12515" xr:uid="{48C9148B-9B10-47A7-AA17-21E5AA5BCF3F}"/>
    <cellStyle name="Normal 3 2 2 16" xfId="12516" xr:uid="{049D5DFD-6490-443D-B252-2FA10861C0ED}"/>
    <cellStyle name="Normal 3 2 2 17" xfId="12517" xr:uid="{6F0D1274-B460-4AA9-8343-C191DFCAD06F}"/>
    <cellStyle name="Normal 3 2 2 18" xfId="12518" xr:uid="{EBE2FAD3-CCFA-487E-983C-E81E535417EB}"/>
    <cellStyle name="Normal 3 2 2 19" xfId="12519" xr:uid="{54E35599-50CF-40D5-A7D0-F27BA98A0568}"/>
    <cellStyle name="Normal 3 2 2 2" xfId="12520" xr:uid="{064A7FCF-3F0D-42E3-8110-0E0B59184C29}"/>
    <cellStyle name="Normal 3 2 2 2 10" xfId="12521" xr:uid="{34DBE422-949D-44F7-8419-131F37C18927}"/>
    <cellStyle name="Normal 3 2 2 2 11" xfId="12522" xr:uid="{383B03BC-792B-4BC8-B08D-C6D61D81CC37}"/>
    <cellStyle name="Normal 3 2 2 2 12" xfId="12523" xr:uid="{D077911D-F1B0-445B-8016-2188BB3CBA92}"/>
    <cellStyle name="Normal 3 2 2 2 13" xfId="12524" xr:uid="{A64AA31E-A676-4728-99FB-E006B8701D4A}"/>
    <cellStyle name="Normal 3 2 2 2 14" xfId="12525" xr:uid="{8D8A0D4A-92E3-4450-AF54-229B7265F63E}"/>
    <cellStyle name="Normal 3 2 2 2 15" xfId="12526" xr:uid="{6A4414B8-2222-4D3B-BD9C-D40CF5DB351B}"/>
    <cellStyle name="Normal 3 2 2 2 16" xfId="12527" xr:uid="{E077C84F-503B-44B5-965D-0D811E9AD8F7}"/>
    <cellStyle name="Normal 3 2 2 2 17" xfId="12528" xr:uid="{360BD96A-FE30-4B4D-A07A-4760AF907A41}"/>
    <cellStyle name="Normal 3 2 2 2 18" xfId="12529" xr:uid="{9420AFB5-1B7E-4904-A26F-FA27EBEEA366}"/>
    <cellStyle name="Normal 3 2 2 2 19" xfId="12530" xr:uid="{7786ADC9-FB14-40C1-9C9A-9E6AAED84616}"/>
    <cellStyle name="Normal 3 2 2 2 2" xfId="12531" xr:uid="{1C9DAACA-8FCC-4575-A54D-D5374B8A7608}"/>
    <cellStyle name="Normal 3 2 2 2 2 10" xfId="12532" xr:uid="{9FC25D5C-D416-4755-B23F-452F6B80F876}"/>
    <cellStyle name="Normal 3 2 2 2 2 11" xfId="12533" xr:uid="{578D25A1-5400-45B8-8902-18280D868893}"/>
    <cellStyle name="Normal 3 2 2 2 2 12" xfId="12534" xr:uid="{BD40D011-32CE-4AEF-88D9-B2B39033DB40}"/>
    <cellStyle name="Normal 3 2 2 2 2 13" xfId="12535" xr:uid="{887AC683-E56C-423C-8D62-20484B4220E8}"/>
    <cellStyle name="Normal 3 2 2 2 2 14" xfId="12536" xr:uid="{D93204CE-1246-4AD7-B3FE-696765017571}"/>
    <cellStyle name="Normal 3 2 2 2 2 15" xfId="12537" xr:uid="{AC990D1C-FEBE-4ED5-8D8E-311445067461}"/>
    <cellStyle name="Normal 3 2 2 2 2 16" xfId="12538" xr:uid="{143B9066-AD95-49A3-BF1F-8A8A45268CAD}"/>
    <cellStyle name="Normal 3 2 2 2 2 17" xfId="12539" xr:uid="{F4AFB2C5-98E5-4633-BA29-C95BAAB2BE8F}"/>
    <cellStyle name="Normal 3 2 2 2 2 18" xfId="12540" xr:uid="{D6072882-D762-4883-BF10-05E6D8836FEF}"/>
    <cellStyle name="Normal 3 2 2 2 2 19" xfId="12541" xr:uid="{B647B0FA-4C55-46E1-B93E-8CBF00AFFCB7}"/>
    <cellStyle name="Normal 3 2 2 2 2 2" xfId="12542" xr:uid="{64C978D1-3EE3-4522-93EB-E7F4DDBE2D9D}"/>
    <cellStyle name="Normal 3 2 2 2 2 2 10" xfId="12543" xr:uid="{C741BCD3-F8E6-4EA4-95EC-9DE090AA1B6F}"/>
    <cellStyle name="Normal 3 2 2 2 2 2 11" xfId="12544" xr:uid="{B9C7B5EE-6B73-43EB-8F14-E5FBEE95FCA1}"/>
    <cellStyle name="Normal 3 2 2 2 2 2 12" xfId="12545" xr:uid="{3A3A79B2-8860-4513-AC2D-59A19CE82C4E}"/>
    <cellStyle name="Normal 3 2 2 2 2 2 13" xfId="12546" xr:uid="{93EFBC73-077A-4986-A23E-3EFFC28B66E1}"/>
    <cellStyle name="Normal 3 2 2 2 2 2 14" xfId="12547" xr:uid="{6DBEC43B-6C18-41EA-B293-2748E00C4AEB}"/>
    <cellStyle name="Normal 3 2 2 2 2 2 15" xfId="12548" xr:uid="{775F864D-4428-440E-91A1-61F2DEA5C4F6}"/>
    <cellStyle name="Normal 3 2 2 2 2 2 16" xfId="12549" xr:uid="{1A60A26A-8418-4942-B746-DB730F54883D}"/>
    <cellStyle name="Normal 3 2 2 2 2 2 17" xfId="12550" xr:uid="{B9D42E70-E628-415F-801F-565BE878698F}"/>
    <cellStyle name="Normal 3 2 2 2 2 2 18" xfId="12551" xr:uid="{5CF5AE1A-B6A6-461C-BAB3-E42CAED225A0}"/>
    <cellStyle name="Normal 3 2 2 2 2 2 19" xfId="12552" xr:uid="{B4F9B42C-E314-4140-91A1-E96BADB47622}"/>
    <cellStyle name="Normal 3 2 2 2 2 2 2" xfId="12553" xr:uid="{163B7B99-5212-4120-9922-8F408342A660}"/>
    <cellStyle name="Normal 3 2 2 2 2 2 20" xfId="12554" xr:uid="{802A040C-A74E-45FC-8A61-37AAE303A945}"/>
    <cellStyle name="Normal 3 2 2 2 2 2 21" xfId="12555" xr:uid="{F4074A22-619B-45CC-A6D4-F7D2361892A1}"/>
    <cellStyle name="Normal 3 2 2 2 2 2 22" xfId="12556" xr:uid="{6DF39D8D-7ABE-4B38-9601-C8DA4478E91E}"/>
    <cellStyle name="Normal 3 2 2 2 2 2 23" xfId="12557" xr:uid="{99D50EF3-800A-4580-AFED-9EAFD793DCC8}"/>
    <cellStyle name="Normal 3 2 2 2 2 2 24" xfId="12558" xr:uid="{BB545018-C013-4AA8-9011-F9E5624ED490}"/>
    <cellStyle name="Normal 3 2 2 2 2 2 25" xfId="12559" xr:uid="{F564522B-660E-4A77-8578-7F9EBFCC285E}"/>
    <cellStyle name="Normal 3 2 2 2 2 2 26" xfId="12560" xr:uid="{F7E3EBCA-C23B-4197-9C95-0E557AC641D7}"/>
    <cellStyle name="Normal 3 2 2 2 2 2 27" xfId="12561" xr:uid="{8E89CA7D-D8AA-413B-8F50-D18EA9DEBE04}"/>
    <cellStyle name="Normal 3 2 2 2 2 2 28" xfId="12562" xr:uid="{AD8F958C-749A-4211-9EEE-32C0A8234E6D}"/>
    <cellStyle name="Normal 3 2 2 2 2 2 29" xfId="12563" xr:uid="{12DCA337-8FC0-4999-9A98-11C83BAED694}"/>
    <cellStyle name="Normal 3 2 2 2 2 2 3" xfId="12564" xr:uid="{182C3C98-6012-47CC-9181-798C587D4FAF}"/>
    <cellStyle name="Normal 3 2 2 2 2 2 30" xfId="12565" xr:uid="{3FC4746D-33BA-4198-8D5E-16DD98825B41}"/>
    <cellStyle name="Normal 3 2 2 2 2 2 31" xfId="12566" xr:uid="{932A1B48-6434-4CA4-84B6-1AF0FF948D14}"/>
    <cellStyle name="Normal 3 2 2 2 2 2 32" xfId="12567" xr:uid="{AC2976E9-CBF3-450D-B0B0-04033D8D3DEB}"/>
    <cellStyle name="Normal 3 2 2 2 2 2 33" xfId="12568" xr:uid="{E157B8CF-7A0B-416D-B6C3-AD38837E8317}"/>
    <cellStyle name="Normal 3 2 2 2 2 2 34" xfId="12569" xr:uid="{BB4CB3E3-A6D0-44E4-8DE3-4B993DF984D0}"/>
    <cellStyle name="Normal 3 2 2 2 2 2 35" xfId="12570" xr:uid="{81ECBCCD-5DCC-48CD-A82F-D5632225A959}"/>
    <cellStyle name="Normal 3 2 2 2 2 2 36" xfId="12571" xr:uid="{00BBBD5A-23EE-4E58-B9BF-272C286A9C06}"/>
    <cellStyle name="Normal 3 2 2 2 2 2 37" xfId="12572" xr:uid="{868A3ED6-1970-47B9-B47F-BBF27751EF83}"/>
    <cellStyle name="Normal 3 2 2 2 2 2 38" xfId="12573" xr:uid="{CA1E0BAA-257C-4D55-A5D9-C069F020E6C9}"/>
    <cellStyle name="Normal 3 2 2 2 2 2 39" xfId="12574" xr:uid="{ECE6DD43-58B3-41D1-BC92-B14FF68F526C}"/>
    <cellStyle name="Normal 3 2 2 2 2 2 4" xfId="12575" xr:uid="{65401F20-9C6C-4A7A-8FC5-3EB91FD4C746}"/>
    <cellStyle name="Normal 3 2 2 2 2 2 40" xfId="12576" xr:uid="{4C74E9D0-307C-4DD2-94BD-4B4526041611}"/>
    <cellStyle name="Normal 3 2 2 2 2 2 41" xfId="12577" xr:uid="{55F80E02-3644-422C-A33E-D49639A613A0}"/>
    <cellStyle name="Normal 3 2 2 2 2 2 42" xfId="12578" xr:uid="{D6C87E13-4E4D-4A2A-9D68-F099C971E62D}"/>
    <cellStyle name="Normal 3 2 2 2 2 2 43" xfId="12579" xr:uid="{885D047C-9212-4C9C-A5B3-527F72C0D070}"/>
    <cellStyle name="Normal 3 2 2 2 2 2 44" xfId="12580" xr:uid="{AF6FF4E6-99A3-4B93-8FAA-082F93E23C95}"/>
    <cellStyle name="Normal 3 2 2 2 2 2 45" xfId="12581" xr:uid="{4D331823-A418-4D76-9C4F-1E37CA46E2FF}"/>
    <cellStyle name="Normal 3 2 2 2 2 2 46" xfId="12582" xr:uid="{FADC13DE-6E09-442A-BB4C-44742C575B2E}"/>
    <cellStyle name="Normal 3 2 2 2 2 2 47" xfId="12583" xr:uid="{605AA409-8818-487F-BB1B-72609376376A}"/>
    <cellStyle name="Normal 3 2 2 2 2 2 5" xfId="12584" xr:uid="{699F3AE6-ABD9-4560-85BA-DB1D417E9FDD}"/>
    <cellStyle name="Normal 3 2 2 2 2 2 6" xfId="12585" xr:uid="{67F4187C-8EBA-4725-8ECC-C5DE52E459DE}"/>
    <cellStyle name="Normal 3 2 2 2 2 2 7" xfId="12586" xr:uid="{08B3040F-235C-4BA3-9415-B04659190DE9}"/>
    <cellStyle name="Normal 3 2 2 2 2 2 8" xfId="12587" xr:uid="{EDD5EAC0-4EA7-4512-9AF6-20F602535E88}"/>
    <cellStyle name="Normal 3 2 2 2 2 2 9" xfId="12588" xr:uid="{36F22C87-9AE5-40BB-83CD-4A40C155AD60}"/>
    <cellStyle name="Normal 3 2 2 2 2 20" xfId="12589" xr:uid="{52B2B8F8-5757-4995-83BE-1E5DAC7119E1}"/>
    <cellStyle name="Normal 3 2 2 2 2 21" xfId="12590" xr:uid="{A9F91F16-57C5-456A-B3F5-7F445C42DA5E}"/>
    <cellStyle name="Normal 3 2 2 2 2 22" xfId="12591" xr:uid="{DFEBE5B1-E0B1-4D93-95AC-D173D1C69168}"/>
    <cellStyle name="Normal 3 2 2 2 2 23" xfId="12592" xr:uid="{8CB4AAD9-F456-45EE-A9D5-7394369FCD62}"/>
    <cellStyle name="Normal 3 2 2 2 2 24" xfId="12593" xr:uid="{CF4DD6EA-F2A9-44DD-850E-1DB114EBE5CB}"/>
    <cellStyle name="Normal 3 2 2 2 2 25" xfId="12594" xr:uid="{CE917AED-118B-4716-B600-5BB3861129C3}"/>
    <cellStyle name="Normal 3 2 2 2 2 26" xfId="12595" xr:uid="{C626CA6A-EB91-47C4-9B49-221D7660B860}"/>
    <cellStyle name="Normal 3 2 2 2 2 27" xfId="12596" xr:uid="{E3C21AAD-5CF8-4675-95B0-0372DC58CB7A}"/>
    <cellStyle name="Normal 3 2 2 2 2 28" xfId="12597" xr:uid="{FBD94439-F675-421A-A7E8-C9BA13B956DE}"/>
    <cellStyle name="Normal 3 2 2 2 2 29" xfId="12598" xr:uid="{BBED4B36-3FA4-4707-82EE-2F673305AA6A}"/>
    <cellStyle name="Normal 3 2 2 2 2 3" xfId="12599" xr:uid="{8C0EF1D5-92F6-45F9-BDC7-0DC304E8F347}"/>
    <cellStyle name="Normal 3 2 2 2 2 30" xfId="12600" xr:uid="{95699301-3555-4B76-8CD2-7EE5ED68D60E}"/>
    <cellStyle name="Normal 3 2 2 2 2 31" xfId="12601" xr:uid="{534F5ED8-1482-4994-9387-57A2AAB4B7FC}"/>
    <cellStyle name="Normal 3 2 2 2 2 32" xfId="12602" xr:uid="{CF97D8F2-89CB-45D1-B5C8-68BDAC1065F0}"/>
    <cellStyle name="Normal 3 2 2 2 2 33" xfId="12603" xr:uid="{58E4E48B-2927-4AEF-9F1E-4332ECF12CA2}"/>
    <cellStyle name="Normal 3 2 2 2 2 34" xfId="12604" xr:uid="{8F213672-AF87-4256-AA1C-2470E9BC551D}"/>
    <cellStyle name="Normal 3 2 2 2 2 35" xfId="12605" xr:uid="{FE1E5C46-7307-4385-9063-9E07797E5389}"/>
    <cellStyle name="Normal 3 2 2 2 2 36" xfId="12606" xr:uid="{7629C916-81A2-4B0A-A47B-2B63BEA5E159}"/>
    <cellStyle name="Normal 3 2 2 2 2 37" xfId="12607" xr:uid="{C803D91C-4DAB-45C6-A4F6-90016B7E1CE6}"/>
    <cellStyle name="Normal 3 2 2 2 2 38" xfId="12608" xr:uid="{F42A1B49-2178-4CB8-A065-A741B09580E2}"/>
    <cellStyle name="Normal 3 2 2 2 2 39" xfId="12609" xr:uid="{5FD905A6-5B41-4511-97D5-4940EF84512A}"/>
    <cellStyle name="Normal 3 2 2 2 2 4" xfId="12610" xr:uid="{9B82995D-C4EF-4EC7-8E65-E71E1B8101DE}"/>
    <cellStyle name="Normal 3 2 2 2 2 40" xfId="12611" xr:uid="{68DA0F21-ACA1-4AB2-B8BF-837AE3FC58D8}"/>
    <cellStyle name="Normal 3 2 2 2 2 41" xfId="12612" xr:uid="{179ED364-DBF2-423D-B10B-A6BA679D6D0E}"/>
    <cellStyle name="Normal 3 2 2 2 2 42" xfId="12613" xr:uid="{406DA8B5-313A-48F9-A56D-71CFFACBFD1A}"/>
    <cellStyle name="Normal 3 2 2 2 2 43" xfId="12614" xr:uid="{3E5835FF-6934-4FA5-9B55-C34A077472E6}"/>
    <cellStyle name="Normal 3 2 2 2 2 44" xfId="12615" xr:uid="{AC5CC236-8F24-4625-BEC5-551559846B0B}"/>
    <cellStyle name="Normal 3 2 2 2 2 45" xfId="12616" xr:uid="{6BC6D043-47D9-4E8C-8C09-F63B1040604C}"/>
    <cellStyle name="Normal 3 2 2 2 2 46" xfId="12617" xr:uid="{7973C494-B555-4075-ADB8-773889FE9EF0}"/>
    <cellStyle name="Normal 3 2 2 2 2 47" xfId="12618" xr:uid="{59380582-4E4F-408C-AB8A-A766DD3370FA}"/>
    <cellStyle name="Normal 3 2 2 2 2 5" xfId="12619" xr:uid="{74D3730A-5B59-411C-9736-5565AA951ED1}"/>
    <cellStyle name="Normal 3 2 2 2 2 6" xfId="12620" xr:uid="{A47A59F2-E734-406A-B215-9BC0C0825C6D}"/>
    <cellStyle name="Normal 3 2 2 2 2 7" xfId="12621" xr:uid="{E3267EDF-8C87-4DB1-B217-C517EB4725FD}"/>
    <cellStyle name="Normal 3 2 2 2 2 8" xfId="12622" xr:uid="{FFD237CF-F3CD-4606-8C3E-40B08022144F}"/>
    <cellStyle name="Normal 3 2 2 2 2 9" xfId="12623" xr:uid="{710B8BBD-D933-487B-88A9-7301B5FD5BDF}"/>
    <cellStyle name="Normal 3 2 2 2 20" xfId="12624" xr:uid="{49B052AE-F3DE-4C2B-840B-1DB4F5DED6BA}"/>
    <cellStyle name="Normal 3 2 2 2 21" xfId="12625" xr:uid="{444025B3-6214-47B1-975F-9A01C8EFB484}"/>
    <cellStyle name="Normal 3 2 2 2 22" xfId="12626" xr:uid="{B14E0EA7-D06D-421D-89A2-B56FD762C9DD}"/>
    <cellStyle name="Normal 3 2 2 2 23" xfId="12627" xr:uid="{AA0F2F81-9248-4657-B5FD-6FDAB31AF64F}"/>
    <cellStyle name="Normal 3 2 2 2 24" xfId="12628" xr:uid="{32C6B905-BC9E-468A-A99A-1920CA898934}"/>
    <cellStyle name="Normal 3 2 2 2 25" xfId="12629" xr:uid="{47995ADC-6B2D-4CD1-9960-45E40A74E892}"/>
    <cellStyle name="Normal 3 2 2 2 26" xfId="12630" xr:uid="{1861B66D-1963-4DBB-BCAB-7A715FCCFC7D}"/>
    <cellStyle name="Normal 3 2 2 2 27" xfId="12631" xr:uid="{C59ED1F6-CC16-4039-AAE4-BFC62DDFF842}"/>
    <cellStyle name="Normal 3 2 2 2 28" xfId="12632" xr:uid="{837C003A-7FAB-45C8-B873-73EFF342292D}"/>
    <cellStyle name="Normal 3 2 2 2 29" xfId="12633" xr:uid="{44B51552-F6CB-400C-8AE9-BBCD6B27CF4B}"/>
    <cellStyle name="Normal 3 2 2 2 3" xfId="12634" xr:uid="{840C28B1-DFA0-4F78-9FC2-D4DC50E4F84E}"/>
    <cellStyle name="Normal 3 2 2 2 30" xfId="12635" xr:uid="{0365FFBE-A5C5-4D9C-909C-073F76D61544}"/>
    <cellStyle name="Normal 3 2 2 2 31" xfId="12636" xr:uid="{C3BD2D17-3639-40D0-8A54-C59F2DF80ED8}"/>
    <cellStyle name="Normal 3 2 2 2 32" xfId="12637" xr:uid="{5A8262F5-EC9B-4EFC-9189-3FC87D283678}"/>
    <cellStyle name="Normal 3 2 2 2 33" xfId="12638" xr:uid="{AA40FFA6-070C-4AED-A157-0DF914FC15CF}"/>
    <cellStyle name="Normal 3 2 2 2 34" xfId="12639" xr:uid="{298D9AC9-A9FD-48A5-A9D9-5095DA2A95E4}"/>
    <cellStyle name="Normal 3 2 2 2 35" xfId="12640" xr:uid="{6B853C49-55D0-495A-AE19-70FD6F6A6CB1}"/>
    <cellStyle name="Normal 3 2 2 2 36" xfId="12641" xr:uid="{03590C4C-DA41-4D72-955D-3EF30E801FD1}"/>
    <cellStyle name="Normal 3 2 2 2 37" xfId="12642" xr:uid="{177F5BAB-3D6D-41AD-B418-0E981F8A42ED}"/>
    <cellStyle name="Normal 3 2 2 2 38" xfId="12643" xr:uid="{A9C21E0F-E869-4839-9D45-C4D3A1620701}"/>
    <cellStyle name="Normal 3 2 2 2 39" xfId="12644" xr:uid="{C09367B2-BCB4-47C6-ABA2-5BB03E341764}"/>
    <cellStyle name="Normal 3 2 2 2 4" xfId="12645" xr:uid="{8D089D4A-1930-4BC1-856B-5EF12BF43C9E}"/>
    <cellStyle name="Normal 3 2 2 2 40" xfId="12646" xr:uid="{6B72F490-479E-43B8-84CC-5E005447BAD4}"/>
    <cellStyle name="Normal 3 2 2 2 41" xfId="12647" xr:uid="{9632D6C3-AD9E-4513-9DDC-5CD1E39154B5}"/>
    <cellStyle name="Normal 3 2 2 2 42" xfId="12648" xr:uid="{1D0A1F8A-9AEF-4390-ABA8-7A7D45B159FE}"/>
    <cellStyle name="Normal 3 2 2 2 43" xfId="12649" xr:uid="{D160C09B-6C1C-4880-AD54-0CCF1857115F}"/>
    <cellStyle name="Normal 3 2 2 2 44" xfId="12650" xr:uid="{21834052-9E63-4316-819F-120D5F5FB8D7}"/>
    <cellStyle name="Normal 3 2 2 2 45" xfId="12651" xr:uid="{3334C258-F631-4AE6-8F27-5ADB66D6948C}"/>
    <cellStyle name="Normal 3 2 2 2 46" xfId="12652" xr:uid="{BC42B31E-E708-4E4A-BF30-982886384560}"/>
    <cellStyle name="Normal 3 2 2 2 47" xfId="12653" xr:uid="{936028FD-3E64-4D0B-B402-05841D35D63A}"/>
    <cellStyle name="Normal 3 2 2 2 48" xfId="12654" xr:uid="{ECCFFD9C-5A95-4249-8272-8A58D3FF8FDC}"/>
    <cellStyle name="Normal 3 2 2 2 5" xfId="12655" xr:uid="{9F420384-4977-4A81-818A-6883C4356C24}"/>
    <cellStyle name="Normal 3 2 2 2 6" xfId="12656" xr:uid="{CFD9B4C0-2670-452F-A316-62ED086EDB20}"/>
    <cellStyle name="Normal 3 2 2 2 7" xfId="12657" xr:uid="{D4D9F445-2246-4DBB-B4D7-FCC00F8DA32C}"/>
    <cellStyle name="Normal 3 2 2 2 8" xfId="12658" xr:uid="{24160A4E-41B9-4E8F-A74B-4790F75E3DD2}"/>
    <cellStyle name="Normal 3 2 2 2 9" xfId="12659" xr:uid="{AC21E9C4-1999-49BA-BB9D-D00B3935A2E4}"/>
    <cellStyle name="Normal 3 2 2 20" xfId="12660" xr:uid="{4CA840BC-2C01-43D4-8F0C-23F14E6DBC76}"/>
    <cellStyle name="Normal 3 2 2 21" xfId="12661" xr:uid="{5454C2E0-6000-49A4-81AC-D96C5B1B7B47}"/>
    <cellStyle name="Normal 3 2 2 22" xfId="12662" xr:uid="{A51666D4-BA02-4843-977E-71A5FDA2D111}"/>
    <cellStyle name="Normal 3 2 2 23" xfId="12663" xr:uid="{AEA516A3-F2E5-48A9-9C26-0FFACA317814}"/>
    <cellStyle name="Normal 3 2 2 24" xfId="12664" xr:uid="{72A1CB30-973E-446D-8CA8-681B55BE9740}"/>
    <cellStyle name="Normal 3 2 2 25" xfId="12665" xr:uid="{8DCD4DC6-280E-4831-8A21-6494E007352C}"/>
    <cellStyle name="Normal 3 2 2 26" xfId="12666" xr:uid="{1223F2A6-CD89-4440-A709-9E73CB31575C}"/>
    <cellStyle name="Normal 3 2 2 27" xfId="12667" xr:uid="{AFCC4475-46CF-4E05-8803-5CD89B2A7803}"/>
    <cellStyle name="Normal 3 2 2 28" xfId="12668" xr:uid="{FA5807A7-9982-4178-AE0E-D30119CEA4F4}"/>
    <cellStyle name="Normal 3 2 2 29" xfId="12669" xr:uid="{43C53112-A9E9-4016-888F-7A480DC29A03}"/>
    <cellStyle name="Normal 3 2 2 3" xfId="12670" xr:uid="{6EF00637-EF3E-4150-B3B5-31E373929739}"/>
    <cellStyle name="Normal 3 2 2 3 10" xfId="12671" xr:uid="{98A8AB7C-8098-4E8E-9BDD-BE326BF286F8}"/>
    <cellStyle name="Normal 3 2 2 3 11" xfId="12672" xr:uid="{EEADF80F-CC90-49F7-AA92-87449A37B411}"/>
    <cellStyle name="Normal 3 2 2 3 12" xfId="12673" xr:uid="{9F50E4D3-29F0-42B3-AFD7-8738FD7F69C2}"/>
    <cellStyle name="Normal 3 2 2 3 13" xfId="12674" xr:uid="{27DE6089-BB75-4D6B-8536-0A8818BD7AC1}"/>
    <cellStyle name="Normal 3 2 2 3 14" xfId="12675" xr:uid="{EE17659F-E972-4E06-8E4A-F62BD53DF958}"/>
    <cellStyle name="Normal 3 2 2 3 15" xfId="12676" xr:uid="{930EE17F-DB20-49FB-964D-6815DB0536B0}"/>
    <cellStyle name="Normal 3 2 2 3 16" xfId="12677" xr:uid="{5CDC3A6E-5022-42E7-9A82-49FF5A070EBF}"/>
    <cellStyle name="Normal 3 2 2 3 17" xfId="12678" xr:uid="{197D23A3-D14A-462F-87DD-250EDC7C25CE}"/>
    <cellStyle name="Normal 3 2 2 3 18" xfId="12679" xr:uid="{0B2379F1-B081-43E4-81A9-F8CB9E7E299B}"/>
    <cellStyle name="Normal 3 2 2 3 19" xfId="12680" xr:uid="{CA428F60-E290-4496-9F1A-F46736D2C222}"/>
    <cellStyle name="Normal 3 2 2 3 2" xfId="12681" xr:uid="{61A11105-A385-479A-A374-82C7F5B416C0}"/>
    <cellStyle name="Normal 3 2 2 3 20" xfId="12682" xr:uid="{4899BEB7-3D16-47BD-8D8E-2A51B7A47C95}"/>
    <cellStyle name="Normal 3 2 2 3 21" xfId="12683" xr:uid="{8806DCC0-48C8-4371-9F11-1D56CDEB66D7}"/>
    <cellStyle name="Normal 3 2 2 3 22" xfId="12684" xr:uid="{0C9690E1-990B-458E-A2B9-B62F13158FA9}"/>
    <cellStyle name="Normal 3 2 2 3 23" xfId="12685" xr:uid="{2380F39F-0B6B-4872-9263-2BCDB8600A8E}"/>
    <cellStyle name="Normal 3 2 2 3 24" xfId="12686" xr:uid="{A49E25CC-FD89-4A56-BA92-D9E707C646EC}"/>
    <cellStyle name="Normal 3 2 2 3 25" xfId="12687" xr:uid="{59C8C911-7AE4-4958-A683-5C406696E482}"/>
    <cellStyle name="Normal 3 2 2 3 26" xfId="12688" xr:uid="{597DFB08-C106-486E-AB8D-0CDA09C8FD03}"/>
    <cellStyle name="Normal 3 2 2 3 27" xfId="12689" xr:uid="{60E9E333-450A-47D0-A246-AA837D2072B7}"/>
    <cellStyle name="Normal 3 2 2 3 28" xfId="12690" xr:uid="{C51DC68F-969D-4F85-893A-0ECBE56A1BA3}"/>
    <cellStyle name="Normal 3 2 2 3 29" xfId="12691" xr:uid="{0A5AC637-79FD-44DA-BA8D-A467CDBA092F}"/>
    <cellStyle name="Normal 3 2 2 3 3" xfId="12692" xr:uid="{2E1DAECC-C6D5-4F66-A5D2-7301C193A489}"/>
    <cellStyle name="Normal 3 2 2 3 30" xfId="12693" xr:uid="{0D215BAC-3635-4601-9F6C-416C223D80B9}"/>
    <cellStyle name="Normal 3 2 2 3 31" xfId="12694" xr:uid="{72767132-0FBD-4A60-B46A-E4A11197F1F0}"/>
    <cellStyle name="Normal 3 2 2 3 32" xfId="12695" xr:uid="{F4BD7269-6054-470C-9F00-0D9322B1369D}"/>
    <cellStyle name="Normal 3 2 2 3 33" xfId="12696" xr:uid="{1B2CCA89-AD13-4640-8F28-325701D06D34}"/>
    <cellStyle name="Normal 3 2 2 3 34" xfId="12697" xr:uid="{29C5B82A-7410-4081-8D7A-422E4AD22956}"/>
    <cellStyle name="Normal 3 2 2 3 35" xfId="12698" xr:uid="{93637EF9-C19C-4375-8F30-FD60577BA0AD}"/>
    <cellStyle name="Normal 3 2 2 3 36" xfId="12699" xr:uid="{D2BB6DD8-614C-4B22-89FB-D13C0BEE00B2}"/>
    <cellStyle name="Normal 3 2 2 3 37" xfId="12700" xr:uid="{17BB08E7-E4D4-4C43-9230-B0BA3DA0DE60}"/>
    <cellStyle name="Normal 3 2 2 3 38" xfId="12701" xr:uid="{8715DE49-DFD2-466A-B512-7C642DFCAC4D}"/>
    <cellStyle name="Normal 3 2 2 3 39" xfId="12702" xr:uid="{8A236DC0-42EB-4177-89D4-9E3C10CE9911}"/>
    <cellStyle name="Normal 3 2 2 3 4" xfId="12703" xr:uid="{ECCDC560-770A-4698-B66E-08515E1E1DDC}"/>
    <cellStyle name="Normal 3 2 2 3 40" xfId="12704" xr:uid="{F2E82D4C-AA6E-4708-BF3C-471FBC204FF0}"/>
    <cellStyle name="Normal 3 2 2 3 41" xfId="12705" xr:uid="{263D551F-91BA-4B5C-B3A5-CEACBB2ABFE4}"/>
    <cellStyle name="Normal 3 2 2 3 42" xfId="12706" xr:uid="{E41194F5-97C1-4B21-8333-1A60E7AF8DEF}"/>
    <cellStyle name="Normal 3 2 2 3 43" xfId="12707" xr:uid="{5B9F7A24-9860-4A6E-BD40-84CD5B648505}"/>
    <cellStyle name="Normal 3 2 2 3 44" xfId="12708" xr:uid="{4C9C3C1B-1548-438F-B42C-AEE877D56D11}"/>
    <cellStyle name="Normal 3 2 2 3 45" xfId="12709" xr:uid="{AFD3F2D6-7974-4928-8684-DB78514260D9}"/>
    <cellStyle name="Normal 3 2 2 3 46" xfId="12710" xr:uid="{191775DD-CE5B-413F-BD60-FCFF50B9D42B}"/>
    <cellStyle name="Normal 3 2 2 3 47" xfId="12711" xr:uid="{806B097C-83C8-4D2E-8124-3AA110FA1899}"/>
    <cellStyle name="Normal 3 2 2 3 5" xfId="12712" xr:uid="{A3A7FD9C-8C9C-45FD-AB44-6E86DD2D1D48}"/>
    <cellStyle name="Normal 3 2 2 3 6" xfId="12713" xr:uid="{B083361C-1479-40EA-8C34-0D5312F4F345}"/>
    <cellStyle name="Normal 3 2 2 3 7" xfId="12714" xr:uid="{482ED7BB-678C-47DA-8FCE-00A8AEBC17EC}"/>
    <cellStyle name="Normal 3 2 2 3 8" xfId="12715" xr:uid="{A6F53099-8370-4545-8C49-32F6E3E9954E}"/>
    <cellStyle name="Normal 3 2 2 3 9" xfId="12716" xr:uid="{95EE624F-3C5C-43EF-B9E8-4A5DE46911DD}"/>
    <cellStyle name="Normal 3 2 2 30" xfId="12717" xr:uid="{AF0F37C1-0B11-4F08-AC4D-C3D9D7C3B039}"/>
    <cellStyle name="Normal 3 2 2 31" xfId="12718" xr:uid="{923EE1B3-2288-43EC-8585-E7EA4286EDBE}"/>
    <cellStyle name="Normal 3 2 2 32" xfId="12719" xr:uid="{369615CF-04BB-4A5C-A007-1BF13F7DE570}"/>
    <cellStyle name="Normal 3 2 2 33" xfId="12720" xr:uid="{84F6B5ED-D70F-4955-8F19-4AB09BF9BBD1}"/>
    <cellStyle name="Normal 3 2 2 34" xfId="12721" xr:uid="{F854DC42-C062-4683-A5D7-296863F93427}"/>
    <cellStyle name="Normal 3 2 2 35" xfId="12722" xr:uid="{B5FE67CD-E3E0-4995-85BE-EB1056DB7BDC}"/>
    <cellStyle name="Normal 3 2 2 36" xfId="12723" xr:uid="{331182C5-6F8C-4355-9E52-453D652C74D8}"/>
    <cellStyle name="Normal 3 2 2 37" xfId="12724" xr:uid="{2BCC8941-9C45-4B2E-94D5-A11D905DEF7A}"/>
    <cellStyle name="Normal 3 2 2 38" xfId="12725" xr:uid="{885DCFAA-0FFC-4F72-9FCA-4AC3DE0D430D}"/>
    <cellStyle name="Normal 3 2 2 39" xfId="12726" xr:uid="{619E1916-A34E-4103-9B15-D59D017EBC01}"/>
    <cellStyle name="Normal 3 2 2 4" xfId="12727" xr:uid="{178D7A4B-8751-4791-9A5A-ABF883F2F435}"/>
    <cellStyle name="Normal 3 2 2 40" xfId="12728" xr:uid="{F8E08883-834C-450E-AE31-607F29E2051F}"/>
    <cellStyle name="Normal 3 2 2 41" xfId="12729" xr:uid="{2E19FC6C-5129-481D-8896-891B7267C826}"/>
    <cellStyle name="Normal 3 2 2 42" xfId="12730" xr:uid="{5705D5A4-4FEE-4DF2-B1F4-17CECD5F4654}"/>
    <cellStyle name="Normal 3 2 2 43" xfId="12731" xr:uid="{7C763EEE-CA4E-4479-A8E7-C47D62248641}"/>
    <cellStyle name="Normal 3 2 2 44" xfId="12732" xr:uid="{F4576662-0FEA-419D-A91B-729F5EA34D9D}"/>
    <cellStyle name="Normal 3 2 2 45" xfId="12733" xr:uid="{A922013B-4A3B-4BD3-99AE-42A65B2FC132}"/>
    <cellStyle name="Normal 3 2 2 46" xfId="12734" xr:uid="{39B57471-93B6-4400-A12F-0212E1CF427B}"/>
    <cellStyle name="Normal 3 2 2 47" xfId="12735" xr:uid="{E2EBA12F-EBF3-4BA4-AC38-7D2B035B61E5}"/>
    <cellStyle name="Normal 3 2 2 48" xfId="12736" xr:uid="{0B37B089-7E24-4B10-8BFC-490E965BFA80}"/>
    <cellStyle name="Normal 3 2 2 49" xfId="12737" xr:uid="{05E0A12E-F446-4CD8-AE2C-C8EF56A60850}"/>
    <cellStyle name="Normal 3 2 2 5" xfId="12738" xr:uid="{8AF8C0E4-03E2-4CB6-B611-07DB68CA1690}"/>
    <cellStyle name="Normal 3 2 2 50" xfId="12739" xr:uid="{8D032D42-8E65-4D8A-B154-C6E30DD8BCE2}"/>
    <cellStyle name="Normal 3 2 2 51" xfId="12740" xr:uid="{9AA2590E-D3B6-47CC-845B-3AA62FA744C0}"/>
    <cellStyle name="Normal 3 2 2 52" xfId="12741" xr:uid="{5C22154C-D339-4BB2-BFA1-1D87A2BFCBAC}"/>
    <cellStyle name="Normal 3 2 2 53" xfId="12742" xr:uid="{6BD2385F-F82F-444D-B494-783713CD4711}"/>
    <cellStyle name="Normal 3 2 2 6" xfId="12743" xr:uid="{7608B80F-1669-4305-AFB4-01D2C8F93130}"/>
    <cellStyle name="Normal 3 2 2 7" xfId="12744" xr:uid="{D22E0306-64C0-4B40-9763-3544CD7273C1}"/>
    <cellStyle name="Normal 3 2 2 8" xfId="12745" xr:uid="{48C20207-0847-426B-9298-068F32339218}"/>
    <cellStyle name="Normal 3 2 2 9" xfId="12746" xr:uid="{A24D5990-9CA9-40BE-AAD8-7E2EAD322899}"/>
    <cellStyle name="Normal 3 2 20" xfId="12747" xr:uid="{8D83EA60-EA56-43DA-BD92-C56AC59B2B47}"/>
    <cellStyle name="Normal 3 2 21" xfId="12748" xr:uid="{8BBCF426-3ABF-436B-9EB1-369FEF1476FB}"/>
    <cellStyle name="Normal 3 2 22" xfId="12749" xr:uid="{620523C6-D500-4A20-BDA7-EC636FDCDE47}"/>
    <cellStyle name="Normal 3 2 23" xfId="12750" xr:uid="{8492D599-E86D-469F-A14D-3E034DE2FD09}"/>
    <cellStyle name="Normal 3 2 24" xfId="12751" xr:uid="{FE478627-FB0B-4077-BE90-7EFEC068EAE7}"/>
    <cellStyle name="Normal 3 2 25" xfId="12752" xr:uid="{73C65462-109D-446C-B22A-96C4814B6E99}"/>
    <cellStyle name="Normal 3 2 26" xfId="12753" xr:uid="{0901D4F4-8F09-44FF-8B18-8F99AAEFD5C5}"/>
    <cellStyle name="Normal 3 2 27" xfId="12754" xr:uid="{BB70015E-FC9E-41C9-95A7-CBD040182847}"/>
    <cellStyle name="Normal 3 2 28" xfId="12755" xr:uid="{6CA7A2F8-6FB1-494C-BA84-5B0761B8CCC5}"/>
    <cellStyle name="Normal 3 2 29" xfId="12756" xr:uid="{027A1CCE-1060-4D48-A407-39D20D8646F3}"/>
    <cellStyle name="Normal 3 2 3" xfId="12757" xr:uid="{02489157-3720-479D-816D-28ECADE83CC7}"/>
    <cellStyle name="Normal 3 2 3 10" xfId="12758" xr:uid="{66A5C291-7D41-4EDE-A520-22EABE2A5926}"/>
    <cellStyle name="Normal 3 2 3 11" xfId="12759" xr:uid="{9BFC056C-FEE4-4582-BF62-9A25E3DF776A}"/>
    <cellStyle name="Normal 3 2 3 12" xfId="12760" xr:uid="{1879A44B-DA30-42E8-BA3B-6A9D2FE374EB}"/>
    <cellStyle name="Normal 3 2 3 13" xfId="12761" xr:uid="{353BC681-51CA-4972-8D65-2508DDD13421}"/>
    <cellStyle name="Normal 3 2 3 14" xfId="12762" xr:uid="{4C68805E-DCFA-4222-890A-88344BA21E18}"/>
    <cellStyle name="Normal 3 2 3 15" xfId="12763" xr:uid="{980FEA91-F63C-49E9-9DAB-498F7202AA59}"/>
    <cellStyle name="Normal 3 2 3 16" xfId="12764" xr:uid="{148BD4C2-F970-482E-9D63-1CDEA6E59E6D}"/>
    <cellStyle name="Normal 3 2 3 17" xfId="12765" xr:uid="{9BACA643-B627-4BAF-8090-E6968EEE7F04}"/>
    <cellStyle name="Normal 3 2 3 18" xfId="12766" xr:uid="{278DA70A-105F-4521-BEF2-A4B844503C0C}"/>
    <cellStyle name="Normal 3 2 3 19" xfId="12767" xr:uid="{FFBCA668-86AA-46F4-8412-5335DC52F217}"/>
    <cellStyle name="Normal 3 2 3 2" xfId="12768" xr:uid="{3A7F9F47-A337-4064-9FD0-F2CCC17470C0}"/>
    <cellStyle name="Normal 3 2 3 2 10" xfId="12769" xr:uid="{92C12935-62BD-4DCB-813F-8BF722A02755}"/>
    <cellStyle name="Normal 3 2 3 2 11" xfId="12770" xr:uid="{0DFFE1C0-1239-484C-BF26-AEE6DFFA9F52}"/>
    <cellStyle name="Normal 3 2 3 2 12" xfId="12771" xr:uid="{1F66DF35-325D-4956-AFB4-F11BF64FDABA}"/>
    <cellStyle name="Normal 3 2 3 2 13" xfId="12772" xr:uid="{E675AC5D-ACE9-4455-ABC9-011E3E899672}"/>
    <cellStyle name="Normal 3 2 3 2 14" xfId="12773" xr:uid="{CFFBEB78-B3B7-4857-8778-1D6208B63FFD}"/>
    <cellStyle name="Normal 3 2 3 2 15" xfId="12774" xr:uid="{7C0A9649-826B-4A5B-880B-87BF428B2DF2}"/>
    <cellStyle name="Normal 3 2 3 2 16" xfId="12775" xr:uid="{A4DCF9FF-F9F3-4647-A2F6-5B3F2B1FECD8}"/>
    <cellStyle name="Normal 3 2 3 2 17" xfId="12776" xr:uid="{14546FB4-21E5-4000-86B0-9454AA997E9A}"/>
    <cellStyle name="Normal 3 2 3 2 18" xfId="12777" xr:uid="{297C51A2-7156-4E17-B970-EB64B37D2413}"/>
    <cellStyle name="Normal 3 2 3 2 19" xfId="12778" xr:uid="{9B9B7E76-569B-4B98-BE70-FDE5E0F4EDDA}"/>
    <cellStyle name="Normal 3 2 3 2 2" xfId="12779" xr:uid="{C35DFF2F-EBE5-4D90-86A1-1126E3CC8553}"/>
    <cellStyle name="Normal 3 2 3 2 20" xfId="12780" xr:uid="{6575F509-6B33-467C-8616-48ABB32C75C3}"/>
    <cellStyle name="Normal 3 2 3 2 21" xfId="12781" xr:uid="{E3057872-1367-4E52-9CC1-4B7B51FE5D66}"/>
    <cellStyle name="Normal 3 2 3 2 22" xfId="12782" xr:uid="{3AA68564-52C7-439E-A9CF-13DC5BEED66C}"/>
    <cellStyle name="Normal 3 2 3 2 23" xfId="12783" xr:uid="{6F06257E-1411-406C-A51A-8EB14C0930B9}"/>
    <cellStyle name="Normal 3 2 3 2 24" xfId="12784" xr:uid="{A99178F0-69D3-4F84-A12A-6BC5950A1CDD}"/>
    <cellStyle name="Normal 3 2 3 2 25" xfId="12785" xr:uid="{C9F2C891-371D-453B-AD20-8C4D02C4E238}"/>
    <cellStyle name="Normal 3 2 3 2 26" xfId="12786" xr:uid="{F8B3268B-E5BB-4A39-9CC6-C3915AFF95AC}"/>
    <cellStyle name="Normal 3 2 3 2 27" xfId="12787" xr:uid="{96C9E847-97FB-4FD9-BF73-DFD8E4FB0DA6}"/>
    <cellStyle name="Normal 3 2 3 2 28" xfId="12788" xr:uid="{07D5B6FA-EE78-4F64-B003-9354487A530C}"/>
    <cellStyle name="Normal 3 2 3 2 29" xfId="12789" xr:uid="{F351690C-A0F5-4963-97B9-95AB5B7F50BE}"/>
    <cellStyle name="Normal 3 2 3 2 3" xfId="12790" xr:uid="{68280D76-F2D2-42DC-BFB4-3B3D389161FF}"/>
    <cellStyle name="Normal 3 2 3 2 30" xfId="12791" xr:uid="{04FC88CC-0334-4ECA-A4E1-1FFD82853175}"/>
    <cellStyle name="Normal 3 2 3 2 31" xfId="12792" xr:uid="{CDCC47A4-672D-4F8E-A382-48B27A8BCFD0}"/>
    <cellStyle name="Normal 3 2 3 2 32" xfId="12793" xr:uid="{19055038-49D4-4C8E-A61C-E4217FF79F01}"/>
    <cellStyle name="Normal 3 2 3 2 33" xfId="12794" xr:uid="{60593B22-DA76-4DDD-B146-B8885403B500}"/>
    <cellStyle name="Normal 3 2 3 2 34" xfId="12795" xr:uid="{EB6CA89E-FD89-4B47-9DF0-ADB7B78C7EEE}"/>
    <cellStyle name="Normal 3 2 3 2 35" xfId="12796" xr:uid="{2185C2FB-D34A-4679-B60B-3A40A1C32BDD}"/>
    <cellStyle name="Normal 3 2 3 2 36" xfId="12797" xr:uid="{DEF00729-A2DC-4E2D-BD89-FFCF9C190CCD}"/>
    <cellStyle name="Normal 3 2 3 2 37" xfId="12798" xr:uid="{A1210133-C89B-4CE0-BFEA-9538D0E8CBF0}"/>
    <cellStyle name="Normal 3 2 3 2 38" xfId="12799" xr:uid="{60426B92-FC30-45B0-BCBE-1E7BFDEA786A}"/>
    <cellStyle name="Normal 3 2 3 2 39" xfId="12800" xr:uid="{F93ABF49-6B73-4F47-A63C-2FFEB1266FFD}"/>
    <cellStyle name="Normal 3 2 3 2 4" xfId="12801" xr:uid="{CA8B2FEB-1F89-4BBF-9877-16CAE4790A1B}"/>
    <cellStyle name="Normal 3 2 3 2 40" xfId="12802" xr:uid="{02152E28-14A4-44CF-B764-E46FC610CD17}"/>
    <cellStyle name="Normal 3 2 3 2 41" xfId="12803" xr:uid="{7AF02384-20A3-4747-9978-0D66880511CF}"/>
    <cellStyle name="Normal 3 2 3 2 42" xfId="12804" xr:uid="{55CCB286-E526-4F51-80D7-4E915D6CCA0F}"/>
    <cellStyle name="Normal 3 2 3 2 43" xfId="12805" xr:uid="{FFC405CD-FC1C-4A8E-AEB4-CC332A5D4B85}"/>
    <cellStyle name="Normal 3 2 3 2 44" xfId="12806" xr:uid="{49895942-7F9D-4D13-B439-27D9687906B2}"/>
    <cellStyle name="Normal 3 2 3 2 45" xfId="12807" xr:uid="{33828210-A181-43C2-A3DC-F7F1CD2BDAEC}"/>
    <cellStyle name="Normal 3 2 3 2 46" xfId="12808" xr:uid="{A96E4897-973F-453C-89E5-59DFA8FBED9B}"/>
    <cellStyle name="Normal 3 2 3 2 47" xfId="12809" xr:uid="{ADBA03E2-EC70-4AB4-9BA0-8C4E7EF6884E}"/>
    <cellStyle name="Normal 3 2 3 2 5" xfId="12810" xr:uid="{C3756DCA-E4BE-493E-A1F4-B9B46C59AAF8}"/>
    <cellStyle name="Normal 3 2 3 2 6" xfId="12811" xr:uid="{A18E4818-3AF3-48B5-8F2F-0E97BA6BB01A}"/>
    <cellStyle name="Normal 3 2 3 2 7" xfId="12812" xr:uid="{09644A16-9B5B-42BE-81AA-EB5F74BBA310}"/>
    <cellStyle name="Normal 3 2 3 2 8" xfId="12813" xr:uid="{0B48E230-CB46-4FD1-9859-324597C45482}"/>
    <cellStyle name="Normal 3 2 3 2 9" xfId="12814" xr:uid="{8BC79DE2-AC37-4F58-8A8A-E38C5893602A}"/>
    <cellStyle name="Normal 3 2 3 20" xfId="12815" xr:uid="{7D13E06C-516B-4E83-A4DE-6BF2FBB63869}"/>
    <cellStyle name="Normal 3 2 3 21" xfId="12816" xr:uid="{07E01969-FD73-47D4-A001-9767A3276336}"/>
    <cellStyle name="Normal 3 2 3 22" xfId="12817" xr:uid="{DAF6A910-D0CE-40EA-8F89-3CC504485309}"/>
    <cellStyle name="Normal 3 2 3 23" xfId="12818" xr:uid="{A13D51CF-79B3-4A55-A761-D50BA09CA8C1}"/>
    <cellStyle name="Normal 3 2 3 24" xfId="12819" xr:uid="{89F98B12-02CE-405B-B0C9-51C194DCFEA3}"/>
    <cellStyle name="Normal 3 2 3 25" xfId="12820" xr:uid="{ED617B34-FDB0-4BEA-85F2-B6E3D2C38CCE}"/>
    <cellStyle name="Normal 3 2 3 26" xfId="12821" xr:uid="{E3FC301A-5B04-4AA5-9C09-8FFFF13AC417}"/>
    <cellStyle name="Normal 3 2 3 27" xfId="12822" xr:uid="{1703E6ED-8CA4-4885-93CB-E1A792B9A69D}"/>
    <cellStyle name="Normal 3 2 3 28" xfId="12823" xr:uid="{CCA6A34F-CC5F-47D8-A564-37DD4AD878C1}"/>
    <cellStyle name="Normal 3 2 3 29" xfId="12824" xr:uid="{F811599C-D297-4216-8831-627146D1EFE1}"/>
    <cellStyle name="Normal 3 2 3 3" xfId="12825" xr:uid="{579C206A-3927-4F9D-9CF4-BE760022C178}"/>
    <cellStyle name="Normal 3 2 3 30" xfId="12826" xr:uid="{63E8FEC5-AD4B-434E-A29C-3708FE24CAFC}"/>
    <cellStyle name="Normal 3 2 3 31" xfId="12827" xr:uid="{982ED7CC-D505-41C4-A4E8-893897A5D531}"/>
    <cellStyle name="Normal 3 2 3 32" xfId="12828" xr:uid="{4A41D103-4F1F-4FFA-BFC3-F2749960E6D9}"/>
    <cellStyle name="Normal 3 2 3 33" xfId="12829" xr:uid="{5E3AD8E2-2210-430A-B84A-814249BFA59A}"/>
    <cellStyle name="Normal 3 2 3 34" xfId="12830" xr:uid="{122B4A46-461A-45EC-A24F-3B8AE365F993}"/>
    <cellStyle name="Normal 3 2 3 35" xfId="12831" xr:uid="{F7E7E4FA-F90B-498F-AE36-232833E10E85}"/>
    <cellStyle name="Normal 3 2 3 36" xfId="12832" xr:uid="{76438D41-AB94-43C5-9C4F-9B186B0CD80C}"/>
    <cellStyle name="Normal 3 2 3 37" xfId="12833" xr:uid="{52BC18D0-C5EC-4A4E-85A1-AE6ED7BED328}"/>
    <cellStyle name="Normal 3 2 3 38" xfId="12834" xr:uid="{2809AB2C-6DE2-4987-A5C0-FEF2494AAE0C}"/>
    <cellStyle name="Normal 3 2 3 39" xfId="12835" xr:uid="{643B8C65-CDA3-439A-BC8D-6EA5CDA8021E}"/>
    <cellStyle name="Normal 3 2 3 4" xfId="12836" xr:uid="{85776776-92C0-436C-A21E-BA745B2C57C2}"/>
    <cellStyle name="Normal 3 2 3 40" xfId="12837" xr:uid="{BB43E272-9079-4984-9E72-C8B44A9A6641}"/>
    <cellStyle name="Normal 3 2 3 41" xfId="12838" xr:uid="{7F5656C5-39A8-4ABD-9E02-D03BC5B2CDA6}"/>
    <cellStyle name="Normal 3 2 3 42" xfId="12839" xr:uid="{3CC7F9C2-F4DB-4E95-B4B5-1C422DF1E74D}"/>
    <cellStyle name="Normal 3 2 3 43" xfId="12840" xr:uid="{3091B494-95C6-42A0-BA5B-DA81F4EAEC02}"/>
    <cellStyle name="Normal 3 2 3 44" xfId="12841" xr:uid="{99774B88-FC83-4BF1-B86F-82FF380CDA2C}"/>
    <cellStyle name="Normal 3 2 3 45" xfId="12842" xr:uid="{438ECC18-3A4D-483A-B83D-19D18E3AE8F0}"/>
    <cellStyle name="Normal 3 2 3 46" xfId="12843" xr:uid="{AA971090-7A7E-4979-8A09-237B56D988B7}"/>
    <cellStyle name="Normal 3 2 3 47" xfId="12844" xr:uid="{FF22E6C6-9C39-4591-B7B0-C7FAB52EE757}"/>
    <cellStyle name="Normal 3 2 3 48" xfId="12845" xr:uid="{A37E248A-E63F-4686-AE63-BEFD4D1D0880}"/>
    <cellStyle name="Normal 3 2 3 49" xfId="12846" xr:uid="{42908F7C-F69D-49AA-A554-D4829A4B47F6}"/>
    <cellStyle name="Normal 3 2 3 5" xfId="12847" xr:uid="{BCDF6A20-4F7F-4701-9B75-14DEEBFD5E2E}"/>
    <cellStyle name="Normal 3 2 3 50" xfId="12848" xr:uid="{6224D541-6EF8-4B75-BE5A-AB1BDF1EE3A7}"/>
    <cellStyle name="Normal 3 2 3 51" xfId="12849" xr:uid="{CEE2BDD0-F315-42EA-BF7D-3831B542BB2D}"/>
    <cellStyle name="Normal 3 2 3 52" xfId="12850" xr:uid="{A5E75F36-F05D-428F-BD43-BB19CAD4DC79}"/>
    <cellStyle name="Normal 3 2 3 6" xfId="12851" xr:uid="{8D01A1C7-71BE-40C3-AFC4-C011DD8B1A02}"/>
    <cellStyle name="Normal 3 2 3 7" xfId="12852" xr:uid="{0D89BBB8-C5FB-47CA-990D-4739C547E9C9}"/>
    <cellStyle name="Normal 3 2 3 8" xfId="12853" xr:uid="{735728F6-054C-4A55-85A4-1EF818E77423}"/>
    <cellStyle name="Normal 3 2 3 9" xfId="12854" xr:uid="{4A31C3A1-CA23-47CE-B2C9-47D1393370DE}"/>
    <cellStyle name="Normal 3 2 30" xfId="12855" xr:uid="{F56A0C73-5DA9-432E-88E3-5F35B1C760EA}"/>
    <cellStyle name="Normal 3 2 31" xfId="12856" xr:uid="{02FE1E48-43E6-4929-9B57-F15055A1D66B}"/>
    <cellStyle name="Normal 3 2 32" xfId="12857" xr:uid="{3909109F-6118-4A93-AFD5-B1F86E24E6F7}"/>
    <cellStyle name="Normal 3 2 33" xfId="12858" xr:uid="{2BA72292-825D-404A-AAB2-826C2878513A}"/>
    <cellStyle name="Normal 3 2 34" xfId="12859" xr:uid="{C3F4D7FF-D055-4C53-A16F-7B4E52644288}"/>
    <cellStyle name="Normal 3 2 35" xfId="12860" xr:uid="{AE219F54-D397-4425-A898-06BD6DEC3A3E}"/>
    <cellStyle name="Normal 3 2 36" xfId="12861" xr:uid="{930830F3-74BB-4F60-8806-39D70D6E8149}"/>
    <cellStyle name="Normal 3 2 37" xfId="12862" xr:uid="{D4FBCF33-848A-4523-9E59-61154BF955F9}"/>
    <cellStyle name="Normal 3 2 38" xfId="12863" xr:uid="{D2A9E2A6-D6A7-4A32-B73B-E05A15D60A40}"/>
    <cellStyle name="Normal 3 2 39" xfId="12864" xr:uid="{4147C53E-FCA1-4504-9177-8C4BA1D93CD2}"/>
    <cellStyle name="Normal 3 2 4" xfId="12865" xr:uid="{E6EE8844-C7D4-4C7E-B6AF-584975A258A2}"/>
    <cellStyle name="Normal 3 2 4 2" xfId="12866" xr:uid="{C195816A-222D-442D-B835-FB5B522396B0}"/>
    <cellStyle name="Normal 3 2 4 3" xfId="12867" xr:uid="{4EC20C4B-5C70-41C0-83ED-1737AA12B19D}"/>
    <cellStyle name="Normal 3 2 4 4" xfId="12868" xr:uid="{391DCE3D-36E5-4B42-93B1-AD97D00EB35D}"/>
    <cellStyle name="Normal 3 2 4 5" xfId="12869" xr:uid="{DC876295-3DF2-484E-A89B-362A6D7C710B}"/>
    <cellStyle name="Normal 3 2 4 6" xfId="12870" xr:uid="{E8F98759-340E-4234-8FFB-47E8B3A184F1}"/>
    <cellStyle name="Normal 3 2 40" xfId="12871" xr:uid="{62BC76BD-B2FA-46E0-B45E-E4BA332855CF}"/>
    <cellStyle name="Normal 3 2 41" xfId="12872" xr:uid="{A0BD935B-283C-4498-84A5-E3ABAF2500EA}"/>
    <cellStyle name="Normal 3 2 42" xfId="12873" xr:uid="{39763995-15BF-4B1F-A940-7CCC7E99581E}"/>
    <cellStyle name="Normal 3 2 43" xfId="12874" xr:uid="{83914B43-7FC8-4F32-82AF-24FF3D87BEE2}"/>
    <cellStyle name="Normal 3 2 44" xfId="12875" xr:uid="{14ED3E8C-ED8A-485E-BD16-91F47E4A88D4}"/>
    <cellStyle name="Normal 3 2 45" xfId="12876" xr:uid="{0EC0FBAF-6A98-4073-9475-51F91892D01C}"/>
    <cellStyle name="Normal 3 2 46" xfId="12877" xr:uid="{701FF7DE-57DE-4C21-A344-B5FECF0E65DC}"/>
    <cellStyle name="Normal 3 2 47" xfId="12878" xr:uid="{33231CF1-672F-4893-B5EB-FB73CD7B2B6B}"/>
    <cellStyle name="Normal 3 2 48" xfId="12879" xr:uid="{CEA85E01-91D1-4DFD-9362-89914B67A4D5}"/>
    <cellStyle name="Normal 3 2 49" xfId="12880" xr:uid="{EBA7A367-E1F7-462E-B26F-2F60AEB58512}"/>
    <cellStyle name="Normal 3 2 5" xfId="12881" xr:uid="{0AC45A48-0D77-438D-BB0B-51442CC8F94B}"/>
    <cellStyle name="Normal 3 2 5 2" xfId="12882" xr:uid="{0844E692-D12E-49FF-9D20-6D3F285DA225}"/>
    <cellStyle name="Normal 3 2 5 3" xfId="12883" xr:uid="{9BC6F327-49E4-462F-996D-99871203EF82}"/>
    <cellStyle name="Normal 3 2 5 4" xfId="12884" xr:uid="{8CE79D04-CCE6-41AA-A7B4-E7DCDA7973C4}"/>
    <cellStyle name="Normal 3 2 5 5" xfId="12885" xr:uid="{64248371-D173-4C96-80C3-2F58A741A6E8}"/>
    <cellStyle name="Normal 3 2 5 6" xfId="12886" xr:uid="{DE67BC04-A0F9-414C-B44B-1CB1ED040EBA}"/>
    <cellStyle name="Normal 3 2 6" xfId="12887" xr:uid="{B0D91459-1409-43E8-AF2E-C925A0A539FA}"/>
    <cellStyle name="Normal 3 2 7" xfId="12888" xr:uid="{F122C1CF-2FD2-45D9-A325-5128BB5C5831}"/>
    <cellStyle name="Normal 3 2 8" xfId="12889" xr:uid="{2997D75C-196D-4B3C-947C-AB859F3840B0}"/>
    <cellStyle name="Normal 3 2 9" xfId="12890" xr:uid="{4AA8B433-485C-491C-BFF6-F90A79D6B8C0}"/>
    <cellStyle name="Normal 3 20" xfId="12891" xr:uid="{02F0D2B7-F8DD-44AB-80F5-C7D6E28C955D}"/>
    <cellStyle name="Normal 3 20 2" xfId="12892" xr:uid="{4E400824-25A5-4A04-8BD8-EAF9419FF0EB}"/>
    <cellStyle name="Normal 3 20 3" xfId="12893" xr:uid="{D4A2C97D-030B-421C-AE0E-ED8C8BCCB21D}"/>
    <cellStyle name="Normal 3 20 4" xfId="12894" xr:uid="{C4AC24E7-7EB1-4BB4-9F8B-AE94E2664448}"/>
    <cellStyle name="Normal 3 20 5" xfId="12895" xr:uid="{B130532B-61D7-4349-864A-93DBD911A2B8}"/>
    <cellStyle name="Normal 3 20 6" xfId="12896" xr:uid="{29AF6CC7-7CD0-47D1-B7CA-B42FBFA62F68}"/>
    <cellStyle name="Normal 3 21" xfId="12897" xr:uid="{ED0B8F72-E202-4917-85B7-A7214385925D}"/>
    <cellStyle name="Normal 3 21 2" xfId="12898" xr:uid="{02A8F8FC-0E93-4633-9C25-719C0C7DBED0}"/>
    <cellStyle name="Normal 3 21 3" xfId="12899" xr:uid="{81B27D5A-29CA-4622-BF44-4539655EBF63}"/>
    <cellStyle name="Normal 3 21 4" xfId="12900" xr:uid="{7752055D-CA94-4B52-AA94-E74C80E887A9}"/>
    <cellStyle name="Normal 3 21 5" xfId="12901" xr:uid="{7F50A8A6-9B21-4A2C-B587-5F08D8A33C04}"/>
    <cellStyle name="Normal 3 21 6" xfId="12902" xr:uid="{69D46F37-A4CF-414B-A27C-C6326CA04926}"/>
    <cellStyle name="Normal 3 22" xfId="12903" xr:uid="{34C75032-EEBA-41BE-A3B2-38EE40CE12CE}"/>
    <cellStyle name="Normal 3 22 2" xfId="12904" xr:uid="{22D57349-E0EA-40CB-AE49-811B832F0B0C}"/>
    <cellStyle name="Normal 3 22 3" xfId="12905" xr:uid="{727276C6-02B2-4974-B843-F4617D823EB1}"/>
    <cellStyle name="Normal 3 22 4" xfId="12906" xr:uid="{956C86AB-8284-4277-B101-D132AB6F3FFA}"/>
    <cellStyle name="Normal 3 22 5" xfId="12907" xr:uid="{45EC45EF-BA61-4BAF-83B3-61E1D07A778A}"/>
    <cellStyle name="Normal 3 22 6" xfId="12908" xr:uid="{980B0689-6789-461F-BA9C-24AC901BC588}"/>
    <cellStyle name="Normal 3 23" xfId="12909" xr:uid="{02B69725-9823-48E2-B9F5-95573A4A48F2}"/>
    <cellStyle name="Normal 3 23 2" xfId="12910" xr:uid="{06BB3528-9E49-4CB8-AB15-7F29A04900E7}"/>
    <cellStyle name="Normal 3 23 3" xfId="12911" xr:uid="{4899D01A-7718-4239-8111-C30984744A73}"/>
    <cellStyle name="Normal 3 23 4" xfId="12912" xr:uid="{44DA5010-12F9-4D0F-815A-C9D7F81307D2}"/>
    <cellStyle name="Normal 3 23 5" xfId="12913" xr:uid="{EE3D6A64-1E0F-42E8-83E2-EB41181F6E12}"/>
    <cellStyle name="Normal 3 23 6" xfId="12914" xr:uid="{BCD8DD99-9921-4A29-A2AB-B408A7A52A63}"/>
    <cellStyle name="Normal 3 24" xfId="12915" xr:uid="{6792E072-3066-48DA-840A-2533FB097E05}"/>
    <cellStyle name="Normal 3 24 2" xfId="12916" xr:uid="{34CC2A62-1E45-44E8-A4F5-D5F32B221950}"/>
    <cellStyle name="Normal 3 24 3" xfId="12917" xr:uid="{E5FB227C-2EA2-4EC6-8E1D-90BBF6FC6FBC}"/>
    <cellStyle name="Normal 3 24 4" xfId="12918" xr:uid="{F8365D1B-A647-44F5-A194-7801642C70D9}"/>
    <cellStyle name="Normal 3 24 5" xfId="12919" xr:uid="{36E7A361-EC3E-42C8-9A68-D5A071DB3C2C}"/>
    <cellStyle name="Normal 3 24 6" xfId="12920" xr:uid="{6F100187-D558-43B4-910E-A2E83C30DFEF}"/>
    <cellStyle name="Normal 3 25" xfId="12921" xr:uid="{72D23683-C3C1-4618-87F0-6D0B04BE97DB}"/>
    <cellStyle name="Normal 3 25 2" xfId="12922" xr:uid="{734AB376-FD5B-4DC7-B0FA-46387E1C5153}"/>
    <cellStyle name="Normal 3 25 3" xfId="12923" xr:uid="{BDCD05A6-2B06-49F5-BC56-5234AA5CE21D}"/>
    <cellStyle name="Normal 3 25 4" xfId="12924" xr:uid="{AA8DD8A4-6E79-4DA8-85B3-AE9A80C2C17D}"/>
    <cellStyle name="Normal 3 25 5" xfId="12925" xr:uid="{CA1DD4CE-8B30-4D3C-994F-C0CDF826E70F}"/>
    <cellStyle name="Normal 3 25 6" xfId="12926" xr:uid="{EF37C4B6-D976-43D6-A724-1771F9D9315C}"/>
    <cellStyle name="Normal 3 26" xfId="12927" xr:uid="{DFC29B41-E998-4CB5-A0AE-CDA3823C7629}"/>
    <cellStyle name="Normal 3 26 2" xfId="12928" xr:uid="{90B51950-724B-4143-8ACF-4F10285490A3}"/>
    <cellStyle name="Normal 3 26 3" xfId="12929" xr:uid="{2B2F9EAC-79D8-4CBD-85E7-9B64FADAADC6}"/>
    <cellStyle name="Normal 3 26 4" xfId="12930" xr:uid="{F7628A17-8ABC-4874-94CD-A55EF798D7EE}"/>
    <cellStyle name="Normal 3 26 5" xfId="12931" xr:uid="{803E2B7E-01C9-48FB-87C2-938EAB552DC8}"/>
    <cellStyle name="Normal 3 26 6" xfId="12932" xr:uid="{5894CB5A-F4D8-4F88-92C1-155495750BB0}"/>
    <cellStyle name="Normal 3 27" xfId="12933" xr:uid="{529BFA2B-003D-4223-B127-DEB9FC2FBFA3}"/>
    <cellStyle name="Normal 3 27 2" xfId="12934" xr:uid="{F245B9A4-9B76-4C80-809B-D1790AF0BD1B}"/>
    <cellStyle name="Normal 3 27 3" xfId="12935" xr:uid="{1C1481E8-D620-468E-B564-E363F4A8DE19}"/>
    <cellStyle name="Normal 3 27 4" xfId="12936" xr:uid="{B95A3961-8CF0-45DA-B585-42A038261F8B}"/>
    <cellStyle name="Normal 3 27 5" xfId="12937" xr:uid="{52E8BEBC-808C-4A0D-A3E6-06E16E3E6557}"/>
    <cellStyle name="Normal 3 27 6" xfId="12938" xr:uid="{062DFF9E-6566-4DE0-9C08-14182C8576D4}"/>
    <cellStyle name="Normal 3 28" xfId="12939" xr:uid="{AE4BB0C9-C1A1-41D6-AC5D-991CED8580EE}"/>
    <cellStyle name="Normal 3 28 2" xfId="12940" xr:uid="{5F3276FD-4F80-45DC-AACD-1471E1018C49}"/>
    <cellStyle name="Normal 3 28 3" xfId="12941" xr:uid="{4E0718C6-0676-43D2-AF15-A66DD2372C84}"/>
    <cellStyle name="Normal 3 28 4" xfId="12942" xr:uid="{05BFC32C-CCC1-46F2-9F79-06BE18CC8EEC}"/>
    <cellStyle name="Normal 3 28 5" xfId="12943" xr:uid="{4E9274D1-8EC0-41BB-B96B-52A953300AC0}"/>
    <cellStyle name="Normal 3 28 6" xfId="12944" xr:uid="{F419BFF5-94F8-46FA-A17E-2978DDFBBB71}"/>
    <cellStyle name="Normal 3 29" xfId="12945" xr:uid="{6A5B91CE-7811-4A7A-B23A-1CD19713CCF4}"/>
    <cellStyle name="Normal 3 29 2" xfId="12946" xr:uid="{41A25BAF-218E-4A40-A1A4-CD592BD73DFB}"/>
    <cellStyle name="Normal 3 29 3" xfId="12947" xr:uid="{42E8372D-AB64-4A6E-8147-C036E9091418}"/>
    <cellStyle name="Normal 3 29 4" xfId="12948" xr:uid="{B4F5C0ED-1DD9-4B66-8140-15B4EC172736}"/>
    <cellStyle name="Normal 3 29 5" xfId="12949" xr:uid="{096A11B8-E14C-495F-B6A9-74D2AEE07C7A}"/>
    <cellStyle name="Normal 3 29 6" xfId="12950" xr:uid="{CEB232C8-E502-4C1D-9377-8CCE0B730CF6}"/>
    <cellStyle name="Normal 3 3" xfId="12951" xr:uid="{95C60187-03AA-4754-83E5-17F19A101FB3}"/>
    <cellStyle name="Normal 3 3 2" xfId="12952" xr:uid="{CAB2A32A-422C-4498-ACEF-3A135A0F1106}"/>
    <cellStyle name="Normal 3 3 3" xfId="12953" xr:uid="{51A9DA6F-E937-408B-8492-A13DF6B44008}"/>
    <cellStyle name="Normal 3 3 4" xfId="12954" xr:uid="{6B23784A-57E1-4E88-A71E-1A728CBC7AE3}"/>
    <cellStyle name="Normal 3 3 5" xfId="12955" xr:uid="{ADCE02B6-D2AB-44C6-B3F2-65482421A152}"/>
    <cellStyle name="Normal 3 3 5 10" xfId="12956" xr:uid="{8FBCF112-C28C-4635-A233-59795BBBCD0A}"/>
    <cellStyle name="Normal 3 3 5 11" xfId="12957" xr:uid="{D51710A1-81D4-4578-86A3-7A605E598940}"/>
    <cellStyle name="Normal 3 3 5 12" xfId="12958" xr:uid="{8849BCB3-92C2-4044-8648-1760ECB5831E}"/>
    <cellStyle name="Normal 3 3 5 13" xfId="12959" xr:uid="{44B98FD5-FCAA-4183-9D99-E0C581824AF0}"/>
    <cellStyle name="Normal 3 3 5 14" xfId="12960" xr:uid="{A8DBCDC7-4E16-415A-BEEB-A93A2FA25768}"/>
    <cellStyle name="Normal 3 3 5 15" xfId="12961" xr:uid="{0D97AEC5-6688-4296-B6A0-946A7F8C92E8}"/>
    <cellStyle name="Normal 3 3 5 16" xfId="12962" xr:uid="{F703B58F-09F1-4048-92BF-075DA8D25D9A}"/>
    <cellStyle name="Normal 3 3 5 17" xfId="12963" xr:uid="{ED743018-C09A-416C-A182-824369D50D91}"/>
    <cellStyle name="Normal 3 3 5 18" xfId="12964" xr:uid="{01898D3A-E883-4C79-BB13-2A50570D6B6E}"/>
    <cellStyle name="Normal 3 3 5 19" xfId="12965" xr:uid="{863D5796-3A9A-4781-A6C3-9B34F63C35E0}"/>
    <cellStyle name="Normal 3 3 5 2" xfId="12966" xr:uid="{830BECEF-392C-4CD9-BCA5-229574CA0AB7}"/>
    <cellStyle name="Normal 3 3 5 20" xfId="12967" xr:uid="{86342EEA-17AB-4A88-9CF0-A20A38777FC4}"/>
    <cellStyle name="Normal 3 3 5 21" xfId="12968" xr:uid="{535D75EF-F482-4C2C-A3B8-A38B5090C1E3}"/>
    <cellStyle name="Normal 3 3 5 22" xfId="12969" xr:uid="{34B86EFE-878C-49A7-97B2-963938F511F4}"/>
    <cellStyle name="Normal 3 3 5 23" xfId="12970" xr:uid="{EB11C567-EAD6-41B8-A824-AEE40B01CDCF}"/>
    <cellStyle name="Normal 3 3 5 24" xfId="12971" xr:uid="{B26EB8AF-3D46-4643-8A3A-62F9EE274A5C}"/>
    <cellStyle name="Normal 3 3 5 25" xfId="12972" xr:uid="{9A778963-B067-4178-B188-74BD228EA0AF}"/>
    <cellStyle name="Normal 3 3 5 26" xfId="12973" xr:uid="{31C79780-83B8-4553-94EB-84616DE165F4}"/>
    <cellStyle name="Normal 3 3 5 27" xfId="12974" xr:uid="{C463CFEF-30BA-49B3-8DED-9799184C3474}"/>
    <cellStyle name="Normal 3 3 5 28" xfId="12975" xr:uid="{1502FBB9-7BB6-403C-8CAE-9A2E82C060DE}"/>
    <cellStyle name="Normal 3 3 5 29" xfId="12976" xr:uid="{FFC8A3F8-1BDD-4B6C-9531-930A308B4F2D}"/>
    <cellStyle name="Normal 3 3 5 3" xfId="12977" xr:uid="{55A200DA-904B-46A2-83AA-9FF7EE36FA9E}"/>
    <cellStyle name="Normal 3 3 5 30" xfId="12978" xr:uid="{242F2A6B-D3DB-4F8B-BAF5-23321B9B1CE8}"/>
    <cellStyle name="Normal 3 3 5 31" xfId="12979" xr:uid="{6967BE8A-B17E-4164-9EA9-444639741F59}"/>
    <cellStyle name="Normal 3 3 5 32" xfId="12980" xr:uid="{50868BBA-DCC7-481A-84B7-99F5EB55D164}"/>
    <cellStyle name="Normal 3 3 5 33" xfId="12981" xr:uid="{FC1D4BEE-73E6-48B5-A54E-4E1D73979FD3}"/>
    <cellStyle name="Normal 3 3 5 34" xfId="12982" xr:uid="{54A008C4-2E77-44E7-8AAA-2F5B78A7E750}"/>
    <cellStyle name="Normal 3 3 5 35" xfId="12983" xr:uid="{D4A37FF4-6C0E-447A-8AB3-40858679FE3E}"/>
    <cellStyle name="Normal 3 3 5 36" xfId="12984" xr:uid="{2E798BEC-5791-41EA-AAB8-9AF3FA55531D}"/>
    <cellStyle name="Normal 3 3 5 37" xfId="12985" xr:uid="{D311AD60-891D-409C-8971-213E65CE8DE2}"/>
    <cellStyle name="Normal 3 3 5 38" xfId="12986" xr:uid="{6591BD11-91C6-4E8C-AD2D-60FAB434E844}"/>
    <cellStyle name="Normal 3 3 5 39" xfId="12987" xr:uid="{C96A1056-D5BA-4CC4-8B0B-64C5BCE938A3}"/>
    <cellStyle name="Normal 3 3 5 4" xfId="12988" xr:uid="{30E6EC14-5D78-4D03-BA79-7C55B8F7D52D}"/>
    <cellStyle name="Normal 3 3 5 40" xfId="12989" xr:uid="{EECA3040-B618-4AEB-9336-EB114E65B6CD}"/>
    <cellStyle name="Normal 3 3 5 41" xfId="12990" xr:uid="{15DF673A-FB44-4AAB-AAF0-BDD312769490}"/>
    <cellStyle name="Normal 3 3 5 42" xfId="12991" xr:uid="{4DCA3FB7-C41E-47C1-B3F6-F7B2CAB0C096}"/>
    <cellStyle name="Normal 3 3 5 43" xfId="12992" xr:uid="{359E9EA8-3276-4975-9944-6DEE1D952876}"/>
    <cellStyle name="Normal 3 3 5 44" xfId="12993" xr:uid="{7EBB20EB-D39E-4139-A1E3-99BE0AB4AF95}"/>
    <cellStyle name="Normal 3 3 5 45" xfId="12994" xr:uid="{A33D44B1-B890-4768-821E-0953AA9B42F0}"/>
    <cellStyle name="Normal 3 3 5 46" xfId="12995" xr:uid="{99E96DE4-8778-4E5D-B008-774CFEBB3F7D}"/>
    <cellStyle name="Normal 3 3 5 47" xfId="12996" xr:uid="{A98E4A38-8BB9-4B70-AABB-69F0AAF98835}"/>
    <cellStyle name="Normal 3 3 5 5" xfId="12997" xr:uid="{C75712E8-49CD-44F2-9B33-7227EFEF2B81}"/>
    <cellStyle name="Normal 3 3 5 6" xfId="12998" xr:uid="{E3CA6671-729D-4077-89D7-0FBD3B78D17C}"/>
    <cellStyle name="Normal 3 3 5 7" xfId="12999" xr:uid="{62CF06C3-D012-4C44-B01C-0E74C26F5246}"/>
    <cellStyle name="Normal 3 3 5 8" xfId="13000" xr:uid="{3AA5984C-EE25-44E4-A576-296067C72CFA}"/>
    <cellStyle name="Normal 3 3 5 9" xfId="13001" xr:uid="{2C60FDD5-C133-4906-A679-42AF9A926AE5}"/>
    <cellStyle name="Normal 3 30" xfId="13002" xr:uid="{E531601B-E0CD-42A9-80C8-D11B9EF74CAD}"/>
    <cellStyle name="Normal 3 30 2" xfId="13003" xr:uid="{36BF6D65-F32E-4E1A-89A4-D7F2AA0E3944}"/>
    <cellStyle name="Normal 3 30 3" xfId="13004" xr:uid="{93D2EB41-A304-47C2-9E01-C0535C8418FE}"/>
    <cellStyle name="Normal 3 30 4" xfId="13005" xr:uid="{7EF929C5-FFEA-46B3-8EAB-E75DB2D82AF5}"/>
    <cellStyle name="Normal 3 30 5" xfId="13006" xr:uid="{B0CD0CFF-DC5C-4DE5-9C75-48ED6618FCD0}"/>
    <cellStyle name="Normal 3 30 6" xfId="13007" xr:uid="{610CC33F-5A22-4B46-A6CC-B15CE5530E52}"/>
    <cellStyle name="Normal 3 31" xfId="13008" xr:uid="{8C84E557-99C7-4B27-B887-E90B03EF7B36}"/>
    <cellStyle name="Normal 3 31 2" xfId="13009" xr:uid="{1F04BE27-46EF-4FF2-93C3-6E8E40FC434D}"/>
    <cellStyle name="Normal 3 31 3" xfId="13010" xr:uid="{874F4DBC-B629-4785-BDC4-AD785F7B39F4}"/>
    <cellStyle name="Normal 3 31 4" xfId="13011" xr:uid="{B46B22D1-393B-4D4F-A46E-5FE747C68AC8}"/>
    <cellStyle name="Normal 3 31 5" xfId="13012" xr:uid="{8099143D-D021-4311-9A79-959EF4BBE2EB}"/>
    <cellStyle name="Normal 3 31 6" xfId="13013" xr:uid="{E529FCF9-6BD0-46D9-B423-642F1108BA68}"/>
    <cellStyle name="Normal 3 32" xfId="13014" xr:uid="{018DB4FE-6901-4ED9-AB49-A0F7B65DD298}"/>
    <cellStyle name="Normal 3 32 2" xfId="13015" xr:uid="{CE6FA94D-248E-40CC-B08F-2E5E537D0B0F}"/>
    <cellStyle name="Normal 3 32 3" xfId="13016" xr:uid="{FCA5A98C-7B4C-400A-B960-3CA84D35277A}"/>
    <cellStyle name="Normal 3 32 4" xfId="13017" xr:uid="{289D4827-5333-46F7-BAA8-E5468134D960}"/>
    <cellStyle name="Normal 3 32 5" xfId="13018" xr:uid="{723FA88D-1AA2-4022-AF1A-F71185B0D1BA}"/>
    <cellStyle name="Normal 3 32 6" xfId="13019" xr:uid="{A3EF58BC-9803-4421-A15C-9B3C9B06C36C}"/>
    <cellStyle name="Normal 3 33" xfId="13020" xr:uid="{B4AF7F1E-0E17-488C-AE14-26D938E0461C}"/>
    <cellStyle name="Normal 3 33 2" xfId="13021" xr:uid="{1EDDD922-0C32-4E2C-A2F5-D64F67D2AF67}"/>
    <cellStyle name="Normal 3 33 3" xfId="13022" xr:uid="{1F0825CF-6D04-4959-8FCC-AAA7D2150EFE}"/>
    <cellStyle name="Normal 3 33 4" xfId="13023" xr:uid="{5C30F89F-83E5-48A4-B90A-F97AA5B84FC4}"/>
    <cellStyle name="Normal 3 33 5" xfId="13024" xr:uid="{F685CE85-7843-4642-82CE-1F0C5941FE70}"/>
    <cellStyle name="Normal 3 33 6" xfId="13025" xr:uid="{FE315913-C992-43A6-8C4A-A61673281261}"/>
    <cellStyle name="Normal 3 34" xfId="13026" xr:uid="{33810CA8-09AE-4018-A222-A0E06732F15A}"/>
    <cellStyle name="Normal 3 35" xfId="13027" xr:uid="{7301AC39-C0AF-42C7-8406-A8D08CF7C8C7}"/>
    <cellStyle name="Normal 3 36" xfId="13028" xr:uid="{D0558998-D8DA-455E-8D51-E089BDBF97AA}"/>
    <cellStyle name="Normal 3 37" xfId="13029" xr:uid="{F69D4178-6D3C-4626-96DD-314B81C767F4}"/>
    <cellStyle name="Normal 3 38" xfId="13030" xr:uid="{440A4EDB-ADCA-4BB5-A001-58120E852464}"/>
    <cellStyle name="Normal 3 39" xfId="13031" xr:uid="{7A0B5722-F401-4405-BE49-8CE55FCABEFD}"/>
    <cellStyle name="Normal 3 4" xfId="13032" xr:uid="{9BD2265A-6516-433C-AE40-8A65C2079B72}"/>
    <cellStyle name="Normal 3 4 2" xfId="13033" xr:uid="{72A20AB1-A8B8-4104-A459-FF141C615169}"/>
    <cellStyle name="Normal 3 4 3" xfId="13034" xr:uid="{D50270B3-88DE-4CA3-AC29-8635A3D15E2F}"/>
    <cellStyle name="Normal 3 4 4" xfId="13035" xr:uid="{F45516FA-6426-451C-BCD8-559DC1579976}"/>
    <cellStyle name="Normal 3 4 5" xfId="13036" xr:uid="{8FE6022C-B81C-45A6-8278-D499E51E9B79}"/>
    <cellStyle name="Normal 3 40" xfId="52" xr:uid="{35D84E04-F158-4658-B4F0-9678C702BD32}"/>
    <cellStyle name="Normal 3 41" xfId="13037" xr:uid="{89B61730-270B-4737-9BBC-7D33589FA080}"/>
    <cellStyle name="Normal 3 42" xfId="13038" xr:uid="{A34C199F-5E2B-4B8B-8DFE-8F45E64E75CA}"/>
    <cellStyle name="Normal 3 43" xfId="13039" xr:uid="{D3EE955D-FC6B-4C33-A425-E9983667AD54}"/>
    <cellStyle name="Normal 3 44" xfId="13040" xr:uid="{22C87CFC-1399-4307-9633-1A5BE17DBEEC}"/>
    <cellStyle name="Normal 3 45" xfId="13041" xr:uid="{FEF60D9B-19B9-4CCE-920B-896A014BF8F3}"/>
    <cellStyle name="Normal 3 46" xfId="13042" xr:uid="{CA014ACE-470D-4E9B-9FEC-355E094CE0C1}"/>
    <cellStyle name="Normal 3 47" xfId="13043" xr:uid="{0A7DCA2F-B6C8-4C6F-A168-38C395D09680}"/>
    <cellStyle name="Normal 3 48" xfId="13044" xr:uid="{3CDEB12A-7C3B-4EF4-8DD5-0F9179C18C63}"/>
    <cellStyle name="Normal 3 49" xfId="13045" xr:uid="{56440907-A0A8-4D1A-BAFA-AF83750BB736}"/>
    <cellStyle name="Normal 3 5" xfId="13046" xr:uid="{0A51FC01-D26E-4222-81C4-E4C763438A6C}"/>
    <cellStyle name="Normal 3 5 2" xfId="13047" xr:uid="{EFAEB617-B316-405F-ABC9-961EC213BE20}"/>
    <cellStyle name="Normal 3 5 3" xfId="13048" xr:uid="{28BC52AE-2904-4C40-8A87-D67B90EE95A9}"/>
    <cellStyle name="Normal 3 5 4" xfId="13049" xr:uid="{68732C32-4683-4915-9041-0A541020F0D1}"/>
    <cellStyle name="Normal 3 5 5" xfId="13050" xr:uid="{12751798-ED28-4785-B818-0E579B3F2E4D}"/>
    <cellStyle name="Normal 3 50" xfId="13051" xr:uid="{40EF78AD-10A9-49AE-8092-0716D146A35C}"/>
    <cellStyle name="Normal 3 51" xfId="13052" xr:uid="{4A307796-E649-47B9-9D5A-E912C25B19CD}"/>
    <cellStyle name="Normal 3 52" xfId="13053" xr:uid="{11DA18C8-1ED7-45A4-899C-9508A48FB41C}"/>
    <cellStyle name="Normal 3 53" xfId="13054" xr:uid="{D80B43F9-A9F1-4C44-96FE-2F86F9CC618E}"/>
    <cellStyle name="Normal 3 54" xfId="13055" xr:uid="{B7870C2D-7BE4-4AE4-BA1F-D54209D7FFF8}"/>
    <cellStyle name="Normal 3 55" xfId="13056" xr:uid="{AE1DC7F4-35CC-4946-9F7B-14EDD3482DBD}"/>
    <cellStyle name="Normal 3 56" xfId="13057" xr:uid="{D8B085CF-72C1-4BCB-8975-A6809148D15A}"/>
    <cellStyle name="Normal 3 57" xfId="13058" xr:uid="{EBDE982C-C826-4FFB-9CA4-5BB494B58118}"/>
    <cellStyle name="Normal 3 58" xfId="13059" xr:uid="{76EAF945-26F8-4003-A178-FF9CDC482620}"/>
    <cellStyle name="Normal 3 59" xfId="13060" xr:uid="{3FFDC0CC-1424-4A49-8D84-3100D344BE45}"/>
    <cellStyle name="Normal 3 6" xfId="13061" xr:uid="{8D894E19-1B0C-4CCB-AC34-1469DFBC74D3}"/>
    <cellStyle name="Normal 3 6 2" xfId="13062" xr:uid="{4D11814D-1EFD-428E-8554-6EFA701FC3A9}"/>
    <cellStyle name="Normal 3 6 3" xfId="13063" xr:uid="{22998803-1AC8-442A-99C6-C411B28D4E48}"/>
    <cellStyle name="Normal 3 6 4" xfId="13064" xr:uid="{6AD66C13-03D2-47D0-85CD-B5AA28822431}"/>
    <cellStyle name="Normal 3 6 5" xfId="13065" xr:uid="{DEFB7637-9BCF-48B4-AA74-EF903F0B25EE}"/>
    <cellStyle name="Normal 3 60" xfId="13066" xr:uid="{E3DCFA45-417B-44EF-901D-5B1B46E981E1}"/>
    <cellStyle name="Normal 3 61" xfId="13067" xr:uid="{315F44A9-D81D-4C25-9C13-ABE8DDCACF9B}"/>
    <cellStyle name="Normal 3 62" xfId="13068" xr:uid="{D944D739-43B8-4FBB-9F66-3F885C532485}"/>
    <cellStyle name="Normal 3 63" xfId="13069" xr:uid="{368C3A58-E35D-4960-926B-F2330C717294}"/>
    <cellStyle name="Normal 3 64" xfId="13070" xr:uid="{6785CEDD-49A9-4E40-A090-51B87E171086}"/>
    <cellStyle name="Normal 3 65" xfId="12090" xr:uid="{66D4246D-7401-48C3-A187-B96D1B78B251}"/>
    <cellStyle name="Normal 3 7" xfId="13071" xr:uid="{C641D9E6-A0B9-42BC-B2A8-420639392BDC}"/>
    <cellStyle name="Normal 3 7 10" xfId="13072" xr:uid="{868500F1-3EE7-44A2-A1C7-2EA0C2E5BD1D}"/>
    <cellStyle name="Normal 3 7 11" xfId="13073" xr:uid="{C7EAEC1E-DA0A-435B-A53C-C679F60448A6}"/>
    <cellStyle name="Normal 3 7 12" xfId="13074" xr:uid="{78D5D622-AA43-402A-89DF-FBE0F57881B8}"/>
    <cellStyle name="Normal 3 7 13" xfId="13075" xr:uid="{94AE79BD-4429-4936-ACE3-EB279EC8A57E}"/>
    <cellStyle name="Normal 3 7 14" xfId="13076" xr:uid="{AD70919C-99A7-4F4A-A6E8-3BAE498D60E0}"/>
    <cellStyle name="Normal 3 7 15" xfId="13077" xr:uid="{A9E25F73-E543-4ECD-ABD2-713D91743F53}"/>
    <cellStyle name="Normal 3 7 16" xfId="13078" xr:uid="{51238D5D-5953-4362-82BD-0F277BE200E3}"/>
    <cellStyle name="Normal 3 7 17" xfId="13079" xr:uid="{1AE8A9AA-8DC7-43B7-ACA1-495DB68EC90A}"/>
    <cellStyle name="Normal 3 7 18" xfId="13080" xr:uid="{32B96EBE-2927-4C02-9925-DECFDCE51208}"/>
    <cellStyle name="Normal 3 7 19" xfId="13081" xr:uid="{D5C42207-6F85-4B39-8717-C392A1E014C2}"/>
    <cellStyle name="Normal 3 7 2" xfId="13082" xr:uid="{717D6C80-32B3-437A-AEEC-9FF0A9638B71}"/>
    <cellStyle name="Normal 3 7 2 10" xfId="13083" xr:uid="{E9DFA908-74B2-4897-9983-C062E0924EA2}"/>
    <cellStyle name="Normal 3 7 2 11" xfId="13084" xr:uid="{B349B6DA-9D01-4093-95EF-28E2770E39D0}"/>
    <cellStyle name="Normal 3 7 2 12" xfId="13085" xr:uid="{EBA99EA1-4094-4F75-8194-756A110F647B}"/>
    <cellStyle name="Normal 3 7 2 13" xfId="13086" xr:uid="{A51A1008-3BC1-48D6-B4C5-04955D1EF9DB}"/>
    <cellStyle name="Normal 3 7 2 14" xfId="13087" xr:uid="{2F986F26-FA7B-45CA-92F7-A73ED67E66C2}"/>
    <cellStyle name="Normal 3 7 2 15" xfId="13088" xr:uid="{F2E4939F-761B-40E3-A63D-AAA2EDF27AE5}"/>
    <cellStyle name="Normal 3 7 2 16" xfId="13089" xr:uid="{E076551A-A10F-4143-AE17-96DE8FFDF693}"/>
    <cellStyle name="Normal 3 7 2 17" xfId="13090" xr:uid="{34E44F77-A27C-46EE-9A5C-9716DEED0112}"/>
    <cellStyle name="Normal 3 7 2 18" xfId="13091" xr:uid="{9AD78627-6BAE-4F47-B1FD-66FD0804A403}"/>
    <cellStyle name="Normal 3 7 2 19" xfId="13092" xr:uid="{E85248BA-255F-47BD-8266-14A85B076D6A}"/>
    <cellStyle name="Normal 3 7 2 2" xfId="13093" xr:uid="{8C39ADE6-F848-4ED4-8B63-8E796015C318}"/>
    <cellStyle name="Normal 3 7 2 20" xfId="13094" xr:uid="{A8266C2E-16BC-4CFF-A83A-5367B8EA0291}"/>
    <cellStyle name="Normal 3 7 2 21" xfId="13095" xr:uid="{B462D155-2E9E-4A2E-A0FF-6812954D33B5}"/>
    <cellStyle name="Normal 3 7 2 22" xfId="13096" xr:uid="{08C7D433-F5B5-46A3-9FA4-0EE9E200988F}"/>
    <cellStyle name="Normal 3 7 2 23" xfId="13097" xr:uid="{966B2FB5-5A6D-4EDE-8278-5E6FBBDC5CB5}"/>
    <cellStyle name="Normal 3 7 2 24" xfId="13098" xr:uid="{1E89FB7D-555F-470D-8B99-7FCB0EB553B7}"/>
    <cellStyle name="Normal 3 7 2 25" xfId="13099" xr:uid="{DDB5DD2C-6EBD-4BE6-AC4B-A4E021CD2A47}"/>
    <cellStyle name="Normal 3 7 2 26" xfId="13100" xr:uid="{3ABEBA1F-B099-4E5E-BB36-6CF784B8B3B6}"/>
    <cellStyle name="Normal 3 7 2 27" xfId="13101" xr:uid="{BE9D8483-9036-43C8-8D97-D44946B18496}"/>
    <cellStyle name="Normal 3 7 2 28" xfId="13102" xr:uid="{022E48E3-EB0C-4902-A95F-2F56D61D44C2}"/>
    <cellStyle name="Normal 3 7 2 29" xfId="13103" xr:uid="{587CCC8B-F982-4630-889B-14DBF9C9090E}"/>
    <cellStyle name="Normal 3 7 2 3" xfId="13104" xr:uid="{3E78DDDB-3424-4DA1-85B1-29202AA38101}"/>
    <cellStyle name="Normal 3 7 2 30" xfId="13105" xr:uid="{9F6FA1ED-F489-443D-B1C5-E4E6483CD827}"/>
    <cellStyle name="Normal 3 7 2 31" xfId="13106" xr:uid="{8F17D8D2-3021-461C-B66B-307585D3859A}"/>
    <cellStyle name="Normal 3 7 2 32" xfId="13107" xr:uid="{55624D5A-6BF0-4507-834E-FB9487FBC4FF}"/>
    <cellStyle name="Normal 3 7 2 4" xfId="13108" xr:uid="{A373C98C-091F-4481-802B-74A1EF767C2C}"/>
    <cellStyle name="Normal 3 7 2 5" xfId="13109" xr:uid="{A6A2BA0A-CCC5-4C43-ADBF-884FFB5C3294}"/>
    <cellStyle name="Normal 3 7 2 6" xfId="13110" xr:uid="{BFD17522-5270-44F0-9DDB-96959B8E25BF}"/>
    <cellStyle name="Normal 3 7 2 7" xfId="13111" xr:uid="{E4BFFEE7-36C5-4997-9C2A-4ABB31877A5E}"/>
    <cellStyle name="Normal 3 7 2 8" xfId="13112" xr:uid="{93ED551A-BB84-4924-A8BD-61BD08A3FFF5}"/>
    <cellStyle name="Normal 3 7 2 9" xfId="13113" xr:uid="{9E095790-7F69-4566-BB07-17838E926543}"/>
    <cellStyle name="Normal 3 7 20" xfId="13114" xr:uid="{78737C40-5AED-40E1-AF32-48AFA6B2FECC}"/>
    <cellStyle name="Normal 3 7 21" xfId="13115" xr:uid="{C9D5E313-186C-4580-93C2-9C9560BF5FAF}"/>
    <cellStyle name="Normal 3 7 22" xfId="13116" xr:uid="{DA9268E4-AA7B-47F0-909B-875562C087BE}"/>
    <cellStyle name="Normal 3 7 23" xfId="13117" xr:uid="{7D6B2692-8437-498C-B60D-9BBCF888F878}"/>
    <cellStyle name="Normal 3 7 24" xfId="13118" xr:uid="{20DB4335-84D3-4D83-AD95-012C5E876E60}"/>
    <cellStyle name="Normal 3 7 25" xfId="13119" xr:uid="{52D3B0C6-2B03-4C34-9F7C-824E94C68DFA}"/>
    <cellStyle name="Normal 3 7 26" xfId="13120" xr:uid="{5CF1EE2D-4BA8-4002-8B6C-358674B27265}"/>
    <cellStyle name="Normal 3 7 27" xfId="13121" xr:uid="{038C27E2-3A49-4FCC-86F8-41AF21FA23B2}"/>
    <cellStyle name="Normal 3 7 28" xfId="13122" xr:uid="{6DFCC895-EC4A-4532-ABB3-624ECF56294C}"/>
    <cellStyle name="Normal 3 7 29" xfId="13123" xr:uid="{6A8D4749-3D46-4453-867F-3A0D77FF839C}"/>
    <cellStyle name="Normal 3 7 3" xfId="13124" xr:uid="{9D279601-26A7-4E06-A0CF-C3ABEFE0030B}"/>
    <cellStyle name="Normal 3 7 30" xfId="13125" xr:uid="{987D205B-B0C9-4564-812D-048594775845}"/>
    <cellStyle name="Normal 3 7 31" xfId="13126" xr:uid="{09A4C789-CDBC-46BA-AF49-FDAD372F976C}"/>
    <cellStyle name="Normal 3 7 32" xfId="13127" xr:uid="{489B9348-94B0-461D-B438-B55D490D80EB}"/>
    <cellStyle name="Normal 3 7 33" xfId="13128" xr:uid="{FAE7FC56-0AF1-4C64-A77D-7CBA8BC76D3C}"/>
    <cellStyle name="Normal 3 7 34" xfId="13129" xr:uid="{7A8F187B-7CA2-491E-BD3A-16CB3BDB463C}"/>
    <cellStyle name="Normal 3 7 35" xfId="13130" xr:uid="{2183C815-254A-49D5-8E2D-1567D74D2787}"/>
    <cellStyle name="Normal 3 7 4" xfId="13131" xr:uid="{F32FA6D0-0F7C-4A50-8443-643B480E645F}"/>
    <cellStyle name="Normal 3 7 5" xfId="13132" xr:uid="{2515EE52-7C3F-4803-ACE2-5A979CE161E6}"/>
    <cellStyle name="Normal 3 7 6" xfId="13133" xr:uid="{135C19AA-0EE8-4BC0-99A9-E00619486EC1}"/>
    <cellStyle name="Normal 3 7 7" xfId="13134" xr:uid="{BCEFBB53-13F2-4A22-BEC2-0C9DB032F748}"/>
    <cellStyle name="Normal 3 7 8" xfId="13135" xr:uid="{F22A3A7E-F1E5-4244-9573-20EE518133BB}"/>
    <cellStyle name="Normal 3 7 9" xfId="13136" xr:uid="{35BAB298-82D1-462C-833F-6353347854B3}"/>
    <cellStyle name="Normal 3 8" xfId="13137" xr:uid="{15326C33-DB93-4829-81AA-52BB2678310D}"/>
    <cellStyle name="Normal 3 8 10" xfId="13138" xr:uid="{20E76D40-D534-43F2-BB0A-0B604C11D01A}"/>
    <cellStyle name="Normal 3 8 11" xfId="13139" xr:uid="{1898107C-C577-4576-8EF0-0E97AA960A56}"/>
    <cellStyle name="Normal 3 8 12" xfId="13140" xr:uid="{98CE44D5-8DE9-486C-8ECB-17908FACC624}"/>
    <cellStyle name="Normal 3 8 13" xfId="13141" xr:uid="{905EF103-F493-44C3-A9AD-50DAD651465F}"/>
    <cellStyle name="Normal 3 8 14" xfId="13142" xr:uid="{F019413F-3EF6-4DED-BE4E-5D8F8FF634BB}"/>
    <cellStyle name="Normal 3 8 15" xfId="13143" xr:uid="{C426B2FB-B418-4D05-BDCB-429C36E051CF}"/>
    <cellStyle name="Normal 3 8 16" xfId="13144" xr:uid="{FE69B5DA-7305-496D-9FBC-835D8061D412}"/>
    <cellStyle name="Normal 3 8 17" xfId="13145" xr:uid="{644833DB-ACCE-4C62-A709-5C50B4196532}"/>
    <cellStyle name="Normal 3 8 18" xfId="13146" xr:uid="{D066A3EA-30F7-48CD-A01D-179998A92B24}"/>
    <cellStyle name="Normal 3 8 19" xfId="13147" xr:uid="{A79371C1-B64B-4CB0-82D1-77FB109B5405}"/>
    <cellStyle name="Normal 3 8 2" xfId="13148" xr:uid="{86FC1DDB-2EE1-4314-9803-F7C04A333E87}"/>
    <cellStyle name="Normal 3 8 2 10" xfId="13149" xr:uid="{83E5579A-E5B0-405B-B5D0-9B80CBB0BF70}"/>
    <cellStyle name="Normal 3 8 2 11" xfId="13150" xr:uid="{308E3CA6-9324-4F11-A264-1A878FAAB580}"/>
    <cellStyle name="Normal 3 8 2 12" xfId="13151" xr:uid="{6E5E8C87-E3D4-428B-8661-57A08641D09B}"/>
    <cellStyle name="Normal 3 8 2 13" xfId="13152" xr:uid="{61C0AA4E-8A54-4306-87CE-7B3B06F9D4A5}"/>
    <cellStyle name="Normal 3 8 2 14" xfId="13153" xr:uid="{3B5176B8-5305-4FF2-B82D-D052542B56EF}"/>
    <cellStyle name="Normal 3 8 2 15" xfId="13154" xr:uid="{B77DCCE3-DCF8-437D-8247-CED402F0C797}"/>
    <cellStyle name="Normal 3 8 2 16" xfId="13155" xr:uid="{19EB2853-5491-455C-8608-7D732233D47E}"/>
    <cellStyle name="Normal 3 8 2 17" xfId="13156" xr:uid="{22F53384-9CC7-48E6-A329-4D1CA4426DE3}"/>
    <cellStyle name="Normal 3 8 2 18" xfId="13157" xr:uid="{2D018F04-F409-447F-9028-1083205E804D}"/>
    <cellStyle name="Normal 3 8 2 19" xfId="13158" xr:uid="{5EB6D49B-CF18-4F14-87C2-6F3A29A7D4B7}"/>
    <cellStyle name="Normal 3 8 2 2" xfId="13159" xr:uid="{89751F75-02C3-4153-BED9-5B974889B378}"/>
    <cellStyle name="Normal 3 8 2 20" xfId="13160" xr:uid="{D368881D-5C7D-4960-B2BA-4C67A9B2F71B}"/>
    <cellStyle name="Normal 3 8 2 21" xfId="13161" xr:uid="{6B9B69E6-D47B-44D2-936A-103886A1392D}"/>
    <cellStyle name="Normal 3 8 2 22" xfId="13162" xr:uid="{9FD85094-A51D-4313-AF1D-6E770E43EDC9}"/>
    <cellStyle name="Normal 3 8 2 23" xfId="13163" xr:uid="{2F7FF112-0C46-4CC7-B910-7BD51B041AF8}"/>
    <cellStyle name="Normal 3 8 2 24" xfId="13164" xr:uid="{D1531048-211C-4976-B940-577F5D8ECC74}"/>
    <cellStyle name="Normal 3 8 2 25" xfId="13165" xr:uid="{402F1083-DEB9-4FC2-9DF3-54DE59A0BD91}"/>
    <cellStyle name="Normal 3 8 2 26" xfId="13166" xr:uid="{E8A7B0BB-6688-48D6-AE4A-5527DE0615C9}"/>
    <cellStyle name="Normal 3 8 2 27" xfId="13167" xr:uid="{CD4BFD5F-198C-48A2-A599-0E1F5218AA2A}"/>
    <cellStyle name="Normal 3 8 2 28" xfId="13168" xr:uid="{D07890F2-543D-4728-A14E-0BB7E1DFC5F1}"/>
    <cellStyle name="Normal 3 8 2 29" xfId="13169" xr:uid="{687799E2-821F-46F3-B0D2-354265ADE33E}"/>
    <cellStyle name="Normal 3 8 2 3" xfId="13170" xr:uid="{7B945B7E-E4E5-4118-B002-BEE8A66BCDE3}"/>
    <cellStyle name="Normal 3 8 2 30" xfId="13171" xr:uid="{D25106D5-5363-47BA-8BA0-A26B97FB2F05}"/>
    <cellStyle name="Normal 3 8 2 31" xfId="13172" xr:uid="{93E4E8AC-A97E-43B7-B938-5BCF6D98F6D5}"/>
    <cellStyle name="Normal 3 8 2 32" xfId="13173" xr:uid="{10F57458-1F3E-479E-8F50-87BBF61805E6}"/>
    <cellStyle name="Normal 3 8 2 4" xfId="13174" xr:uid="{DB75AD2C-D4C7-4EC0-BC2F-4B8EDD0DA68B}"/>
    <cellStyle name="Normal 3 8 2 5" xfId="13175" xr:uid="{76B60A3E-232C-433B-9269-8EE589987FE7}"/>
    <cellStyle name="Normal 3 8 2 6" xfId="13176" xr:uid="{4891B79B-4A53-423A-A0EF-F984F14ED7D0}"/>
    <cellStyle name="Normal 3 8 2 7" xfId="13177" xr:uid="{997FB940-F263-4A4E-80A3-7C1A6C57994F}"/>
    <cellStyle name="Normal 3 8 2 8" xfId="13178" xr:uid="{4B72DE64-403F-4164-8C1F-495AFFB6CF6A}"/>
    <cellStyle name="Normal 3 8 2 9" xfId="13179" xr:uid="{4633BE7D-7ACE-4FC4-874A-2B5C43911263}"/>
    <cellStyle name="Normal 3 8 20" xfId="13180" xr:uid="{3887BA23-EFF3-4EEF-9E3D-2B808CF0008F}"/>
    <cellStyle name="Normal 3 8 21" xfId="13181" xr:uid="{B01FAED0-60DB-45F4-917A-DD00AFF23A2F}"/>
    <cellStyle name="Normal 3 8 22" xfId="13182" xr:uid="{363AF701-8EC6-42AA-B28E-01586F6AC63A}"/>
    <cellStyle name="Normal 3 8 23" xfId="13183" xr:uid="{529EC037-A4F6-4927-AF2D-65F47CBB8911}"/>
    <cellStyle name="Normal 3 8 24" xfId="13184" xr:uid="{B6A7C749-5DD5-4263-BEB6-C3283D7CCAD0}"/>
    <cellStyle name="Normal 3 8 25" xfId="13185" xr:uid="{1832097A-48C1-4800-9DE0-37B2999879DD}"/>
    <cellStyle name="Normal 3 8 26" xfId="13186" xr:uid="{B030DD50-33D4-499F-A6E1-2EB46F78169C}"/>
    <cellStyle name="Normal 3 8 27" xfId="13187" xr:uid="{A773FFAB-116A-42B7-978D-FEB8E650983F}"/>
    <cellStyle name="Normal 3 8 28" xfId="13188" xr:uid="{A7426F2B-930C-4D4E-9239-F44BA29F0AE4}"/>
    <cellStyle name="Normal 3 8 29" xfId="13189" xr:uid="{DA6AF4EA-D31E-4B57-A2D7-ABEC55E09392}"/>
    <cellStyle name="Normal 3 8 3" xfId="13190" xr:uid="{30ECC60F-153F-49D2-B873-F4297B34D811}"/>
    <cellStyle name="Normal 3 8 30" xfId="13191" xr:uid="{1E754747-7836-4F63-9BB1-B668D5EA7DF2}"/>
    <cellStyle name="Normal 3 8 31" xfId="13192" xr:uid="{86076AC3-632E-4BAD-821E-5E58BCEDB845}"/>
    <cellStyle name="Normal 3 8 32" xfId="13193" xr:uid="{66A81853-8E3B-495B-8860-8812F897922A}"/>
    <cellStyle name="Normal 3 8 33" xfId="13194" xr:uid="{C7B9A073-E19C-453E-A50B-FDAD0F91743D}"/>
    <cellStyle name="Normal 3 8 34" xfId="13195" xr:uid="{15B5FD0E-9BCA-439E-9309-8341ADF4E395}"/>
    <cellStyle name="Normal 3 8 4" xfId="13196" xr:uid="{A04F792A-5272-4DCF-9EA8-A1803E5D4557}"/>
    <cellStyle name="Normal 3 8 5" xfId="13197" xr:uid="{D08F2054-B939-4F00-97AB-16F9E33E0979}"/>
    <cellStyle name="Normal 3 8 6" xfId="13198" xr:uid="{F52EBB8F-917C-4872-8139-A6DD8F25C8B1}"/>
    <cellStyle name="Normal 3 8 7" xfId="13199" xr:uid="{3B604471-6C80-4A0F-9631-85A57E93BC75}"/>
    <cellStyle name="Normal 3 8 8" xfId="13200" xr:uid="{41DD4F3A-E6A3-42D7-B65B-5CFC8598017C}"/>
    <cellStyle name="Normal 3 8 9" xfId="13201" xr:uid="{F1E314F4-053A-43E1-9918-A09F521ED94D}"/>
    <cellStyle name="Normal 3 9" xfId="13202" xr:uid="{F2612FB5-3740-4C6F-93C2-5C5BE79A5448}"/>
    <cellStyle name="Normal 3 9 10" xfId="13203" xr:uid="{5593467B-25F8-419E-A5CE-D46F2FEFF9C3}"/>
    <cellStyle name="Normal 3 9 11" xfId="13204" xr:uid="{BE4C34C2-D4E6-4451-989A-E7E395BE7A6A}"/>
    <cellStyle name="Normal 3 9 12" xfId="13205" xr:uid="{29AFBE67-C5C3-4E67-8540-527C68E2178F}"/>
    <cellStyle name="Normal 3 9 13" xfId="13206" xr:uid="{16E63C08-7A36-42AE-9142-A4530A102B32}"/>
    <cellStyle name="Normal 3 9 14" xfId="13207" xr:uid="{FEE565C0-E354-49A0-87CB-210E3AE36A77}"/>
    <cellStyle name="Normal 3 9 15" xfId="13208" xr:uid="{2AF42E4A-DE87-47B8-BCAA-CF72B22E673A}"/>
    <cellStyle name="Normal 3 9 16" xfId="13209" xr:uid="{51429FFB-0C3C-4F8B-A4A3-B890A534776D}"/>
    <cellStyle name="Normal 3 9 17" xfId="13210" xr:uid="{61865251-647E-473D-B8A5-6E1F7F640979}"/>
    <cellStyle name="Normal 3 9 18" xfId="13211" xr:uid="{A4E74796-D3D2-4EEA-B7AA-20B4F6B07175}"/>
    <cellStyle name="Normal 3 9 19" xfId="13212" xr:uid="{E35AC72A-324A-47FD-BCEF-1E2BCE417FF0}"/>
    <cellStyle name="Normal 3 9 2" xfId="13213" xr:uid="{24297B16-10FF-45A9-B949-6478EF5B8CFE}"/>
    <cellStyle name="Normal 3 9 2 10" xfId="13214" xr:uid="{B4B4CA2E-2B4A-4541-9E1E-F704F86E416B}"/>
    <cellStyle name="Normal 3 9 2 11" xfId="13215" xr:uid="{3D2F384E-1043-4B39-A1C4-9015841AFD4C}"/>
    <cellStyle name="Normal 3 9 2 12" xfId="13216" xr:uid="{085EB92F-E6FA-45BA-8BAB-10B349E37D13}"/>
    <cellStyle name="Normal 3 9 2 13" xfId="13217" xr:uid="{BB80354A-6100-45EE-A10F-E2ACDA945F24}"/>
    <cellStyle name="Normal 3 9 2 14" xfId="13218" xr:uid="{4FD2B105-0830-4FBA-93E7-C5A541240D46}"/>
    <cellStyle name="Normal 3 9 2 15" xfId="13219" xr:uid="{C34DE88F-ED8B-4444-A22C-1519D4AA9F4A}"/>
    <cellStyle name="Normal 3 9 2 16" xfId="13220" xr:uid="{A72710B2-CD09-4E51-BD87-5DFE55736A27}"/>
    <cellStyle name="Normal 3 9 2 17" xfId="13221" xr:uid="{702A5240-5AC2-44FF-B360-91738CD28C8E}"/>
    <cellStyle name="Normal 3 9 2 18" xfId="13222" xr:uid="{3788CCED-E873-4593-856A-0625833515C0}"/>
    <cellStyle name="Normal 3 9 2 19" xfId="13223" xr:uid="{A9797544-09AF-43DC-9498-AB6EEDEC58C8}"/>
    <cellStyle name="Normal 3 9 2 2" xfId="13224" xr:uid="{9560A484-FFC3-4F5A-820C-02BF7AEC2EBF}"/>
    <cellStyle name="Normal 3 9 2 20" xfId="13225" xr:uid="{349198F4-5AB2-47B7-B4B9-FBD5FAD342FB}"/>
    <cellStyle name="Normal 3 9 2 21" xfId="13226" xr:uid="{3B7E0BCF-1536-49EE-ADED-314B154010F9}"/>
    <cellStyle name="Normal 3 9 2 22" xfId="13227" xr:uid="{E5FC3EED-1DCC-474D-A32E-C0A4CA79B6D7}"/>
    <cellStyle name="Normal 3 9 2 23" xfId="13228" xr:uid="{8EE3B96A-C236-4118-93F3-3E5817DAE4C4}"/>
    <cellStyle name="Normal 3 9 2 24" xfId="13229" xr:uid="{50179894-9912-4331-AF03-F5C00DB924F0}"/>
    <cellStyle name="Normal 3 9 2 25" xfId="13230" xr:uid="{BC3D68FA-A861-4157-86D5-7BD9AE053840}"/>
    <cellStyle name="Normal 3 9 2 26" xfId="13231" xr:uid="{DB916F1D-AC10-4A42-B1DA-AB8CF6D2B6D3}"/>
    <cellStyle name="Normal 3 9 2 27" xfId="13232" xr:uid="{092E5763-4C0A-4858-B1B2-8A717BDBD640}"/>
    <cellStyle name="Normal 3 9 2 28" xfId="13233" xr:uid="{B8B88863-86CC-4D3F-AE7F-AB8E8048B9C7}"/>
    <cellStyle name="Normal 3 9 2 29" xfId="13234" xr:uid="{63FEB003-3503-4F52-9B89-F344F91B5B91}"/>
    <cellStyle name="Normal 3 9 2 3" xfId="13235" xr:uid="{3362F78D-6C4A-49C4-90B7-9FB403ACDB2D}"/>
    <cellStyle name="Normal 3 9 2 30" xfId="13236" xr:uid="{B1DAEECA-BD9E-4729-BF6F-9ECD20AA5D82}"/>
    <cellStyle name="Normal 3 9 2 31" xfId="13237" xr:uid="{F89CDC2F-5064-40D6-8E55-C0F3EC638F7C}"/>
    <cellStyle name="Normal 3 9 2 32" xfId="13238" xr:uid="{5AB47EBD-6B6B-43AC-8FC4-1E6E82FE7C52}"/>
    <cellStyle name="Normal 3 9 2 4" xfId="13239" xr:uid="{725E52C8-EE23-404E-A9FC-50D7B9528792}"/>
    <cellStyle name="Normal 3 9 2 5" xfId="13240" xr:uid="{AEC0E13A-BFB0-4310-BE64-8391EAC9A503}"/>
    <cellStyle name="Normal 3 9 2 6" xfId="13241" xr:uid="{82EFD8FA-0D5F-4D7A-ABB4-77AC8BEF0047}"/>
    <cellStyle name="Normal 3 9 2 7" xfId="13242" xr:uid="{039566D0-2CF7-4DA1-A38E-4E70D0AF49F1}"/>
    <cellStyle name="Normal 3 9 2 8" xfId="13243" xr:uid="{896C78A4-01A9-4579-88A2-C6C47237DF06}"/>
    <cellStyle name="Normal 3 9 2 9" xfId="13244" xr:uid="{5C973767-7CA3-439D-9617-2BDF9424B561}"/>
    <cellStyle name="Normal 3 9 20" xfId="13245" xr:uid="{9D8EC4BC-1646-45A4-91E7-D850B059860C}"/>
    <cellStyle name="Normal 3 9 21" xfId="13246" xr:uid="{60BC71EA-2E8E-4ABA-98F7-DA3D36F3FB22}"/>
    <cellStyle name="Normal 3 9 22" xfId="13247" xr:uid="{35FB2DD9-E269-4B03-A10E-48B33681F931}"/>
    <cellStyle name="Normal 3 9 23" xfId="13248" xr:uid="{7396073A-107D-4C70-8644-B6626CD8FF6D}"/>
    <cellStyle name="Normal 3 9 24" xfId="13249" xr:uid="{7E00F7A2-CB1B-4E35-A2BA-9969ECE01E1D}"/>
    <cellStyle name="Normal 3 9 25" xfId="13250" xr:uid="{62B75BB4-1D21-4423-9F48-3A8FF449B5EF}"/>
    <cellStyle name="Normal 3 9 26" xfId="13251" xr:uid="{DB3D0C24-6F06-4D50-8781-CC72767535AA}"/>
    <cellStyle name="Normal 3 9 27" xfId="13252" xr:uid="{E021E5B7-4B0D-4352-A7F6-5A4A91C398A3}"/>
    <cellStyle name="Normal 3 9 28" xfId="13253" xr:uid="{CB86AE50-C19D-4956-8E00-72ABAF6BC781}"/>
    <cellStyle name="Normal 3 9 29" xfId="13254" xr:uid="{05CB4900-C3A6-490F-AF6F-27EADE1CAC23}"/>
    <cellStyle name="Normal 3 9 3" xfId="13255" xr:uid="{2356051F-346B-4FEE-847D-7EBB33C44858}"/>
    <cellStyle name="Normal 3 9 30" xfId="13256" xr:uid="{BCB87955-B0A1-45EE-A26C-D3C0EDF9347C}"/>
    <cellStyle name="Normal 3 9 31" xfId="13257" xr:uid="{A35E2C43-8EC5-4981-9423-1FF2042277BE}"/>
    <cellStyle name="Normal 3 9 32" xfId="13258" xr:uid="{0AB11B34-59BB-4B48-B349-80A9961967C4}"/>
    <cellStyle name="Normal 3 9 33" xfId="13259" xr:uid="{6D7B8420-56D6-4311-A0FF-3FFD4930E2DA}"/>
    <cellStyle name="Normal 3 9 34" xfId="13260" xr:uid="{DFBCC717-DBA5-43EA-93F3-C23175BF001C}"/>
    <cellStyle name="Normal 3 9 4" xfId="13261" xr:uid="{DB66016A-6AB3-4E9A-AE1C-ACFE5AACB64D}"/>
    <cellStyle name="Normal 3 9 5" xfId="13262" xr:uid="{1CEF6167-44DE-481D-8771-4D4125A6632B}"/>
    <cellStyle name="Normal 3 9 6" xfId="13263" xr:uid="{DAEB3BA1-9F5C-4F3E-B42E-DCAC2282C58D}"/>
    <cellStyle name="Normal 3 9 7" xfId="13264" xr:uid="{3D1D5142-A561-4617-9734-F4639AC2F340}"/>
    <cellStyle name="Normal 3 9 8" xfId="13265" xr:uid="{F5B97446-12EF-4359-BB7C-C05D93CE0AD8}"/>
    <cellStyle name="Normal 3 9 9" xfId="13266" xr:uid="{B966DACE-B06C-45BD-88E7-50BC89A0AC6A}"/>
    <cellStyle name="Normal 4" xfId="7" xr:uid="{00000000-0005-0000-0000-000007000000}"/>
    <cellStyle name="Normal 4 10" xfId="13268" xr:uid="{0748CD4F-04BA-4DF3-811B-68B4416945ED}"/>
    <cellStyle name="Normal 4 10 10" xfId="13269" xr:uid="{ACE5083F-83B7-4E58-88A0-3A98391819F3}"/>
    <cellStyle name="Normal 4 10 11" xfId="13270" xr:uid="{08FA414E-0E24-44EF-B5AD-5C2E70A45C7A}"/>
    <cellStyle name="Normal 4 10 12" xfId="13271" xr:uid="{9E180527-C6DA-46C3-87DC-F5FF16D17086}"/>
    <cellStyle name="Normal 4 10 13" xfId="13272" xr:uid="{A207D872-3A50-4A4B-8A60-1526368894FB}"/>
    <cellStyle name="Normal 4 10 14" xfId="13273" xr:uid="{08BFB12A-5792-482E-BFAA-38DD055BABF3}"/>
    <cellStyle name="Normal 4 10 15" xfId="13274" xr:uid="{781A5AA0-0217-4098-93D5-3A1A578274F4}"/>
    <cellStyle name="Normal 4 10 16" xfId="13275" xr:uid="{E2C79D7A-A7FF-47C2-B146-92DA49312289}"/>
    <cellStyle name="Normal 4 10 17" xfId="13276" xr:uid="{6E09B503-34F0-40CA-ABA7-D3246802D192}"/>
    <cellStyle name="Normal 4 10 18" xfId="13277" xr:uid="{81F4B6FC-63E0-4D0D-9420-9377603A4B11}"/>
    <cellStyle name="Normal 4 10 19" xfId="13278" xr:uid="{967034CB-551B-4EF5-B4F6-069CC7502A69}"/>
    <cellStyle name="Normal 4 10 2" xfId="13279" xr:uid="{F81770DE-F54C-4ADC-9FFB-199C85A5A0C1}"/>
    <cellStyle name="Normal 4 10 2 10" xfId="13280" xr:uid="{B0A9D52D-01A3-4BDC-B58C-5D9A94A3EB33}"/>
    <cellStyle name="Normal 4 10 2 11" xfId="13281" xr:uid="{C33A510A-E2FE-4D36-B55A-041909953F03}"/>
    <cellStyle name="Normal 4 10 2 12" xfId="13282" xr:uid="{ECA58514-6B4D-4EEA-8C55-D436F16DD27F}"/>
    <cellStyle name="Normal 4 10 2 13" xfId="13283" xr:uid="{6D73ED70-783C-4642-A56D-E3AB36706D99}"/>
    <cellStyle name="Normal 4 10 2 14" xfId="13284" xr:uid="{3A498575-2A69-4C92-BC9E-0F33DF0EC947}"/>
    <cellStyle name="Normal 4 10 2 15" xfId="13285" xr:uid="{01689D60-56CE-46EE-81D1-EC4CD05BEFB0}"/>
    <cellStyle name="Normal 4 10 2 16" xfId="13286" xr:uid="{3CB7ED9F-A221-4510-9E9E-3838E88AB498}"/>
    <cellStyle name="Normal 4 10 2 17" xfId="13287" xr:uid="{3D20D5F7-B4D5-410F-AFBB-0588A4CA5EF1}"/>
    <cellStyle name="Normal 4 10 2 18" xfId="13288" xr:uid="{A3D33435-E247-436E-BEDD-6C615EBFAD7C}"/>
    <cellStyle name="Normal 4 10 2 19" xfId="13289" xr:uid="{E039DB2E-C5EF-4E44-9D04-DD26CE722E6D}"/>
    <cellStyle name="Normal 4 10 2 2" xfId="13290" xr:uid="{915FD2AE-1FB2-40F5-879F-898CCA6ACF9B}"/>
    <cellStyle name="Normal 4 10 2 2 10" xfId="13291" xr:uid="{4E0E83A3-06E4-4FCB-9255-0E914E5A8441}"/>
    <cellStyle name="Normal 4 10 2 2 11" xfId="13292" xr:uid="{7DDE61F3-E19F-4605-9DDD-6364389679F7}"/>
    <cellStyle name="Normal 4 10 2 2 12" xfId="13293" xr:uid="{477C0720-D05B-46A1-9014-5829945439EA}"/>
    <cellStyle name="Normal 4 10 2 2 13" xfId="13294" xr:uid="{13668065-2A55-4322-B685-E843DF8B0928}"/>
    <cellStyle name="Normal 4 10 2 2 14" xfId="13295" xr:uid="{99EC94B0-0E17-4DC2-8D8A-EA472C136A77}"/>
    <cellStyle name="Normal 4 10 2 2 15" xfId="13296" xr:uid="{73EADBB8-094F-4C2A-86D1-9868EDFD840E}"/>
    <cellStyle name="Normal 4 10 2 2 16" xfId="13297" xr:uid="{6D7F57A8-E589-4324-9752-8F5FF140144A}"/>
    <cellStyle name="Normal 4 10 2 2 17" xfId="13298" xr:uid="{951BB559-A14E-454D-9FBB-41990C6B9676}"/>
    <cellStyle name="Normal 4 10 2 2 18" xfId="13299" xr:uid="{FFA9176F-F12E-4477-A10D-CCBF13ED25B9}"/>
    <cellStyle name="Normal 4 10 2 2 19" xfId="13300" xr:uid="{9BB85C15-50A9-49EC-A400-416F9B77E250}"/>
    <cellStyle name="Normal 4 10 2 2 2" xfId="13301" xr:uid="{DF91D8B6-D504-4827-8ACF-46CE88543F85}"/>
    <cellStyle name="Normal 4 10 2 2 2 10" xfId="13302" xr:uid="{DA1FC247-C4FE-4682-9668-D179E08B157D}"/>
    <cellStyle name="Normal 4 10 2 2 2 11" xfId="13303" xr:uid="{CCE99359-823A-469C-A7D4-20FD08918488}"/>
    <cellStyle name="Normal 4 10 2 2 2 12" xfId="13304" xr:uid="{7234BFF9-5EA9-40EC-B2DF-E9492886CBD4}"/>
    <cellStyle name="Normal 4 10 2 2 2 13" xfId="13305" xr:uid="{14FB91DF-2343-42A1-9969-388D78433644}"/>
    <cellStyle name="Normal 4 10 2 2 2 14" xfId="13306" xr:uid="{C39FE031-234F-4EE7-B8C7-6CC3B646D062}"/>
    <cellStyle name="Normal 4 10 2 2 2 15" xfId="13307" xr:uid="{DD3BCD12-6A20-49E3-B426-D0A51C914C75}"/>
    <cellStyle name="Normal 4 10 2 2 2 16" xfId="13308" xr:uid="{39E353D8-24FA-4EFF-B1B9-113BAAEC9BE1}"/>
    <cellStyle name="Normal 4 10 2 2 2 17" xfId="13309" xr:uid="{7E055784-D835-4A08-A3A2-6B1C4C83EE16}"/>
    <cellStyle name="Normal 4 10 2 2 2 18" xfId="13310" xr:uid="{D5F5B345-9BE2-4141-ACC5-6A3860FC4909}"/>
    <cellStyle name="Normal 4 10 2 2 2 19" xfId="13311" xr:uid="{E8F065A3-8A1C-41B0-8B02-0551117E6FAD}"/>
    <cellStyle name="Normal 4 10 2 2 2 2" xfId="13312" xr:uid="{C1DFF3D8-A343-4A3A-9530-CD54D713D304}"/>
    <cellStyle name="Normal 4 10 2 2 2 20" xfId="13313" xr:uid="{0F82FC5F-506E-48F2-8EEB-ECD09124187C}"/>
    <cellStyle name="Normal 4 10 2 2 2 21" xfId="13314" xr:uid="{A824E331-FF9A-44D8-9455-003DF4E64953}"/>
    <cellStyle name="Normal 4 10 2 2 2 22" xfId="13315" xr:uid="{AFD688E7-D894-48A4-853A-0EBD49E7AB62}"/>
    <cellStyle name="Normal 4 10 2 2 2 23" xfId="13316" xr:uid="{9BC35B6B-E5BD-49E5-B176-720055229EF7}"/>
    <cellStyle name="Normal 4 10 2 2 2 24" xfId="13317" xr:uid="{93E0773B-1425-4C37-9D3B-E78778DDAE6F}"/>
    <cellStyle name="Normal 4 10 2 2 2 25" xfId="13318" xr:uid="{3893D5CE-6CAE-4EE5-8364-0F08CF9C406A}"/>
    <cellStyle name="Normal 4 10 2 2 2 26" xfId="13319" xr:uid="{B31C0861-DF15-4D03-AC8D-242EEF71BF81}"/>
    <cellStyle name="Normal 4 10 2 2 2 27" xfId="13320" xr:uid="{51DCAAB2-5E52-41A6-89F9-330A45209CE6}"/>
    <cellStyle name="Normal 4 10 2 2 2 28" xfId="13321" xr:uid="{298B33EB-B208-4FC2-BF51-CB2FB275AFE3}"/>
    <cellStyle name="Normal 4 10 2 2 2 29" xfId="13322" xr:uid="{6B215ABD-974D-4369-8A32-48FA40EAF80A}"/>
    <cellStyle name="Normal 4 10 2 2 2 3" xfId="13323" xr:uid="{C5802EC9-C24E-4BCA-AF75-19053FF88609}"/>
    <cellStyle name="Normal 4 10 2 2 2 30" xfId="13324" xr:uid="{4BCC03E2-37E3-4AD0-A202-59548E637A38}"/>
    <cellStyle name="Normal 4 10 2 2 2 31" xfId="13325" xr:uid="{051B4A09-0552-4C73-88D3-5B148FD5906F}"/>
    <cellStyle name="Normal 4 10 2 2 2 32" xfId="13326" xr:uid="{52936009-9723-4D66-8F3F-91D42750C567}"/>
    <cellStyle name="Normal 4 10 2 2 2 33" xfId="13327" xr:uid="{79070BCC-5F56-4F7C-B3C1-DF0AAA00C8C3}"/>
    <cellStyle name="Normal 4 10 2 2 2 34" xfId="13328" xr:uid="{6F5108F8-DF86-4718-9987-B96851ED1027}"/>
    <cellStyle name="Normal 4 10 2 2 2 35" xfId="13329" xr:uid="{1CD79F64-1332-45DE-89FB-C929428FFB25}"/>
    <cellStyle name="Normal 4 10 2 2 2 36" xfId="13330" xr:uid="{BE6961AE-695F-4953-902C-BBD4961C8FDD}"/>
    <cellStyle name="Normal 4 10 2 2 2 37" xfId="13331" xr:uid="{55EEC17B-EB3D-40D2-8BB7-38E92042B445}"/>
    <cellStyle name="Normal 4 10 2 2 2 38" xfId="13332" xr:uid="{A0A577A2-2EF5-41C9-BE6C-5E5A34CBF94F}"/>
    <cellStyle name="Normal 4 10 2 2 2 4" xfId="13333" xr:uid="{68F1685D-3854-4A8C-A85B-002F69FCFADA}"/>
    <cellStyle name="Normal 4 10 2 2 2 5" xfId="13334" xr:uid="{008679A1-F3F0-4AE7-8B2B-41F4A32E0439}"/>
    <cellStyle name="Normal 4 10 2 2 2 6" xfId="13335" xr:uid="{7218D55D-B7D7-4DCF-BE50-D45CF9B85CAE}"/>
    <cellStyle name="Normal 4 10 2 2 2 7" xfId="13336" xr:uid="{FF5CAE77-30C6-4A97-A609-1435DE9F84BD}"/>
    <cellStyle name="Normal 4 10 2 2 2 8" xfId="13337" xr:uid="{B4474BDE-4044-4303-95B2-389123168214}"/>
    <cellStyle name="Normal 4 10 2 2 2 9" xfId="13338" xr:uid="{099F9218-9E60-45EA-836D-DD041E1E7788}"/>
    <cellStyle name="Normal 4 10 2 2 20" xfId="13339" xr:uid="{587501E8-5102-42B2-A0F4-315C24FDF944}"/>
    <cellStyle name="Normal 4 10 2 2 21" xfId="13340" xr:uid="{58DD07B6-7A9D-4486-8AAE-38D83BFF4E96}"/>
    <cellStyle name="Normal 4 10 2 2 22" xfId="13341" xr:uid="{1B0D7680-C961-4D7D-BF24-8DC263DEC929}"/>
    <cellStyle name="Normal 4 10 2 2 23" xfId="13342" xr:uid="{1EFD34DA-DF68-4819-AEBC-D8855851CD86}"/>
    <cellStyle name="Normal 4 10 2 2 24" xfId="13343" xr:uid="{9BD058DE-6821-46C2-ADCD-DEA831285FFF}"/>
    <cellStyle name="Normal 4 10 2 2 25" xfId="13344" xr:uid="{EFF928E5-DCBA-4157-B954-429B04A8EB83}"/>
    <cellStyle name="Normal 4 10 2 2 26" xfId="13345" xr:uid="{CC359DC4-0D8D-4ABA-9729-2BA1B16BA3C6}"/>
    <cellStyle name="Normal 4 10 2 2 27" xfId="13346" xr:uid="{641AEF2C-9877-4D89-9907-E015487A0331}"/>
    <cellStyle name="Normal 4 10 2 2 28" xfId="13347" xr:uid="{F6C9E719-C949-4A67-83B3-B43972D3B3A1}"/>
    <cellStyle name="Normal 4 10 2 2 29" xfId="13348" xr:uid="{35B4034D-DC48-47C0-A505-6B97332690D7}"/>
    <cellStyle name="Normal 4 10 2 2 3" xfId="13349" xr:uid="{0E3813D3-87DB-41F3-A3C1-977AB8F5E7A2}"/>
    <cellStyle name="Normal 4 10 2 2 30" xfId="13350" xr:uid="{89B62F5D-58CC-4AC7-8666-A3849B5960A9}"/>
    <cellStyle name="Normal 4 10 2 2 31" xfId="13351" xr:uid="{852DB678-B02D-4AF2-9F2E-3EB8EC9F2FA2}"/>
    <cellStyle name="Normal 4 10 2 2 32" xfId="13352" xr:uid="{E019FE40-1D71-4E3F-98AF-EE7551A9BA63}"/>
    <cellStyle name="Normal 4 10 2 2 33" xfId="13353" xr:uid="{DE7A5DAE-DA5F-4AAE-A26F-49C10B99ECBA}"/>
    <cellStyle name="Normal 4 10 2 2 34" xfId="13354" xr:uid="{E35CEDB8-07F7-4837-9830-BA2D463427CF}"/>
    <cellStyle name="Normal 4 10 2 2 35" xfId="13355" xr:uid="{D35B6EE1-7892-42F2-A272-193AE623E901}"/>
    <cellStyle name="Normal 4 10 2 2 36" xfId="13356" xr:uid="{E1410D74-1868-4F5B-AE1F-6B74C7C0BBAF}"/>
    <cellStyle name="Normal 4 10 2 2 37" xfId="13357" xr:uid="{0BA744D5-9B81-48B4-8F0F-AC7BF51C1356}"/>
    <cellStyle name="Normal 4 10 2 2 38" xfId="13358" xr:uid="{45CAE27F-FE0B-42FD-9C59-3CE05EFE0794}"/>
    <cellStyle name="Normal 4 10 2 2 4" xfId="13359" xr:uid="{DEA4AC73-7510-4F50-9C39-E496EAFCD0C7}"/>
    <cellStyle name="Normal 4 10 2 2 5" xfId="13360" xr:uid="{C00E7BD6-B5DC-4BE2-8850-A8BFF005A46F}"/>
    <cellStyle name="Normal 4 10 2 2 6" xfId="13361" xr:uid="{7A0D95EA-F262-455E-9205-9AD573B6DFF4}"/>
    <cellStyle name="Normal 4 10 2 2 7" xfId="13362" xr:uid="{CB00DBB0-6188-4095-A112-B4F2529EE7B3}"/>
    <cellStyle name="Normal 4 10 2 2 8" xfId="13363" xr:uid="{F2B2A177-B34C-4411-B225-2103398C6CC6}"/>
    <cellStyle name="Normal 4 10 2 2 9" xfId="13364" xr:uid="{C5948C29-5CC8-4DE2-A4BA-E854628D3D86}"/>
    <cellStyle name="Normal 4 10 2 20" xfId="13365" xr:uid="{9DE0AA17-B690-4AE1-B08C-986528289A2E}"/>
    <cellStyle name="Normal 4 10 2 21" xfId="13366" xr:uid="{1DE3345C-54F3-4926-AA88-F286381503D2}"/>
    <cellStyle name="Normal 4 10 2 22" xfId="13367" xr:uid="{7095DC06-2FD7-4BB8-B86A-08AB2721A176}"/>
    <cellStyle name="Normal 4 10 2 23" xfId="13368" xr:uid="{3B05E76E-0F57-4725-8CB2-C62C3470A658}"/>
    <cellStyle name="Normal 4 10 2 24" xfId="13369" xr:uid="{EF28E6D6-8FE4-4B9E-8183-CD7018614BF5}"/>
    <cellStyle name="Normal 4 10 2 25" xfId="13370" xr:uid="{B4D42D05-B739-4398-B98C-D16E67340169}"/>
    <cellStyle name="Normal 4 10 2 26" xfId="13371" xr:uid="{0DB0C1BF-CCC1-462E-9905-3FD590BD5F82}"/>
    <cellStyle name="Normal 4 10 2 27" xfId="13372" xr:uid="{0FC8439C-2F8E-44ED-8B9D-14134C41E1E5}"/>
    <cellStyle name="Normal 4 10 2 28" xfId="13373" xr:uid="{4C16C43C-BFB6-4ABC-A9C0-380E02C036E6}"/>
    <cellStyle name="Normal 4 10 2 29" xfId="13374" xr:uid="{5E391DC2-A462-491A-BB60-05E7E6F3EDF7}"/>
    <cellStyle name="Normal 4 10 2 3" xfId="13375" xr:uid="{DB327555-CC6B-4ECE-99FD-7531F2648A72}"/>
    <cellStyle name="Normal 4 10 2 30" xfId="13376" xr:uid="{69814172-D085-4807-9B07-06DBFAF123DB}"/>
    <cellStyle name="Normal 4 10 2 31" xfId="13377" xr:uid="{B02C3846-0112-4A6B-8649-63D01F11EAC1}"/>
    <cellStyle name="Normal 4 10 2 32" xfId="13378" xr:uid="{C43D96DA-2009-447B-ADC2-F4F94418E68C}"/>
    <cellStyle name="Normal 4 10 2 33" xfId="13379" xr:uid="{8E1AA9E7-8512-4903-A7CE-CD109C2A76FF}"/>
    <cellStyle name="Normal 4 10 2 34" xfId="13380" xr:uid="{C8861D07-2FAF-47EC-8D96-E69074748331}"/>
    <cellStyle name="Normal 4 10 2 35" xfId="13381" xr:uid="{EB2FBEB9-F32B-4A97-A380-4D547D2E8A2B}"/>
    <cellStyle name="Normal 4 10 2 36" xfId="13382" xr:uid="{77F8D616-3C53-4AAF-A9F3-CE00E4736E07}"/>
    <cellStyle name="Normal 4 10 2 37" xfId="13383" xr:uid="{5DDDA2CC-F9DF-408E-A34B-635B0C5B80D8}"/>
    <cellStyle name="Normal 4 10 2 38" xfId="13384" xr:uid="{2CD22481-7784-4195-B6E4-1E9C66104A92}"/>
    <cellStyle name="Normal 4 10 2 39" xfId="13385" xr:uid="{ABE72C19-CFCB-4F90-AD67-A2DF737974E9}"/>
    <cellStyle name="Normal 4 10 2 4" xfId="13386" xr:uid="{D54C52BD-0DC5-4E02-87C1-E51EF3AC61FB}"/>
    <cellStyle name="Normal 4 10 2 40" xfId="13387" xr:uid="{5055E631-BC10-4160-A592-E9B1B7CDFDA4}"/>
    <cellStyle name="Normal 4 10 2 5" xfId="13388" xr:uid="{02A86BD7-149D-4C5B-AB4F-4B29A3A797F2}"/>
    <cellStyle name="Normal 4 10 2 6" xfId="13389" xr:uid="{87CB19AF-399E-4F84-8786-1237F23B2115}"/>
    <cellStyle name="Normal 4 10 2 7" xfId="13390" xr:uid="{C9499DC1-8578-439E-9AE9-5CB3D62812FB}"/>
    <cellStyle name="Normal 4 10 2 8" xfId="13391" xr:uid="{8BD378E5-1703-4503-9763-E733C2E664F3}"/>
    <cellStyle name="Normal 4 10 2 9" xfId="13392" xr:uid="{C5EC629F-BBD0-4C3F-A205-C83ECAC62E8B}"/>
    <cellStyle name="Normal 4 10 20" xfId="13393" xr:uid="{A5F3714D-0E2A-44CA-AD60-838E036CD68F}"/>
    <cellStyle name="Normal 4 10 21" xfId="13394" xr:uid="{868A8D13-BF74-4919-8BCE-F9248024C861}"/>
    <cellStyle name="Normal 4 10 22" xfId="13395" xr:uid="{F3138C73-4FB3-4636-8304-1D8FCC6FCE05}"/>
    <cellStyle name="Normal 4 10 23" xfId="13396" xr:uid="{DA4C88FB-343A-4DA7-89AB-62E03FF52CE4}"/>
    <cellStyle name="Normal 4 10 24" xfId="13397" xr:uid="{2FE5C1B6-CF56-4623-BF8D-885807039E11}"/>
    <cellStyle name="Normal 4 10 25" xfId="13398" xr:uid="{72F804F7-3E99-454A-977D-EA7D0EB9B80D}"/>
    <cellStyle name="Normal 4 10 26" xfId="13399" xr:uid="{EE0075B6-6E57-43DB-B463-DC905BD35523}"/>
    <cellStyle name="Normal 4 10 27" xfId="13400" xr:uid="{825BDDEE-F347-4D9D-88D4-68904E5876C5}"/>
    <cellStyle name="Normal 4 10 28" xfId="13401" xr:uid="{C2687D88-42D7-45D3-AC1F-2430DAA48650}"/>
    <cellStyle name="Normal 4 10 29" xfId="13402" xr:uid="{4250F39A-40D2-4EF3-B342-30F1C980AB0B}"/>
    <cellStyle name="Normal 4 10 3" xfId="13403" xr:uid="{4DDE3037-33AD-45E5-BC9B-7D493345E216}"/>
    <cellStyle name="Normal 4 10 3 10" xfId="13404" xr:uid="{AD6A9325-D2EE-42A0-91C3-5EA0DADDCD58}"/>
    <cellStyle name="Normal 4 10 3 11" xfId="13405" xr:uid="{AE7AF1AD-9825-4210-ADC5-AC2A037741D9}"/>
    <cellStyle name="Normal 4 10 3 12" xfId="13406" xr:uid="{F406A765-6FBB-43DA-9B49-91C811066A59}"/>
    <cellStyle name="Normal 4 10 3 13" xfId="13407" xr:uid="{6332A003-DC20-420B-9169-C60B791864EF}"/>
    <cellStyle name="Normal 4 10 3 14" xfId="13408" xr:uid="{FC515964-7170-44E4-AD61-7C8C7FE3D21F}"/>
    <cellStyle name="Normal 4 10 3 15" xfId="13409" xr:uid="{C235DA6C-953B-4972-9F29-E1CABE8BC3A2}"/>
    <cellStyle name="Normal 4 10 3 16" xfId="13410" xr:uid="{4137CA9C-AE92-42E2-92A7-8660B47756ED}"/>
    <cellStyle name="Normal 4 10 3 17" xfId="13411" xr:uid="{8954F6D4-E408-44E8-AB6B-B3300E27899C}"/>
    <cellStyle name="Normal 4 10 3 18" xfId="13412" xr:uid="{33355217-80AC-42C5-8318-9AEE0ABB5177}"/>
    <cellStyle name="Normal 4 10 3 19" xfId="13413" xr:uid="{98924CCF-06BB-42EC-A2C7-F476A430D36F}"/>
    <cellStyle name="Normal 4 10 3 2" xfId="13414" xr:uid="{615716CC-5337-4FD9-AABB-B9562D517A3E}"/>
    <cellStyle name="Normal 4 10 3 2 10" xfId="13415" xr:uid="{1126B984-8F0F-4FE7-AE52-10805E594BD4}"/>
    <cellStyle name="Normal 4 10 3 2 11" xfId="13416" xr:uid="{77E02AAD-277D-4673-9057-2D96D4F09986}"/>
    <cellStyle name="Normal 4 10 3 2 12" xfId="13417" xr:uid="{32E8980D-1B71-4266-A6AD-509A7956E53B}"/>
    <cellStyle name="Normal 4 10 3 2 13" xfId="13418" xr:uid="{10535FB0-780C-43F4-9CEF-7FCB3C0DA348}"/>
    <cellStyle name="Normal 4 10 3 2 14" xfId="13419" xr:uid="{D9569A68-13AE-4D06-9AA3-4308CC23D426}"/>
    <cellStyle name="Normal 4 10 3 2 15" xfId="13420" xr:uid="{B43E72B3-0007-498B-BA52-B9DB769B3D31}"/>
    <cellStyle name="Normal 4 10 3 2 16" xfId="13421" xr:uid="{3FCACBA4-AF4A-4A7F-95FB-6FDECF0CEDE1}"/>
    <cellStyle name="Normal 4 10 3 2 17" xfId="13422" xr:uid="{35955037-A4EE-4F49-9C03-7354F4D31DC9}"/>
    <cellStyle name="Normal 4 10 3 2 18" xfId="13423" xr:uid="{C98F7C91-1859-4BB7-AF1F-59E5A2277DD9}"/>
    <cellStyle name="Normal 4 10 3 2 19" xfId="13424" xr:uid="{5555A598-9006-4B47-A1A8-B8FE2C4E663C}"/>
    <cellStyle name="Normal 4 10 3 2 2" xfId="13425" xr:uid="{8C34C86F-FADE-4112-A8F3-6F4C84748E50}"/>
    <cellStyle name="Normal 4 10 3 2 20" xfId="13426" xr:uid="{DEDE7EA6-5735-4F05-947B-52887061B826}"/>
    <cellStyle name="Normal 4 10 3 2 21" xfId="13427" xr:uid="{4982FA6B-33D7-4178-BB90-054FCB0D3D65}"/>
    <cellStyle name="Normal 4 10 3 2 22" xfId="13428" xr:uid="{1C64AC61-1DA6-490B-83C8-B99376291585}"/>
    <cellStyle name="Normal 4 10 3 2 23" xfId="13429" xr:uid="{CB2D194B-9A6A-44EE-88CC-152ABEEAC3C0}"/>
    <cellStyle name="Normal 4 10 3 2 24" xfId="13430" xr:uid="{74AD8CAA-AD4D-4730-A134-A16507B98C75}"/>
    <cellStyle name="Normal 4 10 3 2 25" xfId="13431" xr:uid="{9E783779-E2AB-43CD-8E7A-D2C87C8837BB}"/>
    <cellStyle name="Normal 4 10 3 2 26" xfId="13432" xr:uid="{B44B658E-66C1-46EA-8E76-6392212F44DD}"/>
    <cellStyle name="Normal 4 10 3 2 27" xfId="13433" xr:uid="{76B77897-6FE2-4F38-93B3-771A6125BAEC}"/>
    <cellStyle name="Normal 4 10 3 2 28" xfId="13434" xr:uid="{71BB9918-6A9A-4E36-92A6-BFE53BEE2EB5}"/>
    <cellStyle name="Normal 4 10 3 2 29" xfId="13435" xr:uid="{EDBEEA5D-0D09-4BB2-8A89-B839F31B14B5}"/>
    <cellStyle name="Normal 4 10 3 2 3" xfId="13436" xr:uid="{BF4DB7F8-D217-4715-9BA3-283941C66DF1}"/>
    <cellStyle name="Normal 4 10 3 2 30" xfId="13437" xr:uid="{10FA7B3D-32BF-46DC-951C-D6A02526D13B}"/>
    <cellStyle name="Normal 4 10 3 2 31" xfId="13438" xr:uid="{CCBB4455-CA97-4D26-B826-8D0FA54C07F4}"/>
    <cellStyle name="Normal 4 10 3 2 32" xfId="13439" xr:uid="{01E0F215-3ED3-41FB-AC0B-BCDCF9EF6916}"/>
    <cellStyle name="Normal 4 10 3 2 33" xfId="13440" xr:uid="{640817E1-EB08-4288-A129-3F654A8F4005}"/>
    <cellStyle name="Normal 4 10 3 2 34" xfId="13441" xr:uid="{F68081CA-8961-4351-B24C-F3818A19CDC9}"/>
    <cellStyle name="Normal 4 10 3 2 35" xfId="13442" xr:uid="{225FD1C4-425A-49D2-AFA6-B5AF238FA791}"/>
    <cellStyle name="Normal 4 10 3 2 36" xfId="13443" xr:uid="{C47A5091-E0ED-47FF-8E54-C626096EF6FC}"/>
    <cellStyle name="Normal 4 10 3 2 37" xfId="13444" xr:uid="{7FBC25BD-7134-4080-AE7C-FE2A36227C34}"/>
    <cellStyle name="Normal 4 10 3 2 38" xfId="13445" xr:uid="{8DFA0FC0-F470-49D3-A7EB-219AAF4C90F5}"/>
    <cellStyle name="Normal 4 10 3 2 4" xfId="13446" xr:uid="{3610F899-4A84-4C44-A518-908E221154FD}"/>
    <cellStyle name="Normal 4 10 3 2 5" xfId="13447" xr:uid="{E2028CB6-31E5-4377-A7A9-488016CAA789}"/>
    <cellStyle name="Normal 4 10 3 2 6" xfId="13448" xr:uid="{5E9D4429-485E-463C-9B77-2DA09FE5B291}"/>
    <cellStyle name="Normal 4 10 3 2 7" xfId="13449" xr:uid="{D388BF64-D460-4FF8-833C-122EA1691E4E}"/>
    <cellStyle name="Normal 4 10 3 2 8" xfId="13450" xr:uid="{0F9362D9-8EC2-4418-AA69-CD5407D13016}"/>
    <cellStyle name="Normal 4 10 3 2 9" xfId="13451" xr:uid="{D544A497-A393-4E95-A337-AE15D302C6C1}"/>
    <cellStyle name="Normal 4 10 3 20" xfId="13452" xr:uid="{D570883C-908A-4C3C-AFDF-878331E8458D}"/>
    <cellStyle name="Normal 4 10 3 21" xfId="13453" xr:uid="{A7EFEEBF-818C-4BF7-B201-F6B4ADA840A7}"/>
    <cellStyle name="Normal 4 10 3 22" xfId="13454" xr:uid="{0945C0E1-B6D4-45FB-92B0-F3FC150B9BD3}"/>
    <cellStyle name="Normal 4 10 3 23" xfId="13455" xr:uid="{F8D8CA9D-CF0C-45BC-AFB3-E8831B83A758}"/>
    <cellStyle name="Normal 4 10 3 24" xfId="13456" xr:uid="{6FB263C4-FE9C-4D3C-B5FC-A26DE100A5F9}"/>
    <cellStyle name="Normal 4 10 3 25" xfId="13457" xr:uid="{3F9A3422-26E4-4BEE-96FB-EE4063367882}"/>
    <cellStyle name="Normal 4 10 3 26" xfId="13458" xr:uid="{218560CB-D112-4FC1-A555-DE1FB06059B6}"/>
    <cellStyle name="Normal 4 10 3 27" xfId="13459" xr:uid="{DC62FBCD-EDF7-4B3A-8A03-9DD3E971192F}"/>
    <cellStyle name="Normal 4 10 3 28" xfId="13460" xr:uid="{77420B40-A406-43AD-8EB1-63C53881EE9B}"/>
    <cellStyle name="Normal 4 10 3 29" xfId="13461" xr:uid="{CE3E0884-1D45-4C61-9C6D-198F7857C788}"/>
    <cellStyle name="Normal 4 10 3 3" xfId="13462" xr:uid="{8B6276F3-3A00-4B2A-87C2-B0ADA7B92755}"/>
    <cellStyle name="Normal 4 10 3 30" xfId="13463" xr:uid="{26B2E833-4F51-4F3E-8E51-CBC2BFDAD08D}"/>
    <cellStyle name="Normal 4 10 3 31" xfId="13464" xr:uid="{D81B447E-B6D7-42D7-A5D6-BA767A3D1DE3}"/>
    <cellStyle name="Normal 4 10 3 32" xfId="13465" xr:uid="{1EEB5471-224F-439E-B7B2-F712F0D9223F}"/>
    <cellStyle name="Normal 4 10 3 33" xfId="13466" xr:uid="{E94A6CC8-8AD0-497E-AB86-B4D680E96EE3}"/>
    <cellStyle name="Normal 4 10 3 34" xfId="13467" xr:uid="{7E0E2A97-5D60-4CCF-AAF0-006F5C40A5A7}"/>
    <cellStyle name="Normal 4 10 3 35" xfId="13468" xr:uid="{A4011D13-F583-4E11-A242-8A6408635F59}"/>
    <cellStyle name="Normal 4 10 3 36" xfId="13469" xr:uid="{0CE253E5-05A8-4954-9E31-154B51ECBD74}"/>
    <cellStyle name="Normal 4 10 3 37" xfId="13470" xr:uid="{DB24E0AC-3EC5-4CCF-A3C0-2B991B015896}"/>
    <cellStyle name="Normal 4 10 3 38" xfId="13471" xr:uid="{215F2A16-4636-4884-9491-38722F275137}"/>
    <cellStyle name="Normal 4 10 3 4" xfId="13472" xr:uid="{789AD088-317E-4DE8-B4B1-D489AB0BAE6B}"/>
    <cellStyle name="Normal 4 10 3 5" xfId="13473" xr:uid="{DF50C8CD-3F3D-4E12-A936-DF926BDCD700}"/>
    <cellStyle name="Normal 4 10 3 6" xfId="13474" xr:uid="{C4D79F1D-AF93-4C16-B6D5-FF0A907E1541}"/>
    <cellStyle name="Normal 4 10 3 7" xfId="13475" xr:uid="{86814521-BA58-4635-B5BD-2D1779DFDE9C}"/>
    <cellStyle name="Normal 4 10 3 8" xfId="13476" xr:uid="{A62DDC5B-5F4E-4C19-A223-BE72C4227B10}"/>
    <cellStyle name="Normal 4 10 3 9" xfId="13477" xr:uid="{C0C33D22-8FD5-4F9B-8080-D5560652F8A6}"/>
    <cellStyle name="Normal 4 10 30" xfId="13478" xr:uid="{E2F8E00C-A53E-4233-9296-C610B97EA52C}"/>
    <cellStyle name="Normal 4 10 31" xfId="13479" xr:uid="{87E02700-9D77-464E-BF6D-A82527A4EB04}"/>
    <cellStyle name="Normal 4 10 32" xfId="13480" xr:uid="{39F6D8A8-1D6A-49FB-A49A-41E732971407}"/>
    <cellStyle name="Normal 4 10 33" xfId="13481" xr:uid="{87D2675B-EAB9-464E-A95D-B148979F99A3}"/>
    <cellStyle name="Normal 4 10 34" xfId="13482" xr:uid="{41D60615-8BB5-4BCD-9B27-6BF94E3FDEF2}"/>
    <cellStyle name="Normal 4 10 35" xfId="13483" xr:uid="{79D83F83-B6C7-4EA1-93C2-DF58545447B6}"/>
    <cellStyle name="Normal 4 10 36" xfId="13484" xr:uid="{EFE60786-4573-4E19-B012-6913551973ED}"/>
    <cellStyle name="Normal 4 10 37" xfId="13485" xr:uid="{8F73E612-60D6-45CE-9C9B-9D365FF5B1CF}"/>
    <cellStyle name="Normal 4 10 38" xfId="13486" xr:uid="{58CE5718-524C-4A62-A381-0072C77AB91E}"/>
    <cellStyle name="Normal 4 10 39" xfId="13487" xr:uid="{5D197D38-26CC-4B39-BE23-9AB7A6E70970}"/>
    <cellStyle name="Normal 4 10 4" xfId="13488" xr:uid="{ACDD2C03-9CD9-4C45-9337-AE6E95BC9E4E}"/>
    <cellStyle name="Normal 4 10 40" xfId="13489" xr:uid="{5529296B-980F-4E89-8B8B-F26992EB4419}"/>
    <cellStyle name="Normal 4 10 41" xfId="13490" xr:uid="{2C7BED0D-5CED-4F4D-93F2-BAB2114BB2B0}"/>
    <cellStyle name="Normal 4 10 42" xfId="13491" xr:uid="{1636304D-0C87-488C-99FA-235B6A7EDEF1}"/>
    <cellStyle name="Normal 4 10 43" xfId="13492" xr:uid="{E3C4664C-98C5-4971-8DE8-2FE21C6E3DBF}"/>
    <cellStyle name="Normal 4 10 44" xfId="13493" xr:uid="{684EBF38-029F-4F49-B241-39CE2DF5DF30}"/>
    <cellStyle name="Normal 4 10 45" xfId="13494" xr:uid="{4EA23FE5-0C1F-4D35-A44E-E2C6BCA1E3FB}"/>
    <cellStyle name="Normal 4 10 46" xfId="13495" xr:uid="{6C9BA4D1-BB38-47EC-9427-8027B0AF3CB1}"/>
    <cellStyle name="Normal 4 10 47" xfId="13496" xr:uid="{B8BCCBCE-FEAC-4472-AB1F-F80608D6F06D}"/>
    <cellStyle name="Normal 4 10 5" xfId="13497" xr:uid="{EFF78A16-E8B2-4922-88C9-5F7D2AD50478}"/>
    <cellStyle name="Normal 4 10 6" xfId="13498" xr:uid="{8A9589FE-8BA4-4C22-9DEB-A5DE6A1AE4B0}"/>
    <cellStyle name="Normal 4 10 7" xfId="13499" xr:uid="{80AFE2E5-3544-4B8A-9729-479A7D320010}"/>
    <cellStyle name="Normal 4 10 8" xfId="13500" xr:uid="{15A73CE2-2D3C-4592-B38D-72980E8BB94A}"/>
    <cellStyle name="Normal 4 10 9" xfId="13501" xr:uid="{720EA013-E8F5-47A1-B1B4-2C450D612A73}"/>
    <cellStyle name="Normal 4 11" xfId="13502" xr:uid="{FA2DA839-EE8D-4D04-B373-DA80FEDDF2B6}"/>
    <cellStyle name="Normal 4 11 10" xfId="13503" xr:uid="{0C6363C4-7A5F-40EB-A8AC-58A3052B7C29}"/>
    <cellStyle name="Normal 4 11 11" xfId="13504" xr:uid="{7E898757-CAF7-4675-9F57-4C2E68524BE4}"/>
    <cellStyle name="Normal 4 11 12" xfId="13505" xr:uid="{CA8C7601-CABC-4BB0-8AED-FD55C3C0CD4F}"/>
    <cellStyle name="Normal 4 11 13" xfId="13506" xr:uid="{92C08E72-0220-4C2D-8697-39174A39EA89}"/>
    <cellStyle name="Normal 4 11 14" xfId="13507" xr:uid="{14AD5EAF-4194-493C-AEBC-102CADEB5133}"/>
    <cellStyle name="Normal 4 11 15" xfId="13508" xr:uid="{D4F1C21C-4387-4657-8997-00CC269BA390}"/>
    <cellStyle name="Normal 4 11 16" xfId="13509" xr:uid="{A781F26B-7A8D-485F-ABE5-BED134330B0C}"/>
    <cellStyle name="Normal 4 11 17" xfId="13510" xr:uid="{02FEB762-1C62-45C2-88EE-2D2F5E745A57}"/>
    <cellStyle name="Normal 4 11 18" xfId="13511" xr:uid="{6FF3C9E7-0C8D-4E4A-990C-817AB54BEF13}"/>
    <cellStyle name="Normal 4 11 19" xfId="13512" xr:uid="{CB455124-6E85-4145-9E65-454D98589A0D}"/>
    <cellStyle name="Normal 4 11 2" xfId="13513" xr:uid="{A021A014-458B-44F0-933D-A4981B1F35C1}"/>
    <cellStyle name="Normal 4 11 2 10" xfId="13514" xr:uid="{9550D327-34C1-43DA-9C27-85EB7879FFB2}"/>
    <cellStyle name="Normal 4 11 2 11" xfId="13515" xr:uid="{E4B6BB08-1E14-467A-81AC-D8C6627C772B}"/>
    <cellStyle name="Normal 4 11 2 12" xfId="13516" xr:uid="{7E39C269-F314-4999-82DF-BADFDA57FA80}"/>
    <cellStyle name="Normal 4 11 2 13" xfId="13517" xr:uid="{62EE8560-B911-4952-BA7A-DE9E419EC59A}"/>
    <cellStyle name="Normal 4 11 2 14" xfId="13518" xr:uid="{3ED39280-656D-4FB7-98D3-E2A817ABC0BB}"/>
    <cellStyle name="Normal 4 11 2 15" xfId="13519" xr:uid="{9C2F8877-13AA-4CA1-9470-FD49F052D419}"/>
    <cellStyle name="Normal 4 11 2 16" xfId="13520" xr:uid="{9E57FB3A-CB58-4665-ACE5-BA9E12EA903A}"/>
    <cellStyle name="Normal 4 11 2 17" xfId="13521" xr:uid="{7ED4DC3D-ECC1-40BD-8B91-3EC372237552}"/>
    <cellStyle name="Normal 4 11 2 18" xfId="13522" xr:uid="{1F937F11-AAB5-47EB-BA4D-17F67A080973}"/>
    <cellStyle name="Normal 4 11 2 19" xfId="13523" xr:uid="{882794CB-C97A-4497-9B10-B0ADE3F4C28C}"/>
    <cellStyle name="Normal 4 11 2 2" xfId="13524" xr:uid="{A8CD7635-E94F-48FB-9817-0F2CB08DA82B}"/>
    <cellStyle name="Normal 4 11 2 2 10" xfId="13525" xr:uid="{0E2C429C-2565-4344-8D69-EC6DC923E3CC}"/>
    <cellStyle name="Normal 4 11 2 2 11" xfId="13526" xr:uid="{EE8618B4-E410-486E-9CC9-E39331CC404C}"/>
    <cellStyle name="Normal 4 11 2 2 12" xfId="13527" xr:uid="{852F6433-3626-450C-9A10-F076DD26B2AA}"/>
    <cellStyle name="Normal 4 11 2 2 13" xfId="13528" xr:uid="{9EC58515-3D79-4B88-988B-EFB4F194068E}"/>
    <cellStyle name="Normal 4 11 2 2 14" xfId="13529" xr:uid="{8AD70741-B62A-4458-B673-55A57A7BCB15}"/>
    <cellStyle name="Normal 4 11 2 2 15" xfId="13530" xr:uid="{E93C7D34-82FF-404E-ACA7-7729C40913FF}"/>
    <cellStyle name="Normal 4 11 2 2 16" xfId="13531" xr:uid="{A8BA6FFF-F20B-4038-812A-EBAE1A624C6F}"/>
    <cellStyle name="Normal 4 11 2 2 17" xfId="13532" xr:uid="{05DA2BCC-6831-43DC-AA57-928612544E81}"/>
    <cellStyle name="Normal 4 11 2 2 18" xfId="13533" xr:uid="{FC556D9E-1D40-4D45-A1BA-B2DD55BDDE55}"/>
    <cellStyle name="Normal 4 11 2 2 19" xfId="13534" xr:uid="{9EF0511E-D39D-4941-A255-0D64EEB88789}"/>
    <cellStyle name="Normal 4 11 2 2 2" xfId="13535" xr:uid="{DD71598A-19E5-4CED-9776-BD8426097E68}"/>
    <cellStyle name="Normal 4 11 2 2 2 10" xfId="13536" xr:uid="{C764B833-C76A-44EA-8435-D4FFD7F7F217}"/>
    <cellStyle name="Normal 4 11 2 2 2 11" xfId="13537" xr:uid="{147BBB50-7E64-4971-A6D6-E56766672BB5}"/>
    <cellStyle name="Normal 4 11 2 2 2 12" xfId="13538" xr:uid="{C9980C0B-9BE1-4BA5-BB7B-035840D7EB57}"/>
    <cellStyle name="Normal 4 11 2 2 2 13" xfId="13539" xr:uid="{AF9F02B1-17BD-4C4C-9947-D9C02743105E}"/>
    <cellStyle name="Normal 4 11 2 2 2 14" xfId="13540" xr:uid="{1371A6BE-97F4-4834-A7AD-0B60A6BAFC64}"/>
    <cellStyle name="Normal 4 11 2 2 2 15" xfId="13541" xr:uid="{8257ED6B-3911-44B6-B767-965F01505257}"/>
    <cellStyle name="Normal 4 11 2 2 2 16" xfId="13542" xr:uid="{7443E9F7-414E-4891-824F-CFFB8C5DBE6D}"/>
    <cellStyle name="Normal 4 11 2 2 2 17" xfId="13543" xr:uid="{7CF1BDE0-474F-4890-A8B6-4C11AD7DB84D}"/>
    <cellStyle name="Normal 4 11 2 2 2 18" xfId="13544" xr:uid="{ABA27F84-2D51-4E2F-BE66-047504108540}"/>
    <cellStyle name="Normal 4 11 2 2 2 19" xfId="13545" xr:uid="{D28031CE-5579-4BF2-B4ED-13CC6E54886D}"/>
    <cellStyle name="Normal 4 11 2 2 2 2" xfId="13546" xr:uid="{B5F4EA05-C1E2-4411-ADE6-C7950B07974C}"/>
    <cellStyle name="Normal 4 11 2 2 2 20" xfId="13547" xr:uid="{6FAC0853-2884-4944-BE0E-2DB112E02421}"/>
    <cellStyle name="Normal 4 11 2 2 2 21" xfId="13548" xr:uid="{6D253927-8895-46EF-B7AC-D24490D319CA}"/>
    <cellStyle name="Normal 4 11 2 2 2 22" xfId="13549" xr:uid="{F0E0CD09-7720-409D-8A32-344165D1E445}"/>
    <cellStyle name="Normal 4 11 2 2 2 23" xfId="13550" xr:uid="{5F281F3E-2ADA-4CE0-A52C-68158B972523}"/>
    <cellStyle name="Normal 4 11 2 2 2 24" xfId="13551" xr:uid="{0232FF6B-1DD7-4675-9ECF-C694F3108E76}"/>
    <cellStyle name="Normal 4 11 2 2 2 25" xfId="13552" xr:uid="{5E32F37B-CA50-496D-B14D-130C29BB7D96}"/>
    <cellStyle name="Normal 4 11 2 2 2 26" xfId="13553" xr:uid="{33BCD91D-8515-4910-A9F6-6E6BA260B96D}"/>
    <cellStyle name="Normal 4 11 2 2 2 27" xfId="13554" xr:uid="{88CA70CD-963D-4CA1-91BB-208C29B481F4}"/>
    <cellStyle name="Normal 4 11 2 2 2 28" xfId="13555" xr:uid="{2C0639F7-C929-448C-89DB-274B3CB6501C}"/>
    <cellStyle name="Normal 4 11 2 2 2 29" xfId="13556" xr:uid="{7052AE99-CAA5-4285-AFBA-BDE11B5C11A3}"/>
    <cellStyle name="Normal 4 11 2 2 2 3" xfId="13557" xr:uid="{51022F87-79B8-4E62-8276-16EE380A1361}"/>
    <cellStyle name="Normal 4 11 2 2 2 30" xfId="13558" xr:uid="{AE8D671B-4965-477C-925B-1AC14ACDF279}"/>
    <cellStyle name="Normal 4 11 2 2 2 31" xfId="13559" xr:uid="{BBF3C166-DEA2-4A13-AEF7-C973A040ACEB}"/>
    <cellStyle name="Normal 4 11 2 2 2 32" xfId="13560" xr:uid="{A0B65D18-58F6-421B-9250-5712FDF9BF9D}"/>
    <cellStyle name="Normal 4 11 2 2 2 33" xfId="13561" xr:uid="{0DEE64E3-38C7-4E52-8E12-37C45CE2231A}"/>
    <cellStyle name="Normal 4 11 2 2 2 34" xfId="13562" xr:uid="{42C73C01-AE67-48F0-A2D2-8DE00C4447A4}"/>
    <cellStyle name="Normal 4 11 2 2 2 35" xfId="13563" xr:uid="{3014C1F0-2CE3-4F32-8D54-F3A64A8B21BF}"/>
    <cellStyle name="Normal 4 11 2 2 2 36" xfId="13564" xr:uid="{7BEFACAD-E9DB-4377-AA8B-0C1EE111AF04}"/>
    <cellStyle name="Normal 4 11 2 2 2 37" xfId="13565" xr:uid="{3B03A29C-F451-4A1B-9835-7F42862BD646}"/>
    <cellStyle name="Normal 4 11 2 2 2 38" xfId="13566" xr:uid="{DCDDB28A-1F17-4F21-B927-93626D64C538}"/>
    <cellStyle name="Normal 4 11 2 2 2 4" xfId="13567" xr:uid="{4CE9D274-90B5-455E-A539-EE03ED9AF217}"/>
    <cellStyle name="Normal 4 11 2 2 2 5" xfId="13568" xr:uid="{6AB13F16-EE78-4900-878D-0AF85A7E06EA}"/>
    <cellStyle name="Normal 4 11 2 2 2 6" xfId="13569" xr:uid="{5D36F876-9CE3-4E13-BC5C-12718C8619AD}"/>
    <cellStyle name="Normal 4 11 2 2 2 7" xfId="13570" xr:uid="{0F107A88-37F4-4723-83CE-891FF8C437C9}"/>
    <cellStyle name="Normal 4 11 2 2 2 8" xfId="13571" xr:uid="{76BA61C5-26EF-46CF-8D15-6CFED951155D}"/>
    <cellStyle name="Normal 4 11 2 2 2 9" xfId="13572" xr:uid="{BA8A08BD-773F-4407-A795-CC2AC8B65DF9}"/>
    <cellStyle name="Normal 4 11 2 2 20" xfId="13573" xr:uid="{63B8E85B-48FB-41ED-A76A-AC2A14E303B0}"/>
    <cellStyle name="Normal 4 11 2 2 21" xfId="13574" xr:uid="{A76BA08A-0FA0-4F43-BDFF-E5CAE022C25B}"/>
    <cellStyle name="Normal 4 11 2 2 22" xfId="13575" xr:uid="{8949F8BE-35FB-4BFF-9962-085DFB497AAB}"/>
    <cellStyle name="Normal 4 11 2 2 23" xfId="13576" xr:uid="{35B5C524-7E42-480B-92E8-062CA87131BE}"/>
    <cellStyle name="Normal 4 11 2 2 24" xfId="13577" xr:uid="{7BF9626F-E5F8-418F-9E1E-52BD9A0E30A7}"/>
    <cellStyle name="Normal 4 11 2 2 25" xfId="13578" xr:uid="{C2E7131C-636C-4341-A830-FFFD056A5571}"/>
    <cellStyle name="Normal 4 11 2 2 26" xfId="13579" xr:uid="{7E149117-034B-4F4F-9DB0-1ABD11A892C7}"/>
    <cellStyle name="Normal 4 11 2 2 27" xfId="13580" xr:uid="{99437710-C6B1-46B4-B99C-39DA07F010AA}"/>
    <cellStyle name="Normal 4 11 2 2 28" xfId="13581" xr:uid="{5E4AE90D-2B9B-45EB-BC86-0CB2B274D00B}"/>
    <cellStyle name="Normal 4 11 2 2 29" xfId="13582" xr:uid="{7B1EAAA1-1504-4BBA-8D30-9C7574C9254C}"/>
    <cellStyle name="Normal 4 11 2 2 3" xfId="13583" xr:uid="{77CCCF70-9661-4223-818F-EFD959C16FDA}"/>
    <cellStyle name="Normal 4 11 2 2 30" xfId="13584" xr:uid="{D1EF0161-8C5D-4670-B1BD-1B074C0DA650}"/>
    <cellStyle name="Normal 4 11 2 2 31" xfId="13585" xr:uid="{1AE0E2EC-8A02-468F-9942-15A9D86563FD}"/>
    <cellStyle name="Normal 4 11 2 2 32" xfId="13586" xr:uid="{B63F8997-4DA8-404B-9DB1-CB19A96EE96D}"/>
    <cellStyle name="Normal 4 11 2 2 33" xfId="13587" xr:uid="{6AC33482-6341-45E5-ADC3-FAD54DDE0315}"/>
    <cellStyle name="Normal 4 11 2 2 34" xfId="13588" xr:uid="{2B1CBA80-711E-4337-8504-E924E830013B}"/>
    <cellStyle name="Normal 4 11 2 2 35" xfId="13589" xr:uid="{D2DC4757-27D3-4ED0-9A18-503E0B96960A}"/>
    <cellStyle name="Normal 4 11 2 2 36" xfId="13590" xr:uid="{4F73BC49-5BCF-4ED7-9803-C1D3F7B15775}"/>
    <cellStyle name="Normal 4 11 2 2 37" xfId="13591" xr:uid="{60974F99-1532-470A-A6AE-C55784BBE42B}"/>
    <cellStyle name="Normal 4 11 2 2 38" xfId="13592" xr:uid="{7213905A-E10F-44F4-B8BF-2C919AA4CE10}"/>
    <cellStyle name="Normal 4 11 2 2 4" xfId="13593" xr:uid="{655A21D4-31F0-4593-8107-272927828725}"/>
    <cellStyle name="Normal 4 11 2 2 5" xfId="13594" xr:uid="{0825796A-6485-4477-AE68-F75673765D4B}"/>
    <cellStyle name="Normal 4 11 2 2 6" xfId="13595" xr:uid="{593BC40B-295C-4374-A837-4F5A3B8DE385}"/>
    <cellStyle name="Normal 4 11 2 2 7" xfId="13596" xr:uid="{A8906D28-4DC1-4B51-8603-1ADC0A0E0DD7}"/>
    <cellStyle name="Normal 4 11 2 2 8" xfId="13597" xr:uid="{2AA93EBF-4933-4D79-88DA-09145964DD4B}"/>
    <cellStyle name="Normal 4 11 2 2 9" xfId="13598" xr:uid="{3440749D-6B5B-459E-AB81-51E2A24B5FA6}"/>
    <cellStyle name="Normal 4 11 2 20" xfId="13599" xr:uid="{ECD2A805-B360-448D-9E68-50701FAB8B34}"/>
    <cellStyle name="Normal 4 11 2 21" xfId="13600" xr:uid="{DC781B6B-ACEF-4B7A-856A-EA4F99F39358}"/>
    <cellStyle name="Normal 4 11 2 22" xfId="13601" xr:uid="{9175A9D4-3BC4-4F7B-87FC-6B9E4F157EA5}"/>
    <cellStyle name="Normal 4 11 2 23" xfId="13602" xr:uid="{DB4EF4FA-F5E7-4955-9697-113175F505D5}"/>
    <cellStyle name="Normal 4 11 2 24" xfId="13603" xr:uid="{7AFAACD0-05A2-4D55-8BB9-E7FD7F7B906B}"/>
    <cellStyle name="Normal 4 11 2 25" xfId="13604" xr:uid="{CCD73AAB-AB65-4330-8157-7DF810208C10}"/>
    <cellStyle name="Normal 4 11 2 26" xfId="13605" xr:uid="{BF53F466-18D4-4986-9C02-1AA3E1831CA2}"/>
    <cellStyle name="Normal 4 11 2 27" xfId="13606" xr:uid="{BF01572B-D56F-44FE-94D8-FCACDBCDB2C8}"/>
    <cellStyle name="Normal 4 11 2 28" xfId="13607" xr:uid="{2FEBE383-5778-485D-B702-B78745ECEC7E}"/>
    <cellStyle name="Normal 4 11 2 29" xfId="13608" xr:uid="{294133CE-26B4-4F2D-A60F-702063C306CD}"/>
    <cellStyle name="Normal 4 11 2 3" xfId="13609" xr:uid="{41ABB581-D7F5-4A48-84A2-D3A358A24931}"/>
    <cellStyle name="Normal 4 11 2 30" xfId="13610" xr:uid="{1957AF98-6D2F-4FCB-88A3-CA2797C9A18D}"/>
    <cellStyle name="Normal 4 11 2 31" xfId="13611" xr:uid="{C2A148BE-6462-4CB0-89BE-757DD8FC400A}"/>
    <cellStyle name="Normal 4 11 2 32" xfId="13612" xr:uid="{2CD160D7-6974-44D3-AF70-51CC9800482D}"/>
    <cellStyle name="Normal 4 11 2 33" xfId="13613" xr:uid="{E480BBD8-0C00-4B16-8F43-3FC23C1ACB40}"/>
    <cellStyle name="Normal 4 11 2 34" xfId="13614" xr:uid="{817A47F9-0A2E-4322-9E3B-688EEDDDB90D}"/>
    <cellStyle name="Normal 4 11 2 35" xfId="13615" xr:uid="{519B9F92-C0B5-4FC2-9FBC-DC6AF4A5C14B}"/>
    <cellStyle name="Normal 4 11 2 36" xfId="13616" xr:uid="{A89CBAAC-8B99-44A3-AAF5-D8360A800C59}"/>
    <cellStyle name="Normal 4 11 2 37" xfId="13617" xr:uid="{B8719741-3BCA-48E3-B187-0CDDDC103CCE}"/>
    <cellStyle name="Normal 4 11 2 38" xfId="13618" xr:uid="{974EEEDC-9EE5-49DF-B25E-8861DD8BB216}"/>
    <cellStyle name="Normal 4 11 2 39" xfId="13619" xr:uid="{11548100-FC15-4491-9854-5FC9791D15F4}"/>
    <cellStyle name="Normal 4 11 2 4" xfId="13620" xr:uid="{DDCAEBE7-AE11-438F-BA16-4FAC8520CEA3}"/>
    <cellStyle name="Normal 4 11 2 40" xfId="13621" xr:uid="{A6765355-DBA8-4CEF-AD83-7C7FB58CAFED}"/>
    <cellStyle name="Normal 4 11 2 5" xfId="13622" xr:uid="{FC9599CB-1AE9-44FA-90A7-ABB5A66B63E9}"/>
    <cellStyle name="Normal 4 11 2 6" xfId="13623" xr:uid="{AA247FE4-4183-4E7C-B4CF-D806E4BE2C6C}"/>
    <cellStyle name="Normal 4 11 2 7" xfId="13624" xr:uid="{9657175D-0B66-4EA3-BBE3-E12035C79068}"/>
    <cellStyle name="Normal 4 11 2 8" xfId="13625" xr:uid="{283C268D-1C16-4619-A484-BE1900F18CA6}"/>
    <cellStyle name="Normal 4 11 2 9" xfId="13626" xr:uid="{308E4E0B-36C8-4E14-85A1-3E9038FB3C54}"/>
    <cellStyle name="Normal 4 11 20" xfId="13627" xr:uid="{F9176386-E815-4E98-B3CB-B4F79C44FDEE}"/>
    <cellStyle name="Normal 4 11 21" xfId="13628" xr:uid="{70979895-6569-42CB-9B4C-AD0FC71455FC}"/>
    <cellStyle name="Normal 4 11 22" xfId="13629" xr:uid="{D1172414-CB0B-4B5C-AE8B-18128790A084}"/>
    <cellStyle name="Normal 4 11 23" xfId="13630" xr:uid="{7FC118DB-5579-442E-AB3B-A69A00B86E8B}"/>
    <cellStyle name="Normal 4 11 24" xfId="13631" xr:uid="{03B9DA35-5114-42C6-A66D-B9E335F0D587}"/>
    <cellStyle name="Normal 4 11 25" xfId="13632" xr:uid="{47341D39-347B-447B-ACB9-704AE9A65A19}"/>
    <cellStyle name="Normal 4 11 26" xfId="13633" xr:uid="{BCA64E0A-AC1B-4CCC-8E81-C1708680734F}"/>
    <cellStyle name="Normal 4 11 27" xfId="13634" xr:uid="{47CD9EF4-DE15-42ED-89CD-C956617A1C98}"/>
    <cellStyle name="Normal 4 11 28" xfId="13635" xr:uid="{C7631244-72C2-4030-BD85-CD3C5497B195}"/>
    <cellStyle name="Normal 4 11 29" xfId="13636" xr:uid="{DF05811B-00F3-404F-84E3-DF05E0921FBC}"/>
    <cellStyle name="Normal 4 11 3" xfId="13637" xr:uid="{00A85A4D-C091-4794-B12D-885C33DC5DE8}"/>
    <cellStyle name="Normal 4 11 3 10" xfId="13638" xr:uid="{0325AA4A-776D-484F-9F42-6999BFB11D2A}"/>
    <cellStyle name="Normal 4 11 3 11" xfId="13639" xr:uid="{3C2841D5-691E-47E5-AAFC-7133448AF683}"/>
    <cellStyle name="Normal 4 11 3 12" xfId="13640" xr:uid="{493C1634-FA75-4E71-A5F0-D113CA3A18E4}"/>
    <cellStyle name="Normal 4 11 3 13" xfId="13641" xr:uid="{59D8F5E1-E3AF-42C6-BB0A-3A21EB8F4665}"/>
    <cellStyle name="Normal 4 11 3 14" xfId="13642" xr:uid="{224CBB36-01AD-4BAA-8DA6-6143BF6BA845}"/>
    <cellStyle name="Normal 4 11 3 15" xfId="13643" xr:uid="{95858D7D-1009-48CE-8599-3AB4A632877D}"/>
    <cellStyle name="Normal 4 11 3 16" xfId="13644" xr:uid="{4F09B8DD-5011-45B1-BEC2-C07F9E948A52}"/>
    <cellStyle name="Normal 4 11 3 17" xfId="13645" xr:uid="{0FFAA844-54C4-44DD-AAD9-747F2F61E3D4}"/>
    <cellStyle name="Normal 4 11 3 18" xfId="13646" xr:uid="{0A45CC55-1425-4E5A-87F3-AB15EDA44291}"/>
    <cellStyle name="Normal 4 11 3 19" xfId="13647" xr:uid="{A870076D-3D50-4FE7-B67B-7485F0051369}"/>
    <cellStyle name="Normal 4 11 3 2" xfId="13648" xr:uid="{39EE493E-8EF8-4EDE-BA50-494DCE2E66F0}"/>
    <cellStyle name="Normal 4 11 3 2 10" xfId="13649" xr:uid="{E92919D0-5474-4149-BA93-31A5A28CA407}"/>
    <cellStyle name="Normal 4 11 3 2 11" xfId="13650" xr:uid="{11223681-C52D-48A3-A7B7-893ED328DB6C}"/>
    <cellStyle name="Normal 4 11 3 2 12" xfId="13651" xr:uid="{02455720-2559-4E17-8851-591EFBA071BC}"/>
    <cellStyle name="Normal 4 11 3 2 13" xfId="13652" xr:uid="{02F40E6B-FF06-4F7E-91A0-00171AA606F3}"/>
    <cellStyle name="Normal 4 11 3 2 14" xfId="13653" xr:uid="{FEA47C15-C6FE-4CCF-8D6F-ED34AC2D7F90}"/>
    <cellStyle name="Normal 4 11 3 2 15" xfId="13654" xr:uid="{647B3425-114B-48CC-A4EB-77A2A5DB9CE4}"/>
    <cellStyle name="Normal 4 11 3 2 16" xfId="13655" xr:uid="{FB10721B-D62E-4DC4-8745-FEB46CB13065}"/>
    <cellStyle name="Normal 4 11 3 2 17" xfId="13656" xr:uid="{1DBBB9B9-D07F-45D2-BADA-6840FDAFC210}"/>
    <cellStyle name="Normal 4 11 3 2 18" xfId="13657" xr:uid="{97EBCB7A-03C4-4FB0-BD04-AF0F343A2F8F}"/>
    <cellStyle name="Normal 4 11 3 2 19" xfId="13658" xr:uid="{153834DB-07BD-4D3C-8ACF-09DA1320904F}"/>
    <cellStyle name="Normal 4 11 3 2 2" xfId="13659" xr:uid="{508CCC44-0ACB-4AB6-8811-FB8E0746AAC7}"/>
    <cellStyle name="Normal 4 11 3 2 20" xfId="13660" xr:uid="{42A001C3-EF1B-4807-8A58-41D8E60698D2}"/>
    <cellStyle name="Normal 4 11 3 2 21" xfId="13661" xr:uid="{F8956CB1-ECE2-47DE-AA54-9A5F19083246}"/>
    <cellStyle name="Normal 4 11 3 2 22" xfId="13662" xr:uid="{9942D949-48CA-48E5-8596-11C30A83869D}"/>
    <cellStyle name="Normal 4 11 3 2 23" xfId="13663" xr:uid="{ED275D83-A248-4E62-BE97-ED09EB4F3AEE}"/>
    <cellStyle name="Normal 4 11 3 2 24" xfId="13664" xr:uid="{E70EF938-A832-4CEF-922F-F1757139B178}"/>
    <cellStyle name="Normal 4 11 3 2 25" xfId="13665" xr:uid="{B78C3689-0B83-4BBD-BE99-2C9040971151}"/>
    <cellStyle name="Normal 4 11 3 2 26" xfId="13666" xr:uid="{27F3138D-FA50-4837-8C5D-E62E2FC13DB9}"/>
    <cellStyle name="Normal 4 11 3 2 27" xfId="13667" xr:uid="{AD455DD3-9E9A-4AA2-8BD9-3C9571B1B602}"/>
    <cellStyle name="Normal 4 11 3 2 28" xfId="13668" xr:uid="{ED6E4C32-3576-4748-A0A9-61967E80C52D}"/>
    <cellStyle name="Normal 4 11 3 2 29" xfId="13669" xr:uid="{97BC5931-D50E-4E6A-B872-D98D5B286433}"/>
    <cellStyle name="Normal 4 11 3 2 3" xfId="13670" xr:uid="{8FDF4736-1634-4DA6-AABA-E7D00C0EDFC9}"/>
    <cellStyle name="Normal 4 11 3 2 30" xfId="13671" xr:uid="{84B43043-C63F-4124-B9DC-36804E664CE5}"/>
    <cellStyle name="Normal 4 11 3 2 31" xfId="13672" xr:uid="{5E0730B3-5FBA-4F42-8CB5-20C10420F9FF}"/>
    <cellStyle name="Normal 4 11 3 2 32" xfId="13673" xr:uid="{6644D421-6B71-4489-97AA-5B49631AA16E}"/>
    <cellStyle name="Normal 4 11 3 2 33" xfId="13674" xr:uid="{F30B7280-3AC3-4320-B30F-80B2015AE8E1}"/>
    <cellStyle name="Normal 4 11 3 2 34" xfId="13675" xr:uid="{418F9A69-8E05-422A-8287-1185CD2CAA2E}"/>
    <cellStyle name="Normal 4 11 3 2 35" xfId="13676" xr:uid="{110D6F4E-0821-4281-A69D-B354A99EF46B}"/>
    <cellStyle name="Normal 4 11 3 2 36" xfId="13677" xr:uid="{7854A05F-A6FA-4C15-9362-3AAC9B6CD5DB}"/>
    <cellStyle name="Normal 4 11 3 2 37" xfId="13678" xr:uid="{B4250F52-E0D7-493C-BEC5-787B0C7E86E7}"/>
    <cellStyle name="Normal 4 11 3 2 38" xfId="13679" xr:uid="{1D377C72-C28C-4664-A759-AB57E5E671EE}"/>
    <cellStyle name="Normal 4 11 3 2 4" xfId="13680" xr:uid="{B319FC6C-2EC4-4080-9DAB-D1E284683243}"/>
    <cellStyle name="Normal 4 11 3 2 5" xfId="13681" xr:uid="{FCB74134-4EAE-40A0-A5AB-3486866B64B1}"/>
    <cellStyle name="Normal 4 11 3 2 6" xfId="13682" xr:uid="{CC95CA95-3FFE-4078-A5C9-1F49980C894A}"/>
    <cellStyle name="Normal 4 11 3 2 7" xfId="13683" xr:uid="{F59B3254-FE1F-4924-BFAB-0E62BBED092F}"/>
    <cellStyle name="Normal 4 11 3 2 8" xfId="13684" xr:uid="{4A11AD50-F0D0-4B43-AA9F-5B5F3B50547F}"/>
    <cellStyle name="Normal 4 11 3 2 9" xfId="13685" xr:uid="{8E80FCF8-70F9-46C5-8BCA-15A42F9F13FD}"/>
    <cellStyle name="Normal 4 11 3 20" xfId="13686" xr:uid="{60F54FB0-F34E-4F25-B10C-0117799E6972}"/>
    <cellStyle name="Normal 4 11 3 21" xfId="13687" xr:uid="{42B996E5-A45D-4F70-8B54-FE858931D448}"/>
    <cellStyle name="Normal 4 11 3 22" xfId="13688" xr:uid="{87A3D5AE-281D-49FD-A0D3-53BD5B10C146}"/>
    <cellStyle name="Normal 4 11 3 23" xfId="13689" xr:uid="{FACC33D3-B654-4DB5-80DE-D22D80BA2562}"/>
    <cellStyle name="Normal 4 11 3 24" xfId="13690" xr:uid="{0E1724D4-9A7F-4766-9187-3955CE252872}"/>
    <cellStyle name="Normal 4 11 3 25" xfId="13691" xr:uid="{BF9C7D93-582B-4938-A4CB-34E29B61C442}"/>
    <cellStyle name="Normal 4 11 3 26" xfId="13692" xr:uid="{CBD7178E-8C66-469D-AB95-39B8570361AB}"/>
    <cellStyle name="Normal 4 11 3 27" xfId="13693" xr:uid="{F59AD5AC-2A2D-40D0-BC80-63752B589508}"/>
    <cellStyle name="Normal 4 11 3 28" xfId="13694" xr:uid="{D0529E92-E2AF-4D3A-94D8-2B65A681B966}"/>
    <cellStyle name="Normal 4 11 3 29" xfId="13695" xr:uid="{3A52565A-327E-4094-BA10-2126C75E4EDC}"/>
    <cellStyle name="Normal 4 11 3 3" xfId="13696" xr:uid="{6D271007-0460-4F94-A791-314B0D3EC20D}"/>
    <cellStyle name="Normal 4 11 3 30" xfId="13697" xr:uid="{4350CCD5-E31E-4C11-9EA7-66A8DCA5897E}"/>
    <cellStyle name="Normal 4 11 3 31" xfId="13698" xr:uid="{CA7DDE80-04BB-4554-9FDD-748BB2A67F32}"/>
    <cellStyle name="Normal 4 11 3 32" xfId="13699" xr:uid="{4EE2FF97-1CFB-4BB0-A599-D44CFDD933DE}"/>
    <cellStyle name="Normal 4 11 3 33" xfId="13700" xr:uid="{DEA8ADE7-8103-45A8-8CC3-D125C46B1165}"/>
    <cellStyle name="Normal 4 11 3 34" xfId="13701" xr:uid="{B3486517-4C08-4BE4-A2FE-C19D0E0524EB}"/>
    <cellStyle name="Normal 4 11 3 35" xfId="13702" xr:uid="{6EAD4A27-9166-4742-92CA-42C865C77D07}"/>
    <cellStyle name="Normal 4 11 3 36" xfId="13703" xr:uid="{8A5CB319-EAD0-4062-A4DB-2D4BD00CDD9E}"/>
    <cellStyle name="Normal 4 11 3 37" xfId="13704" xr:uid="{77408911-9BAB-4937-9276-0BEFF802D148}"/>
    <cellStyle name="Normal 4 11 3 38" xfId="13705" xr:uid="{47B936C8-E044-41A8-AFBD-3CD580ECB7D7}"/>
    <cellStyle name="Normal 4 11 3 4" xfId="13706" xr:uid="{3640B9F5-0F4B-4149-B3A7-EF4D683F43F5}"/>
    <cellStyle name="Normal 4 11 3 5" xfId="13707" xr:uid="{17339154-0D7D-450D-938C-F9D88DB2BB97}"/>
    <cellStyle name="Normal 4 11 3 6" xfId="13708" xr:uid="{92D9D9A7-F9C1-4639-8EEE-762810838BEE}"/>
    <cellStyle name="Normal 4 11 3 7" xfId="13709" xr:uid="{2E2F642D-2766-44DC-9793-F47EA85C5C08}"/>
    <cellStyle name="Normal 4 11 3 8" xfId="13710" xr:uid="{840FF917-FB5C-41ED-B916-9C14F3F2A287}"/>
    <cellStyle name="Normal 4 11 3 9" xfId="13711" xr:uid="{50151161-F8E4-4724-A4A8-D741D1DFB44B}"/>
    <cellStyle name="Normal 4 11 30" xfId="13712" xr:uid="{F6BDE613-EBA7-413E-8902-73F9E4C76395}"/>
    <cellStyle name="Normal 4 11 31" xfId="13713" xr:uid="{32B5B7BE-5B1B-478E-B893-935D0C9EEAAA}"/>
    <cellStyle name="Normal 4 11 32" xfId="13714" xr:uid="{D6AF3508-8733-4609-96E8-C3C4816C74F4}"/>
    <cellStyle name="Normal 4 11 33" xfId="13715" xr:uid="{0418ED2E-57DC-4DE8-8E0E-57883CADF999}"/>
    <cellStyle name="Normal 4 11 34" xfId="13716" xr:uid="{BD8A17CF-9941-43B8-93FD-A266D343B7FD}"/>
    <cellStyle name="Normal 4 11 35" xfId="13717" xr:uid="{A62106A9-8548-4F86-BFF5-D7D2248AE979}"/>
    <cellStyle name="Normal 4 11 36" xfId="13718" xr:uid="{8235DB55-1251-4931-A18C-9A2A75AC2196}"/>
    <cellStyle name="Normal 4 11 37" xfId="13719" xr:uid="{55C5DAB9-EC8C-449E-9C13-B69BE0AC4ABF}"/>
    <cellStyle name="Normal 4 11 38" xfId="13720" xr:uid="{7FDBF85E-D61A-445F-9656-AB0205339AF3}"/>
    <cellStyle name="Normal 4 11 39" xfId="13721" xr:uid="{FBC30F96-C95C-4143-9522-D84E41C70E80}"/>
    <cellStyle name="Normal 4 11 4" xfId="13722" xr:uid="{011C17FC-7646-4DBF-BCC5-4C0883DDFBCD}"/>
    <cellStyle name="Normal 4 11 40" xfId="13723" xr:uid="{41F7048C-99BB-4004-9129-F8DC8108AA54}"/>
    <cellStyle name="Normal 4 11 41" xfId="13724" xr:uid="{90D1AC31-02D6-40DF-AAAC-347D123378AE}"/>
    <cellStyle name="Normal 4 11 42" xfId="13725" xr:uid="{DB1D05A4-C551-4241-A0B7-311A19742552}"/>
    <cellStyle name="Normal 4 11 43" xfId="13726" xr:uid="{A435DF12-240A-43D8-AC9B-47ECF6EB768B}"/>
    <cellStyle name="Normal 4 11 44" xfId="13727" xr:uid="{0CACC3B3-CAF0-4BB0-B325-0D94064A07BA}"/>
    <cellStyle name="Normal 4 11 45" xfId="13728" xr:uid="{46EF5E8E-E493-492A-91AA-EF4995E5BDFF}"/>
    <cellStyle name="Normal 4 11 46" xfId="13729" xr:uid="{47FA1966-7856-453D-B7E3-03747C79ADB4}"/>
    <cellStyle name="Normal 4 11 47" xfId="13730" xr:uid="{8081E3EC-394E-4015-864D-E497B671BDDD}"/>
    <cellStyle name="Normal 4 11 5" xfId="13731" xr:uid="{6E467F9B-5C18-419F-B290-015EA03D72A3}"/>
    <cellStyle name="Normal 4 11 6" xfId="13732" xr:uid="{49CFED2B-E8D8-4EB1-AA46-D114F7A1FA35}"/>
    <cellStyle name="Normal 4 11 7" xfId="13733" xr:uid="{E8DD13CA-3B45-4BDE-B6EE-E2CD46666C4C}"/>
    <cellStyle name="Normal 4 11 8" xfId="13734" xr:uid="{F885474A-C242-4FF5-B8A5-D52CD56B1761}"/>
    <cellStyle name="Normal 4 11 9" xfId="13735" xr:uid="{0DC53D15-F515-4496-AC71-3B0D732FF9B7}"/>
    <cellStyle name="Normal 4 12" xfId="13736" xr:uid="{043895C8-3E20-46C7-9A10-EB4A5D077EFD}"/>
    <cellStyle name="Normal 4 12 10" xfId="13737" xr:uid="{89F71335-D53B-461A-9637-B95E3C3A1973}"/>
    <cellStyle name="Normal 4 12 11" xfId="13738" xr:uid="{22D93B25-E4CE-45EE-B1F8-E2A8552BDE62}"/>
    <cellStyle name="Normal 4 12 12" xfId="13739" xr:uid="{D0A93D47-EC97-4CB4-8337-BBAA6E677E3A}"/>
    <cellStyle name="Normal 4 12 13" xfId="13740" xr:uid="{C83FF07D-53F0-405F-A864-F75E607C90F0}"/>
    <cellStyle name="Normal 4 12 14" xfId="13741" xr:uid="{9F571146-AB62-4A9B-A87B-4D3A7953B800}"/>
    <cellStyle name="Normal 4 12 15" xfId="13742" xr:uid="{BC13337E-EE92-480F-A06F-5388502F611E}"/>
    <cellStyle name="Normal 4 12 16" xfId="13743" xr:uid="{3AB11C11-E7A2-4A3F-ABCC-DED4CF758D0A}"/>
    <cellStyle name="Normal 4 12 17" xfId="13744" xr:uid="{2618D511-0B18-4CDE-B0DF-16C619B7CB29}"/>
    <cellStyle name="Normal 4 12 18" xfId="13745" xr:uid="{02E94D71-C576-4237-93E9-9A44500085D0}"/>
    <cellStyle name="Normal 4 12 19" xfId="13746" xr:uid="{C940E9B3-7E4C-4CB1-BD96-78DFF8655121}"/>
    <cellStyle name="Normal 4 12 2" xfId="13747" xr:uid="{D48E50F0-7618-41D2-9F79-DAECC5D5AA31}"/>
    <cellStyle name="Normal 4 12 2 10" xfId="13748" xr:uid="{8729DFE8-8124-4A61-A925-2867635F46A7}"/>
    <cellStyle name="Normal 4 12 2 11" xfId="13749" xr:uid="{2F60827B-D9C9-4711-B681-BBF4810ABE2A}"/>
    <cellStyle name="Normal 4 12 2 12" xfId="13750" xr:uid="{9B850670-1238-4E15-96DB-BF4A87A998DB}"/>
    <cellStyle name="Normal 4 12 2 13" xfId="13751" xr:uid="{E38EBB51-865F-462C-ABAC-36985FEDB1B0}"/>
    <cellStyle name="Normal 4 12 2 14" xfId="13752" xr:uid="{4F82DEA0-7E52-4882-B5EE-6F6700C178C5}"/>
    <cellStyle name="Normal 4 12 2 15" xfId="13753" xr:uid="{4CD48772-ABD0-4D4E-9E0B-6724B867DD6C}"/>
    <cellStyle name="Normal 4 12 2 16" xfId="13754" xr:uid="{7581036D-B7C0-48C1-B266-43F8FEEA3F88}"/>
    <cellStyle name="Normal 4 12 2 17" xfId="13755" xr:uid="{BFF9E1FB-AB26-4A0A-86E9-1637E53A8BF9}"/>
    <cellStyle name="Normal 4 12 2 18" xfId="13756" xr:uid="{A77DAA25-59B4-4727-A0A0-6B7E3CEF5F13}"/>
    <cellStyle name="Normal 4 12 2 19" xfId="13757" xr:uid="{CF6A4DF9-F5A5-47E0-B477-24338CD106DE}"/>
    <cellStyle name="Normal 4 12 2 2" xfId="13758" xr:uid="{E15AE229-F837-4D8B-826B-3354B6394717}"/>
    <cellStyle name="Normal 4 12 2 2 10" xfId="13759" xr:uid="{1A96552A-C676-491D-9F4A-EF1B84B7292B}"/>
    <cellStyle name="Normal 4 12 2 2 11" xfId="13760" xr:uid="{003DEBFF-0E7E-4FC3-9D74-19DBDBD0CDED}"/>
    <cellStyle name="Normal 4 12 2 2 12" xfId="13761" xr:uid="{9446CC47-9996-4C96-81AC-7FD586316AF0}"/>
    <cellStyle name="Normal 4 12 2 2 13" xfId="13762" xr:uid="{AD53252B-4E0F-4B12-B0F1-D17CFE43B53E}"/>
    <cellStyle name="Normal 4 12 2 2 14" xfId="13763" xr:uid="{DB0281AC-4832-4566-A9BE-982CBF3F802F}"/>
    <cellStyle name="Normal 4 12 2 2 15" xfId="13764" xr:uid="{A3AB30DF-8207-4DEF-A32D-A832CA6F5114}"/>
    <cellStyle name="Normal 4 12 2 2 16" xfId="13765" xr:uid="{BC06A23B-C4C0-47C0-BC83-EB5F8CE150A3}"/>
    <cellStyle name="Normal 4 12 2 2 17" xfId="13766" xr:uid="{A98B1708-0156-4FB3-BC9F-8EA3432BDEAA}"/>
    <cellStyle name="Normal 4 12 2 2 18" xfId="13767" xr:uid="{1F877F1F-E97E-4C13-A39E-BE5F1E69522A}"/>
    <cellStyle name="Normal 4 12 2 2 19" xfId="13768" xr:uid="{2723AF44-6603-4735-9143-A0DAA96A748C}"/>
    <cellStyle name="Normal 4 12 2 2 2" xfId="13769" xr:uid="{4BC6D021-FFBD-4918-B0E5-C9061C1FFE5C}"/>
    <cellStyle name="Normal 4 12 2 2 2 10" xfId="13770" xr:uid="{EDD52B05-AC61-48AB-A07A-972FB1F70FBE}"/>
    <cellStyle name="Normal 4 12 2 2 2 11" xfId="13771" xr:uid="{83A13B3B-F767-48C6-B0D0-6C2F04BE5665}"/>
    <cellStyle name="Normal 4 12 2 2 2 12" xfId="13772" xr:uid="{8650BB5B-6BDC-43FB-8E2F-6044142647BC}"/>
    <cellStyle name="Normal 4 12 2 2 2 13" xfId="13773" xr:uid="{7DDE36AF-8266-4015-9544-F6AC29CB98F9}"/>
    <cellStyle name="Normal 4 12 2 2 2 14" xfId="13774" xr:uid="{19009238-5F30-4512-BB3B-33BE37B475F6}"/>
    <cellStyle name="Normal 4 12 2 2 2 15" xfId="13775" xr:uid="{A2BF246D-17CB-43DD-BFA7-13D8F777C926}"/>
    <cellStyle name="Normal 4 12 2 2 2 16" xfId="13776" xr:uid="{1A49E56F-4596-4570-91B6-74CEE3BDB6EC}"/>
    <cellStyle name="Normal 4 12 2 2 2 17" xfId="13777" xr:uid="{D6CFAC7E-736E-4A80-A611-5DCB3F8AB7E0}"/>
    <cellStyle name="Normal 4 12 2 2 2 18" xfId="13778" xr:uid="{146F2902-DA37-48CE-A29B-4E1EA71D7AAA}"/>
    <cellStyle name="Normal 4 12 2 2 2 19" xfId="13779" xr:uid="{94F076FF-6927-4E21-B594-E2B81C97162E}"/>
    <cellStyle name="Normal 4 12 2 2 2 2" xfId="13780" xr:uid="{5DFAAACC-5D5A-48B9-9992-8DAE2CEA14CC}"/>
    <cellStyle name="Normal 4 12 2 2 2 20" xfId="13781" xr:uid="{A773F557-4A46-40A9-A4BD-ECD038B3C352}"/>
    <cellStyle name="Normal 4 12 2 2 2 21" xfId="13782" xr:uid="{99BC0103-E2BA-4F43-A2E6-E5E1ADA4BE88}"/>
    <cellStyle name="Normal 4 12 2 2 2 22" xfId="13783" xr:uid="{90FD7A65-2F96-48B2-9B7C-8EDA9E8EBA2F}"/>
    <cellStyle name="Normal 4 12 2 2 2 23" xfId="13784" xr:uid="{32438C52-DED7-4303-92D0-7814D43EBCF4}"/>
    <cellStyle name="Normal 4 12 2 2 2 24" xfId="13785" xr:uid="{D7A50A07-CFCF-452C-B570-068EE90D02C0}"/>
    <cellStyle name="Normal 4 12 2 2 2 25" xfId="13786" xr:uid="{302E3065-6FF5-46DF-8416-4BAD0793D8CF}"/>
    <cellStyle name="Normal 4 12 2 2 2 26" xfId="13787" xr:uid="{E5064D67-2CFB-4F54-A293-241A4837833A}"/>
    <cellStyle name="Normal 4 12 2 2 2 27" xfId="13788" xr:uid="{26BC0C7A-B677-4F35-90E8-C18F8EC2DB54}"/>
    <cellStyle name="Normal 4 12 2 2 2 28" xfId="13789" xr:uid="{19C9222D-AF55-4564-B9C9-7B5512EC7451}"/>
    <cellStyle name="Normal 4 12 2 2 2 29" xfId="13790" xr:uid="{1FB972EE-9DC4-45D5-9929-327B9479E6DB}"/>
    <cellStyle name="Normal 4 12 2 2 2 3" xfId="13791" xr:uid="{2CE8C0AA-E5F9-4319-A4CC-08840F060E12}"/>
    <cellStyle name="Normal 4 12 2 2 2 30" xfId="13792" xr:uid="{1ACA35AD-1369-43E9-B78F-C48800BB5A2E}"/>
    <cellStyle name="Normal 4 12 2 2 2 31" xfId="13793" xr:uid="{09D04FE7-8CBE-4B02-84ED-700854750C2C}"/>
    <cellStyle name="Normal 4 12 2 2 2 32" xfId="13794" xr:uid="{4124AE3E-7087-4666-89B7-7393872C4709}"/>
    <cellStyle name="Normal 4 12 2 2 2 33" xfId="13795" xr:uid="{BAB2464B-D3D7-4076-B18C-E82BE5D03143}"/>
    <cellStyle name="Normal 4 12 2 2 2 34" xfId="13796" xr:uid="{9163E496-84DE-4D61-8FFF-651648F9F2B3}"/>
    <cellStyle name="Normal 4 12 2 2 2 35" xfId="13797" xr:uid="{51821F1C-06CF-4778-A019-4AFDB3307A69}"/>
    <cellStyle name="Normal 4 12 2 2 2 36" xfId="13798" xr:uid="{2517B77A-1911-48FE-9E36-1F13903DBFEA}"/>
    <cellStyle name="Normal 4 12 2 2 2 37" xfId="13799" xr:uid="{91E02A78-CB3F-4BC0-AD40-416CB7147F3D}"/>
    <cellStyle name="Normal 4 12 2 2 2 38" xfId="13800" xr:uid="{4EB3F936-C117-4467-B78F-E67C1DE831C0}"/>
    <cellStyle name="Normal 4 12 2 2 2 4" xfId="13801" xr:uid="{48790ED7-50D6-48A9-9744-9F6BF145190E}"/>
    <cellStyle name="Normal 4 12 2 2 2 5" xfId="13802" xr:uid="{E06A5B0B-7A4E-4F0F-9DDA-49DD837ABA92}"/>
    <cellStyle name="Normal 4 12 2 2 2 6" xfId="13803" xr:uid="{6590FC72-2D6C-4522-9979-5CC20A8CA0F4}"/>
    <cellStyle name="Normal 4 12 2 2 2 7" xfId="13804" xr:uid="{86597C4C-6397-4DF3-838D-C1328ED05CA1}"/>
    <cellStyle name="Normal 4 12 2 2 2 8" xfId="13805" xr:uid="{A8770464-DC89-48BC-84A9-B2A20F722624}"/>
    <cellStyle name="Normal 4 12 2 2 2 9" xfId="13806" xr:uid="{7A50F303-C7E8-4AFD-BB1A-A81A2149CF42}"/>
    <cellStyle name="Normal 4 12 2 2 20" xfId="13807" xr:uid="{844C8796-B33B-4590-9C1C-EF676BD52AB0}"/>
    <cellStyle name="Normal 4 12 2 2 21" xfId="13808" xr:uid="{5D9C6E47-D495-4B7E-AB91-21AB0DA34BD3}"/>
    <cellStyle name="Normal 4 12 2 2 22" xfId="13809" xr:uid="{0655950F-7BB2-469F-BDF5-FDBBABD2B4B6}"/>
    <cellStyle name="Normal 4 12 2 2 23" xfId="13810" xr:uid="{7102BCB8-7C22-40D7-9659-3134BB1576EF}"/>
    <cellStyle name="Normal 4 12 2 2 24" xfId="13811" xr:uid="{042896E7-D627-41C4-980C-4C908AEB0D73}"/>
    <cellStyle name="Normal 4 12 2 2 25" xfId="13812" xr:uid="{C9F69C2F-B464-403D-B469-8FBBC01ABD97}"/>
    <cellStyle name="Normal 4 12 2 2 26" xfId="13813" xr:uid="{510E9263-44F2-4FB4-BE6F-56FD8839A62B}"/>
    <cellStyle name="Normal 4 12 2 2 27" xfId="13814" xr:uid="{50415592-6BAF-4C9C-89E0-E331C8C381F9}"/>
    <cellStyle name="Normal 4 12 2 2 28" xfId="13815" xr:uid="{8015A752-0706-4EE7-A0C5-D90FDADC8DBB}"/>
    <cellStyle name="Normal 4 12 2 2 29" xfId="13816" xr:uid="{B52C8B01-2553-44CE-98A4-490495FE5FA8}"/>
    <cellStyle name="Normal 4 12 2 2 3" xfId="13817" xr:uid="{3B877524-6F4C-4477-99F9-CA7A30E99A79}"/>
    <cellStyle name="Normal 4 12 2 2 30" xfId="13818" xr:uid="{B340A524-2393-4283-B812-618B36B0A19D}"/>
    <cellStyle name="Normal 4 12 2 2 31" xfId="13819" xr:uid="{DB14B419-6192-4003-90EB-FDC03FD9E4B7}"/>
    <cellStyle name="Normal 4 12 2 2 32" xfId="13820" xr:uid="{D0EDE542-875E-40F5-B818-674654AFD8D7}"/>
    <cellStyle name="Normal 4 12 2 2 33" xfId="13821" xr:uid="{699D057B-4AF9-44AD-8EAD-668C44FB65D0}"/>
    <cellStyle name="Normal 4 12 2 2 34" xfId="13822" xr:uid="{3D99FB0D-BBBE-4B62-9215-FE3103122B73}"/>
    <cellStyle name="Normal 4 12 2 2 35" xfId="13823" xr:uid="{3929C6BA-6B3F-48C3-9E4E-DDA50D726C39}"/>
    <cellStyle name="Normal 4 12 2 2 36" xfId="13824" xr:uid="{2243E2A7-249B-482A-AC5B-EE18F8E4A6FC}"/>
    <cellStyle name="Normal 4 12 2 2 37" xfId="13825" xr:uid="{895CE3A4-329A-4320-BFEE-6EBFAFFDDB5C}"/>
    <cellStyle name="Normal 4 12 2 2 38" xfId="13826" xr:uid="{9391769A-F1CE-4404-A7F2-F6A6F5DB3748}"/>
    <cellStyle name="Normal 4 12 2 2 4" xfId="13827" xr:uid="{0082491F-7E02-42EF-9AEC-101FC2A3F2F0}"/>
    <cellStyle name="Normal 4 12 2 2 5" xfId="13828" xr:uid="{364957FC-B9B3-4957-BF2D-C7D25EE2AA5E}"/>
    <cellStyle name="Normal 4 12 2 2 6" xfId="13829" xr:uid="{FCC322F7-6949-4406-8CF1-7D1321E21CF2}"/>
    <cellStyle name="Normal 4 12 2 2 7" xfId="13830" xr:uid="{A95627C5-6918-4707-BD43-06F20D5BB605}"/>
    <cellStyle name="Normal 4 12 2 2 8" xfId="13831" xr:uid="{32913825-228A-499D-9ECC-43C36EE0C31E}"/>
    <cellStyle name="Normal 4 12 2 2 9" xfId="13832" xr:uid="{BFA94E35-43B4-4CB7-972E-0B4DD9BB34F2}"/>
    <cellStyle name="Normal 4 12 2 20" xfId="13833" xr:uid="{71E85BB9-7E8B-4BBD-AA7C-F50A37B9D58E}"/>
    <cellStyle name="Normal 4 12 2 21" xfId="13834" xr:uid="{221FCB4E-7E64-4A03-8765-397C9D59BCFA}"/>
    <cellStyle name="Normal 4 12 2 22" xfId="13835" xr:uid="{910A0D95-F957-41A4-B426-2B57A1D84BEC}"/>
    <cellStyle name="Normal 4 12 2 23" xfId="13836" xr:uid="{B1451FF6-59FA-4C1F-86D8-2FF2510E9DF8}"/>
    <cellStyle name="Normal 4 12 2 24" xfId="13837" xr:uid="{8A29538A-2D8A-4796-8EAA-DC9290918439}"/>
    <cellStyle name="Normal 4 12 2 25" xfId="13838" xr:uid="{A070A38A-5F3F-45E8-BCC2-D043C3D50114}"/>
    <cellStyle name="Normal 4 12 2 26" xfId="13839" xr:uid="{2766105D-0305-47AC-9682-D1FD6DB49F63}"/>
    <cellStyle name="Normal 4 12 2 27" xfId="13840" xr:uid="{3DC1A8A1-B08E-4EA0-B616-B6E0838D556D}"/>
    <cellStyle name="Normal 4 12 2 28" xfId="13841" xr:uid="{8A7DB3CD-8103-45D6-9D0E-A0039A4E99D6}"/>
    <cellStyle name="Normal 4 12 2 29" xfId="13842" xr:uid="{4C71A501-E334-4814-9190-34212F03FEE7}"/>
    <cellStyle name="Normal 4 12 2 3" xfId="13843" xr:uid="{4E04CEA9-B5E8-4AE2-8497-933888F9D2E8}"/>
    <cellStyle name="Normal 4 12 2 30" xfId="13844" xr:uid="{7AF7AF28-023F-4751-8174-123CBAD91E78}"/>
    <cellStyle name="Normal 4 12 2 31" xfId="13845" xr:uid="{B24E9E61-9FB2-40AB-AF42-1B72FF69B186}"/>
    <cellStyle name="Normal 4 12 2 32" xfId="13846" xr:uid="{834E7A3D-9903-4621-811D-10E7EF3A8BD5}"/>
    <cellStyle name="Normal 4 12 2 33" xfId="13847" xr:uid="{DF94770D-5EF1-47CC-A170-F8696D1CAA63}"/>
    <cellStyle name="Normal 4 12 2 34" xfId="13848" xr:uid="{C02F41D1-5D27-47C5-830B-49749DCA0248}"/>
    <cellStyle name="Normal 4 12 2 35" xfId="13849" xr:uid="{29D3EA9F-2DAF-4537-A2B9-D1C5ADF9EBF3}"/>
    <cellStyle name="Normal 4 12 2 36" xfId="13850" xr:uid="{8EB82D89-672A-4055-AE7C-A175D36CC388}"/>
    <cellStyle name="Normal 4 12 2 37" xfId="13851" xr:uid="{9BF132B6-8C5A-4D0C-B483-0FFBB2D07409}"/>
    <cellStyle name="Normal 4 12 2 38" xfId="13852" xr:uid="{81796997-E9F9-41F9-B44E-9808093CD13D}"/>
    <cellStyle name="Normal 4 12 2 39" xfId="13853" xr:uid="{F5F9126E-7918-41F1-9D61-7AE3AAF05454}"/>
    <cellStyle name="Normal 4 12 2 4" xfId="13854" xr:uid="{4D4ABF50-984D-4735-B9A8-2FEC6F25D855}"/>
    <cellStyle name="Normal 4 12 2 40" xfId="13855" xr:uid="{4AE14839-34B0-41EE-BCDA-EB2468B9536F}"/>
    <cellStyle name="Normal 4 12 2 5" xfId="13856" xr:uid="{503C86A8-F73D-4FC8-A54D-2B8761AD5E44}"/>
    <cellStyle name="Normal 4 12 2 6" xfId="13857" xr:uid="{5F332EBD-F83D-46AE-915F-FF119FDB5BAC}"/>
    <cellStyle name="Normal 4 12 2 7" xfId="13858" xr:uid="{A6A1C137-3894-44C0-B306-BE5FBA6311A7}"/>
    <cellStyle name="Normal 4 12 2 8" xfId="13859" xr:uid="{2C3B118B-FCAD-4B83-A2FE-9FEE3D7B6F3C}"/>
    <cellStyle name="Normal 4 12 2 9" xfId="13860" xr:uid="{968A6605-9D38-49BE-93AA-9F626F78ACC5}"/>
    <cellStyle name="Normal 4 12 20" xfId="13861" xr:uid="{63A007DB-F280-4109-8705-2D0A66117295}"/>
    <cellStyle name="Normal 4 12 21" xfId="13862" xr:uid="{5B86BFBD-5AA0-4FD6-BAD3-B333F873FEB0}"/>
    <cellStyle name="Normal 4 12 22" xfId="13863" xr:uid="{072010FC-E007-4280-A9FC-63769211FD56}"/>
    <cellStyle name="Normal 4 12 23" xfId="13864" xr:uid="{284FECC1-7840-4E95-AAFC-13E79A8600D1}"/>
    <cellStyle name="Normal 4 12 24" xfId="13865" xr:uid="{7DAC2236-4145-46D4-B14C-A49426E22EA2}"/>
    <cellStyle name="Normal 4 12 25" xfId="13866" xr:uid="{60ABB619-69CF-41C5-B89A-33BD1E547A19}"/>
    <cellStyle name="Normal 4 12 26" xfId="13867" xr:uid="{C7322595-14B3-4034-A60B-B4B53A043D7D}"/>
    <cellStyle name="Normal 4 12 27" xfId="13868" xr:uid="{5BE11783-1D4A-468A-9756-DE23B0D7DDEC}"/>
    <cellStyle name="Normal 4 12 28" xfId="13869" xr:uid="{D11F71A1-0CB9-4AD0-9A4B-A37699D942BB}"/>
    <cellStyle name="Normal 4 12 29" xfId="13870" xr:uid="{5224BD0E-2F51-4BFC-9A87-3C4B2178CBE5}"/>
    <cellStyle name="Normal 4 12 3" xfId="13871" xr:uid="{35D47768-6A96-4CB6-AC3C-61AE6B1A46E1}"/>
    <cellStyle name="Normal 4 12 3 10" xfId="13872" xr:uid="{3D0B7E0F-C047-40D4-8709-E749A2FED4F1}"/>
    <cellStyle name="Normal 4 12 3 11" xfId="13873" xr:uid="{3C1FB979-3D15-4518-A1D6-D233E4C6C4C5}"/>
    <cellStyle name="Normal 4 12 3 12" xfId="13874" xr:uid="{3CA04120-45B2-4226-A30B-0D0ACE2F5401}"/>
    <cellStyle name="Normal 4 12 3 13" xfId="13875" xr:uid="{588C8145-3650-428A-ABD6-EB8CF2062E2D}"/>
    <cellStyle name="Normal 4 12 3 14" xfId="13876" xr:uid="{C5100EC7-E172-4D6A-9CE2-5A3F449602B2}"/>
    <cellStyle name="Normal 4 12 3 15" xfId="13877" xr:uid="{56BF9DB8-49F7-4C97-B350-D607AA69D3C0}"/>
    <cellStyle name="Normal 4 12 3 16" xfId="13878" xr:uid="{65AACF3D-B327-4914-8610-3C98C5AA484C}"/>
    <cellStyle name="Normal 4 12 3 17" xfId="13879" xr:uid="{644C9839-CA7F-4FB9-BB2E-3AFBA87E162E}"/>
    <cellStyle name="Normal 4 12 3 18" xfId="13880" xr:uid="{37C813E7-7E60-49C7-92FB-7877B5C172CB}"/>
    <cellStyle name="Normal 4 12 3 19" xfId="13881" xr:uid="{E37EE759-6301-4B4D-846C-8BD3F37E9BCD}"/>
    <cellStyle name="Normal 4 12 3 2" xfId="13882" xr:uid="{AF589854-FA56-4D6A-AC6D-721755F152DC}"/>
    <cellStyle name="Normal 4 12 3 2 10" xfId="13883" xr:uid="{6D548B2D-B91D-4975-ABD5-8E9327B7F89F}"/>
    <cellStyle name="Normal 4 12 3 2 11" xfId="13884" xr:uid="{B5D68B37-62D8-4908-ABD0-06FB1173EFC4}"/>
    <cellStyle name="Normal 4 12 3 2 12" xfId="13885" xr:uid="{27812B45-3D56-4B3F-B375-2E730FB96A33}"/>
    <cellStyle name="Normal 4 12 3 2 13" xfId="13886" xr:uid="{00F8DDAE-A6BB-457E-93F8-64DAB63C8F8D}"/>
    <cellStyle name="Normal 4 12 3 2 14" xfId="13887" xr:uid="{86FB60B4-B954-4904-83B2-598BAEBFC2AC}"/>
    <cellStyle name="Normal 4 12 3 2 15" xfId="13888" xr:uid="{46FED536-0943-47C0-B81E-E64C216F1B2B}"/>
    <cellStyle name="Normal 4 12 3 2 16" xfId="13889" xr:uid="{551E4E80-7654-4DBD-BA25-C15A9E12EFF3}"/>
    <cellStyle name="Normal 4 12 3 2 17" xfId="13890" xr:uid="{6BA0C139-CEEF-4B4D-A1E7-ABF54C3F7075}"/>
    <cellStyle name="Normal 4 12 3 2 18" xfId="13891" xr:uid="{26662AE4-E6B7-4C26-8ADE-3B8A75CFFE0D}"/>
    <cellStyle name="Normal 4 12 3 2 19" xfId="13892" xr:uid="{76C96545-A89F-43B3-A7E3-471A08EBCAA0}"/>
    <cellStyle name="Normal 4 12 3 2 2" xfId="13893" xr:uid="{1B0FB2B1-7C54-4D44-8732-22984A6A5604}"/>
    <cellStyle name="Normal 4 12 3 2 20" xfId="13894" xr:uid="{372CBF70-52B6-485A-81DE-FC7BCD07BC7B}"/>
    <cellStyle name="Normal 4 12 3 2 21" xfId="13895" xr:uid="{AC15D2CC-1E1C-4F01-BB86-BC4E8C2565DB}"/>
    <cellStyle name="Normal 4 12 3 2 22" xfId="13896" xr:uid="{C2F88DF6-B634-4730-8C62-EEA1754AC0CE}"/>
    <cellStyle name="Normal 4 12 3 2 23" xfId="13897" xr:uid="{E9A5C5A1-B9A5-4C51-AFB8-D7D319F79F82}"/>
    <cellStyle name="Normal 4 12 3 2 24" xfId="13898" xr:uid="{898D9899-B2FD-4B28-A022-D58C6B926378}"/>
    <cellStyle name="Normal 4 12 3 2 25" xfId="13899" xr:uid="{45B6D5D0-9E17-44D3-B0A3-6F9180C45F34}"/>
    <cellStyle name="Normal 4 12 3 2 26" xfId="13900" xr:uid="{A180BDA3-D3AD-4218-8DA1-AD58BDF0249B}"/>
    <cellStyle name="Normal 4 12 3 2 27" xfId="13901" xr:uid="{A7856F9F-1ADA-4DDB-A021-08720A231D72}"/>
    <cellStyle name="Normal 4 12 3 2 28" xfId="13902" xr:uid="{37D9067C-30F3-4CF8-A343-6B9AE4792F13}"/>
    <cellStyle name="Normal 4 12 3 2 29" xfId="13903" xr:uid="{26B9823B-1FDA-4BE2-8143-08004411C30E}"/>
    <cellStyle name="Normal 4 12 3 2 3" xfId="13904" xr:uid="{228172A8-3279-44F4-BB9F-6D095821E659}"/>
    <cellStyle name="Normal 4 12 3 2 30" xfId="13905" xr:uid="{0613ABE7-1BEF-4A40-AF94-01D19B68A23B}"/>
    <cellStyle name="Normal 4 12 3 2 31" xfId="13906" xr:uid="{0C6308A4-8212-4DCA-8D37-D1AE613BB970}"/>
    <cellStyle name="Normal 4 12 3 2 32" xfId="13907" xr:uid="{AD1EDE49-4E9D-4DA0-97DC-BEA9B3B73C14}"/>
    <cellStyle name="Normal 4 12 3 2 33" xfId="13908" xr:uid="{902C8AB1-1D30-4EE6-A5C6-B1F14A17C70B}"/>
    <cellStyle name="Normal 4 12 3 2 34" xfId="13909" xr:uid="{2FD05AE1-B2F4-4827-AF18-218A645C1321}"/>
    <cellStyle name="Normal 4 12 3 2 35" xfId="13910" xr:uid="{797A357D-78A8-4C75-81B3-CFA22A946862}"/>
    <cellStyle name="Normal 4 12 3 2 36" xfId="13911" xr:uid="{04E53322-E72D-49B9-9289-02E18CFA91C8}"/>
    <cellStyle name="Normal 4 12 3 2 37" xfId="13912" xr:uid="{E5BDFD85-733E-40CF-99EE-6C528490922C}"/>
    <cellStyle name="Normal 4 12 3 2 38" xfId="13913" xr:uid="{A0C493C1-B435-4C77-A2FC-1B966DCE99E0}"/>
    <cellStyle name="Normal 4 12 3 2 4" xfId="13914" xr:uid="{D5B18850-989B-41DA-AB8F-DD3A18590794}"/>
    <cellStyle name="Normal 4 12 3 2 5" xfId="13915" xr:uid="{10D76B8E-F8F2-40F5-8DB0-E59CDDCC50F6}"/>
    <cellStyle name="Normal 4 12 3 2 6" xfId="13916" xr:uid="{9DACC571-4674-4F07-B409-68660C12FB8B}"/>
    <cellStyle name="Normal 4 12 3 2 7" xfId="13917" xr:uid="{87EF5608-E283-4BB1-87C3-64238EAA889F}"/>
    <cellStyle name="Normal 4 12 3 2 8" xfId="13918" xr:uid="{6B4933C6-3A09-4341-80AE-376D7E73F39A}"/>
    <cellStyle name="Normal 4 12 3 2 9" xfId="13919" xr:uid="{D396C0F6-9CEA-4AAE-970E-03DE391089BF}"/>
    <cellStyle name="Normal 4 12 3 20" xfId="13920" xr:uid="{341B8828-9715-499A-8583-8D8D3DFD80C1}"/>
    <cellStyle name="Normal 4 12 3 21" xfId="13921" xr:uid="{C1C4E255-C533-47BA-9AFD-C05EA33F7C66}"/>
    <cellStyle name="Normal 4 12 3 22" xfId="13922" xr:uid="{0AD08103-796E-4736-AAD7-23D20E12DD14}"/>
    <cellStyle name="Normal 4 12 3 23" xfId="13923" xr:uid="{2B0F15C5-8E13-42F2-9A9A-F88E9C1F119A}"/>
    <cellStyle name="Normal 4 12 3 24" xfId="13924" xr:uid="{16F79913-3C1E-455F-AD24-F3F7BA7873A9}"/>
    <cellStyle name="Normal 4 12 3 25" xfId="13925" xr:uid="{3FE61302-7F3E-4D50-A722-EE2D4782727F}"/>
    <cellStyle name="Normal 4 12 3 26" xfId="13926" xr:uid="{A206B650-2014-46AC-BC76-0D677FC72F6D}"/>
    <cellStyle name="Normal 4 12 3 27" xfId="13927" xr:uid="{25920645-BC29-4CB6-B0BA-BB749BA4344F}"/>
    <cellStyle name="Normal 4 12 3 28" xfId="13928" xr:uid="{859F1DF8-3BF6-4239-9ADF-572E09B100F9}"/>
    <cellStyle name="Normal 4 12 3 29" xfId="13929" xr:uid="{DF6227BB-6091-4613-B35E-5C682715A8C7}"/>
    <cellStyle name="Normal 4 12 3 3" xfId="13930" xr:uid="{E39113DC-C752-451B-909D-1419F8BB791F}"/>
    <cellStyle name="Normal 4 12 3 30" xfId="13931" xr:uid="{B0E555B0-E5CA-4E43-8AD3-B2C5C2AEAC40}"/>
    <cellStyle name="Normal 4 12 3 31" xfId="13932" xr:uid="{4D605602-8A0F-4E62-8978-E04338F82C4C}"/>
    <cellStyle name="Normal 4 12 3 32" xfId="13933" xr:uid="{637BC155-551A-428A-ADAF-38BD2247060A}"/>
    <cellStyle name="Normal 4 12 3 33" xfId="13934" xr:uid="{E7B3F241-1495-484B-B9E1-C826BA7BAE7A}"/>
    <cellStyle name="Normal 4 12 3 34" xfId="13935" xr:uid="{8F710FBB-D6E9-46B7-8A7C-B562D545764D}"/>
    <cellStyle name="Normal 4 12 3 35" xfId="13936" xr:uid="{C9B5219C-57CB-4133-825A-4D3217C5AC66}"/>
    <cellStyle name="Normal 4 12 3 36" xfId="13937" xr:uid="{54588A72-7376-4081-BED2-5B61DDB51EEF}"/>
    <cellStyle name="Normal 4 12 3 37" xfId="13938" xr:uid="{0DBE2B05-CF91-4E04-808F-6621448CFD71}"/>
    <cellStyle name="Normal 4 12 3 38" xfId="13939" xr:uid="{CA0E5A2E-8E23-48D6-A72E-4BBFF6BE37D8}"/>
    <cellStyle name="Normal 4 12 3 4" xfId="13940" xr:uid="{4DD4471A-61B5-4F2A-A608-CB10C21BFDA2}"/>
    <cellStyle name="Normal 4 12 3 5" xfId="13941" xr:uid="{4926B464-66B3-41B9-B2F9-81995200714C}"/>
    <cellStyle name="Normal 4 12 3 6" xfId="13942" xr:uid="{1574D225-70E3-4438-99F0-50E66D951CDA}"/>
    <cellStyle name="Normal 4 12 3 7" xfId="13943" xr:uid="{91AEF171-31A1-4173-BDA4-CAF6BA1C3645}"/>
    <cellStyle name="Normal 4 12 3 8" xfId="13944" xr:uid="{E6015FE0-909A-42F1-A0AF-783A7CDB9DFC}"/>
    <cellStyle name="Normal 4 12 3 9" xfId="13945" xr:uid="{CC5211C1-0475-4814-8D40-78282E23F5C4}"/>
    <cellStyle name="Normal 4 12 30" xfId="13946" xr:uid="{8C8AB752-B959-4D6F-87B6-6CD4523841D5}"/>
    <cellStyle name="Normal 4 12 31" xfId="13947" xr:uid="{90040576-EFE5-4D6C-B879-863018448767}"/>
    <cellStyle name="Normal 4 12 32" xfId="13948" xr:uid="{96503005-7A75-421D-A774-FABBB8F1565D}"/>
    <cellStyle name="Normal 4 12 33" xfId="13949" xr:uid="{6421B9A4-DA2D-4B95-8134-84601065ADDB}"/>
    <cellStyle name="Normal 4 12 34" xfId="13950" xr:uid="{62BE1FCA-0556-4E0C-BEAF-DC8226C0280D}"/>
    <cellStyle name="Normal 4 12 35" xfId="13951" xr:uid="{FADB849B-5948-4211-A775-E69119929A4C}"/>
    <cellStyle name="Normal 4 12 36" xfId="13952" xr:uid="{B537E352-4ED1-43A3-AF69-D493C01E647E}"/>
    <cellStyle name="Normal 4 12 37" xfId="13953" xr:uid="{8054919B-870D-4BEA-9FCE-DCA0836A14DB}"/>
    <cellStyle name="Normal 4 12 38" xfId="13954" xr:uid="{76694D0A-ECDE-4189-8FE1-2362DD9B69FA}"/>
    <cellStyle name="Normal 4 12 39" xfId="13955" xr:uid="{EF369BEF-B85A-45B6-B786-37822C96BE6B}"/>
    <cellStyle name="Normal 4 12 4" xfId="13956" xr:uid="{F3F1C1DA-4BB2-48DB-97C9-1830964DA2CE}"/>
    <cellStyle name="Normal 4 12 40" xfId="13957" xr:uid="{0FC6F21B-843B-454D-B880-321192F258CD}"/>
    <cellStyle name="Normal 4 12 41" xfId="13958" xr:uid="{A6341138-56D9-410D-BBBD-6B399B8BCC13}"/>
    <cellStyle name="Normal 4 12 42" xfId="13959" xr:uid="{D7145790-D032-4063-8063-60074C953EF1}"/>
    <cellStyle name="Normal 4 12 43" xfId="13960" xr:uid="{01021BCB-F0B5-4BFC-AF3C-357BBFE3036F}"/>
    <cellStyle name="Normal 4 12 44" xfId="13961" xr:uid="{0597B693-FE3C-4E56-92BB-736804241E70}"/>
    <cellStyle name="Normal 4 12 45" xfId="13962" xr:uid="{BCBC2F87-0CB7-480B-A6CA-D8F65C753B8C}"/>
    <cellStyle name="Normal 4 12 46" xfId="13963" xr:uid="{89BB00A3-BE51-4EF7-9F5B-9CCFAF15F6E8}"/>
    <cellStyle name="Normal 4 12 47" xfId="13964" xr:uid="{E6D09B80-73D1-4748-A9CC-FE1ABBF066F0}"/>
    <cellStyle name="Normal 4 12 5" xfId="13965" xr:uid="{1804AD84-B7E5-4AD2-88B5-0A5F2EBDD372}"/>
    <cellStyle name="Normal 4 12 6" xfId="13966" xr:uid="{EAB40F0A-B28A-4272-8DC4-91B173284772}"/>
    <cellStyle name="Normal 4 12 7" xfId="13967" xr:uid="{B4E73BA9-1D76-41AE-B918-D7BAFA70E3DD}"/>
    <cellStyle name="Normal 4 12 8" xfId="13968" xr:uid="{C963AF77-1CF0-4F2D-AF1F-BDB3F95C7159}"/>
    <cellStyle name="Normal 4 12 9" xfId="13969" xr:uid="{3323A849-6B20-45E6-BDE0-336CF1B34501}"/>
    <cellStyle name="Normal 4 13" xfId="13970" xr:uid="{30EE67A1-A9C6-4A0C-B09A-50F1E7D05E77}"/>
    <cellStyle name="Normal 4 13 2" xfId="13971" xr:uid="{AA388CC7-A5CF-453B-A3A4-0BB12B47A7A1}"/>
    <cellStyle name="Normal 4 13 3" xfId="13972" xr:uid="{561FAE4F-9BBD-40E1-BEC9-C295633CC987}"/>
    <cellStyle name="Normal 4 13 4" xfId="13973" xr:uid="{E537C9E5-55CB-463D-86BE-8489166527A4}"/>
    <cellStyle name="Normal 4 13 5" xfId="13974" xr:uid="{61D36841-0F68-4163-AF53-1756891AB67C}"/>
    <cellStyle name="Normal 4 13 6" xfId="13975" xr:uid="{5E905059-E58D-4E61-BE4F-EF56602A75D7}"/>
    <cellStyle name="Normal 4 14" xfId="13976" xr:uid="{7EB68CB6-FD53-4EC9-8C34-C05B967F641D}"/>
    <cellStyle name="Normal 4 14 2" xfId="13977" xr:uid="{617F7572-0C55-43D6-A03A-CA23EC65724C}"/>
    <cellStyle name="Normal 4 14 3" xfId="13978" xr:uid="{A36D7ECE-42C2-4EBA-9EC0-7E48CD090DDF}"/>
    <cellStyle name="Normal 4 14 4" xfId="13979" xr:uid="{FA04FF06-6C68-47C7-9269-89A281E2B5AB}"/>
    <cellStyle name="Normal 4 14 5" xfId="13980" xr:uid="{B1FCBFC0-5619-4194-BFC8-DDDD0AB23F13}"/>
    <cellStyle name="Normal 4 14 6" xfId="13981" xr:uid="{A73CE641-96AD-497A-990C-E73A67E1F8C3}"/>
    <cellStyle name="Normal 4 15" xfId="13982" xr:uid="{F4C5D461-7130-4653-8744-ED2093ACBE57}"/>
    <cellStyle name="Normal 4 15 2" xfId="13983" xr:uid="{F5B905AB-6319-455C-A77C-96807F1ED6E4}"/>
    <cellStyle name="Normal 4 15 3" xfId="13984" xr:uid="{8D761950-DDC4-464F-8590-AFE57C720A35}"/>
    <cellStyle name="Normal 4 15 4" xfId="13985" xr:uid="{3B01858A-A717-4F92-BD6C-4F3E025A56A7}"/>
    <cellStyle name="Normal 4 15 5" xfId="13986" xr:uid="{D4C20A44-E420-4F6C-B66C-73EC431910FD}"/>
    <cellStyle name="Normal 4 15 6" xfId="13987" xr:uid="{FB94DF45-DBD1-4841-B7DB-675B7BEAB25A}"/>
    <cellStyle name="Normal 4 16" xfId="13988" xr:uid="{D5AE5EAE-D97C-42AD-A3AA-9F62EDE68D42}"/>
    <cellStyle name="Normal 4 16 2" xfId="13989" xr:uid="{6ADB69BE-90E0-47CB-BB53-7E6791A9944A}"/>
    <cellStyle name="Normal 4 16 3" xfId="13990" xr:uid="{7C443852-D785-4ADC-897A-EECC80E6A182}"/>
    <cellStyle name="Normal 4 16 4" xfId="13991" xr:uid="{CFFC91CB-255D-41C0-A22E-293D763D3A07}"/>
    <cellStyle name="Normal 4 16 5" xfId="13992" xr:uid="{D6ACCFA8-5172-4662-AF24-575753340FA3}"/>
    <cellStyle name="Normal 4 16 6" xfId="13993" xr:uid="{FB12F10F-D459-4475-9353-BAD0202C6E67}"/>
    <cellStyle name="Normal 4 17" xfId="13994" xr:uid="{484A30E0-BB19-474C-AFAB-9F4F56159804}"/>
    <cellStyle name="Normal 4 17 2" xfId="13995" xr:uid="{D83E87FE-35E4-491A-9163-48C2A5027321}"/>
    <cellStyle name="Normal 4 17 3" xfId="13996" xr:uid="{14AC41F9-26E9-4567-BD33-8A580CD1C24A}"/>
    <cellStyle name="Normal 4 17 4" xfId="13997" xr:uid="{DF0320A6-EC63-4F88-BD86-A079236C84DF}"/>
    <cellStyle name="Normal 4 17 5" xfId="13998" xr:uid="{8EA39296-BCEE-4202-9919-E5A00EB2BF0A}"/>
    <cellStyle name="Normal 4 17 6" xfId="13999" xr:uid="{A7ACC0F6-315E-48EE-A187-DA349DD00157}"/>
    <cellStyle name="Normal 4 18" xfId="14000" xr:uid="{5F175301-5E08-47E1-A87E-33071F433C99}"/>
    <cellStyle name="Normal 4 18 2" xfId="14001" xr:uid="{00D977F3-DE4D-4991-ABC4-9BF1949D28A0}"/>
    <cellStyle name="Normal 4 18 3" xfId="14002" xr:uid="{DE23E59C-EE15-421A-9276-DCDE9A3DDCDB}"/>
    <cellStyle name="Normal 4 18 4" xfId="14003" xr:uid="{7B8F15AF-F10D-4B68-BC5B-AB67AF992670}"/>
    <cellStyle name="Normal 4 18 5" xfId="14004" xr:uid="{3EFAC346-A721-403C-A69C-CE2015DE43EB}"/>
    <cellStyle name="Normal 4 18 6" xfId="14005" xr:uid="{5A420D6C-BE0D-41D3-A7FB-4A24937CD996}"/>
    <cellStyle name="Normal 4 19" xfId="14006" xr:uid="{67162A7C-4664-409C-8963-195CF949AD3C}"/>
    <cellStyle name="Normal 4 19 2" xfId="14007" xr:uid="{A8CAE249-20A4-471C-9A35-34A356A87053}"/>
    <cellStyle name="Normal 4 19 3" xfId="14008" xr:uid="{CE6E5076-0249-4541-A5C2-0F205D6F2FC1}"/>
    <cellStyle name="Normal 4 19 4" xfId="14009" xr:uid="{7F4CD986-5B27-4EDA-9C5E-D37E7E328A1C}"/>
    <cellStyle name="Normal 4 19 5" xfId="14010" xr:uid="{C3A9C5E1-7DBC-40FE-91F8-5717AB7EE90F}"/>
    <cellStyle name="Normal 4 19 6" xfId="14011" xr:uid="{765236F7-9DC3-4623-AEA0-952367295BD6}"/>
    <cellStyle name="Normal 4 2" xfId="8" xr:uid="{00000000-0005-0000-0000-000008000000}"/>
    <cellStyle name="Normal 4 2 2" xfId="14013" xr:uid="{359918C9-9FC4-48FC-A994-D9BED8001FA0}"/>
    <cellStyle name="Normal 4 2 3" xfId="14014" xr:uid="{5C859F33-3FD4-4919-AD8D-3DA2C60EB828}"/>
    <cellStyle name="Normal 4 2 4" xfId="14015" xr:uid="{153915F6-0C64-4400-BD05-126E79A75520}"/>
    <cellStyle name="Normal 4 2 5" xfId="14012" xr:uid="{D817A6F2-8844-429E-BD03-6E18993022D5}"/>
    <cellStyle name="Normal 4 20" xfId="14016" xr:uid="{AE9ABA41-1101-43DA-A28E-F3371529B851}"/>
    <cellStyle name="Normal 4 20 2" xfId="14017" xr:uid="{00DAF946-16CE-4AEB-99DA-227D7E86306B}"/>
    <cellStyle name="Normal 4 20 3" xfId="14018" xr:uid="{C6C563A2-A58C-4C16-B6C6-AB574289F7D6}"/>
    <cellStyle name="Normal 4 20 4" xfId="14019" xr:uid="{7C64269D-7AA5-455B-B916-50BC87A29815}"/>
    <cellStyle name="Normal 4 20 5" xfId="14020" xr:uid="{D0F1824D-4217-41F6-A476-96692B0F95CD}"/>
    <cellStyle name="Normal 4 20 6" xfId="14021" xr:uid="{FB99C0CB-87B9-4730-BB1E-C4C070EF2679}"/>
    <cellStyle name="Normal 4 21" xfId="14022" xr:uid="{8FD06132-DF59-42A9-A8D3-9AD9C03FB89D}"/>
    <cellStyle name="Normal 4 21 2" xfId="14023" xr:uid="{D2EA9950-6B19-42AF-A8FC-BF82C043A0FD}"/>
    <cellStyle name="Normal 4 21 3" xfId="14024" xr:uid="{203A27FA-72BB-4F68-AF8F-6C329ACAFC82}"/>
    <cellStyle name="Normal 4 21 4" xfId="14025" xr:uid="{D3375370-DA93-4CD3-B749-8C4C54464ED2}"/>
    <cellStyle name="Normal 4 21 5" xfId="14026" xr:uid="{1EA84364-4C11-406E-9A60-4FA94AFF16EE}"/>
    <cellStyle name="Normal 4 21 6" xfId="14027" xr:uid="{79011B27-8DB4-4C14-9C80-0576BEA3AFFB}"/>
    <cellStyle name="Normal 4 22" xfId="14028" xr:uid="{A180E787-C4C2-492E-B4E1-2618176459DC}"/>
    <cellStyle name="Normal 4 22 2" xfId="14029" xr:uid="{638832E0-EFD8-4607-AA51-FA73020ECD14}"/>
    <cellStyle name="Normal 4 22 3" xfId="14030" xr:uid="{71BA397E-46D6-47E1-B77C-82C6ED72E252}"/>
    <cellStyle name="Normal 4 22 4" xfId="14031" xr:uid="{477C9531-BD1F-4EAF-8D08-BEBCCC4150CB}"/>
    <cellStyle name="Normal 4 22 5" xfId="14032" xr:uid="{838DB236-24AA-4FF0-BBB7-A4887F370824}"/>
    <cellStyle name="Normal 4 22 6" xfId="14033" xr:uid="{C7240B57-ABBF-411C-B53F-5292C8861448}"/>
    <cellStyle name="Normal 4 23" xfId="14034" xr:uid="{AB0F4CCE-5AE6-4E5B-B09C-0F41D9A2627F}"/>
    <cellStyle name="Normal 4 23 2" xfId="14035" xr:uid="{8CC3318E-32E6-4FDD-9D6F-58FE6025C4FC}"/>
    <cellStyle name="Normal 4 23 3" xfId="14036" xr:uid="{ABA65F4A-B912-46B8-81BB-340878D7B8A8}"/>
    <cellStyle name="Normal 4 23 4" xfId="14037" xr:uid="{009F134D-B82D-41C9-9EE6-EE53EABDBD7F}"/>
    <cellStyle name="Normal 4 23 5" xfId="14038" xr:uid="{515E7778-7380-488F-A12D-7B388DF06028}"/>
    <cellStyle name="Normal 4 23 6" xfId="14039" xr:uid="{DF404483-0302-4449-8881-AE48378AF762}"/>
    <cellStyle name="Normal 4 24" xfId="14040" xr:uid="{E856BF18-0681-419F-BF94-4BC4F5C46C07}"/>
    <cellStyle name="Normal 4 24 2" xfId="14041" xr:uid="{71936C78-507E-4215-8B77-4CBD7A84A6AB}"/>
    <cellStyle name="Normal 4 24 3" xfId="14042" xr:uid="{68B629A1-DDDF-4544-9BBF-30E5CBA61139}"/>
    <cellStyle name="Normal 4 24 4" xfId="14043" xr:uid="{6792547B-0BB2-48F5-B016-7383554425C3}"/>
    <cellStyle name="Normal 4 24 5" xfId="14044" xr:uid="{41ABE772-D5FC-4DAD-B6F7-94EDEDD01AA1}"/>
    <cellStyle name="Normal 4 24 6" xfId="14045" xr:uid="{301AB9EE-D1B6-4365-A2C5-FCDEEAD05945}"/>
    <cellStyle name="Normal 4 25" xfId="14046" xr:uid="{DD0A588A-C5E9-42A5-8271-461987A98E91}"/>
    <cellStyle name="Normal 4 25 2" xfId="14047" xr:uid="{255DAF95-72CE-47E4-B18C-ED681E873E91}"/>
    <cellStyle name="Normal 4 25 3" xfId="14048" xr:uid="{774B5F71-3ABF-4994-B0CC-42FAA6027802}"/>
    <cellStyle name="Normal 4 25 4" xfId="14049" xr:uid="{D615D489-7176-4CD9-8D7D-648C136CA6BE}"/>
    <cellStyle name="Normal 4 25 5" xfId="14050" xr:uid="{794961EC-4166-4DC8-B197-4E86C566ADA9}"/>
    <cellStyle name="Normal 4 25 6" xfId="14051" xr:uid="{55B1590D-C700-4A6D-80EB-2B6BC9D39C0E}"/>
    <cellStyle name="Normal 4 26" xfId="14052" xr:uid="{C9C81E35-B4CB-4D8B-A545-D268BDC02A65}"/>
    <cellStyle name="Normal 4 26 2" xfId="14053" xr:uid="{9D9B5D40-7A50-49AA-95B7-6143160D9F2A}"/>
    <cellStyle name="Normal 4 26 3" xfId="14054" xr:uid="{CE3136AE-ACF2-430A-B21B-0694A590CB27}"/>
    <cellStyle name="Normal 4 26 4" xfId="14055" xr:uid="{2179294D-0840-44D6-8457-1B7530C07ADE}"/>
    <cellStyle name="Normal 4 26 5" xfId="14056" xr:uid="{A9CE16F7-1F82-4A41-AD05-B9AEA84023F1}"/>
    <cellStyle name="Normal 4 26 6" xfId="14057" xr:uid="{A28B73CB-D9DA-4682-A7B8-AB5CA70F371D}"/>
    <cellStyle name="Normal 4 27" xfId="14058" xr:uid="{32458D43-DF3E-4707-8053-3F462FB70B71}"/>
    <cellStyle name="Normal 4 27 2" xfId="14059" xr:uid="{B05BD38F-591E-4ADC-8565-C34E2544EDAF}"/>
    <cellStyle name="Normal 4 27 3" xfId="14060" xr:uid="{161A5062-B4A2-4672-9046-CBBF40E4CF73}"/>
    <cellStyle name="Normal 4 27 4" xfId="14061" xr:uid="{5C9F9950-C75E-4E19-9D0C-FD978EDBA2B8}"/>
    <cellStyle name="Normal 4 27 5" xfId="14062" xr:uid="{0EEC9A44-C150-400E-91E7-C1F555B042AD}"/>
    <cellStyle name="Normal 4 27 6" xfId="14063" xr:uid="{0F4C7DA2-E8B4-4043-877E-0723296D8E06}"/>
    <cellStyle name="Normal 4 28" xfId="14064" xr:uid="{CA7055F9-15D0-4106-B660-EAD2646FBCCF}"/>
    <cellStyle name="Normal 4 28 2" xfId="14065" xr:uid="{99B695CD-CC10-4D50-9E02-BB2C707CB9B3}"/>
    <cellStyle name="Normal 4 28 3" xfId="14066" xr:uid="{7B0081DA-1611-4144-9DE9-A3F53313AA65}"/>
    <cellStyle name="Normal 4 28 4" xfId="14067" xr:uid="{0FC9972E-200F-4619-AB10-C872EC4A2612}"/>
    <cellStyle name="Normal 4 28 5" xfId="14068" xr:uid="{D49E75DD-A761-4BD5-B154-F02F46E5A056}"/>
    <cellStyle name="Normal 4 28 6" xfId="14069" xr:uid="{D394BA72-801F-4B7C-88DF-841F872C5901}"/>
    <cellStyle name="Normal 4 29" xfId="14070" xr:uid="{2B090972-2961-4200-86AB-B5B86125C7FF}"/>
    <cellStyle name="Normal 4 29 2" xfId="14071" xr:uid="{3A390326-4607-47F3-A6E1-ADBFA10E68C9}"/>
    <cellStyle name="Normal 4 29 3" xfId="14072" xr:uid="{6FC0666E-6D25-4015-91CC-B06784C7CAE0}"/>
    <cellStyle name="Normal 4 29 4" xfId="14073" xr:uid="{90843B06-01A6-424D-B7B5-8D7F1D535281}"/>
    <cellStyle name="Normal 4 29 5" xfId="14074" xr:uid="{9C99815E-F5C4-4101-B929-3F1D35634A05}"/>
    <cellStyle name="Normal 4 29 6" xfId="14075" xr:uid="{65D8473F-870A-49E5-BBAE-EB1C15E29DD2}"/>
    <cellStyle name="Normal 4 3" xfId="14076" xr:uid="{DC5DE377-C290-4A84-BF0F-582CE2F84B65}"/>
    <cellStyle name="Normal 4 30" xfId="14077" xr:uid="{0FB13A93-5F79-4F39-B4D2-60D94181D9D7}"/>
    <cellStyle name="Normal 4 30 2" xfId="14078" xr:uid="{2E5FA511-9C54-42DB-8388-77B59A1B3C91}"/>
    <cellStyle name="Normal 4 30 3" xfId="14079" xr:uid="{94BD3B5F-4A06-4797-8494-5C864663F6C1}"/>
    <cellStyle name="Normal 4 30 4" xfId="14080" xr:uid="{9692A487-4D32-458A-A5BE-CA48A5014A88}"/>
    <cellStyle name="Normal 4 30 5" xfId="14081" xr:uid="{54ABD6D1-6F8C-4145-88CC-387094D11E58}"/>
    <cellStyle name="Normal 4 30 6" xfId="14082" xr:uid="{B1192E88-03B6-4AF2-8CA0-FC0DFB08338E}"/>
    <cellStyle name="Normal 4 31" xfId="14083" xr:uid="{E8ED5EC7-8F9E-4EAC-B3CB-50BAF0FFAF96}"/>
    <cellStyle name="Normal 4 31 2" xfId="14084" xr:uid="{7DE74E28-CB71-4792-A2DD-0FDDF379EB79}"/>
    <cellStyle name="Normal 4 31 3" xfId="14085" xr:uid="{4E27FB64-675B-4B7F-90C0-9E8C3F6AD9AA}"/>
    <cellStyle name="Normal 4 31 4" xfId="14086" xr:uid="{5714337A-E127-447C-8671-B43ECAC95E22}"/>
    <cellStyle name="Normal 4 31 5" xfId="14087" xr:uid="{972CF522-A962-4E23-8729-BEEF383958B7}"/>
    <cellStyle name="Normal 4 31 6" xfId="14088" xr:uid="{9BF8938B-643A-438D-8797-85CC0A2EC1B0}"/>
    <cellStyle name="Normal 4 32" xfId="14089" xr:uid="{8F25950D-A685-4F85-A3D1-7AE9A3464A40}"/>
    <cellStyle name="Normal 4 32 2" xfId="14090" xr:uid="{F7FC7AEA-F45A-45AF-90B7-D4C0D046CA8C}"/>
    <cellStyle name="Normal 4 32 3" xfId="14091" xr:uid="{9E2EE08E-36BF-4AC2-BBE8-7946D9AC6F78}"/>
    <cellStyle name="Normal 4 32 4" xfId="14092" xr:uid="{CF1230F5-418A-4558-8207-2DE395FBF94C}"/>
    <cellStyle name="Normal 4 32 5" xfId="14093" xr:uid="{78E0E64E-2C11-418C-89AC-09F107650D4B}"/>
    <cellStyle name="Normal 4 32 6" xfId="14094" xr:uid="{8B133207-80AB-4986-9A68-D806898334F7}"/>
    <cellStyle name="Normal 4 33" xfId="14095" xr:uid="{AEBAF784-9921-4FBB-8363-BB8192BCC6DA}"/>
    <cellStyle name="Normal 4 34" xfId="14096" xr:uid="{32422A92-6B69-4C20-A891-0EECDC2CCC6A}"/>
    <cellStyle name="Normal 4 35" xfId="14097" xr:uid="{91F4C18F-55A8-4CCE-B6BE-636633C80A4C}"/>
    <cellStyle name="Normal 4 36" xfId="14098" xr:uid="{B596813E-E9C5-403E-8EC6-937472FBECF3}"/>
    <cellStyle name="Normal 4 37" xfId="14099" xr:uid="{3D3E892B-C986-4C11-8DCA-D860D1CDB3E2}"/>
    <cellStyle name="Normal 4 38" xfId="14100" xr:uid="{B202C661-F5AB-4327-B429-95F2B2193FE5}"/>
    <cellStyle name="Normal 4 39" xfId="14101" xr:uid="{28004F35-D840-4452-B363-704BEC0B113D}"/>
    <cellStyle name="Normal 4 4" xfId="14102" xr:uid="{355A2CE4-2B22-40D7-B4E9-140D6E39A90D}"/>
    <cellStyle name="Normal 4 4 2" xfId="14103" xr:uid="{9A47C0D1-63BD-4688-A0F2-C84EDBF2011D}"/>
    <cellStyle name="Normal 4 4 3" xfId="14104" xr:uid="{F7FA68B1-3652-48C4-93A6-3B7DA2FF1BFD}"/>
    <cellStyle name="Normal 4 4 4" xfId="14105" xr:uid="{1F6AD939-0285-4A55-BD1F-077EE9EFEA95}"/>
    <cellStyle name="Normal 4 4 5" xfId="14106" xr:uid="{D96A3CFB-3D1F-49FE-BFBC-F95A47804EE8}"/>
    <cellStyle name="Normal 4 4 6" xfId="14107" xr:uid="{CA891F3A-9F89-4939-BC03-306FA1D9532A}"/>
    <cellStyle name="Normal 4 40" xfId="14108" xr:uid="{2C9DD65E-444C-4A4B-8F76-315DF7A1ACD4}"/>
    <cellStyle name="Normal 4 41" xfId="14109" xr:uid="{A302DD58-FA86-4014-91F9-807175E315F9}"/>
    <cellStyle name="Normal 4 42" xfId="14110" xr:uid="{DAC62680-13E0-4F08-8EF1-92E5E0C1BB40}"/>
    <cellStyle name="Normal 4 43" xfId="14111" xr:uid="{06EE4FDC-0B64-441A-A2B9-81309B2D28DB}"/>
    <cellStyle name="Normal 4 44" xfId="14112" xr:uid="{ED5E1BEC-81F6-4F5A-8BA9-BEA026F16110}"/>
    <cellStyle name="Normal 4 45" xfId="14113" xr:uid="{8353E0A1-F5A2-4124-B158-7269D47C5374}"/>
    <cellStyle name="Normal 4 46" xfId="14114" xr:uid="{B95621BB-169D-4089-B163-ACB793935E1E}"/>
    <cellStyle name="Normal 4 47" xfId="14115" xr:uid="{721FE3C9-EE01-4A1A-A623-A3E6AD8FDCDB}"/>
    <cellStyle name="Normal 4 48" xfId="14116" xr:uid="{70DD525F-77C8-4590-95D5-1211211C61A6}"/>
    <cellStyle name="Normal 4 49" xfId="14117" xr:uid="{403EED7B-3589-47DB-83A2-469FCA6400BC}"/>
    <cellStyle name="Normal 4 5" xfId="14118" xr:uid="{C2048EBB-B1F9-4A67-9DBF-64A8B1BA4B90}"/>
    <cellStyle name="Normal 4 5 2" xfId="14119" xr:uid="{D69EB5F1-6C54-466C-8A0D-1F152811EF44}"/>
    <cellStyle name="Normal 4 5 3" xfId="14120" xr:uid="{33E1A705-9478-4256-AA73-77B89FACC522}"/>
    <cellStyle name="Normal 4 5 4" xfId="14121" xr:uid="{01A05379-63EE-4153-9C2F-20ED3B0D7458}"/>
    <cellStyle name="Normal 4 5 5" xfId="14122" xr:uid="{9EC6FFA7-8356-493A-AE4F-C550C3355EF0}"/>
    <cellStyle name="Normal 4 5 6" xfId="14123" xr:uid="{FAD8E857-BA04-4DAA-9F4D-CDB06286B1D9}"/>
    <cellStyle name="Normal 4 50" xfId="14124" xr:uid="{1EC1CB50-D065-458B-8B29-3E8D8B667EEA}"/>
    <cellStyle name="Normal 4 51" xfId="14125" xr:uid="{56F3A24A-4A0C-46D5-97C8-3EB18EDEBC85}"/>
    <cellStyle name="Normal 4 52" xfId="13267" xr:uid="{7F24721E-B68A-4DF1-A3E9-E8E7D93BEE65}"/>
    <cellStyle name="Normal 4 53" xfId="16758" xr:uid="{6F893A83-0938-40CA-B84F-2B9871BD5152}"/>
    <cellStyle name="Normal 4 54" xfId="16759" xr:uid="{6752CDBD-A27A-4782-928F-B69A02027544}"/>
    <cellStyle name="Normal 4 6" xfId="14126" xr:uid="{B5F42442-3E22-480E-81D7-4FA3FEA78C3B}"/>
    <cellStyle name="Normal 4 6 2" xfId="14127" xr:uid="{C8455237-AC99-4CAE-A5DF-8B7F60CB945A}"/>
    <cellStyle name="Normal 4 6 3" xfId="14128" xr:uid="{AF581392-B78B-4A5F-809C-2C7A767CB56A}"/>
    <cellStyle name="Normal 4 6 4" xfId="14129" xr:uid="{4F68B6DB-9899-4CA4-8761-81BEECED12A2}"/>
    <cellStyle name="Normal 4 6 5" xfId="14130" xr:uid="{3425E949-0053-46B2-9388-346C34DC2396}"/>
    <cellStyle name="Normal 4 6 6" xfId="14131" xr:uid="{D2E6E124-ADAF-4C80-9EB5-039FB7CBCED4}"/>
    <cellStyle name="Normal 4 7" xfId="14132" xr:uid="{1DA74622-595E-4879-915D-25F0B4E5D162}"/>
    <cellStyle name="Normal 4 7 2" xfId="14133" xr:uid="{5394D26A-4D56-46E4-B446-4F531C3D0C20}"/>
    <cellStyle name="Normal 4 7 3" xfId="14134" xr:uid="{4DEBC2C1-A21C-4EA1-9A84-658A44272EFA}"/>
    <cellStyle name="Normal 4 7 4" xfId="14135" xr:uid="{7BB4FE6F-5DBC-49CF-8011-852C963BB051}"/>
    <cellStyle name="Normal 4 7 5" xfId="14136" xr:uid="{9A91E89F-32C3-43C3-AABA-7FA72B921C3A}"/>
    <cellStyle name="Normal 4 7 6" xfId="14137" xr:uid="{244DD315-8629-4110-9039-86E5603BA6DC}"/>
    <cellStyle name="Normal 4 8" xfId="14138" xr:uid="{7E2ADEC1-D8AB-4ADE-A8BE-602C24B158A0}"/>
    <cellStyle name="Normal 4 8 2" xfId="14139" xr:uid="{5BB25C45-7051-47CF-AB83-CCBFDF542F97}"/>
    <cellStyle name="Normal 4 8 3" xfId="14140" xr:uid="{9AF0F52F-0B3D-413C-A25E-36DBF5E0585B}"/>
    <cellStyle name="Normal 4 8 4" xfId="14141" xr:uid="{39777BFE-E3C5-4DCE-953F-87272BDBC299}"/>
    <cellStyle name="Normal 4 8 5" xfId="14142" xr:uid="{0F884CFA-0F78-409E-9633-AE40D4203EC6}"/>
    <cellStyle name="Normal 4 8 6" xfId="14143" xr:uid="{DB085117-56FB-4A5A-BCE3-5D6E3B2D104F}"/>
    <cellStyle name="Normal 4 9" xfId="14144" xr:uid="{68306C16-64E5-490D-BCFA-F131515129D0}"/>
    <cellStyle name="Normal 4 9 2" xfId="14145" xr:uid="{139A53EE-BAC6-431E-9A2F-222299AD9E51}"/>
    <cellStyle name="Normal 4 9 3" xfId="14146" xr:uid="{A95E0168-7EEB-4A9B-A2EF-B1A25D34DEE1}"/>
    <cellStyle name="Normal 4 9 4" xfId="14147" xr:uid="{7F11D82F-59EE-4DCA-B930-922E65AC199D}"/>
    <cellStyle name="Normal 4 9 5" xfId="14148" xr:uid="{963D5379-C4DF-4679-991C-61C31F177CC0}"/>
    <cellStyle name="Normal 4 9 6" xfId="14149" xr:uid="{F8C3F41C-2D53-4AE6-86B3-57623130C7D1}"/>
    <cellStyle name="Normal 5" xfId="4" xr:uid="{00000000-0005-0000-0000-000009000000}"/>
    <cellStyle name="Normal 5 10" xfId="14151" xr:uid="{F9BA2D5D-2983-4A0F-AF06-190F677CBEEB}"/>
    <cellStyle name="Normal 5 11" xfId="14152" xr:uid="{04FA7829-1D58-4CE7-B098-BB26CE863040}"/>
    <cellStyle name="Normal 5 12" xfId="14153" xr:uid="{BDF995AD-543F-49AD-8BA8-47305879A464}"/>
    <cellStyle name="Normal 5 13" xfId="14154" xr:uid="{4600AC3E-567D-48F0-8A7F-9B4308553D38}"/>
    <cellStyle name="Normal 5 14" xfId="14155" xr:uid="{FABC4983-44E7-41EC-84EE-4AB6901255A2}"/>
    <cellStyle name="Normal 5 15" xfId="14156" xr:uid="{38929446-2FED-4E15-9364-F678CC0B9C47}"/>
    <cellStyle name="Normal 5 16" xfId="14157" xr:uid="{66F973DF-642E-4D04-9754-81E648922604}"/>
    <cellStyle name="Normal 5 17" xfId="14158" xr:uid="{E3F85E35-7C28-47D4-8452-F541FB62C0D8}"/>
    <cellStyle name="Normal 5 18" xfId="14159" xr:uid="{D3ABB037-BBF2-4C75-9177-25BB9F6FCA2C}"/>
    <cellStyle name="Normal 5 19" xfId="14160" xr:uid="{BDDF2B2E-A14F-4AEF-AF7B-F15973F41A5F}"/>
    <cellStyle name="Normal 5 2" xfId="14161" xr:uid="{AED6B555-56D9-453C-8925-45A6288B7AE8}"/>
    <cellStyle name="Normal 5 20" xfId="14162" xr:uid="{8C9DD93E-A960-4AAE-BACD-DEF65E1C42A7}"/>
    <cellStyle name="Normal 5 21" xfId="14163" xr:uid="{F1F2F357-3F9D-44D6-9D13-2567984E299A}"/>
    <cellStyle name="Normal 5 22" xfId="14164" xr:uid="{B71B537F-C899-4DB7-BE4A-37EAECD8D0A0}"/>
    <cellStyle name="Normal 5 23" xfId="14165" xr:uid="{7C699F1D-034E-4D20-85E7-E6D4FCEDFA31}"/>
    <cellStyle name="Normal 5 24" xfId="14166" xr:uid="{8B76AC5A-64C5-49CC-A71F-1DF4FA915AE7}"/>
    <cellStyle name="Normal 5 25" xfId="14167" xr:uid="{59685BCD-BBF4-49A3-8531-F753D4941431}"/>
    <cellStyle name="Normal 5 26" xfId="14168" xr:uid="{7A884FCE-5017-430C-ACCA-7E3E46CEB94A}"/>
    <cellStyle name="Normal 5 27" xfId="14169" xr:uid="{C52BEF1D-CEA9-430A-9D2F-50A22D0E73C1}"/>
    <cellStyle name="Normal 5 28" xfId="14170" xr:uid="{576E5646-C662-431D-857F-BB40F87CDDAD}"/>
    <cellStyle name="Normal 5 29" xfId="14171" xr:uid="{B424EBA2-8DA8-4501-90CB-E1A8E18BCE32}"/>
    <cellStyle name="Normal 5 3" xfId="14172" xr:uid="{0CD60A2C-6423-4974-AA6A-328D4EFA0E51}"/>
    <cellStyle name="Normal 5 30" xfId="14173" xr:uid="{A9CE6B53-FAD0-4B07-B67B-8CF5BEAC7E24}"/>
    <cellStyle name="Normal 5 31" xfId="14174" xr:uid="{064BF40C-FE13-41A0-AA6F-DCF8E4F8FA9A}"/>
    <cellStyle name="Normal 5 32" xfId="14175" xr:uid="{0CC3B86A-AC11-4299-8B6A-C2B1014B5CE4}"/>
    <cellStyle name="Normal 5 33" xfId="14150" xr:uid="{B9A62D7B-65C5-4D19-9F12-0046BFFE07F0}"/>
    <cellStyle name="Normal 5 4" xfId="14176" xr:uid="{A6A395F8-D473-48C4-9EF0-25BE7519E03C}"/>
    <cellStyle name="Normal 5 5" xfId="14177" xr:uid="{5021A43C-F697-47B7-B8AA-C78F4D54303A}"/>
    <cellStyle name="Normal 5 6" xfId="14178" xr:uid="{168DAF73-4509-4588-87A8-BA82C2D55765}"/>
    <cellStyle name="Normal 5 7" xfId="14179" xr:uid="{4C081867-2CB0-4402-96E6-581B51DF355F}"/>
    <cellStyle name="Normal 5 8" xfId="14180" xr:uid="{811D80C9-D76E-4A57-BE84-6344A8735FC0}"/>
    <cellStyle name="Normal 5 9" xfId="14181" xr:uid="{C1F6F803-1597-4AC1-8F62-AA4663270C86}"/>
    <cellStyle name="Normal 6" xfId="5" xr:uid="{00000000-0005-0000-0000-00000A000000}"/>
    <cellStyle name="Normal 6 10" xfId="14183" xr:uid="{CF08D8B5-35CB-4532-AED9-0E2C1FB35CCA}"/>
    <cellStyle name="Normal 6 10 10" xfId="14184" xr:uid="{E2B93A8A-20AD-445C-BC95-B61FECC99B39}"/>
    <cellStyle name="Normal 6 10 11" xfId="14185" xr:uid="{231C8F5C-B45E-47E5-8599-BB35F9689027}"/>
    <cellStyle name="Normal 6 10 12" xfId="14186" xr:uid="{35D62BDC-7A3F-4032-A7F5-85A09001932C}"/>
    <cellStyle name="Normal 6 10 13" xfId="14187" xr:uid="{828728FF-272D-4D90-911C-48A6609A64F1}"/>
    <cellStyle name="Normal 6 10 14" xfId="14188" xr:uid="{3A1509A2-5FB9-4D96-B47C-DA948347A590}"/>
    <cellStyle name="Normal 6 10 15" xfId="14189" xr:uid="{8AE1CE0B-9B75-4F96-B426-928245E7160F}"/>
    <cellStyle name="Normal 6 10 16" xfId="14190" xr:uid="{15481AC6-3AD7-4F28-8BA9-C69EFD749A20}"/>
    <cellStyle name="Normal 6 10 17" xfId="14191" xr:uid="{8B7A9923-F01E-425B-A975-77C0EB871721}"/>
    <cellStyle name="Normal 6 10 18" xfId="14192" xr:uid="{A3A0A655-0369-4279-B3F5-5C8258D16443}"/>
    <cellStyle name="Normal 6 10 19" xfId="14193" xr:uid="{B5BE628D-39F0-46C3-9308-ECD98CFDA756}"/>
    <cellStyle name="Normal 6 10 2" xfId="14194" xr:uid="{2540AFDD-B0D1-42D9-ADFE-09CD3603F26E}"/>
    <cellStyle name="Normal 6 10 2 10" xfId="14195" xr:uid="{9E6A3C3A-29F4-49D1-A38C-3FE794911BF5}"/>
    <cellStyle name="Normal 6 10 2 11" xfId="14196" xr:uid="{9F6B6D4D-5703-4011-9D27-DCE649717F23}"/>
    <cellStyle name="Normal 6 10 2 12" xfId="14197" xr:uid="{526327C2-F193-46C1-929E-D07C56DD774A}"/>
    <cellStyle name="Normal 6 10 2 13" xfId="14198" xr:uid="{DD17EFBE-1590-47DA-8EA5-4B96B1302D7A}"/>
    <cellStyle name="Normal 6 10 2 14" xfId="14199" xr:uid="{978E32A0-9D38-4166-B20A-5A4352C2276C}"/>
    <cellStyle name="Normal 6 10 2 15" xfId="14200" xr:uid="{68B2CA4E-1234-4C89-ACA4-C83D19A041AF}"/>
    <cellStyle name="Normal 6 10 2 16" xfId="14201" xr:uid="{0678B621-ED96-4C4C-A429-88000665E525}"/>
    <cellStyle name="Normal 6 10 2 17" xfId="14202" xr:uid="{A89E47DD-DA08-4748-84D2-A830A9554464}"/>
    <cellStyle name="Normal 6 10 2 18" xfId="14203" xr:uid="{3F15885C-6C6C-4D3E-9FB5-AB2DBEEF1B0F}"/>
    <cellStyle name="Normal 6 10 2 19" xfId="14204" xr:uid="{4DE83534-1785-4BD3-ADFC-AFA8CB846ACB}"/>
    <cellStyle name="Normal 6 10 2 2" xfId="14205" xr:uid="{695B0E89-9C93-4A22-83AF-D883199AA3E2}"/>
    <cellStyle name="Normal 6 10 2 2 10" xfId="14206" xr:uid="{B7BA90DB-A68B-4917-836C-4F8A82294D37}"/>
    <cellStyle name="Normal 6 10 2 2 11" xfId="14207" xr:uid="{09CC7EB1-DB33-4824-8F3B-F5AD185DE36E}"/>
    <cellStyle name="Normal 6 10 2 2 12" xfId="14208" xr:uid="{3109231C-C017-44D9-9AD7-17B9F7F9F8C4}"/>
    <cellStyle name="Normal 6 10 2 2 13" xfId="14209" xr:uid="{E20B5FCF-FE33-48DB-B121-2FB4E407EEF9}"/>
    <cellStyle name="Normal 6 10 2 2 14" xfId="14210" xr:uid="{13450821-A689-4AC5-8687-A0684E437B75}"/>
    <cellStyle name="Normal 6 10 2 2 15" xfId="14211" xr:uid="{EF073DD1-D69B-4B67-92A8-705263D020AE}"/>
    <cellStyle name="Normal 6 10 2 2 16" xfId="14212" xr:uid="{EE0332FA-C1ED-4F9F-84AF-4001AD98F5F0}"/>
    <cellStyle name="Normal 6 10 2 2 17" xfId="14213" xr:uid="{60078611-CF40-4224-86FF-189DC1E0DA0F}"/>
    <cellStyle name="Normal 6 10 2 2 18" xfId="14214" xr:uid="{0BBDD394-0727-42F2-94C0-D079C5B03DFA}"/>
    <cellStyle name="Normal 6 10 2 2 19" xfId="14215" xr:uid="{DA9B447E-EC23-43B3-BB77-0EF5DAACB9DB}"/>
    <cellStyle name="Normal 6 10 2 2 2" xfId="14216" xr:uid="{1C935782-A0FE-4C08-9D2C-AD2E92FD6136}"/>
    <cellStyle name="Normal 6 10 2 2 2 10" xfId="14217" xr:uid="{55505141-EFA6-4EAA-A0DE-586CAE0D59D1}"/>
    <cellStyle name="Normal 6 10 2 2 2 11" xfId="14218" xr:uid="{01CA9765-0BFC-4D3D-B227-5A12EE989210}"/>
    <cellStyle name="Normal 6 10 2 2 2 12" xfId="14219" xr:uid="{FEB02312-2328-4BAB-B0B1-2253A32D3904}"/>
    <cellStyle name="Normal 6 10 2 2 2 13" xfId="14220" xr:uid="{030D1D29-1570-4307-8ED7-B86B70F3E736}"/>
    <cellStyle name="Normal 6 10 2 2 2 14" xfId="14221" xr:uid="{6797A8AC-83B1-41B5-A179-7321BCB11C55}"/>
    <cellStyle name="Normal 6 10 2 2 2 15" xfId="14222" xr:uid="{1E339282-12CF-4CE4-A035-EB848BFDEAEE}"/>
    <cellStyle name="Normal 6 10 2 2 2 16" xfId="14223" xr:uid="{1C8BD715-6C1A-41A4-BCCB-746275869A25}"/>
    <cellStyle name="Normal 6 10 2 2 2 17" xfId="14224" xr:uid="{50E21F16-5F84-45EF-A9B2-F882E47F4C7F}"/>
    <cellStyle name="Normal 6 10 2 2 2 18" xfId="14225" xr:uid="{AD8363EE-0BA2-423D-89B0-65461EA13140}"/>
    <cellStyle name="Normal 6 10 2 2 2 19" xfId="14226" xr:uid="{576E0DEA-87A0-4446-A356-C797612B3B50}"/>
    <cellStyle name="Normal 6 10 2 2 2 2" xfId="14227" xr:uid="{5E0742BD-ED3E-4409-98C4-69685D9712BA}"/>
    <cellStyle name="Normal 6 10 2 2 2 20" xfId="14228" xr:uid="{AEA08B68-BDAC-4201-93ED-B6386F7FB1DC}"/>
    <cellStyle name="Normal 6 10 2 2 2 21" xfId="14229" xr:uid="{C4AAF26E-398E-41E9-8DA9-C9714BD6DB6A}"/>
    <cellStyle name="Normal 6 10 2 2 2 22" xfId="14230" xr:uid="{6CA67939-17B2-4E79-878F-0ED388529BBE}"/>
    <cellStyle name="Normal 6 10 2 2 2 23" xfId="14231" xr:uid="{8195DA47-8768-47BB-A80A-9A820E7E41E7}"/>
    <cellStyle name="Normal 6 10 2 2 2 24" xfId="14232" xr:uid="{72616639-1FBA-4872-84C9-4E47F99A50EB}"/>
    <cellStyle name="Normal 6 10 2 2 2 25" xfId="14233" xr:uid="{1648190B-7966-4E0D-97ED-FDB0315AA461}"/>
    <cellStyle name="Normal 6 10 2 2 2 26" xfId="14234" xr:uid="{53A1395D-BC55-4FB6-8502-AB1B1AB9A095}"/>
    <cellStyle name="Normal 6 10 2 2 2 27" xfId="14235" xr:uid="{80932C4C-1903-4FA4-BA10-0F400CBC669E}"/>
    <cellStyle name="Normal 6 10 2 2 2 28" xfId="14236" xr:uid="{624A50F2-BFA7-4A44-B5CD-E77ADD78041B}"/>
    <cellStyle name="Normal 6 10 2 2 2 29" xfId="14237" xr:uid="{6CF35CC0-BE22-4151-8CF8-DA7C84713345}"/>
    <cellStyle name="Normal 6 10 2 2 2 3" xfId="14238" xr:uid="{CF6EE9C6-4667-48A6-B3EF-50C65F418460}"/>
    <cellStyle name="Normal 6 10 2 2 2 30" xfId="14239" xr:uid="{E771EA3F-B492-4DA0-92E2-C69E29E930AF}"/>
    <cellStyle name="Normal 6 10 2 2 2 31" xfId="14240" xr:uid="{295EBDA9-F01A-4116-9625-C2A474EA60CC}"/>
    <cellStyle name="Normal 6 10 2 2 2 32" xfId="14241" xr:uid="{175763D4-31F7-4F39-9048-E0739ED2AB89}"/>
    <cellStyle name="Normal 6 10 2 2 2 33" xfId="14242" xr:uid="{52A624EF-E2DD-4E27-A87D-524C0DD13F5B}"/>
    <cellStyle name="Normal 6 10 2 2 2 34" xfId="14243" xr:uid="{ACBAFC5C-71B6-4354-921F-F16E074944F1}"/>
    <cellStyle name="Normal 6 10 2 2 2 35" xfId="14244" xr:uid="{F0B0D761-CD22-428B-A3BD-CA9C9AA14022}"/>
    <cellStyle name="Normal 6 10 2 2 2 36" xfId="14245" xr:uid="{535380EF-4ACB-4B5F-918F-4045EBE3943D}"/>
    <cellStyle name="Normal 6 10 2 2 2 37" xfId="14246" xr:uid="{7931321D-34FD-4CF0-9D0A-5BD1CE26E663}"/>
    <cellStyle name="Normal 6 10 2 2 2 38" xfId="14247" xr:uid="{D52FB335-AFF1-4E2F-908E-7C8CB095EB96}"/>
    <cellStyle name="Normal 6 10 2 2 2 4" xfId="14248" xr:uid="{CA90D5E7-25DB-40B7-9570-F0DD695B8819}"/>
    <cellStyle name="Normal 6 10 2 2 2 5" xfId="14249" xr:uid="{B8BEAF46-81C8-43E6-8955-0C17760BCB3D}"/>
    <cellStyle name="Normal 6 10 2 2 2 6" xfId="14250" xr:uid="{FE5F8942-B133-458F-9238-9B0CF9BF90AA}"/>
    <cellStyle name="Normal 6 10 2 2 2 7" xfId="14251" xr:uid="{2AA5B36D-3358-4295-B448-EC16ECED001B}"/>
    <cellStyle name="Normal 6 10 2 2 2 8" xfId="14252" xr:uid="{EF03A5E8-E0A0-46C3-A007-DDDA9551C970}"/>
    <cellStyle name="Normal 6 10 2 2 2 9" xfId="14253" xr:uid="{19DB277A-6864-4B78-83C7-50716D47EC47}"/>
    <cellStyle name="Normal 6 10 2 2 20" xfId="14254" xr:uid="{EB279F2E-4B50-4811-AC45-0897E33610DC}"/>
    <cellStyle name="Normal 6 10 2 2 21" xfId="14255" xr:uid="{D68E014B-BA8B-48B0-873E-E284E72BEAC6}"/>
    <cellStyle name="Normal 6 10 2 2 22" xfId="14256" xr:uid="{51701A21-845A-4AAE-95A1-9AA76E56AD11}"/>
    <cellStyle name="Normal 6 10 2 2 23" xfId="14257" xr:uid="{8161A36C-8F87-4E2E-AFB3-E8ED80E19205}"/>
    <cellStyle name="Normal 6 10 2 2 24" xfId="14258" xr:uid="{77FCB5A2-FA80-4880-B453-E2647252F149}"/>
    <cellStyle name="Normal 6 10 2 2 25" xfId="14259" xr:uid="{CF392CF0-1AE5-4F82-A6E5-BAD37CBBA34C}"/>
    <cellStyle name="Normal 6 10 2 2 26" xfId="14260" xr:uid="{D4C2504B-46A4-411C-A310-96C46FC9AFCE}"/>
    <cellStyle name="Normal 6 10 2 2 27" xfId="14261" xr:uid="{7974BD81-6BE8-42AB-A2C9-74114480E8F0}"/>
    <cellStyle name="Normal 6 10 2 2 28" xfId="14262" xr:uid="{EBD370ED-0608-4E13-9E06-1A23292B6AF0}"/>
    <cellStyle name="Normal 6 10 2 2 29" xfId="14263" xr:uid="{AD2F7735-222F-49BD-9D58-6E8D77D747D1}"/>
    <cellStyle name="Normal 6 10 2 2 3" xfId="14264" xr:uid="{4163165C-976E-40C5-8B4A-519DD4C1DDFF}"/>
    <cellStyle name="Normal 6 10 2 2 30" xfId="14265" xr:uid="{BDBADB45-5E41-4398-B024-1B8C51D27A59}"/>
    <cellStyle name="Normal 6 10 2 2 31" xfId="14266" xr:uid="{15182A82-0FA6-4DE4-BEEB-E3EE266DFEA9}"/>
    <cellStyle name="Normal 6 10 2 2 32" xfId="14267" xr:uid="{EB9DA15C-8471-4B8B-AA1D-8A77C35ECF43}"/>
    <cellStyle name="Normal 6 10 2 2 33" xfId="14268" xr:uid="{6CF1227F-2C1B-4FC4-B932-0D7052372C8B}"/>
    <cellStyle name="Normal 6 10 2 2 34" xfId="14269" xr:uid="{76A2D7D7-B380-4336-A60D-9F107685243B}"/>
    <cellStyle name="Normal 6 10 2 2 35" xfId="14270" xr:uid="{DC864AF3-9B40-4D4B-99CC-60D9BC01FF9B}"/>
    <cellStyle name="Normal 6 10 2 2 36" xfId="14271" xr:uid="{B2D0C563-AF9A-474D-B8DF-46A119FF2EF8}"/>
    <cellStyle name="Normal 6 10 2 2 37" xfId="14272" xr:uid="{8B562A8A-4596-4452-A676-999C9B81C76F}"/>
    <cellStyle name="Normal 6 10 2 2 38" xfId="14273" xr:uid="{7AAACC10-ED98-46C0-A448-F2C63270DB3A}"/>
    <cellStyle name="Normal 6 10 2 2 4" xfId="14274" xr:uid="{77D2A9E6-8254-42A1-9530-2E8900A24725}"/>
    <cellStyle name="Normal 6 10 2 2 5" xfId="14275" xr:uid="{A3C6F511-67F9-4512-BB83-A41076F54E41}"/>
    <cellStyle name="Normal 6 10 2 2 6" xfId="14276" xr:uid="{12C5E6E7-C3FB-4746-99C7-759390C2DD90}"/>
    <cellStyle name="Normal 6 10 2 2 7" xfId="14277" xr:uid="{DF87C04D-8B55-4221-ACA5-8D503813E34A}"/>
    <cellStyle name="Normal 6 10 2 2 8" xfId="14278" xr:uid="{E14EDF5D-250A-4E02-B187-F0126AA326E9}"/>
    <cellStyle name="Normal 6 10 2 2 9" xfId="14279" xr:uid="{E5C652A4-7735-4B7E-9910-807D7CBDE0B3}"/>
    <cellStyle name="Normal 6 10 2 20" xfId="14280" xr:uid="{1D8C2ECB-4DEE-4632-812F-62219D1D1DE5}"/>
    <cellStyle name="Normal 6 10 2 21" xfId="14281" xr:uid="{ADF7AD02-736A-431C-B402-82DDFB3E70CA}"/>
    <cellStyle name="Normal 6 10 2 22" xfId="14282" xr:uid="{1CFB9428-1ADF-4914-9946-03CE7907BD62}"/>
    <cellStyle name="Normal 6 10 2 23" xfId="14283" xr:uid="{CB0902A8-E55C-4B47-A094-7B6FCDBB3985}"/>
    <cellStyle name="Normal 6 10 2 24" xfId="14284" xr:uid="{D4EEC303-5A9E-4C72-AFEF-FB8C3A7475A5}"/>
    <cellStyle name="Normal 6 10 2 25" xfId="14285" xr:uid="{DADD9970-7688-4E30-9C60-B0523B2C6B16}"/>
    <cellStyle name="Normal 6 10 2 26" xfId="14286" xr:uid="{06A9CDF5-9DE3-4141-B6FD-4CDECA92785A}"/>
    <cellStyle name="Normal 6 10 2 27" xfId="14287" xr:uid="{B05FFC5A-D218-4DDE-97DE-72A22AE5D17D}"/>
    <cellStyle name="Normal 6 10 2 28" xfId="14288" xr:uid="{858E6CE2-2C56-42F0-81C1-638B58DF093C}"/>
    <cellStyle name="Normal 6 10 2 29" xfId="14289" xr:uid="{08832FC2-5E2D-4158-85C9-3714117A1A0E}"/>
    <cellStyle name="Normal 6 10 2 3" xfId="14290" xr:uid="{BAA17D75-4971-4A14-B6B6-151BEB052311}"/>
    <cellStyle name="Normal 6 10 2 30" xfId="14291" xr:uid="{DCAE5965-0DFD-4394-8C02-F7AD442E8127}"/>
    <cellStyle name="Normal 6 10 2 31" xfId="14292" xr:uid="{9D5C6A1D-EEA7-4BD2-BF14-F596FFF32014}"/>
    <cellStyle name="Normal 6 10 2 32" xfId="14293" xr:uid="{2B321A36-606E-46B1-898E-9015DF8215A6}"/>
    <cellStyle name="Normal 6 10 2 33" xfId="14294" xr:uid="{8961DFE6-BE32-4D70-81DB-9D7576B009BD}"/>
    <cellStyle name="Normal 6 10 2 34" xfId="14295" xr:uid="{D534D882-B3D7-4FCD-BC7A-0BA5E78D4993}"/>
    <cellStyle name="Normal 6 10 2 35" xfId="14296" xr:uid="{ACCBB165-1446-4D15-8EDF-0A962DA40E96}"/>
    <cellStyle name="Normal 6 10 2 36" xfId="14297" xr:uid="{BA46B4CD-3D17-4260-867D-6A9404850367}"/>
    <cellStyle name="Normal 6 10 2 37" xfId="14298" xr:uid="{00192D4A-2253-4EE2-8928-EFF291D7BF55}"/>
    <cellStyle name="Normal 6 10 2 38" xfId="14299" xr:uid="{23B5CD40-8A7C-4A7C-BBE8-4F469CC5CEC8}"/>
    <cellStyle name="Normal 6 10 2 39" xfId="14300" xr:uid="{A6D76B26-D91B-41FE-AB6F-E2970293C7BF}"/>
    <cellStyle name="Normal 6 10 2 4" xfId="14301" xr:uid="{870395AF-6D1D-4812-9D35-21956CE44BC8}"/>
    <cellStyle name="Normal 6 10 2 40" xfId="14302" xr:uid="{76A0B241-82E4-4021-9F73-024A6B51C81C}"/>
    <cellStyle name="Normal 6 10 2 5" xfId="14303" xr:uid="{5EE39599-C2F6-4F5F-9E53-0A177473B16C}"/>
    <cellStyle name="Normal 6 10 2 6" xfId="14304" xr:uid="{C46801F7-E07C-4465-99F9-A51F1171C55C}"/>
    <cellStyle name="Normal 6 10 2 7" xfId="14305" xr:uid="{699E5B44-2555-456A-8C7D-A886D77224AA}"/>
    <cellStyle name="Normal 6 10 2 8" xfId="14306" xr:uid="{220F3016-5E57-4A41-AEF1-FBE5B68B7C3E}"/>
    <cellStyle name="Normal 6 10 2 9" xfId="14307" xr:uid="{A0DE2138-9E5C-46AF-943A-62C901708327}"/>
    <cellStyle name="Normal 6 10 20" xfId="14308" xr:uid="{0C6A3335-A40F-4DEB-8BFE-83C45E825234}"/>
    <cellStyle name="Normal 6 10 21" xfId="14309" xr:uid="{EDF97861-25D5-448E-89AA-40D6AD88B543}"/>
    <cellStyle name="Normal 6 10 22" xfId="14310" xr:uid="{5DCEEF58-C02E-4663-8DE8-84D6EDE15247}"/>
    <cellStyle name="Normal 6 10 23" xfId="14311" xr:uid="{347FB85B-F4A4-48D5-8443-0A6D3096AE14}"/>
    <cellStyle name="Normal 6 10 24" xfId="14312" xr:uid="{2C78DB5E-4E50-48CE-87B9-09F64C30C4B3}"/>
    <cellStyle name="Normal 6 10 25" xfId="14313" xr:uid="{0D5EE707-3D6E-4BD3-ADE9-D0E53D733D3B}"/>
    <cellStyle name="Normal 6 10 26" xfId="14314" xr:uid="{7C18A766-B74D-4333-92B4-F348D17C97B8}"/>
    <cellStyle name="Normal 6 10 27" xfId="14315" xr:uid="{D3271182-0896-412F-8B4E-E6BE92A6AD63}"/>
    <cellStyle name="Normal 6 10 28" xfId="14316" xr:uid="{B812276F-FC93-4B6E-AF12-70D8271E1933}"/>
    <cellStyle name="Normal 6 10 29" xfId="14317" xr:uid="{1C7C78BD-DD7B-4958-BC9D-4F922B28494E}"/>
    <cellStyle name="Normal 6 10 3" xfId="14318" xr:uid="{E0DA7844-9E0F-460F-8955-F930E90E9BC4}"/>
    <cellStyle name="Normal 6 10 3 10" xfId="14319" xr:uid="{9681C304-A88C-4D71-9C13-FF02A1F7245A}"/>
    <cellStyle name="Normal 6 10 3 11" xfId="14320" xr:uid="{4BD583A6-68AA-4021-9AD8-B75E897C61BD}"/>
    <cellStyle name="Normal 6 10 3 12" xfId="14321" xr:uid="{81D949BF-2EAC-4CEC-A759-9D8410E3B229}"/>
    <cellStyle name="Normal 6 10 3 13" xfId="14322" xr:uid="{97B23ADF-F279-4309-BE1C-06C6C77955E4}"/>
    <cellStyle name="Normal 6 10 3 14" xfId="14323" xr:uid="{3BA41910-7498-42FB-81ED-9627108C2120}"/>
    <cellStyle name="Normal 6 10 3 15" xfId="14324" xr:uid="{8B5DDCF6-21E7-406D-983D-1A882A05CBF3}"/>
    <cellStyle name="Normal 6 10 3 16" xfId="14325" xr:uid="{229B5562-CC94-4A10-872C-2396E8FDD5E6}"/>
    <cellStyle name="Normal 6 10 3 17" xfId="14326" xr:uid="{1C5923A9-D44D-46E9-98DB-2DAA71242409}"/>
    <cellStyle name="Normal 6 10 3 18" xfId="14327" xr:uid="{B415E046-42BD-4A9F-9553-E9DC1120A517}"/>
    <cellStyle name="Normal 6 10 3 19" xfId="14328" xr:uid="{4692C433-24E5-4306-A4B0-BBBF1166FC84}"/>
    <cellStyle name="Normal 6 10 3 2" xfId="14329" xr:uid="{18575870-FD6B-4DC3-88F1-500C609D99E7}"/>
    <cellStyle name="Normal 6 10 3 2 10" xfId="14330" xr:uid="{3D9DAF7A-B5E8-4A49-AAF6-D6D6F536D9FE}"/>
    <cellStyle name="Normal 6 10 3 2 11" xfId="14331" xr:uid="{BF803684-D80D-4E9B-86DB-461063DBC8CE}"/>
    <cellStyle name="Normal 6 10 3 2 12" xfId="14332" xr:uid="{86BFAAA6-BB9C-413F-9AFD-9D344841B90B}"/>
    <cellStyle name="Normal 6 10 3 2 13" xfId="14333" xr:uid="{76B196B4-AE6F-48D3-B558-76AC77013C60}"/>
    <cellStyle name="Normal 6 10 3 2 14" xfId="14334" xr:uid="{EE75E7E3-C0CC-445F-A399-738067D5B674}"/>
    <cellStyle name="Normal 6 10 3 2 15" xfId="14335" xr:uid="{B21AE264-6848-4F2E-9F4F-17DC014BFBEA}"/>
    <cellStyle name="Normal 6 10 3 2 16" xfId="14336" xr:uid="{E417433C-B751-465E-8C48-96ED6ED2EA04}"/>
    <cellStyle name="Normal 6 10 3 2 17" xfId="14337" xr:uid="{B12CB4D2-6B20-4443-886B-0CB42FA64588}"/>
    <cellStyle name="Normal 6 10 3 2 18" xfId="14338" xr:uid="{1B4FB6DF-7622-4AB6-A52A-839F9A7A81CF}"/>
    <cellStyle name="Normal 6 10 3 2 19" xfId="14339" xr:uid="{64E54447-6A67-4028-8BFD-BBA7DFE5EB64}"/>
    <cellStyle name="Normal 6 10 3 2 2" xfId="14340" xr:uid="{5A1F7FB2-5061-4764-8854-54477F0F507C}"/>
    <cellStyle name="Normal 6 10 3 2 20" xfId="14341" xr:uid="{BF0D1D44-129F-48FC-BD1C-CCD4EDB1D928}"/>
    <cellStyle name="Normal 6 10 3 2 21" xfId="14342" xr:uid="{4C32E864-ACF4-4EB3-AFC7-21C8715A60C9}"/>
    <cellStyle name="Normal 6 10 3 2 22" xfId="14343" xr:uid="{9A6D16A5-C033-4A12-A1E9-A62ACFBC6E58}"/>
    <cellStyle name="Normal 6 10 3 2 23" xfId="14344" xr:uid="{E49EAD11-FE7F-4C40-B07B-280F4507CF65}"/>
    <cellStyle name="Normal 6 10 3 2 24" xfId="14345" xr:uid="{8C6582EE-5DD0-4910-973D-460B7C7C8344}"/>
    <cellStyle name="Normal 6 10 3 2 25" xfId="14346" xr:uid="{744C451D-5F97-4B0D-8B46-2BDF672C1559}"/>
    <cellStyle name="Normal 6 10 3 2 26" xfId="14347" xr:uid="{2D58F385-26FC-4EF1-B6E3-E6E3E489CC30}"/>
    <cellStyle name="Normal 6 10 3 2 27" xfId="14348" xr:uid="{D28B35A8-BF2C-45D1-AB3F-378CBF581387}"/>
    <cellStyle name="Normal 6 10 3 2 28" xfId="14349" xr:uid="{F4836450-1351-4EEC-B273-65A4394CB78C}"/>
    <cellStyle name="Normal 6 10 3 2 29" xfId="14350" xr:uid="{8AD6BC0E-59A8-4B9C-BC0B-8E68A01269BC}"/>
    <cellStyle name="Normal 6 10 3 2 3" xfId="14351" xr:uid="{99869D65-CFE0-43DD-A520-D3413AFCF6A0}"/>
    <cellStyle name="Normal 6 10 3 2 30" xfId="14352" xr:uid="{2789F65B-C3B6-41A1-9D73-6267734AF01F}"/>
    <cellStyle name="Normal 6 10 3 2 31" xfId="14353" xr:uid="{8CAF7270-99D7-47F7-91DB-D41762374B4D}"/>
    <cellStyle name="Normal 6 10 3 2 32" xfId="14354" xr:uid="{009D2172-D278-4E84-A594-914C621BCF87}"/>
    <cellStyle name="Normal 6 10 3 2 33" xfId="14355" xr:uid="{75333AEA-0BF5-4FCC-A7B5-49003E3A1BF9}"/>
    <cellStyle name="Normal 6 10 3 2 34" xfId="14356" xr:uid="{B9A6DEA1-3F2E-4F37-B883-1034DB00CA76}"/>
    <cellStyle name="Normal 6 10 3 2 35" xfId="14357" xr:uid="{365D2F2F-0D20-4B06-8906-FA49F5494391}"/>
    <cellStyle name="Normal 6 10 3 2 36" xfId="14358" xr:uid="{3F0AD16C-F738-45CE-A81C-73739ED3DBE4}"/>
    <cellStyle name="Normal 6 10 3 2 37" xfId="14359" xr:uid="{3CEFBDBD-B46F-48D9-9C42-0697BEFAD0DE}"/>
    <cellStyle name="Normal 6 10 3 2 38" xfId="14360" xr:uid="{5AB48316-0800-4030-9368-D2CA80E439C0}"/>
    <cellStyle name="Normal 6 10 3 2 4" xfId="14361" xr:uid="{9CA5125B-F3A5-4D2B-96C9-7A2F33BA1AAE}"/>
    <cellStyle name="Normal 6 10 3 2 5" xfId="14362" xr:uid="{FB33C9F1-2D9A-4A37-99E7-9E881D30EB36}"/>
    <cellStyle name="Normal 6 10 3 2 6" xfId="14363" xr:uid="{868DCDC1-B0D6-432B-BEB1-295EF6737F80}"/>
    <cellStyle name="Normal 6 10 3 2 7" xfId="14364" xr:uid="{08FCD95F-D3DA-41AB-BFD4-633EA9BC3A00}"/>
    <cellStyle name="Normal 6 10 3 2 8" xfId="14365" xr:uid="{ECE749CE-937F-4141-AFA7-F7CFA9C3DF75}"/>
    <cellStyle name="Normal 6 10 3 2 9" xfId="14366" xr:uid="{6504C416-251D-4F79-84B3-85D09A9304A8}"/>
    <cellStyle name="Normal 6 10 3 20" xfId="14367" xr:uid="{A3D2622A-1F87-465C-912D-14549DD674C2}"/>
    <cellStyle name="Normal 6 10 3 21" xfId="14368" xr:uid="{040BD6F2-33B6-4838-B22C-619F277E4DFE}"/>
    <cellStyle name="Normal 6 10 3 22" xfId="14369" xr:uid="{09677C1D-2FF6-408D-831A-61B81FDCDE32}"/>
    <cellStyle name="Normal 6 10 3 23" xfId="14370" xr:uid="{B61CBC99-FFF5-4CB0-9A76-9403C754BE26}"/>
    <cellStyle name="Normal 6 10 3 24" xfId="14371" xr:uid="{A1B0D755-AC28-4A53-A3D8-705215136DAB}"/>
    <cellStyle name="Normal 6 10 3 25" xfId="14372" xr:uid="{B3840AF5-8534-4F47-A11D-34763852B59F}"/>
    <cellStyle name="Normal 6 10 3 26" xfId="14373" xr:uid="{72F21BF4-1294-4C1B-A967-0B371ED42D65}"/>
    <cellStyle name="Normal 6 10 3 27" xfId="14374" xr:uid="{577A7B68-47B8-4385-90F7-A7CBEC014221}"/>
    <cellStyle name="Normal 6 10 3 28" xfId="14375" xr:uid="{C85BB8AD-0673-4E71-85A2-E500A36236FA}"/>
    <cellStyle name="Normal 6 10 3 29" xfId="14376" xr:uid="{CF7282E3-02D3-43B4-9B59-1EDDEB1AB500}"/>
    <cellStyle name="Normal 6 10 3 3" xfId="14377" xr:uid="{9A1C7FF6-746D-448E-A57C-0E36747E87BA}"/>
    <cellStyle name="Normal 6 10 3 30" xfId="14378" xr:uid="{21A97217-E5A7-41C2-B7F1-9C957785E542}"/>
    <cellStyle name="Normal 6 10 3 31" xfId="14379" xr:uid="{12A5E7C7-40E1-4A3D-8C7E-2560E55DE2DD}"/>
    <cellStyle name="Normal 6 10 3 32" xfId="14380" xr:uid="{F8FAE55B-5AA7-4447-ABAC-6695B4291A5C}"/>
    <cellStyle name="Normal 6 10 3 33" xfId="14381" xr:uid="{95E1FB8B-C85C-4109-9942-924AA0F1F2C8}"/>
    <cellStyle name="Normal 6 10 3 34" xfId="14382" xr:uid="{169E1101-2986-4E26-AFB6-7274241F8579}"/>
    <cellStyle name="Normal 6 10 3 35" xfId="14383" xr:uid="{B46E525F-CDA7-4968-A081-898A81CABCD3}"/>
    <cellStyle name="Normal 6 10 3 36" xfId="14384" xr:uid="{B6EA8290-6C76-4CCB-AFF4-FD5FD8BFAB3B}"/>
    <cellStyle name="Normal 6 10 3 37" xfId="14385" xr:uid="{3AD1B876-1785-40CA-BDA3-C3B4E42E5B3A}"/>
    <cellStyle name="Normal 6 10 3 38" xfId="14386" xr:uid="{8523A5B3-F218-4D79-8E31-C9228622B983}"/>
    <cellStyle name="Normal 6 10 3 4" xfId="14387" xr:uid="{2402E294-B54E-430B-A7D2-DFCCBD39B1A1}"/>
    <cellStyle name="Normal 6 10 3 5" xfId="14388" xr:uid="{6715F7CD-BE50-4598-B56D-6CC2627B3A95}"/>
    <cellStyle name="Normal 6 10 3 6" xfId="14389" xr:uid="{CB05BD9C-0FC1-4E04-9B8F-938604BF47A1}"/>
    <cellStyle name="Normal 6 10 3 7" xfId="14390" xr:uid="{45F0A02A-9A98-4B8F-A411-E0269D8481D2}"/>
    <cellStyle name="Normal 6 10 3 8" xfId="14391" xr:uid="{7A2605B2-B289-4BEF-B974-FBE0764A0120}"/>
    <cellStyle name="Normal 6 10 3 9" xfId="14392" xr:uid="{C316E90F-9FF6-418D-AC35-F9D452AF832D}"/>
    <cellStyle name="Normal 6 10 30" xfId="14393" xr:uid="{4CC7A649-164D-4853-8337-1350010054D6}"/>
    <cellStyle name="Normal 6 10 31" xfId="14394" xr:uid="{172E381B-2FEE-4469-AC30-30FF1CC837A6}"/>
    <cellStyle name="Normal 6 10 32" xfId="14395" xr:uid="{5FA140F4-897A-4466-856E-885AA75A5911}"/>
    <cellStyle name="Normal 6 10 33" xfId="14396" xr:uid="{E281456E-4C0F-4E68-9F5C-45ED170DB029}"/>
    <cellStyle name="Normal 6 10 34" xfId="14397" xr:uid="{F7F4884F-C667-4FA4-8FAC-6BBCA588755A}"/>
    <cellStyle name="Normal 6 10 35" xfId="14398" xr:uid="{45D0CAE7-5C23-4774-A625-45C5034AFCD0}"/>
    <cellStyle name="Normal 6 10 36" xfId="14399" xr:uid="{7C553285-7DF2-49D6-9EAA-FE819E5CEDF8}"/>
    <cellStyle name="Normal 6 10 37" xfId="14400" xr:uid="{F72F05E2-A76B-4656-87E2-CAB7DC0F9030}"/>
    <cellStyle name="Normal 6 10 38" xfId="14401" xr:uid="{B12892DE-C7E7-49A0-999B-BA4776CA3F4A}"/>
    <cellStyle name="Normal 6 10 39" xfId="14402" xr:uid="{5C0914EF-BA0A-466F-85E4-EC9F6511F48D}"/>
    <cellStyle name="Normal 6 10 4" xfId="14403" xr:uid="{F9717D9D-73AC-41AB-BABF-CBD7FD6CA0E6}"/>
    <cellStyle name="Normal 6 10 40" xfId="14404" xr:uid="{DEA4BC9D-BE4C-48F9-B532-28093F59504B}"/>
    <cellStyle name="Normal 6 10 5" xfId="14405" xr:uid="{ECA10DA9-2DF0-4C6A-A828-807261E02C26}"/>
    <cellStyle name="Normal 6 10 6" xfId="14406" xr:uid="{2D2DB009-A0E1-49E2-BF28-6020108331A1}"/>
    <cellStyle name="Normal 6 10 7" xfId="14407" xr:uid="{13C4A694-32FE-4E32-B1AE-E2B609D196CA}"/>
    <cellStyle name="Normal 6 10 8" xfId="14408" xr:uid="{2842B1DA-F26C-4302-8BF9-1231EA83D605}"/>
    <cellStyle name="Normal 6 10 9" xfId="14409" xr:uid="{4CABE58C-83F9-486D-9F26-520127601AB3}"/>
    <cellStyle name="Normal 6 11" xfId="14410" xr:uid="{3BEFA5D2-9302-4A03-A329-36D04DD07C40}"/>
    <cellStyle name="Normal 6 12" xfId="14411" xr:uid="{E4A276BA-E63B-4BB3-B278-776B8ED9D4B1}"/>
    <cellStyle name="Normal 6 13" xfId="14412" xr:uid="{8059B792-670A-4176-9A30-CB1E78DE7F4F}"/>
    <cellStyle name="Normal 6 14" xfId="14413" xr:uid="{AEDFD687-D5A2-4E08-8FEB-4A1D7967959B}"/>
    <cellStyle name="Normal 6 15" xfId="14414" xr:uid="{A40C51DA-39FB-4263-9D29-34BAB6CF327E}"/>
    <cellStyle name="Normal 6 16" xfId="14415" xr:uid="{0E0A2DE6-C3E0-412B-BE8D-5357FF48232B}"/>
    <cellStyle name="Normal 6 17" xfId="14416" xr:uid="{C6257381-F00D-4FC2-99E3-D56056F55527}"/>
    <cellStyle name="Normal 6 18" xfId="14417" xr:uid="{CBFDF479-1456-4BA8-A655-8F02A508BAAC}"/>
    <cellStyle name="Normal 6 19" xfId="14418" xr:uid="{A400579C-D3EB-4E69-B41E-01BEF6DECFF7}"/>
    <cellStyle name="Normal 6 2" xfId="14419" xr:uid="{A54A35FD-9896-4E70-A919-B7EEC38B0263}"/>
    <cellStyle name="Normal 6 20" xfId="14420" xr:uid="{5B66FABB-BFE8-4E1C-A108-7AE2DBBC1187}"/>
    <cellStyle name="Normal 6 21" xfId="14421" xr:uid="{4D97BBF2-88DF-4ED3-9852-C9AFAF9D1484}"/>
    <cellStyle name="Normal 6 22" xfId="14422" xr:uid="{DAAD1D53-A8A5-4D23-B872-99A88C6D3866}"/>
    <cellStyle name="Normal 6 23" xfId="14423" xr:uid="{01801894-962A-4485-B33F-9508148BE5D6}"/>
    <cellStyle name="Normal 6 24" xfId="14424" xr:uid="{0689D55A-3434-4D64-9B89-A365729180CA}"/>
    <cellStyle name="Normal 6 25" xfId="14425" xr:uid="{7D3528F0-E4EF-4722-B7C3-A68EF1749001}"/>
    <cellStyle name="Normal 6 26" xfId="14426" xr:uid="{4BD9D5F0-19C9-4D4E-A534-413FDC276F74}"/>
    <cellStyle name="Normal 6 27" xfId="14427" xr:uid="{DD0FD001-4760-470F-9801-C7EC1B686C73}"/>
    <cellStyle name="Normal 6 28" xfId="14428" xr:uid="{FFC08A6A-5CBA-435E-AE0A-D4680FEB4122}"/>
    <cellStyle name="Normal 6 29" xfId="14429" xr:uid="{39BB24FA-A1F4-4F6E-81CD-FF64AFCB724D}"/>
    <cellStyle name="Normal 6 3" xfId="14430" xr:uid="{D53A7F6D-7536-4D50-AD79-2F5393B5EE7D}"/>
    <cellStyle name="Normal 6 30" xfId="14431" xr:uid="{2187BC89-56F8-4EBE-990C-6E2900156349}"/>
    <cellStyle name="Normal 6 31" xfId="14432" xr:uid="{CD6D39A6-C356-41F2-B11C-01ED7A7A3AF8}"/>
    <cellStyle name="Normal 6 32" xfId="14433" xr:uid="{7B2A056A-B561-4826-8CFD-6516A44727BC}"/>
    <cellStyle name="Normal 6 33" xfId="14434" xr:uid="{D11DDB6F-CF78-4CE8-A40A-69524550FB4A}"/>
    <cellStyle name="Normal 6 34" xfId="14435" xr:uid="{F5CD8425-2A95-4540-9B7B-265B40F35CFA}"/>
    <cellStyle name="Normal 6 35" xfId="14436" xr:uid="{28908A49-E0C6-4ED3-9EDB-D2C1AD3F3963}"/>
    <cellStyle name="Normal 6 36" xfId="14437" xr:uid="{7723E3CA-B2D2-4997-A344-DFF57F3C7FF4}"/>
    <cellStyle name="Normal 6 37" xfId="14438" xr:uid="{0E9D7557-E9EE-478B-A834-B208F3D623F2}"/>
    <cellStyle name="Normal 6 38" xfId="14439" xr:uid="{508C0682-3D6F-4950-BEA2-DF8253CA6EDE}"/>
    <cellStyle name="Normal 6 39" xfId="14440" xr:uid="{8850626C-C028-4B3F-A5C8-797CCC310713}"/>
    <cellStyle name="Normal 6 4" xfId="14441" xr:uid="{EE835FDE-A94C-4824-8CFD-D86510A9EE72}"/>
    <cellStyle name="Normal 6 40" xfId="14442" xr:uid="{51B41779-0B42-4863-8CA9-171ACC756FCF}"/>
    <cellStyle name="Normal 6 41" xfId="14443" xr:uid="{589FF525-0837-4474-BB39-614A00E8CE48}"/>
    <cellStyle name="Normal 6 42" xfId="14444" xr:uid="{C6D0AAB7-5D85-4DA2-AD69-5C01BCAFBD49}"/>
    <cellStyle name="Normal 6 43" xfId="14445" xr:uid="{C281E30F-25C2-4A87-83C9-2BF4C552A833}"/>
    <cellStyle name="Normal 6 44" xfId="14446" xr:uid="{DC19DCA0-5A39-4D4E-AC3A-C7B3A591A810}"/>
    <cellStyle name="Normal 6 45" xfId="14447" xr:uid="{0D68A69E-29B2-40EB-B677-9B16C221C18E}"/>
    <cellStyle name="Normal 6 46" xfId="14448" xr:uid="{A4423E58-34EE-4757-96D2-A5DC2A503881}"/>
    <cellStyle name="Normal 6 47" xfId="14449" xr:uid="{531EDB29-8B05-4446-944D-5DD447D6840D}"/>
    <cellStyle name="Normal 6 48" xfId="14450" xr:uid="{1583715B-4450-47BB-BD3E-A8E97EF9C829}"/>
    <cellStyle name="Normal 6 49" xfId="14451" xr:uid="{CAB19193-EDA4-4508-B526-3339FCA05BFB}"/>
    <cellStyle name="Normal 6 5" xfId="14452" xr:uid="{9284EBCB-6B07-407C-B7A8-11A6279A4E19}"/>
    <cellStyle name="Normal 6 50" xfId="14453" xr:uid="{98F2C45D-A2C0-484D-91EE-7C0D57B99ADF}"/>
    <cellStyle name="Normal 6 51" xfId="14454" xr:uid="{E21A8E28-1CC0-486C-925B-A058BB0715B9}"/>
    <cellStyle name="Normal 6 52" xfId="14455" xr:uid="{75C1486C-03E5-4A23-87E9-7E12BA550245}"/>
    <cellStyle name="Normal 6 53" xfId="14456" xr:uid="{6582813A-870D-4066-8C9F-7EC422144AA9}"/>
    <cellStyle name="Normal 6 54" xfId="14457" xr:uid="{2AA7BAC5-AB11-495F-B54C-D3D3B5959D63}"/>
    <cellStyle name="Normal 6 55" xfId="14458" xr:uid="{EE464146-EEFB-47A6-9A2E-A85EDF9A19E0}"/>
    <cellStyle name="Normal 6 56" xfId="14459" xr:uid="{55F2FFC2-0E35-4B90-AF58-19BA5AD3EC2F}"/>
    <cellStyle name="Normal 6 57" xfId="14460" xr:uid="{974D937C-3E88-4C5D-BD78-98F0F0FD091F}"/>
    <cellStyle name="Normal 6 58" xfId="14461" xr:uid="{8C0DD79C-05A0-49DC-B1A0-F1D7AB91DC28}"/>
    <cellStyle name="Normal 6 59" xfId="14462" xr:uid="{203CDF5D-07BC-4842-A3A8-13F733AB3EAF}"/>
    <cellStyle name="Normal 6 6" xfId="14463" xr:uid="{FBA65505-8F23-40FB-805E-EEAD5F9BCBB4}"/>
    <cellStyle name="Normal 6 60" xfId="14464" xr:uid="{798E9977-921E-4291-B447-4D0CC96538C2}"/>
    <cellStyle name="Normal 6 61" xfId="14465" xr:uid="{C6A93F5B-1FDB-4327-A44A-2B0B95374FC2}"/>
    <cellStyle name="Normal 6 62" xfId="14466" xr:uid="{A0DB8539-60FB-415D-B2F4-B6B5C547832C}"/>
    <cellStyle name="Normal 6 63" xfId="14182" xr:uid="{51912EFF-751A-4C38-9083-A346A51838DE}"/>
    <cellStyle name="Normal 6 7" xfId="14467" xr:uid="{E497D239-0B3B-403A-853F-F40F788C5BF2}"/>
    <cellStyle name="Normal 6 8" xfId="14468" xr:uid="{59D6C867-26A9-4593-AD26-076521445FE1}"/>
    <cellStyle name="Normal 6 9" xfId="14469" xr:uid="{28127DE5-677C-49D5-8E9E-75C3F9410AE5}"/>
    <cellStyle name="Normal 7" xfId="50" xr:uid="{203B3FFB-822C-4E00-96C3-207A4EF340B0}"/>
    <cellStyle name="Normal 7 2" xfId="14471" xr:uid="{B07054EA-A505-4864-A0BC-632D4BFB0149}"/>
    <cellStyle name="Normal 7 2 10" xfId="14472" xr:uid="{97A34FCE-F8A5-4891-8DA7-C3AE9DFE600B}"/>
    <cellStyle name="Normal 7 2 11" xfId="14473" xr:uid="{489CE018-DA08-42C7-90F1-3B1501D936CE}"/>
    <cellStyle name="Normal 7 2 12" xfId="14474" xr:uid="{59671E4A-9B0F-4F0D-9644-7E6B188F7432}"/>
    <cellStyle name="Normal 7 2 13" xfId="14475" xr:uid="{05666B1F-0ACB-4EE2-AF66-35836C9BE719}"/>
    <cellStyle name="Normal 7 2 14" xfId="14476" xr:uid="{18312BFE-C84C-4EB5-8978-92A0262CCE9E}"/>
    <cellStyle name="Normal 7 2 15" xfId="14477" xr:uid="{619BC67C-F621-4FA8-9B05-9AA795605343}"/>
    <cellStyle name="Normal 7 2 16" xfId="14478" xr:uid="{674D247C-CE2D-4BB0-B83B-4F3547BA3A44}"/>
    <cellStyle name="Normal 7 2 17" xfId="14479" xr:uid="{C25CBB96-A0C1-4B03-81C3-86B2950C3CBD}"/>
    <cellStyle name="Normal 7 2 18" xfId="14480" xr:uid="{3668C6AE-73EA-4972-9A35-6B5D6CBA99CC}"/>
    <cellStyle name="Normal 7 2 19" xfId="14481" xr:uid="{EED3CD93-4924-4503-804A-FB58376A4847}"/>
    <cellStyle name="Normal 7 2 2" xfId="14482" xr:uid="{47F4D17C-0DFC-4A5A-81D7-55B0AF933897}"/>
    <cellStyle name="Normal 7 2 2 10" xfId="14483" xr:uid="{8C17F474-903C-44C3-9C7F-7F2AE910DAAB}"/>
    <cellStyle name="Normal 7 2 2 11" xfId="14484" xr:uid="{58B6427D-28D5-463F-B4BD-FA29F0979443}"/>
    <cellStyle name="Normal 7 2 2 12" xfId="14485" xr:uid="{489BFD6D-F090-49EE-9B44-4A11AE358D14}"/>
    <cellStyle name="Normal 7 2 2 13" xfId="14486" xr:uid="{EDF80AD4-50A3-49A0-9562-E2DE73D80DC4}"/>
    <cellStyle name="Normal 7 2 2 14" xfId="14487" xr:uid="{380F05B4-1E2D-473C-87D3-0859E9033CF9}"/>
    <cellStyle name="Normal 7 2 2 15" xfId="14488" xr:uid="{2438F24D-CE02-4BC6-AD94-D65C1950E81F}"/>
    <cellStyle name="Normal 7 2 2 16" xfId="14489" xr:uid="{C3DEE2A6-0532-4256-BC7A-03C671D5B701}"/>
    <cellStyle name="Normal 7 2 2 17" xfId="14490" xr:uid="{7EBE433B-73BC-4DBF-9666-D8CD23E1F1AD}"/>
    <cellStyle name="Normal 7 2 2 18" xfId="14491" xr:uid="{C9B4DB2B-10C0-428C-9272-8E046B585B2B}"/>
    <cellStyle name="Normal 7 2 2 19" xfId="14492" xr:uid="{A5D764F3-D365-4BEC-BC67-D8E10FEE139E}"/>
    <cellStyle name="Normal 7 2 2 2" xfId="14493" xr:uid="{75BF52F7-D119-4E49-8B39-01EBBBB0396F}"/>
    <cellStyle name="Normal 7 2 2 2 10" xfId="14494" xr:uid="{EA4CD1B8-0AD3-45D7-803F-A755753232DB}"/>
    <cellStyle name="Normal 7 2 2 2 11" xfId="14495" xr:uid="{842F0577-86A2-43E8-8B1B-52E68B5D6BF0}"/>
    <cellStyle name="Normal 7 2 2 2 12" xfId="14496" xr:uid="{004B961E-2C27-4865-8B7E-06A7A900478A}"/>
    <cellStyle name="Normal 7 2 2 2 13" xfId="14497" xr:uid="{F009549E-C233-4452-B312-98A4BD3500EB}"/>
    <cellStyle name="Normal 7 2 2 2 14" xfId="14498" xr:uid="{3504D7F1-1846-4D10-B56C-329666E5283C}"/>
    <cellStyle name="Normal 7 2 2 2 15" xfId="14499" xr:uid="{10B8B6A7-ABC0-4E1F-B22B-14495641FCBD}"/>
    <cellStyle name="Normal 7 2 2 2 16" xfId="14500" xr:uid="{FE9B07C7-56C0-4AF9-8E0D-E0CBD64972BF}"/>
    <cellStyle name="Normal 7 2 2 2 17" xfId="14501" xr:uid="{69283422-9D78-4974-BE20-52D8CD32640A}"/>
    <cellStyle name="Normal 7 2 2 2 18" xfId="14502" xr:uid="{DEF97AC6-BFC7-41D5-BC97-66171D2CFBE7}"/>
    <cellStyle name="Normal 7 2 2 2 19" xfId="14503" xr:uid="{C910114B-D143-4924-A3B3-1D3FF768B89D}"/>
    <cellStyle name="Normal 7 2 2 2 2" xfId="14504" xr:uid="{0BB74F67-7D96-4FC3-8BDC-FAACAAF23CBF}"/>
    <cellStyle name="Normal 7 2 2 2 2 10" xfId="14505" xr:uid="{CA4F2227-36E2-4515-9F5C-862CC4AB2FBD}"/>
    <cellStyle name="Normal 7 2 2 2 2 11" xfId="14506" xr:uid="{B02254A0-72D7-4314-9195-74376ED119CC}"/>
    <cellStyle name="Normal 7 2 2 2 2 12" xfId="14507" xr:uid="{F87853F0-F000-4560-8B45-9C37C7F78975}"/>
    <cellStyle name="Normal 7 2 2 2 2 13" xfId="14508" xr:uid="{EE88AE6E-139F-41EF-9655-00B339AC221C}"/>
    <cellStyle name="Normal 7 2 2 2 2 14" xfId="14509" xr:uid="{7E47D503-C419-4F2D-8595-E0AB45955971}"/>
    <cellStyle name="Normal 7 2 2 2 2 15" xfId="14510" xr:uid="{211ACD0E-23B4-4B12-B363-1FAC256418F8}"/>
    <cellStyle name="Normal 7 2 2 2 2 16" xfId="14511" xr:uid="{DF4738E3-E162-496E-A916-074CB0349782}"/>
    <cellStyle name="Normal 7 2 2 2 2 17" xfId="14512" xr:uid="{E5A51B94-E947-4281-B2E3-11D562AE3D36}"/>
    <cellStyle name="Normal 7 2 2 2 2 18" xfId="14513" xr:uid="{4D4BCE45-907F-43A9-BF4F-B04FC2D0CC6B}"/>
    <cellStyle name="Normal 7 2 2 2 2 19" xfId="14514" xr:uid="{19C8FD4E-F56F-4E87-92C7-50DF2A3B4C5A}"/>
    <cellStyle name="Normal 7 2 2 2 2 2" xfId="14515" xr:uid="{3CED4421-535F-46E1-9980-3F18E92FA8B8}"/>
    <cellStyle name="Normal 7 2 2 2 2 20" xfId="14516" xr:uid="{D0C22644-929C-4439-B8E5-58E3CE3257DE}"/>
    <cellStyle name="Normal 7 2 2 2 2 21" xfId="14517" xr:uid="{687A9BAB-36A9-4832-8420-2113C6C3C8AC}"/>
    <cellStyle name="Normal 7 2 2 2 2 22" xfId="14518" xr:uid="{44AF1EF7-9022-41A1-A312-AED46EE9FCE5}"/>
    <cellStyle name="Normal 7 2 2 2 2 23" xfId="14519" xr:uid="{B1A3E8EA-0334-46EB-A4BF-13B9B9033E17}"/>
    <cellStyle name="Normal 7 2 2 2 2 24" xfId="14520" xr:uid="{F6B142D0-7A8C-4248-ACBB-A340748BBD63}"/>
    <cellStyle name="Normal 7 2 2 2 2 25" xfId="14521" xr:uid="{F3FCFA45-40F1-4F32-B732-E9E07A248552}"/>
    <cellStyle name="Normal 7 2 2 2 2 26" xfId="14522" xr:uid="{64E1C1A0-C83A-4F9A-89A3-CDB9E078437B}"/>
    <cellStyle name="Normal 7 2 2 2 2 27" xfId="14523" xr:uid="{E49AC20A-CA3D-4982-A588-A62F9F3CBE24}"/>
    <cellStyle name="Normal 7 2 2 2 2 28" xfId="14524" xr:uid="{E1F7DCCD-4385-46DC-B996-D1F98B5A5AEE}"/>
    <cellStyle name="Normal 7 2 2 2 2 29" xfId="14525" xr:uid="{724AC8AB-152F-45B2-99BB-B4B2F0C33880}"/>
    <cellStyle name="Normal 7 2 2 2 2 3" xfId="14526" xr:uid="{D4BB9F7F-6F17-402E-8BDF-BE4D099FA11C}"/>
    <cellStyle name="Normal 7 2 2 2 2 30" xfId="14527" xr:uid="{49A44AD9-12D6-4FBD-860B-083E36410190}"/>
    <cellStyle name="Normal 7 2 2 2 2 31" xfId="14528" xr:uid="{DFFBFDAA-A127-4421-9346-D1DECAFA3C8C}"/>
    <cellStyle name="Normal 7 2 2 2 2 32" xfId="14529" xr:uid="{64A7FE31-15E0-40DD-AF7B-9299DB2ECACD}"/>
    <cellStyle name="Normal 7 2 2 2 2 33" xfId="14530" xr:uid="{EDD66472-9863-46B1-A7C7-1556BFDC4CDD}"/>
    <cellStyle name="Normal 7 2 2 2 2 34" xfId="14531" xr:uid="{57B76488-379B-4AED-850E-6E488C9E3809}"/>
    <cellStyle name="Normal 7 2 2 2 2 35" xfId="14532" xr:uid="{7758AAA7-9023-462D-8D98-BE558102F5AF}"/>
    <cellStyle name="Normal 7 2 2 2 2 36" xfId="14533" xr:uid="{87378DAC-027F-4D28-8697-094E01188A80}"/>
    <cellStyle name="Normal 7 2 2 2 2 37" xfId="14534" xr:uid="{DA13F802-4140-4C98-90D3-95B8857C12D1}"/>
    <cellStyle name="Normal 7 2 2 2 2 38" xfId="14535" xr:uid="{94AD666A-44F0-4B4A-B7C6-844BE061913C}"/>
    <cellStyle name="Normal 7 2 2 2 2 4" xfId="14536" xr:uid="{848105E5-C851-440E-BFE4-A0577A1CE941}"/>
    <cellStyle name="Normal 7 2 2 2 2 5" xfId="14537" xr:uid="{6738D9EA-2C3A-47FF-A4F3-54D4F094292E}"/>
    <cellStyle name="Normal 7 2 2 2 2 6" xfId="14538" xr:uid="{5D7C0BDD-A50D-4C62-A623-D8BFFA608161}"/>
    <cellStyle name="Normal 7 2 2 2 2 7" xfId="14539" xr:uid="{EC1A8CF8-EA23-42B6-8148-ED3E7DD8AEF8}"/>
    <cellStyle name="Normal 7 2 2 2 2 8" xfId="14540" xr:uid="{780591C5-864E-454A-BAF2-B36834CCCFBB}"/>
    <cellStyle name="Normal 7 2 2 2 2 9" xfId="14541" xr:uid="{8CDEDE62-9883-410F-92E3-073B3AC8F514}"/>
    <cellStyle name="Normal 7 2 2 2 20" xfId="14542" xr:uid="{C79423BA-ED06-4A65-BCEE-453F839F8C67}"/>
    <cellStyle name="Normal 7 2 2 2 21" xfId="14543" xr:uid="{08E2DB8F-3F0D-42F2-B029-CDC3171BC386}"/>
    <cellStyle name="Normal 7 2 2 2 22" xfId="14544" xr:uid="{E97CE18E-F53C-42D6-8BE1-61EFCCD9194A}"/>
    <cellStyle name="Normal 7 2 2 2 23" xfId="14545" xr:uid="{CC6BCB21-DF16-4048-8336-0D856910B2F9}"/>
    <cellStyle name="Normal 7 2 2 2 24" xfId="14546" xr:uid="{308C5504-7A74-488D-918D-D5F84CA60421}"/>
    <cellStyle name="Normal 7 2 2 2 25" xfId="14547" xr:uid="{195AB548-8998-4D15-8E16-9FFD4AA59856}"/>
    <cellStyle name="Normal 7 2 2 2 26" xfId="14548" xr:uid="{ED827467-E35B-4BC4-90BD-FEE7E6FBD6B4}"/>
    <cellStyle name="Normal 7 2 2 2 27" xfId="14549" xr:uid="{8CB43EB2-3622-4B4C-9F9C-3255165313C4}"/>
    <cellStyle name="Normal 7 2 2 2 28" xfId="14550" xr:uid="{B4D2C80D-1DE2-42D9-BBED-A1A4B7C0209A}"/>
    <cellStyle name="Normal 7 2 2 2 29" xfId="14551" xr:uid="{4615D2B9-B8A5-478E-B798-EAC57D6997C3}"/>
    <cellStyle name="Normal 7 2 2 2 3" xfId="14552" xr:uid="{2A1A3605-4322-424F-A530-BE587B734403}"/>
    <cellStyle name="Normal 7 2 2 2 30" xfId="14553" xr:uid="{75BB2DB5-5C54-4AB9-973B-D95293022818}"/>
    <cellStyle name="Normal 7 2 2 2 31" xfId="14554" xr:uid="{1D05D434-2E8D-4027-9161-A96593C89671}"/>
    <cellStyle name="Normal 7 2 2 2 32" xfId="14555" xr:uid="{7FEFAA2A-1BC0-42A2-BE8A-192AAF0E90B6}"/>
    <cellStyle name="Normal 7 2 2 2 33" xfId="14556" xr:uid="{A91D0A33-C1FF-4CE1-9270-95B6A81497D1}"/>
    <cellStyle name="Normal 7 2 2 2 34" xfId="14557" xr:uid="{31E9916E-8D94-4E54-81F0-B50A12A7E085}"/>
    <cellStyle name="Normal 7 2 2 2 35" xfId="14558" xr:uid="{B8072575-F89D-4B1E-8C0E-3F5421A403CE}"/>
    <cellStyle name="Normal 7 2 2 2 36" xfId="14559" xr:uid="{A7E516F0-7D8D-4934-9072-9129C0E43218}"/>
    <cellStyle name="Normal 7 2 2 2 37" xfId="14560" xr:uid="{723755F1-D0EF-4A51-BD35-0544D16B3A18}"/>
    <cellStyle name="Normal 7 2 2 2 38" xfId="14561" xr:uid="{EF63823A-A79C-457C-A380-CB6E44E84ABC}"/>
    <cellStyle name="Normal 7 2 2 2 4" xfId="14562" xr:uid="{327EDB08-333F-445C-8836-3C7615EB1EF4}"/>
    <cellStyle name="Normal 7 2 2 2 5" xfId="14563" xr:uid="{61BBF243-DEF5-48AF-86E0-D8463FDC165D}"/>
    <cellStyle name="Normal 7 2 2 2 6" xfId="14564" xr:uid="{D47A362F-C1C9-4A36-900A-A266D68A5621}"/>
    <cellStyle name="Normal 7 2 2 2 7" xfId="14565" xr:uid="{4E565F6D-E2C6-4099-9703-7D694A62D6AC}"/>
    <cellStyle name="Normal 7 2 2 2 8" xfId="14566" xr:uid="{4CBDCD47-FEBF-4B77-AD46-C424C8417681}"/>
    <cellStyle name="Normal 7 2 2 2 9" xfId="14567" xr:uid="{E907EA80-D183-4FD3-95AD-B7B826301A2F}"/>
    <cellStyle name="Normal 7 2 2 20" xfId="14568" xr:uid="{A34114D8-0C90-4ED5-8847-B4CCE2586BBE}"/>
    <cellStyle name="Normal 7 2 2 21" xfId="14569" xr:uid="{1967A3A9-D432-4286-BA00-342288B84C67}"/>
    <cellStyle name="Normal 7 2 2 22" xfId="14570" xr:uid="{03A09663-B11C-4D0F-8353-1C6CAFAC4EC1}"/>
    <cellStyle name="Normal 7 2 2 23" xfId="14571" xr:uid="{23FAB096-D5D9-4BBE-838B-7B1EF6D494B4}"/>
    <cellStyle name="Normal 7 2 2 24" xfId="14572" xr:uid="{652F174F-8C2E-41CA-A070-D8065703A6C3}"/>
    <cellStyle name="Normal 7 2 2 25" xfId="14573" xr:uid="{6A4883E0-C5F2-44D4-9897-B95576FC25F8}"/>
    <cellStyle name="Normal 7 2 2 26" xfId="14574" xr:uid="{1BB0286A-8967-41B0-93D0-19AC4BA47015}"/>
    <cellStyle name="Normal 7 2 2 27" xfId="14575" xr:uid="{59F7297C-0A01-412A-A518-8CBDFDC4F1DA}"/>
    <cellStyle name="Normal 7 2 2 28" xfId="14576" xr:uid="{62EEBC5C-FEBC-498E-9C4D-CEB280261001}"/>
    <cellStyle name="Normal 7 2 2 29" xfId="14577" xr:uid="{74F5A35D-5C74-4DBB-89CA-60DFFF2D0C84}"/>
    <cellStyle name="Normal 7 2 2 3" xfId="14578" xr:uid="{E8E30272-928F-4A0C-AD7D-D6F5A9173D40}"/>
    <cellStyle name="Normal 7 2 2 30" xfId="14579" xr:uid="{4AA8D517-761A-4F9F-A6D9-F5E78CFDF708}"/>
    <cellStyle name="Normal 7 2 2 31" xfId="14580" xr:uid="{D2B40292-054B-4C26-B23F-358FEE08F4C5}"/>
    <cellStyle name="Normal 7 2 2 32" xfId="14581" xr:uid="{01D3934B-1431-45A6-A2A3-1A4AD39817CC}"/>
    <cellStyle name="Normal 7 2 2 33" xfId="14582" xr:uid="{ED6FCE8F-F381-4A34-96C4-01177E36E12D}"/>
    <cellStyle name="Normal 7 2 2 34" xfId="14583" xr:uid="{ECF403A1-D125-4D16-8047-57ECA9EEA2E1}"/>
    <cellStyle name="Normal 7 2 2 35" xfId="14584" xr:uid="{1AA14FEF-BF7A-4399-86D0-378A65A3A385}"/>
    <cellStyle name="Normal 7 2 2 36" xfId="14585" xr:uid="{702A724D-5B6B-4E31-B377-D78DF26B3D54}"/>
    <cellStyle name="Normal 7 2 2 37" xfId="14586" xr:uid="{9CB1C2E3-40B8-42EF-AAB8-FC40DE7E3F01}"/>
    <cellStyle name="Normal 7 2 2 38" xfId="14587" xr:uid="{428AB37D-8AA9-466D-AFED-E80692431E33}"/>
    <cellStyle name="Normal 7 2 2 39" xfId="14588" xr:uid="{35464CAD-93F7-41EF-8F8C-46C77672BFD3}"/>
    <cellStyle name="Normal 7 2 2 4" xfId="14589" xr:uid="{1F7E7221-A5C6-44A4-9AD0-E8A24A956129}"/>
    <cellStyle name="Normal 7 2 2 40" xfId="14590" xr:uid="{45AD8EA1-E2B0-47EE-93D5-CDADCE52C1D5}"/>
    <cellStyle name="Normal 7 2 2 5" xfId="14591" xr:uid="{79506017-44FA-4126-A95A-4949CA48B784}"/>
    <cellStyle name="Normal 7 2 2 6" xfId="14592" xr:uid="{BAE5FF41-B954-410E-9C52-6BB070EB6B3A}"/>
    <cellStyle name="Normal 7 2 2 7" xfId="14593" xr:uid="{0CA5550B-5759-4E33-8B39-7227F12EA485}"/>
    <cellStyle name="Normal 7 2 2 8" xfId="14594" xr:uid="{384D785C-8C40-49E8-A14B-6726C478157D}"/>
    <cellStyle name="Normal 7 2 2 9" xfId="14595" xr:uid="{85A230E8-51DC-4370-BD38-B2CB9B504569}"/>
    <cellStyle name="Normal 7 2 20" xfId="14596" xr:uid="{14BD12BA-C6A4-408D-B896-0414D6660535}"/>
    <cellStyle name="Normal 7 2 21" xfId="14597" xr:uid="{355D9A59-8821-4519-A2D1-168DB9ACC261}"/>
    <cellStyle name="Normal 7 2 22" xfId="14598" xr:uid="{A3BCA4BB-17AE-4478-B9E3-B9500F32B940}"/>
    <cellStyle name="Normal 7 2 23" xfId="14599" xr:uid="{165BE5BB-FA4D-432A-82E6-4DB337039841}"/>
    <cellStyle name="Normal 7 2 24" xfId="14600" xr:uid="{2701F0C6-24D5-468F-81D7-5F5FA5F3776F}"/>
    <cellStyle name="Normal 7 2 25" xfId="14601" xr:uid="{B1B358F2-8495-4C96-AF8D-262C5FC03C0D}"/>
    <cellStyle name="Normal 7 2 26" xfId="14602" xr:uid="{8BE3BA03-BB57-4897-A5FE-13BC8585972E}"/>
    <cellStyle name="Normal 7 2 27" xfId="14603" xr:uid="{D6566C84-1274-4D25-950D-C0506C89F0BB}"/>
    <cellStyle name="Normal 7 2 28" xfId="14604" xr:uid="{7C8C2233-C371-4401-A4B4-7C62243C1588}"/>
    <cellStyle name="Normal 7 2 29" xfId="14605" xr:uid="{A064238A-C847-4466-9AFA-674FD61BA789}"/>
    <cellStyle name="Normal 7 2 3" xfId="14606" xr:uid="{06C103D8-2B57-46F9-9D7B-0D5CBEACEA22}"/>
    <cellStyle name="Normal 7 2 3 10" xfId="14607" xr:uid="{FBD5EDC1-7ED8-4C56-999F-7B2DBB0B11F7}"/>
    <cellStyle name="Normal 7 2 3 11" xfId="14608" xr:uid="{D4D4DB8A-F0B6-47DE-9F19-5E615EB1EBE1}"/>
    <cellStyle name="Normal 7 2 3 12" xfId="14609" xr:uid="{669FE9BC-19D9-4CD4-865A-8E5351341789}"/>
    <cellStyle name="Normal 7 2 3 13" xfId="14610" xr:uid="{543200C8-3083-4626-9EA0-11A28ECAE00B}"/>
    <cellStyle name="Normal 7 2 3 14" xfId="14611" xr:uid="{31FE959C-6466-4D9C-9118-026D8369BEEA}"/>
    <cellStyle name="Normal 7 2 3 15" xfId="14612" xr:uid="{A4928B82-F44E-4235-87E7-AD0E413E88CA}"/>
    <cellStyle name="Normal 7 2 3 16" xfId="14613" xr:uid="{3BAF5AEB-1250-455B-9A2A-01F5F8099C23}"/>
    <cellStyle name="Normal 7 2 3 17" xfId="14614" xr:uid="{57A89722-4298-4A46-940A-0C18E463B00B}"/>
    <cellStyle name="Normal 7 2 3 18" xfId="14615" xr:uid="{3389FBD4-20DC-4399-A418-9C6AFBDCE95F}"/>
    <cellStyle name="Normal 7 2 3 19" xfId="14616" xr:uid="{773BB8AD-B66F-4FF9-A55B-13852602CEDB}"/>
    <cellStyle name="Normal 7 2 3 2" xfId="14617" xr:uid="{4FA51AD0-17BB-413E-866A-A2DEC2F0C07E}"/>
    <cellStyle name="Normal 7 2 3 2 10" xfId="14618" xr:uid="{671C513C-C430-441F-846C-90886D4C3EDD}"/>
    <cellStyle name="Normal 7 2 3 2 11" xfId="14619" xr:uid="{B0943901-A84F-489B-8009-AD2F6FAB4EDE}"/>
    <cellStyle name="Normal 7 2 3 2 12" xfId="14620" xr:uid="{04AA0F4C-E174-4CF3-994D-AF10F2248FDD}"/>
    <cellStyle name="Normal 7 2 3 2 13" xfId="14621" xr:uid="{ECBFD423-B74E-48BA-AEA3-A22D93094DC2}"/>
    <cellStyle name="Normal 7 2 3 2 14" xfId="14622" xr:uid="{D0665C31-2EA4-4BC6-9BC9-5248BADB6D26}"/>
    <cellStyle name="Normal 7 2 3 2 15" xfId="14623" xr:uid="{C690B5D8-9524-4F92-8CD8-FB5B58C07E72}"/>
    <cellStyle name="Normal 7 2 3 2 16" xfId="14624" xr:uid="{565122E7-4387-4B63-8B80-DF25005CE656}"/>
    <cellStyle name="Normal 7 2 3 2 17" xfId="14625" xr:uid="{3372B93D-4E1A-4B38-8244-515AB0801489}"/>
    <cellStyle name="Normal 7 2 3 2 18" xfId="14626" xr:uid="{F3676857-B92D-4EB7-8132-59CEDA6E0893}"/>
    <cellStyle name="Normal 7 2 3 2 19" xfId="14627" xr:uid="{DEC1A138-2AEE-4C9B-B110-EA471CB2FD4C}"/>
    <cellStyle name="Normal 7 2 3 2 2" xfId="14628" xr:uid="{8ED55C05-1B46-4787-ABCC-753ED32C991E}"/>
    <cellStyle name="Normal 7 2 3 2 20" xfId="14629" xr:uid="{0EB74A61-7BDE-4CEF-96B8-BAB383CE55F3}"/>
    <cellStyle name="Normal 7 2 3 2 21" xfId="14630" xr:uid="{A169AE2B-022A-4BBF-B008-35A4A1368C00}"/>
    <cellStyle name="Normal 7 2 3 2 22" xfId="14631" xr:uid="{AF186436-7645-4ACC-A89A-2608FCF5536C}"/>
    <cellStyle name="Normal 7 2 3 2 23" xfId="14632" xr:uid="{1CE1C8E3-D238-4D61-BB36-6F63BCBDBB8B}"/>
    <cellStyle name="Normal 7 2 3 2 24" xfId="14633" xr:uid="{CB288224-3B10-424E-9C3B-740B30064CAB}"/>
    <cellStyle name="Normal 7 2 3 2 25" xfId="14634" xr:uid="{E210935C-5F40-442B-9FA5-05E47C57EC3A}"/>
    <cellStyle name="Normal 7 2 3 2 26" xfId="14635" xr:uid="{DD8ACBEF-23F9-44FE-93BC-A4023CCD1918}"/>
    <cellStyle name="Normal 7 2 3 2 27" xfId="14636" xr:uid="{61887142-8F63-4905-81F6-7792F07A4CF0}"/>
    <cellStyle name="Normal 7 2 3 2 28" xfId="14637" xr:uid="{86356BEF-4EEB-4445-A66F-B63163042840}"/>
    <cellStyle name="Normal 7 2 3 2 29" xfId="14638" xr:uid="{AECA8729-CEF8-408F-85AB-9842F0CDF106}"/>
    <cellStyle name="Normal 7 2 3 2 3" xfId="14639" xr:uid="{79551081-1340-4FF9-A0D6-C82B5A2D19E1}"/>
    <cellStyle name="Normal 7 2 3 2 30" xfId="14640" xr:uid="{CEACFBF7-C3A6-4C58-AD54-87F8A157449A}"/>
    <cellStyle name="Normal 7 2 3 2 31" xfId="14641" xr:uid="{128C1EAB-75D7-4E1D-B17B-9D7C1F50B6F2}"/>
    <cellStyle name="Normal 7 2 3 2 32" xfId="14642" xr:uid="{7B27CD61-60C1-4CDC-8DBE-999F6B913A6C}"/>
    <cellStyle name="Normal 7 2 3 2 33" xfId="14643" xr:uid="{BB08A5D3-C345-419C-827E-0A085E23ABD1}"/>
    <cellStyle name="Normal 7 2 3 2 34" xfId="14644" xr:uid="{24903242-466C-41EB-BFE0-2CBEA484DDA7}"/>
    <cellStyle name="Normal 7 2 3 2 35" xfId="14645" xr:uid="{0EE35033-D5A0-4DED-AC3B-0EAEEF35DCCD}"/>
    <cellStyle name="Normal 7 2 3 2 36" xfId="14646" xr:uid="{D1911F06-3657-4C33-A77D-8497B1AF9AA4}"/>
    <cellStyle name="Normal 7 2 3 2 37" xfId="14647" xr:uid="{2325FA12-311E-4735-9DF8-7676E2680D81}"/>
    <cellStyle name="Normal 7 2 3 2 38" xfId="14648" xr:uid="{E498A898-0D78-44D6-B6B6-8FFDBF6911A8}"/>
    <cellStyle name="Normal 7 2 3 2 4" xfId="14649" xr:uid="{B0F833D9-6B9B-4225-B2F2-948155EDBE77}"/>
    <cellStyle name="Normal 7 2 3 2 5" xfId="14650" xr:uid="{EDB42E79-E58E-44DA-BB97-6ED8B48A88BE}"/>
    <cellStyle name="Normal 7 2 3 2 6" xfId="14651" xr:uid="{7E5BE1E6-5F92-4F43-9F15-85B5A58EA2C9}"/>
    <cellStyle name="Normal 7 2 3 2 7" xfId="14652" xr:uid="{5511DB58-23A7-4B33-99AB-C50877CE2D07}"/>
    <cellStyle name="Normal 7 2 3 2 8" xfId="14653" xr:uid="{826BC00E-BCD5-411B-83C5-2653FF5063D0}"/>
    <cellStyle name="Normal 7 2 3 2 9" xfId="14654" xr:uid="{CF8CBBE6-E1FE-4347-996D-BC09AC3CC72A}"/>
    <cellStyle name="Normal 7 2 3 20" xfId="14655" xr:uid="{39C995AF-7BAC-4C98-A2D4-C2AE8293F303}"/>
    <cellStyle name="Normal 7 2 3 21" xfId="14656" xr:uid="{B4B0C6B1-8478-4BA0-8ACC-0A6CCAB0CA16}"/>
    <cellStyle name="Normal 7 2 3 22" xfId="14657" xr:uid="{904E0B84-C814-4D59-B713-6D1274164777}"/>
    <cellStyle name="Normal 7 2 3 23" xfId="14658" xr:uid="{0BE7ACE5-2CFE-4A84-9C68-BD18320924E0}"/>
    <cellStyle name="Normal 7 2 3 24" xfId="14659" xr:uid="{D7727B1C-6023-49E6-8CD9-4EBCC6088743}"/>
    <cellStyle name="Normal 7 2 3 25" xfId="14660" xr:uid="{7ACE8303-3028-4638-94CD-5D3899E18462}"/>
    <cellStyle name="Normal 7 2 3 26" xfId="14661" xr:uid="{707BA8B9-F927-4667-A6BF-3319A89DE64F}"/>
    <cellStyle name="Normal 7 2 3 27" xfId="14662" xr:uid="{D754693D-C9F9-408A-982C-79D67A808120}"/>
    <cellStyle name="Normal 7 2 3 28" xfId="14663" xr:uid="{09889A31-AB5B-4B3E-96E4-A3D06BC665AD}"/>
    <cellStyle name="Normal 7 2 3 29" xfId="14664" xr:uid="{DBB53869-2091-49C8-BF27-2EE74B1991EB}"/>
    <cellStyle name="Normal 7 2 3 3" xfId="14665" xr:uid="{1A2BF331-AFAE-487E-AEAA-BD9192B49110}"/>
    <cellStyle name="Normal 7 2 3 30" xfId="14666" xr:uid="{B7BAE625-EDDA-4E37-8DC1-36299AD9B34E}"/>
    <cellStyle name="Normal 7 2 3 31" xfId="14667" xr:uid="{60F156D1-89EA-4542-BCD4-79C0851BD214}"/>
    <cellStyle name="Normal 7 2 3 32" xfId="14668" xr:uid="{250D5083-3436-4AC1-A7DF-B2C04E58A6CA}"/>
    <cellStyle name="Normal 7 2 3 33" xfId="14669" xr:uid="{DE303067-8B82-41FD-A0D8-3C410172CED4}"/>
    <cellStyle name="Normal 7 2 3 34" xfId="14670" xr:uid="{43DFB72A-EEFD-4029-9EA8-20265CDAA440}"/>
    <cellStyle name="Normal 7 2 3 35" xfId="14671" xr:uid="{1EC1B216-7467-4991-A751-D9472FE80F2F}"/>
    <cellStyle name="Normal 7 2 3 36" xfId="14672" xr:uid="{9BE51C26-2E96-44BE-A7FD-8929F4DA2C2B}"/>
    <cellStyle name="Normal 7 2 3 37" xfId="14673" xr:uid="{18177789-B2DA-42EB-AAD7-7EC0AEE6BAC5}"/>
    <cellStyle name="Normal 7 2 3 38" xfId="14674" xr:uid="{B2C6D39B-95CB-4DCF-8EA3-B3AA0CE99776}"/>
    <cellStyle name="Normal 7 2 3 4" xfId="14675" xr:uid="{10FCE1C7-4851-4E68-9C08-0FC35ACBEA7E}"/>
    <cellStyle name="Normal 7 2 3 5" xfId="14676" xr:uid="{063351A8-3DAD-4D72-BA09-0314E29B3C6D}"/>
    <cellStyle name="Normal 7 2 3 6" xfId="14677" xr:uid="{DBDB1447-51FC-496C-9B85-390A8D574750}"/>
    <cellStyle name="Normal 7 2 3 7" xfId="14678" xr:uid="{2F7E771B-A4F6-4ED8-B69F-28CF27128061}"/>
    <cellStyle name="Normal 7 2 3 8" xfId="14679" xr:uid="{5B205735-6759-40E8-AF4E-364BD63005A5}"/>
    <cellStyle name="Normal 7 2 3 9" xfId="14680" xr:uid="{12F7BF7C-3A5E-44E3-BA37-2D5A48FD1D6E}"/>
    <cellStyle name="Normal 7 2 30" xfId="14681" xr:uid="{5AD0423A-3301-474B-A164-C3C16E3C15EF}"/>
    <cellStyle name="Normal 7 2 31" xfId="14682" xr:uid="{16E739B1-4F92-43FF-8F38-0EC24B79D77A}"/>
    <cellStyle name="Normal 7 2 32" xfId="14683" xr:uid="{D2D43FA1-6F37-419C-B8C6-7CA9E940A0D7}"/>
    <cellStyle name="Normal 7 2 33" xfId="14684" xr:uid="{24394E3B-8BD9-45FD-AEC8-AE6A4ACCB82E}"/>
    <cellStyle name="Normal 7 2 34" xfId="14685" xr:uid="{C496992A-16F5-40B7-A8A7-1914F449304F}"/>
    <cellStyle name="Normal 7 2 35" xfId="14686" xr:uid="{117A3724-0118-4F9A-B771-2BC57E43EF3B}"/>
    <cellStyle name="Normal 7 2 36" xfId="14687" xr:uid="{2EE0FCD2-0540-47CB-88C0-BE4758E8EED5}"/>
    <cellStyle name="Normal 7 2 37" xfId="14688" xr:uid="{561EC624-EE07-4059-8F2B-591B66BFB701}"/>
    <cellStyle name="Normal 7 2 38" xfId="14689" xr:uid="{87FABBE1-4BB5-42BB-8660-7D1B467BA38D}"/>
    <cellStyle name="Normal 7 2 39" xfId="14690" xr:uid="{AFDDBB71-49B4-4380-A008-05EAC79229FB}"/>
    <cellStyle name="Normal 7 2 4" xfId="14691" xr:uid="{B148805B-F758-46B9-A164-4A7ED35F7B80}"/>
    <cellStyle name="Normal 7 2 40" xfId="14692" xr:uid="{55B4F663-7D4A-4C0D-9EB4-3D4D96EF66E5}"/>
    <cellStyle name="Normal 7 2 41" xfId="14693" xr:uid="{F6175E85-BA6A-4D4F-92CB-61CAB7BA87A6}"/>
    <cellStyle name="Normal 7 2 42" xfId="14694" xr:uid="{3FEC2684-6993-493C-85BD-3662FA45A490}"/>
    <cellStyle name="Normal 7 2 43" xfId="14695" xr:uid="{DB8E5420-9D16-4BE2-BBBD-39193CD4A269}"/>
    <cellStyle name="Normal 7 2 44" xfId="14696" xr:uid="{F5429912-6882-49A2-8862-FADFDA840F62}"/>
    <cellStyle name="Normal 7 2 45" xfId="14697" xr:uid="{67D66C7D-70D7-42DF-9679-D3FD933682DF}"/>
    <cellStyle name="Normal 7 2 46" xfId="14698" xr:uid="{E652B061-EA7A-46CB-844D-AD055F5A1E6B}"/>
    <cellStyle name="Normal 7 2 47" xfId="14699" xr:uid="{1716EFFD-0985-4064-B97F-65807B8CD716}"/>
    <cellStyle name="Normal 7 2 5" xfId="14700" xr:uid="{EDBDA4DF-81E4-4A58-8104-D7098E60BC0E}"/>
    <cellStyle name="Normal 7 2 6" xfId="14701" xr:uid="{F5DF4BFE-73DD-4ADF-9F84-10C552242EB9}"/>
    <cellStyle name="Normal 7 2 7" xfId="14702" xr:uid="{D15E7BA1-E3C1-4100-922D-4ED54205FDA7}"/>
    <cellStyle name="Normal 7 2 8" xfId="14703" xr:uid="{B4A003A8-4C9B-4255-8563-D93A9D325696}"/>
    <cellStyle name="Normal 7 2 9" xfId="14704" xr:uid="{3DCC539A-0260-4E24-B818-8501C8F36C20}"/>
    <cellStyle name="Normal 7 3" xfId="14705" xr:uid="{88AB8253-A1CC-4878-A293-C7D899F2D6CC}"/>
    <cellStyle name="Normal 7 3 10" xfId="14706" xr:uid="{40A36AEE-9DBE-44A2-8BAC-32B5CE7C3795}"/>
    <cellStyle name="Normal 7 3 11" xfId="14707" xr:uid="{C6726F92-4EAD-48D0-B5BB-93B9C69E58D3}"/>
    <cellStyle name="Normal 7 3 12" xfId="14708" xr:uid="{9D96CEC1-7478-43F9-B5B2-0537DDAE25E9}"/>
    <cellStyle name="Normal 7 3 13" xfId="14709" xr:uid="{00B807EE-7A7E-43A9-8927-3F533C6E2DC9}"/>
    <cellStyle name="Normal 7 3 14" xfId="14710" xr:uid="{2DE26441-5570-421C-8602-A194C2CD2CB5}"/>
    <cellStyle name="Normal 7 3 15" xfId="14711" xr:uid="{7FC30F43-9F54-43FC-A14D-BA7293E21C45}"/>
    <cellStyle name="Normal 7 3 16" xfId="14712" xr:uid="{8066456B-AC7B-4C0B-B935-4F371E42221C}"/>
    <cellStyle name="Normal 7 3 17" xfId="14713" xr:uid="{ABB6C681-7241-4BC2-9E73-152DA82F5B71}"/>
    <cellStyle name="Normal 7 3 18" xfId="14714" xr:uid="{BFA28E89-957E-4A4B-B1AC-31F6C47C6F71}"/>
    <cellStyle name="Normal 7 3 19" xfId="14715" xr:uid="{D497718B-2890-4CE1-B8E1-4F5FC6E64D41}"/>
    <cellStyle name="Normal 7 3 2" xfId="14716" xr:uid="{3BC1D88E-FF6E-4465-96FA-4E7BC8C1C133}"/>
    <cellStyle name="Normal 7 3 2 10" xfId="14717" xr:uid="{19D3DD16-163D-40FE-959F-BD4342AF8367}"/>
    <cellStyle name="Normal 7 3 2 11" xfId="14718" xr:uid="{8BFAA288-A902-4CD2-BC8D-26696E0769FF}"/>
    <cellStyle name="Normal 7 3 2 12" xfId="14719" xr:uid="{27F53AB0-0236-441F-8B7E-A3AA22E1D083}"/>
    <cellStyle name="Normal 7 3 2 13" xfId="14720" xr:uid="{5DA94F6B-A13E-4F78-AEC6-4BB23BBE382E}"/>
    <cellStyle name="Normal 7 3 2 14" xfId="14721" xr:uid="{79DF7B20-0C5F-4A34-9C0C-F4C7ED42B8DA}"/>
    <cellStyle name="Normal 7 3 2 15" xfId="14722" xr:uid="{24D81544-4B3E-4F96-92D4-C2D6882C6585}"/>
    <cellStyle name="Normal 7 3 2 16" xfId="14723" xr:uid="{ED10AE36-2B5F-4838-A10C-8CB3309EB02E}"/>
    <cellStyle name="Normal 7 3 2 17" xfId="14724" xr:uid="{B0D48514-3531-4317-899E-57A047EE66B5}"/>
    <cellStyle name="Normal 7 3 2 18" xfId="14725" xr:uid="{493F57D0-0953-47FB-A3F7-01C7E8C2000D}"/>
    <cellStyle name="Normal 7 3 2 19" xfId="14726" xr:uid="{80ED76F2-4860-4B32-AD19-2FBC77EF30C9}"/>
    <cellStyle name="Normal 7 3 2 2" xfId="14727" xr:uid="{D9BB05C6-0967-4596-9780-C95CA44EE887}"/>
    <cellStyle name="Normal 7 3 2 2 10" xfId="14728" xr:uid="{6FBD4861-6096-4BF7-9CDC-24C385DEF080}"/>
    <cellStyle name="Normal 7 3 2 2 11" xfId="14729" xr:uid="{5812BFBE-4993-4BB8-9BAE-66CA8D7C1538}"/>
    <cellStyle name="Normal 7 3 2 2 12" xfId="14730" xr:uid="{4B582051-D386-4D00-918B-152558454007}"/>
    <cellStyle name="Normal 7 3 2 2 13" xfId="14731" xr:uid="{E3D63F68-4183-482A-8E2F-95EC25341385}"/>
    <cellStyle name="Normal 7 3 2 2 14" xfId="14732" xr:uid="{66481D5D-491F-4707-9E87-CC9ED1CFE615}"/>
    <cellStyle name="Normal 7 3 2 2 15" xfId="14733" xr:uid="{39CDE1F6-4537-4041-AB18-E89EEB62680F}"/>
    <cellStyle name="Normal 7 3 2 2 16" xfId="14734" xr:uid="{84CBA3F4-8E9F-4482-A024-DCE47E773A2D}"/>
    <cellStyle name="Normal 7 3 2 2 17" xfId="14735" xr:uid="{68340BA2-CDC9-408D-869D-A54416066CA5}"/>
    <cellStyle name="Normal 7 3 2 2 18" xfId="14736" xr:uid="{7E3938FC-D650-4478-AA42-DBD48F1D405D}"/>
    <cellStyle name="Normal 7 3 2 2 19" xfId="14737" xr:uid="{F96EB8E0-8B55-466F-9CF5-02CF9FB76278}"/>
    <cellStyle name="Normal 7 3 2 2 2" xfId="14738" xr:uid="{48966907-669C-460A-9DC8-754A437AEFE6}"/>
    <cellStyle name="Normal 7 3 2 2 2 10" xfId="14739" xr:uid="{E52E4256-7F95-4EE8-AED2-1C1EB021803F}"/>
    <cellStyle name="Normal 7 3 2 2 2 11" xfId="14740" xr:uid="{A2FF9913-2F14-44D7-AE46-A27160D69EDF}"/>
    <cellStyle name="Normal 7 3 2 2 2 12" xfId="14741" xr:uid="{054ECC95-315F-4925-9F3F-2F4FF73BE442}"/>
    <cellStyle name="Normal 7 3 2 2 2 13" xfId="14742" xr:uid="{E4F3B347-0C3A-4A43-93E2-8A482D454B61}"/>
    <cellStyle name="Normal 7 3 2 2 2 14" xfId="14743" xr:uid="{9FDA1D2F-1833-43C0-88F9-8F49A34FEEE7}"/>
    <cellStyle name="Normal 7 3 2 2 2 15" xfId="14744" xr:uid="{6F9AB395-30BA-4835-9AE8-423911678420}"/>
    <cellStyle name="Normal 7 3 2 2 2 16" xfId="14745" xr:uid="{40138F2E-9181-4A07-A7CF-DB8A65F55ED4}"/>
    <cellStyle name="Normal 7 3 2 2 2 17" xfId="14746" xr:uid="{75573314-A64E-4A85-B603-E421644D1F6D}"/>
    <cellStyle name="Normal 7 3 2 2 2 18" xfId="14747" xr:uid="{2E4D80AE-4D83-43CE-A76E-E3F1C43E5D18}"/>
    <cellStyle name="Normal 7 3 2 2 2 19" xfId="14748" xr:uid="{CFE7F307-C19A-478C-983F-A54121D40F8E}"/>
    <cellStyle name="Normal 7 3 2 2 2 2" xfId="14749" xr:uid="{94904C37-B3DD-49AE-BA5C-099153780C42}"/>
    <cellStyle name="Normal 7 3 2 2 2 20" xfId="14750" xr:uid="{C865C6AA-82C5-49CF-A2A4-F2101E765120}"/>
    <cellStyle name="Normal 7 3 2 2 2 21" xfId="14751" xr:uid="{D8AD2528-104D-4D0A-901E-532C67E61AE0}"/>
    <cellStyle name="Normal 7 3 2 2 2 22" xfId="14752" xr:uid="{FFB76B69-14DF-498C-9E1F-E28E2E616B00}"/>
    <cellStyle name="Normal 7 3 2 2 2 23" xfId="14753" xr:uid="{394C4F94-D730-47E9-8D2B-52C23B4315E5}"/>
    <cellStyle name="Normal 7 3 2 2 2 24" xfId="14754" xr:uid="{6108B6E4-D32E-43E8-BAFC-B793918F635B}"/>
    <cellStyle name="Normal 7 3 2 2 2 25" xfId="14755" xr:uid="{587079ED-A936-4D3D-B447-BA10496B1C4F}"/>
    <cellStyle name="Normal 7 3 2 2 2 26" xfId="14756" xr:uid="{32D575FF-EF54-48D5-B9E6-A9FDF2A60E0A}"/>
    <cellStyle name="Normal 7 3 2 2 2 27" xfId="14757" xr:uid="{9A2B837E-D9EC-48AD-81F8-963C0045E2F3}"/>
    <cellStyle name="Normal 7 3 2 2 2 28" xfId="14758" xr:uid="{477F8887-1322-468D-B5C1-BC95C2D68DC4}"/>
    <cellStyle name="Normal 7 3 2 2 2 29" xfId="14759" xr:uid="{B192263E-0EA0-496F-89F5-102D400C9C2B}"/>
    <cellStyle name="Normal 7 3 2 2 2 3" xfId="14760" xr:uid="{70A8D214-B5BF-41ED-9783-36094A0F0E7E}"/>
    <cellStyle name="Normal 7 3 2 2 2 30" xfId="14761" xr:uid="{3796B2A4-B125-4F12-ABEF-131C15810A28}"/>
    <cellStyle name="Normal 7 3 2 2 2 31" xfId="14762" xr:uid="{F8821BC3-5EA5-43C9-9F89-6AFC522F983D}"/>
    <cellStyle name="Normal 7 3 2 2 2 32" xfId="14763" xr:uid="{392258EC-B22B-40EA-BCB9-DDE8517431E0}"/>
    <cellStyle name="Normal 7 3 2 2 2 33" xfId="14764" xr:uid="{CD0CCF0A-46B4-4952-8646-717BE80F5204}"/>
    <cellStyle name="Normal 7 3 2 2 2 34" xfId="14765" xr:uid="{CDECF9F3-C2B1-4C20-87C4-02F306795885}"/>
    <cellStyle name="Normal 7 3 2 2 2 35" xfId="14766" xr:uid="{95812B67-0BE1-4BDF-B41C-599665BED2EC}"/>
    <cellStyle name="Normal 7 3 2 2 2 36" xfId="14767" xr:uid="{95446932-8EB2-42EE-9166-029B5447DB75}"/>
    <cellStyle name="Normal 7 3 2 2 2 37" xfId="14768" xr:uid="{2F73E680-8AC7-4AD5-9D24-4FE9ED75A4EE}"/>
    <cellStyle name="Normal 7 3 2 2 2 38" xfId="14769" xr:uid="{F0431083-27D7-4ED3-9364-86EBB7D913AC}"/>
    <cellStyle name="Normal 7 3 2 2 2 4" xfId="14770" xr:uid="{7EE7C36C-4081-49F2-BAC9-EBA2C7CC9F70}"/>
    <cellStyle name="Normal 7 3 2 2 2 5" xfId="14771" xr:uid="{C30DC9A9-13C4-405C-B72F-F28091B911D3}"/>
    <cellStyle name="Normal 7 3 2 2 2 6" xfId="14772" xr:uid="{61179844-DAEE-4667-B382-F0780FD4FE1B}"/>
    <cellStyle name="Normal 7 3 2 2 2 7" xfId="14773" xr:uid="{30B2E891-56C5-41F8-AF43-DD59C2296183}"/>
    <cellStyle name="Normal 7 3 2 2 2 8" xfId="14774" xr:uid="{14954D25-0F93-42F7-ADD3-F36CE4FD5F10}"/>
    <cellStyle name="Normal 7 3 2 2 2 9" xfId="14775" xr:uid="{C38E487B-44E7-49BC-8954-6990C9605A8A}"/>
    <cellStyle name="Normal 7 3 2 2 20" xfId="14776" xr:uid="{7F11EE1E-DCCC-4C64-8BEE-811FEE287AFC}"/>
    <cellStyle name="Normal 7 3 2 2 21" xfId="14777" xr:uid="{3937071E-780F-460B-913C-921CB0C614EE}"/>
    <cellStyle name="Normal 7 3 2 2 22" xfId="14778" xr:uid="{31D77C30-7C69-471D-AA21-92E1DC2B76D0}"/>
    <cellStyle name="Normal 7 3 2 2 23" xfId="14779" xr:uid="{B5F1D120-99DF-4B29-93A6-CB97B35780D4}"/>
    <cellStyle name="Normal 7 3 2 2 24" xfId="14780" xr:uid="{FB7E6A64-73E0-4716-946B-FFC7290E771A}"/>
    <cellStyle name="Normal 7 3 2 2 25" xfId="14781" xr:uid="{37505D6F-CBB5-45D4-86B2-13E6067A3C34}"/>
    <cellStyle name="Normal 7 3 2 2 26" xfId="14782" xr:uid="{BCEA2A4D-6438-49AB-85E0-27493AA9A4CB}"/>
    <cellStyle name="Normal 7 3 2 2 27" xfId="14783" xr:uid="{E7D72898-51A5-45FE-9368-5D1F9B9177FC}"/>
    <cellStyle name="Normal 7 3 2 2 28" xfId="14784" xr:uid="{07C957DA-18F1-49A4-B35B-23914D1EC751}"/>
    <cellStyle name="Normal 7 3 2 2 29" xfId="14785" xr:uid="{46BFA26E-167B-449B-A98B-45EDF1663504}"/>
    <cellStyle name="Normal 7 3 2 2 3" xfId="14786" xr:uid="{A71618AE-B742-4765-A31F-80BA7E17242D}"/>
    <cellStyle name="Normal 7 3 2 2 30" xfId="14787" xr:uid="{E708FB64-C524-47F9-B69D-D84EF155D35F}"/>
    <cellStyle name="Normal 7 3 2 2 31" xfId="14788" xr:uid="{15222118-57E0-40AB-9B0B-B6929C1D786B}"/>
    <cellStyle name="Normal 7 3 2 2 32" xfId="14789" xr:uid="{5DE76667-281F-40A2-83D8-EA8C05945F91}"/>
    <cellStyle name="Normal 7 3 2 2 33" xfId="14790" xr:uid="{E8CFB953-0873-470C-AD9A-7AE675644C59}"/>
    <cellStyle name="Normal 7 3 2 2 34" xfId="14791" xr:uid="{148F5F4B-DD3F-4981-9460-657C409E9588}"/>
    <cellStyle name="Normal 7 3 2 2 35" xfId="14792" xr:uid="{8B8E8455-FF95-4B3D-B098-7F0DC8E33A5B}"/>
    <cellStyle name="Normal 7 3 2 2 36" xfId="14793" xr:uid="{2433180D-6ED8-4BCE-B325-D8A452495DCA}"/>
    <cellStyle name="Normal 7 3 2 2 37" xfId="14794" xr:uid="{DAAC996C-D81A-4EC0-B9C0-31BC987110BE}"/>
    <cellStyle name="Normal 7 3 2 2 38" xfId="14795" xr:uid="{1B546655-0765-4843-AD5E-5B4D96BF5831}"/>
    <cellStyle name="Normal 7 3 2 2 4" xfId="14796" xr:uid="{995C0FBB-5F48-45B8-815C-1AC956BD53E0}"/>
    <cellStyle name="Normal 7 3 2 2 5" xfId="14797" xr:uid="{AD09A6A7-4BEA-45FE-B5D4-BFFA2AF0266E}"/>
    <cellStyle name="Normal 7 3 2 2 6" xfId="14798" xr:uid="{3E4D1CB4-1573-4DD1-A99B-6D6FD13267E1}"/>
    <cellStyle name="Normal 7 3 2 2 7" xfId="14799" xr:uid="{81D386D3-73BF-40F2-8694-EB20939B8992}"/>
    <cellStyle name="Normal 7 3 2 2 8" xfId="14800" xr:uid="{CC1236F5-FA1C-48A9-857E-2174221C4282}"/>
    <cellStyle name="Normal 7 3 2 2 9" xfId="14801" xr:uid="{06E630C9-1B7E-459F-BDCD-51A2B98F6B65}"/>
    <cellStyle name="Normal 7 3 2 20" xfId="14802" xr:uid="{5DB5A6E2-88FB-4574-BFA2-2A9946609391}"/>
    <cellStyle name="Normal 7 3 2 21" xfId="14803" xr:uid="{5E134FD5-53BF-4E5D-A0CA-584BAE625744}"/>
    <cellStyle name="Normal 7 3 2 22" xfId="14804" xr:uid="{3033F6C1-6959-4A44-A7FC-3E4ED42FA388}"/>
    <cellStyle name="Normal 7 3 2 23" xfId="14805" xr:uid="{D41CDF92-814F-4545-ACC4-FFBDA73BB9B5}"/>
    <cellStyle name="Normal 7 3 2 24" xfId="14806" xr:uid="{D0BF2E7D-2EC1-4FB0-8443-2133C6933336}"/>
    <cellStyle name="Normal 7 3 2 25" xfId="14807" xr:uid="{9C0D2085-90D8-461B-BE76-0118E929CEC1}"/>
    <cellStyle name="Normal 7 3 2 26" xfId="14808" xr:uid="{CB5755C4-2434-40F7-AAE6-176FA1CB56DC}"/>
    <cellStyle name="Normal 7 3 2 27" xfId="14809" xr:uid="{35ADE036-C10A-412C-91AB-315B7367ABF2}"/>
    <cellStyle name="Normal 7 3 2 28" xfId="14810" xr:uid="{D0965A0D-F05E-4FD0-9E80-8B90BBD26A53}"/>
    <cellStyle name="Normal 7 3 2 29" xfId="14811" xr:uid="{1607387A-7B05-496C-A1AD-DE1E33AE2515}"/>
    <cellStyle name="Normal 7 3 2 3" xfId="14812" xr:uid="{53CFDED2-2228-4455-A51D-7DCBE2F5C8F7}"/>
    <cellStyle name="Normal 7 3 2 30" xfId="14813" xr:uid="{3D80991D-A808-44ED-8F41-7D4A7C235A66}"/>
    <cellStyle name="Normal 7 3 2 31" xfId="14814" xr:uid="{3C1C2D25-5F3D-43EC-915B-AC96BEFD6071}"/>
    <cellStyle name="Normal 7 3 2 32" xfId="14815" xr:uid="{C1B5C648-AECD-4E11-97E0-336FC228A3CF}"/>
    <cellStyle name="Normal 7 3 2 33" xfId="14816" xr:uid="{92292740-8F69-491B-9FEC-32F9EE0352F6}"/>
    <cellStyle name="Normal 7 3 2 34" xfId="14817" xr:uid="{B500CE8D-ABFD-4698-AA96-68629E468472}"/>
    <cellStyle name="Normal 7 3 2 35" xfId="14818" xr:uid="{28664BDC-259E-4079-980F-B322D2E44854}"/>
    <cellStyle name="Normal 7 3 2 36" xfId="14819" xr:uid="{D114BAB9-0022-4FE8-B3E7-04199D07A4B1}"/>
    <cellStyle name="Normal 7 3 2 37" xfId="14820" xr:uid="{B7DB5601-93E6-4BD8-94B0-7EB4B9A62BFE}"/>
    <cellStyle name="Normal 7 3 2 38" xfId="14821" xr:uid="{6F0CA0D8-F64B-4703-B117-95A2E534E0FF}"/>
    <cellStyle name="Normal 7 3 2 39" xfId="14822" xr:uid="{FF9E3F1D-9806-4BFD-A20E-86DD04900F31}"/>
    <cellStyle name="Normal 7 3 2 4" xfId="14823" xr:uid="{6EEB1651-C6D4-4B6A-9F52-0B277C91B38E}"/>
    <cellStyle name="Normal 7 3 2 40" xfId="14824" xr:uid="{E894BDDA-D0BF-4665-9AAF-ABE715E195BB}"/>
    <cellStyle name="Normal 7 3 2 5" xfId="14825" xr:uid="{8F522DE9-D0B8-430E-A165-4E0E30E310FE}"/>
    <cellStyle name="Normal 7 3 2 6" xfId="14826" xr:uid="{07A3B3BE-B13E-4B16-816B-72A8809E3A6B}"/>
    <cellStyle name="Normal 7 3 2 7" xfId="14827" xr:uid="{3BBAB570-8F44-4C9E-A09E-8B0ECDF9F3E2}"/>
    <cellStyle name="Normal 7 3 2 8" xfId="14828" xr:uid="{E9071BA1-5541-44A1-B2B9-197746ED91B3}"/>
    <cellStyle name="Normal 7 3 2 9" xfId="14829" xr:uid="{5C711AA0-79D8-4366-9EB3-3E2D65763C4F}"/>
    <cellStyle name="Normal 7 3 20" xfId="14830" xr:uid="{7BCDF7A0-754B-442C-95CB-B56888E4BEE7}"/>
    <cellStyle name="Normal 7 3 21" xfId="14831" xr:uid="{A2B75988-24B8-4B10-B557-6360AEA92826}"/>
    <cellStyle name="Normal 7 3 22" xfId="14832" xr:uid="{2CDEF0A9-DD83-4CF3-89F2-EEEF70602FDD}"/>
    <cellStyle name="Normal 7 3 23" xfId="14833" xr:uid="{CCF9384D-C850-4786-9537-A41445EF6185}"/>
    <cellStyle name="Normal 7 3 24" xfId="14834" xr:uid="{36F62FFB-2A77-4FB2-A969-1E17BEDDEA82}"/>
    <cellStyle name="Normal 7 3 25" xfId="14835" xr:uid="{1191C8E4-276C-44B8-92B3-6F97541AF047}"/>
    <cellStyle name="Normal 7 3 26" xfId="14836" xr:uid="{7BB710CB-8738-42B0-BDE2-5D4367DB2B00}"/>
    <cellStyle name="Normal 7 3 27" xfId="14837" xr:uid="{A280384E-B5FA-4A4D-A94C-DA6B8D8E72C6}"/>
    <cellStyle name="Normal 7 3 28" xfId="14838" xr:uid="{9482F33B-7348-4519-9A6B-7FA67FA0C69A}"/>
    <cellStyle name="Normal 7 3 29" xfId="14839" xr:uid="{2C865E4C-2EB2-407C-9A09-82A810A19483}"/>
    <cellStyle name="Normal 7 3 3" xfId="14840" xr:uid="{25C0E186-15E4-4FF6-B40A-C4753158EB43}"/>
    <cellStyle name="Normal 7 3 3 10" xfId="14841" xr:uid="{A96ABDBC-60BD-410B-9B97-6D53217A8E22}"/>
    <cellStyle name="Normal 7 3 3 11" xfId="14842" xr:uid="{3684AE38-82FB-414A-9902-B15B4FAD9665}"/>
    <cellStyle name="Normal 7 3 3 12" xfId="14843" xr:uid="{E5AE7F6C-25A4-4BEF-A28A-B63794F09B5C}"/>
    <cellStyle name="Normal 7 3 3 13" xfId="14844" xr:uid="{B2235CC0-B9DC-4A8E-976B-EE3F601BEB6A}"/>
    <cellStyle name="Normal 7 3 3 14" xfId="14845" xr:uid="{A9A82ED2-E907-427E-866E-592F5CF43E82}"/>
    <cellStyle name="Normal 7 3 3 15" xfId="14846" xr:uid="{87E51E1B-F056-441A-A1B1-A85EC54A7D4A}"/>
    <cellStyle name="Normal 7 3 3 16" xfId="14847" xr:uid="{2ABE22A3-6A1C-4D44-A025-6FF099A6A3CB}"/>
    <cellStyle name="Normal 7 3 3 17" xfId="14848" xr:uid="{72540CD4-BE96-49DF-9062-F0BA2A838CA4}"/>
    <cellStyle name="Normal 7 3 3 18" xfId="14849" xr:uid="{DB9F1190-9435-4C48-80F3-FDEFAB93225F}"/>
    <cellStyle name="Normal 7 3 3 19" xfId="14850" xr:uid="{1693E8EF-1636-493E-BCF0-EED4C77B9DC4}"/>
    <cellStyle name="Normal 7 3 3 2" xfId="14851" xr:uid="{6F28FCEF-01AF-449E-942D-A05A4E5DBD4D}"/>
    <cellStyle name="Normal 7 3 3 2 10" xfId="14852" xr:uid="{E5244ECC-6F8A-404C-B737-955F4FB368C2}"/>
    <cellStyle name="Normal 7 3 3 2 11" xfId="14853" xr:uid="{F9A3816D-3826-460F-A084-2B7092687598}"/>
    <cellStyle name="Normal 7 3 3 2 12" xfId="14854" xr:uid="{529D10E9-1AC3-4996-A552-B693A24AC153}"/>
    <cellStyle name="Normal 7 3 3 2 13" xfId="14855" xr:uid="{59C124B9-5568-4B46-9A76-48D13A51DC99}"/>
    <cellStyle name="Normal 7 3 3 2 14" xfId="14856" xr:uid="{636BFED5-722F-4344-9418-33849F735FE9}"/>
    <cellStyle name="Normal 7 3 3 2 15" xfId="14857" xr:uid="{48ABC64C-D3A3-4401-8A56-2685B68800C9}"/>
    <cellStyle name="Normal 7 3 3 2 16" xfId="14858" xr:uid="{AB50C5F7-E5D5-4985-9CA5-DCE4B395D7A0}"/>
    <cellStyle name="Normal 7 3 3 2 17" xfId="14859" xr:uid="{3CDDD6FA-D696-4E60-8E0B-54B7A025554D}"/>
    <cellStyle name="Normal 7 3 3 2 18" xfId="14860" xr:uid="{61B93036-B34F-4101-B7AE-E66995A8A6B7}"/>
    <cellStyle name="Normal 7 3 3 2 19" xfId="14861" xr:uid="{41160B36-FC74-424B-9476-E4F3F18CB0EE}"/>
    <cellStyle name="Normal 7 3 3 2 2" xfId="14862" xr:uid="{218AED1A-8AD2-4C39-8984-4A1AFBCDD048}"/>
    <cellStyle name="Normal 7 3 3 2 20" xfId="14863" xr:uid="{999A9C37-3D5D-46BA-90CD-D765BCDCA6F3}"/>
    <cellStyle name="Normal 7 3 3 2 21" xfId="14864" xr:uid="{708B93CE-9F35-473E-B483-691E9EA09D45}"/>
    <cellStyle name="Normal 7 3 3 2 22" xfId="14865" xr:uid="{52EF7DEF-1A38-46BF-8C68-B2D00EAB0B41}"/>
    <cellStyle name="Normal 7 3 3 2 23" xfId="14866" xr:uid="{6F753DFD-DB49-4E87-981F-D3EDAC5D1E3B}"/>
    <cellStyle name="Normal 7 3 3 2 24" xfId="14867" xr:uid="{9C5589BA-6F4F-47C1-88CB-8D9FD672D508}"/>
    <cellStyle name="Normal 7 3 3 2 25" xfId="14868" xr:uid="{50743740-CAB1-432D-BB4A-9CC3A153B957}"/>
    <cellStyle name="Normal 7 3 3 2 26" xfId="14869" xr:uid="{CEF6DF7C-646E-428A-A002-F39730E7562C}"/>
    <cellStyle name="Normal 7 3 3 2 27" xfId="14870" xr:uid="{0FDC1831-054F-4E3C-A309-FA4BD2C6FA19}"/>
    <cellStyle name="Normal 7 3 3 2 28" xfId="14871" xr:uid="{B816A2BB-9391-468C-958A-C7ACEA88EFE4}"/>
    <cellStyle name="Normal 7 3 3 2 29" xfId="14872" xr:uid="{5AAF6588-D8CB-45A7-8625-A145534A12A6}"/>
    <cellStyle name="Normal 7 3 3 2 3" xfId="14873" xr:uid="{E6C8CBA2-1106-4F07-BECC-C0E2791D5366}"/>
    <cellStyle name="Normal 7 3 3 2 30" xfId="14874" xr:uid="{E5C14396-DE6C-4112-9754-F14E36755F64}"/>
    <cellStyle name="Normal 7 3 3 2 31" xfId="14875" xr:uid="{48B47A33-4CF3-4266-AED1-D38A2EC26105}"/>
    <cellStyle name="Normal 7 3 3 2 32" xfId="14876" xr:uid="{A8A11070-050E-4DA7-A9F5-A5D559B24D6B}"/>
    <cellStyle name="Normal 7 3 3 2 33" xfId="14877" xr:uid="{04999C75-9032-4BBD-AD65-A6B0F6F3CFB7}"/>
    <cellStyle name="Normal 7 3 3 2 34" xfId="14878" xr:uid="{CB15167A-2AF6-4098-9AAE-F85408618947}"/>
    <cellStyle name="Normal 7 3 3 2 35" xfId="14879" xr:uid="{E9BF54F8-D9A7-465A-B097-44CDE2F796A7}"/>
    <cellStyle name="Normal 7 3 3 2 36" xfId="14880" xr:uid="{BEE80E15-E22D-42F4-9EA4-70A640516D51}"/>
    <cellStyle name="Normal 7 3 3 2 37" xfId="14881" xr:uid="{86608DE8-143C-4CA6-8440-9C52B2BB99A9}"/>
    <cellStyle name="Normal 7 3 3 2 38" xfId="14882" xr:uid="{5231157A-1600-45EB-B510-D8B50626A989}"/>
    <cellStyle name="Normal 7 3 3 2 4" xfId="14883" xr:uid="{96F19184-0585-4298-A480-58810F565D3E}"/>
    <cellStyle name="Normal 7 3 3 2 5" xfId="14884" xr:uid="{E771DC7B-0793-45B6-A094-78777E7FC6AC}"/>
    <cellStyle name="Normal 7 3 3 2 6" xfId="14885" xr:uid="{53A27AB7-9436-4D4F-AB55-03F99C733454}"/>
    <cellStyle name="Normal 7 3 3 2 7" xfId="14886" xr:uid="{3C7774D4-BC44-49A9-B362-50B7F4CB2D0E}"/>
    <cellStyle name="Normal 7 3 3 2 8" xfId="14887" xr:uid="{49DB7F56-0134-412D-956E-8D716ED8C78E}"/>
    <cellStyle name="Normal 7 3 3 2 9" xfId="14888" xr:uid="{F1624552-56B2-4E5C-9D67-58EC1039887A}"/>
    <cellStyle name="Normal 7 3 3 20" xfId="14889" xr:uid="{D0ABC441-9CC6-414B-96E0-5D5AA1B99CD5}"/>
    <cellStyle name="Normal 7 3 3 21" xfId="14890" xr:uid="{F59497DB-B2A1-491C-BEF1-DEC892413CDD}"/>
    <cellStyle name="Normal 7 3 3 22" xfId="14891" xr:uid="{981A7DFA-EC1B-4603-99BA-26AB2555E511}"/>
    <cellStyle name="Normal 7 3 3 23" xfId="14892" xr:uid="{77DA9853-0E6B-451B-B546-E7E58AB41172}"/>
    <cellStyle name="Normal 7 3 3 24" xfId="14893" xr:uid="{38634ADF-D7E3-457B-8250-A693E36D181C}"/>
    <cellStyle name="Normal 7 3 3 25" xfId="14894" xr:uid="{D522B342-5F85-4CA0-B806-55474213705F}"/>
    <cellStyle name="Normal 7 3 3 26" xfId="14895" xr:uid="{BC214F59-FC12-4944-AE62-FA370691D334}"/>
    <cellStyle name="Normal 7 3 3 27" xfId="14896" xr:uid="{A12613B2-4B3E-4E27-9A49-574475155D72}"/>
    <cellStyle name="Normal 7 3 3 28" xfId="14897" xr:uid="{5AD5CC2F-20D5-487B-8767-0C8C25A64318}"/>
    <cellStyle name="Normal 7 3 3 29" xfId="14898" xr:uid="{E5339E66-76A9-4EE5-B18E-210DC6973E2E}"/>
    <cellStyle name="Normal 7 3 3 3" xfId="14899" xr:uid="{EECB6CF2-AAD2-4E63-AE4D-05FD29E3A610}"/>
    <cellStyle name="Normal 7 3 3 30" xfId="14900" xr:uid="{BA401760-AF42-4E49-BF1F-0D271237FC52}"/>
    <cellStyle name="Normal 7 3 3 31" xfId="14901" xr:uid="{23C04ED1-ECA4-4B12-856C-E5151D1E6C4E}"/>
    <cellStyle name="Normal 7 3 3 32" xfId="14902" xr:uid="{178085E1-750C-4432-AF8F-F653C4BF1E1F}"/>
    <cellStyle name="Normal 7 3 3 33" xfId="14903" xr:uid="{35CED758-D587-4092-98DA-56F5C255BCCB}"/>
    <cellStyle name="Normal 7 3 3 34" xfId="14904" xr:uid="{0AA430C9-8185-452B-9538-EAEA82BF4D06}"/>
    <cellStyle name="Normal 7 3 3 35" xfId="14905" xr:uid="{9489BE17-EAC1-4F1B-87E8-500035B41D72}"/>
    <cellStyle name="Normal 7 3 3 36" xfId="14906" xr:uid="{F9C54B04-53CA-4575-98F6-FEB30F8FB6AF}"/>
    <cellStyle name="Normal 7 3 3 37" xfId="14907" xr:uid="{1B276241-00E0-4A0F-AADE-4CCF5949674A}"/>
    <cellStyle name="Normal 7 3 3 38" xfId="14908" xr:uid="{A1A20AB4-0E6A-4220-939E-A5F20962AFA7}"/>
    <cellStyle name="Normal 7 3 3 4" xfId="14909" xr:uid="{661665C1-DC40-4627-B0DE-C3E480DF12CB}"/>
    <cellStyle name="Normal 7 3 3 5" xfId="14910" xr:uid="{D2E167B0-E390-476E-88C8-E99CC67F7A76}"/>
    <cellStyle name="Normal 7 3 3 6" xfId="14911" xr:uid="{193FC6A0-4F0F-4316-A959-296C99D7B9FE}"/>
    <cellStyle name="Normal 7 3 3 7" xfId="14912" xr:uid="{6F1DF12F-C2C7-4A33-A673-A9761A30DEB6}"/>
    <cellStyle name="Normal 7 3 3 8" xfId="14913" xr:uid="{49F5EC9B-BBCF-4B2A-B1B3-822B0C0703D9}"/>
    <cellStyle name="Normal 7 3 3 9" xfId="14914" xr:uid="{C7A1B4A5-78EE-4FBD-BCDF-B6838078E8A8}"/>
    <cellStyle name="Normal 7 3 30" xfId="14915" xr:uid="{A996E761-305C-4019-9A00-D4EDA6096003}"/>
    <cellStyle name="Normal 7 3 31" xfId="14916" xr:uid="{5CF151BB-20D3-48F9-A197-B175F5686D59}"/>
    <cellStyle name="Normal 7 3 32" xfId="14917" xr:uid="{4D560491-C7CC-4811-AE76-15AC6B20BFA9}"/>
    <cellStyle name="Normal 7 3 33" xfId="14918" xr:uid="{AD76152A-7E8D-480B-AEA5-DA2D96F05EED}"/>
    <cellStyle name="Normal 7 3 34" xfId="14919" xr:uid="{1EACE62C-0DB3-403F-88F9-27FBA9CF326A}"/>
    <cellStyle name="Normal 7 3 35" xfId="14920" xr:uid="{BD2F89B3-AFD1-4F17-8342-2502AA3F26E9}"/>
    <cellStyle name="Normal 7 3 36" xfId="14921" xr:uid="{5901F36B-648B-4AB0-BCA3-D4EE4CBA2075}"/>
    <cellStyle name="Normal 7 3 37" xfId="14922" xr:uid="{54D85B06-6D83-4A12-A8CD-6978351C22C9}"/>
    <cellStyle name="Normal 7 3 38" xfId="14923" xr:uid="{8E664D82-DDD7-4BBB-9492-AF9A5F5A983D}"/>
    <cellStyle name="Normal 7 3 39" xfId="14924" xr:uid="{39DD6113-3A88-462C-8C45-22FEBF25585C}"/>
    <cellStyle name="Normal 7 3 4" xfId="14925" xr:uid="{68F25201-6DFE-4883-96D3-7B623B606725}"/>
    <cellStyle name="Normal 7 3 40" xfId="14926" xr:uid="{BABA7049-1FEC-47BD-B8EF-749F10AEE2C8}"/>
    <cellStyle name="Normal 7 3 41" xfId="14927" xr:uid="{63762801-D7AB-4875-87D0-0EA19DDF20F6}"/>
    <cellStyle name="Normal 7 3 42" xfId="14928" xr:uid="{D6DCDD31-58C1-42BE-828D-79EDE413D804}"/>
    <cellStyle name="Normal 7 3 43" xfId="14929" xr:uid="{8F251A85-E082-4303-8C86-A4FAAB5FA641}"/>
    <cellStyle name="Normal 7 3 44" xfId="14930" xr:uid="{85CFB717-3677-4DE9-816D-C4DA34476EF0}"/>
    <cellStyle name="Normal 7 3 45" xfId="14931" xr:uid="{349D4F5B-700A-4373-9675-4ECE110E6B30}"/>
    <cellStyle name="Normal 7 3 46" xfId="14932" xr:uid="{B70028EE-1097-42AA-AB19-9603CC479CC9}"/>
    <cellStyle name="Normal 7 3 47" xfId="14933" xr:uid="{EDB1EDB5-8022-4C5A-81E9-5BEAC40DE05F}"/>
    <cellStyle name="Normal 7 3 5" xfId="14934" xr:uid="{AFD7773C-7662-4318-9786-376D5BDA1F8E}"/>
    <cellStyle name="Normal 7 3 6" xfId="14935" xr:uid="{5DAC2A98-0873-4488-8689-2371F0534C59}"/>
    <cellStyle name="Normal 7 3 7" xfId="14936" xr:uid="{EC409A25-F090-4E92-98E8-4D31745E35E7}"/>
    <cellStyle name="Normal 7 3 8" xfId="14937" xr:uid="{8EF15509-1746-4041-8F72-D814713811A9}"/>
    <cellStyle name="Normal 7 3 9" xfId="14938" xr:uid="{C38FA0F9-1E53-42BA-94A5-FA029098C2DD}"/>
    <cellStyle name="Normal 7 4" xfId="14939" xr:uid="{E101B0AB-5C9E-4A24-8F3A-EC8038BC8FDC}"/>
    <cellStyle name="Normal 7 4 10" xfId="14940" xr:uid="{FCD568B1-7D26-436B-9609-B2A301EDFF74}"/>
    <cellStyle name="Normal 7 4 11" xfId="14941" xr:uid="{2AA71167-83DE-4AAD-9428-67C75347A5A7}"/>
    <cellStyle name="Normal 7 4 12" xfId="14942" xr:uid="{2682AA8C-D303-4851-BE59-1B3D49B9C36E}"/>
    <cellStyle name="Normal 7 4 13" xfId="14943" xr:uid="{138F5808-D167-435F-A800-F75C45D938F0}"/>
    <cellStyle name="Normal 7 4 14" xfId="14944" xr:uid="{0C7A7976-F4B6-44B8-98C4-D2F9979BF39A}"/>
    <cellStyle name="Normal 7 4 15" xfId="14945" xr:uid="{5A99FA41-392D-4903-ACD6-5FAF28CA5198}"/>
    <cellStyle name="Normal 7 4 16" xfId="14946" xr:uid="{E2DAEE2C-2D5D-4680-BE53-4ED81A395F74}"/>
    <cellStyle name="Normal 7 4 17" xfId="14947" xr:uid="{C739FAAC-02A0-437D-AE5B-F017125DB5B2}"/>
    <cellStyle name="Normal 7 4 18" xfId="14948" xr:uid="{933E7628-6BCF-49A7-8517-9CCC3314902D}"/>
    <cellStyle name="Normal 7 4 19" xfId="14949" xr:uid="{0E0118CA-D5DC-4F1B-92B7-E08B14A45303}"/>
    <cellStyle name="Normal 7 4 2" xfId="14950" xr:uid="{F4D37109-9050-484E-8D93-1013B53E7D9E}"/>
    <cellStyle name="Normal 7 4 20" xfId="14951" xr:uid="{FDCBA042-DA0B-45F7-BC25-0DD078455CE7}"/>
    <cellStyle name="Normal 7 4 21" xfId="14952" xr:uid="{46A35E14-7240-449E-8A48-0965D8756C02}"/>
    <cellStyle name="Normal 7 4 22" xfId="14953" xr:uid="{02083A2D-2FB2-44A3-9D85-2F380ABCBD15}"/>
    <cellStyle name="Normal 7 4 23" xfId="14954" xr:uid="{3751FD87-D2FC-4F8C-BF11-FD4EFD3FA833}"/>
    <cellStyle name="Normal 7 4 24" xfId="14955" xr:uid="{ACAF5FDA-7FB5-4FDA-8A36-7E470FEAF8E8}"/>
    <cellStyle name="Normal 7 4 25" xfId="14956" xr:uid="{CEEA9EA4-864A-4DCA-9BA5-FB2FAA53CAFA}"/>
    <cellStyle name="Normal 7 4 26" xfId="14957" xr:uid="{B65AE025-5433-49C9-B1F6-5C13FAD4B941}"/>
    <cellStyle name="Normal 7 4 27" xfId="14958" xr:uid="{D17984D5-682D-44E7-95C7-8E9413330C73}"/>
    <cellStyle name="Normal 7 4 28" xfId="14959" xr:uid="{23388FE2-E5E5-405B-A950-9292F04F417C}"/>
    <cellStyle name="Normal 7 4 29" xfId="14960" xr:uid="{39DD8BEF-FD94-4E42-A0B4-ADFD64209A45}"/>
    <cellStyle name="Normal 7 4 3" xfId="14961" xr:uid="{137EFB39-0B28-44A7-96B1-65C0491FCD2C}"/>
    <cellStyle name="Normal 7 4 30" xfId="14962" xr:uid="{F00EBC37-2297-471F-B9F6-AABCD66F7CFF}"/>
    <cellStyle name="Normal 7 4 31" xfId="14963" xr:uid="{BD418E09-A764-48EA-A967-92C711A24891}"/>
    <cellStyle name="Normal 7 4 32" xfId="14964" xr:uid="{D2CFDEAA-FD6A-4051-B057-B290D0609315}"/>
    <cellStyle name="Normal 7 4 33" xfId="14965" xr:uid="{160A9814-BD2B-4DD5-9015-0F69D07BD08D}"/>
    <cellStyle name="Normal 7 4 34" xfId="14966" xr:uid="{C41FC3D7-5919-4D1D-8F06-C53FD98B6224}"/>
    <cellStyle name="Normal 7 4 35" xfId="14967" xr:uid="{D870E429-251E-4AFE-9298-8F46E4021AA1}"/>
    <cellStyle name="Normal 7 4 36" xfId="14968" xr:uid="{03B1C6FC-C388-4584-9811-F6DA71300F16}"/>
    <cellStyle name="Normal 7 4 37" xfId="14969" xr:uid="{F55901F6-E02B-4181-919A-6696290E1CAA}"/>
    <cellStyle name="Normal 7 4 38" xfId="14970" xr:uid="{E858C20F-9E28-41A1-BA0B-25EB341E678A}"/>
    <cellStyle name="Normal 7 4 39" xfId="14971" xr:uid="{CD6DA6F0-0B9C-48CF-8E6F-E73EE5DF0C21}"/>
    <cellStyle name="Normal 7 4 4" xfId="14972" xr:uid="{54C9A18C-D7D5-4B27-A34C-357DF13DEBB5}"/>
    <cellStyle name="Normal 7 4 40" xfId="14973" xr:uid="{06929C49-9E55-435B-8336-7DE0D77653F4}"/>
    <cellStyle name="Normal 7 4 41" xfId="14974" xr:uid="{693E57A1-17AC-4A62-AC31-0BB5105AE9B1}"/>
    <cellStyle name="Normal 7 4 42" xfId="14975" xr:uid="{2927E245-9A37-4541-8E7D-6214513A4C62}"/>
    <cellStyle name="Normal 7 4 43" xfId="14976" xr:uid="{E5F17A28-3966-48CE-92F9-22B79505A134}"/>
    <cellStyle name="Normal 7 4 44" xfId="14977" xr:uid="{25DCC8D8-3572-4075-9D1F-BAAAE57D8E87}"/>
    <cellStyle name="Normal 7 4 45" xfId="14978" xr:uid="{CBA0B963-B2C6-4108-B164-679D971E6D0F}"/>
    <cellStyle name="Normal 7 4 46" xfId="14979" xr:uid="{7DD59887-C3D3-45A9-9876-9D971CD3360D}"/>
    <cellStyle name="Normal 7 4 47" xfId="14980" xr:uid="{63D0B420-468B-468E-9634-73627856002C}"/>
    <cellStyle name="Normal 7 4 5" xfId="14981" xr:uid="{5E639691-2730-4064-A8AE-84FB13E50678}"/>
    <cellStyle name="Normal 7 4 6" xfId="14982" xr:uid="{AA72951D-D306-409B-AA0C-8E59A8763CAF}"/>
    <cellStyle name="Normal 7 4 7" xfId="14983" xr:uid="{4D13CD98-7EF9-44A2-A0B4-275E7D7F9593}"/>
    <cellStyle name="Normal 7 4 8" xfId="14984" xr:uid="{618FB1CA-26B1-470D-B411-843493EE0640}"/>
    <cellStyle name="Normal 7 4 9" xfId="14985" xr:uid="{00637D2F-DD18-4F69-A54D-933534308CB3}"/>
    <cellStyle name="Normal 7 5" xfId="14986" xr:uid="{6E1C25C8-2F79-4F55-92BE-26946F639BF3}"/>
    <cellStyle name="Normal 7 6" xfId="14470" xr:uid="{2A379418-F8E2-4FCF-AC35-3AA1E33B1EC7}"/>
    <cellStyle name="Normal 8" xfId="14987" xr:uid="{299D30E7-E5E9-4A94-AF8C-DF0C806101D7}"/>
    <cellStyle name="Normal 8 10" xfId="14988" xr:uid="{24D3287C-036D-433C-BBCB-3F0968074C45}"/>
    <cellStyle name="Normal 8 11" xfId="14989" xr:uid="{C5547137-D2BC-43FF-AB0B-32005F9A329F}"/>
    <cellStyle name="Normal 8 12" xfId="14990" xr:uid="{B77D6A91-0F39-40A3-B1FE-BF42C1EEED3B}"/>
    <cellStyle name="Normal 8 13" xfId="14991" xr:uid="{D1CE715C-9462-45B0-9E00-5E4B532973F4}"/>
    <cellStyle name="Normal 8 14" xfId="14992" xr:uid="{E222F3DE-7F70-4089-B0FE-D24BB911A6A5}"/>
    <cellStyle name="Normal 8 15" xfId="14993" xr:uid="{BE5B6309-96DC-4BAA-BBE8-AC95D6912857}"/>
    <cellStyle name="Normal 8 16" xfId="14994" xr:uid="{AD6EED15-290A-43C3-B0AE-B699B169619C}"/>
    <cellStyle name="Normal 8 17" xfId="14995" xr:uid="{2874E28E-D892-450E-B208-3B6954BB1FFA}"/>
    <cellStyle name="Normal 8 18" xfId="14996" xr:uid="{99AC63DF-ACB4-485A-8E12-4525547C4A5F}"/>
    <cellStyle name="Normal 8 19" xfId="14997" xr:uid="{7EDCCB78-C61F-4C64-A978-D5570CE5DE69}"/>
    <cellStyle name="Normal 8 2" xfId="14998" xr:uid="{CC602E0A-4735-413B-96D9-896BA1F8E501}"/>
    <cellStyle name="Normal 8 2 10" xfId="14999" xr:uid="{D8E3F348-8013-4363-8271-989FDC6C57D0}"/>
    <cellStyle name="Normal 8 2 11" xfId="15000" xr:uid="{48933A82-C227-43E1-A525-A98D77833B67}"/>
    <cellStyle name="Normal 8 2 12" xfId="15001" xr:uid="{BAD8D9F2-5DBB-48AE-B6B5-5B40444A52D3}"/>
    <cellStyle name="Normal 8 2 13" xfId="15002" xr:uid="{73C70BB8-3D45-4B22-9CCA-B46E917DD4F4}"/>
    <cellStyle name="Normal 8 2 14" xfId="15003" xr:uid="{15F9C1B2-9E8B-43FE-BBE0-1F2181B97BE0}"/>
    <cellStyle name="Normal 8 2 15" xfId="15004" xr:uid="{BDD157B2-222F-4EA6-8993-3A866F76BA0D}"/>
    <cellStyle name="Normal 8 2 16" xfId="15005" xr:uid="{84D221AB-BA09-4711-A5ED-68B510237D62}"/>
    <cellStyle name="Normal 8 2 17" xfId="15006" xr:uid="{1B9BEF78-43B8-41EA-A99A-69FD55C6A5BF}"/>
    <cellStyle name="Normal 8 2 18" xfId="15007" xr:uid="{D682E225-9B14-4933-BFAF-DD00785947F1}"/>
    <cellStyle name="Normal 8 2 19" xfId="15008" xr:uid="{ADEB28F3-F278-4EDD-8737-747FB6CFED7A}"/>
    <cellStyle name="Normal 8 2 2" xfId="15009" xr:uid="{E413E8E7-9D37-4F26-AC17-5B72D89D9A45}"/>
    <cellStyle name="Normal 8 2 2 10" xfId="15010" xr:uid="{67B5E5C8-08D3-4783-80CD-1F501054A0B0}"/>
    <cellStyle name="Normal 8 2 2 11" xfId="15011" xr:uid="{FD6A97BE-F8A0-4C32-81DF-39846D2187EE}"/>
    <cellStyle name="Normal 8 2 2 12" xfId="15012" xr:uid="{4F13E968-BED9-4483-9054-F43C4EE03FB0}"/>
    <cellStyle name="Normal 8 2 2 13" xfId="15013" xr:uid="{C1C8636B-EF14-44B8-AFBD-DB23774A73ED}"/>
    <cellStyle name="Normal 8 2 2 14" xfId="15014" xr:uid="{C9FB1AFA-E31A-4EEA-9FAE-ED67C001D646}"/>
    <cellStyle name="Normal 8 2 2 15" xfId="15015" xr:uid="{0DE19102-D64D-4849-976E-19B85F8C3B17}"/>
    <cellStyle name="Normal 8 2 2 16" xfId="15016" xr:uid="{671FD4E3-7088-43F9-8EFD-7EB951B27340}"/>
    <cellStyle name="Normal 8 2 2 17" xfId="15017" xr:uid="{0AB0F44E-D17F-4BC6-9C9C-E723D81CA8E4}"/>
    <cellStyle name="Normal 8 2 2 18" xfId="15018" xr:uid="{E16F5B97-7572-4689-BBEE-3B59F8164EF3}"/>
    <cellStyle name="Normal 8 2 2 19" xfId="15019" xr:uid="{10D0F543-40F4-4978-8816-6D9125B2EFA8}"/>
    <cellStyle name="Normal 8 2 2 2" xfId="15020" xr:uid="{5AC2A90E-BB0E-4E8D-B495-5F18DA94FB41}"/>
    <cellStyle name="Normal 8 2 2 2 10" xfId="15021" xr:uid="{55202BD9-305B-43F6-8CF4-F59755BBAE2D}"/>
    <cellStyle name="Normal 8 2 2 2 11" xfId="15022" xr:uid="{D86F9894-5887-4BB9-9F49-302ECEE6A5EC}"/>
    <cellStyle name="Normal 8 2 2 2 12" xfId="15023" xr:uid="{F6CF9140-944A-4651-8C6D-EE0579A54D1E}"/>
    <cellStyle name="Normal 8 2 2 2 13" xfId="15024" xr:uid="{768C2089-F09F-4E32-8292-6D8A803F1F8F}"/>
    <cellStyle name="Normal 8 2 2 2 14" xfId="15025" xr:uid="{8DE353B0-4651-403B-8B3F-A3E5C614A337}"/>
    <cellStyle name="Normal 8 2 2 2 15" xfId="15026" xr:uid="{281BF40C-163C-4D3F-BB49-7BCC0618CA11}"/>
    <cellStyle name="Normal 8 2 2 2 16" xfId="15027" xr:uid="{7C5A6836-0DB1-491D-97F7-8A7B65A75500}"/>
    <cellStyle name="Normal 8 2 2 2 17" xfId="15028" xr:uid="{D23EE41E-F197-44C2-A7A8-A4D5D2381A74}"/>
    <cellStyle name="Normal 8 2 2 2 18" xfId="15029" xr:uid="{52389138-2AA1-4247-A289-1033DE2E984F}"/>
    <cellStyle name="Normal 8 2 2 2 19" xfId="15030" xr:uid="{CFB9B369-8C8F-4605-8851-48A271CC925C}"/>
    <cellStyle name="Normal 8 2 2 2 2" xfId="15031" xr:uid="{D4F8706B-FA9A-4C51-83A2-F7575E8B4783}"/>
    <cellStyle name="Normal 8 2 2 2 2 10" xfId="15032" xr:uid="{825D402A-3FEE-4B11-BFD1-96868D5768C9}"/>
    <cellStyle name="Normal 8 2 2 2 2 11" xfId="15033" xr:uid="{7E765211-9883-4C1E-B0BC-38648E7E6343}"/>
    <cellStyle name="Normal 8 2 2 2 2 12" xfId="15034" xr:uid="{D79D4E9E-6B29-4054-873A-09539C490CA2}"/>
    <cellStyle name="Normal 8 2 2 2 2 13" xfId="15035" xr:uid="{6652EBD3-CC65-458A-9344-49FB1B7AABB1}"/>
    <cellStyle name="Normal 8 2 2 2 2 14" xfId="15036" xr:uid="{5C911C50-CE62-4FFF-A7FE-155F157BC234}"/>
    <cellStyle name="Normal 8 2 2 2 2 15" xfId="15037" xr:uid="{06D977B6-5DC9-417F-8DE9-DA3BB7DA3893}"/>
    <cellStyle name="Normal 8 2 2 2 2 16" xfId="15038" xr:uid="{A465329C-0A8E-409E-BCD7-3427AF2E38E0}"/>
    <cellStyle name="Normal 8 2 2 2 2 17" xfId="15039" xr:uid="{51C1AD09-AB4F-4E5E-B536-F469FD2F9DB9}"/>
    <cellStyle name="Normal 8 2 2 2 2 18" xfId="15040" xr:uid="{2DAE1476-7762-4326-811C-4AD8189D84E2}"/>
    <cellStyle name="Normal 8 2 2 2 2 19" xfId="15041" xr:uid="{6BCE7D03-4361-42CB-AFD6-68FBC646F71E}"/>
    <cellStyle name="Normal 8 2 2 2 2 2" xfId="15042" xr:uid="{105EF630-AFDC-4E53-A5F3-F7525C65190F}"/>
    <cellStyle name="Normal 8 2 2 2 2 20" xfId="15043" xr:uid="{0E15877E-C95B-47FB-BEF1-DDADF93F2848}"/>
    <cellStyle name="Normal 8 2 2 2 2 21" xfId="15044" xr:uid="{98CC0BEC-AAC6-43DC-A5CB-B2907A216714}"/>
    <cellStyle name="Normal 8 2 2 2 2 22" xfId="15045" xr:uid="{EB32277F-6655-443A-99F2-CB62D849693B}"/>
    <cellStyle name="Normal 8 2 2 2 2 23" xfId="15046" xr:uid="{60952F27-0A80-476F-97E6-3FBBFBD87E84}"/>
    <cellStyle name="Normal 8 2 2 2 2 24" xfId="15047" xr:uid="{3E466318-B31E-43CE-9F0E-B2455CBC9EAC}"/>
    <cellStyle name="Normal 8 2 2 2 2 25" xfId="15048" xr:uid="{BBBDF3D7-2964-4C08-89F0-4E7527AB6AF0}"/>
    <cellStyle name="Normal 8 2 2 2 2 26" xfId="15049" xr:uid="{32276B38-BC80-460D-A145-43D33D97A54A}"/>
    <cellStyle name="Normal 8 2 2 2 2 27" xfId="15050" xr:uid="{B176F322-4709-4936-B57F-5F12448E6A77}"/>
    <cellStyle name="Normal 8 2 2 2 2 28" xfId="15051" xr:uid="{668075DF-790D-4870-A53F-012F96C42C2C}"/>
    <cellStyle name="Normal 8 2 2 2 2 29" xfId="15052" xr:uid="{93D593E8-D626-45B8-9047-5C11C995BF90}"/>
    <cellStyle name="Normal 8 2 2 2 2 3" xfId="15053" xr:uid="{E8C028F9-6122-4F4D-AF1E-275FBDC8AF8C}"/>
    <cellStyle name="Normal 8 2 2 2 2 30" xfId="15054" xr:uid="{D9B93B43-B919-4C90-8F8F-B6FF9126067F}"/>
    <cellStyle name="Normal 8 2 2 2 2 31" xfId="15055" xr:uid="{F659C708-9B45-4E1F-8AE7-DF49FF8B1112}"/>
    <cellStyle name="Normal 8 2 2 2 2 32" xfId="15056" xr:uid="{CC55BFD0-8F36-4611-80A8-6DFDFD096CCA}"/>
    <cellStyle name="Normal 8 2 2 2 2 33" xfId="15057" xr:uid="{24D4B3E3-B3A6-4E07-9966-03731DF6FC53}"/>
    <cellStyle name="Normal 8 2 2 2 2 34" xfId="15058" xr:uid="{CF672CB4-5823-43D5-A655-DD215E4FEDA2}"/>
    <cellStyle name="Normal 8 2 2 2 2 35" xfId="15059" xr:uid="{96FF46E3-9362-4329-948B-151A1E61FD9E}"/>
    <cellStyle name="Normal 8 2 2 2 2 36" xfId="15060" xr:uid="{47777578-67EE-4B34-A222-5620362FE96F}"/>
    <cellStyle name="Normal 8 2 2 2 2 37" xfId="15061" xr:uid="{ACE57F6B-8965-4D68-93BE-3429C9B5F3AD}"/>
    <cellStyle name="Normal 8 2 2 2 2 38" xfId="15062" xr:uid="{3F374983-C184-4A84-8BC3-6CA16F93EAB7}"/>
    <cellStyle name="Normal 8 2 2 2 2 4" xfId="15063" xr:uid="{243F532F-EA69-4A11-8E77-B87185757207}"/>
    <cellStyle name="Normal 8 2 2 2 2 5" xfId="15064" xr:uid="{5C9DC307-38F0-48F5-9FE4-C58E52F6A594}"/>
    <cellStyle name="Normal 8 2 2 2 2 6" xfId="15065" xr:uid="{3BBA9532-D5BF-42A6-A5AF-F68FD5BF2233}"/>
    <cellStyle name="Normal 8 2 2 2 2 7" xfId="15066" xr:uid="{1A29A896-BAC1-45D1-87FA-E38A8F09C0D4}"/>
    <cellStyle name="Normal 8 2 2 2 2 8" xfId="15067" xr:uid="{1C73380F-2C6A-4DE9-AEA6-58F6387D9805}"/>
    <cellStyle name="Normal 8 2 2 2 2 9" xfId="15068" xr:uid="{83ABA860-9DAD-4F0C-9AF1-FD33F3610BD6}"/>
    <cellStyle name="Normal 8 2 2 2 20" xfId="15069" xr:uid="{B614F9DB-68B3-438D-B7EB-9F0F79D9FCDE}"/>
    <cellStyle name="Normal 8 2 2 2 21" xfId="15070" xr:uid="{2AEC0A3A-017C-4D2D-B9BA-EB213EF5A2C5}"/>
    <cellStyle name="Normal 8 2 2 2 22" xfId="15071" xr:uid="{27B53446-F075-4713-BAB2-4279F163DE53}"/>
    <cellStyle name="Normal 8 2 2 2 23" xfId="15072" xr:uid="{C8432AAF-8B6C-430A-BB96-BA6EAF13DFDA}"/>
    <cellStyle name="Normal 8 2 2 2 24" xfId="15073" xr:uid="{848113B9-EE18-4817-AA94-3D4265B06CF7}"/>
    <cellStyle name="Normal 8 2 2 2 25" xfId="15074" xr:uid="{5AC9CF71-A912-4696-A5FF-5ADCAF2C3318}"/>
    <cellStyle name="Normal 8 2 2 2 26" xfId="15075" xr:uid="{EC562EA7-1E5D-457F-AB84-B2AE70DC4EC4}"/>
    <cellStyle name="Normal 8 2 2 2 27" xfId="15076" xr:uid="{F5B77A14-C2F1-4876-A679-ED058F8BA0C6}"/>
    <cellStyle name="Normal 8 2 2 2 28" xfId="15077" xr:uid="{9A3CBFCB-DF7E-4B8F-8E88-1C93A8658DC3}"/>
    <cellStyle name="Normal 8 2 2 2 29" xfId="15078" xr:uid="{4847DEE0-01D0-487E-9D5E-7FC32F1437C0}"/>
    <cellStyle name="Normal 8 2 2 2 3" xfId="15079" xr:uid="{424D7658-E82F-4159-974C-436B25C32DAA}"/>
    <cellStyle name="Normal 8 2 2 2 30" xfId="15080" xr:uid="{EC7E398A-ECEA-4279-86E0-0BC5243831B3}"/>
    <cellStyle name="Normal 8 2 2 2 31" xfId="15081" xr:uid="{9386F2B5-6211-46F3-B1E7-137523D3B1BE}"/>
    <cellStyle name="Normal 8 2 2 2 32" xfId="15082" xr:uid="{10E7926E-3685-433E-951D-BDE87A2F84B9}"/>
    <cellStyle name="Normal 8 2 2 2 33" xfId="15083" xr:uid="{3535B1AF-44EC-43FD-AAF2-6A78A86D7535}"/>
    <cellStyle name="Normal 8 2 2 2 34" xfId="15084" xr:uid="{17A39987-0CD3-458C-915F-8E9FE9D1962D}"/>
    <cellStyle name="Normal 8 2 2 2 35" xfId="15085" xr:uid="{6AB92CF2-A4F1-4867-84AA-EB58E3EB2B05}"/>
    <cellStyle name="Normal 8 2 2 2 36" xfId="15086" xr:uid="{68A74155-5204-47CC-BEAA-818176B76962}"/>
    <cellStyle name="Normal 8 2 2 2 37" xfId="15087" xr:uid="{187ECA5A-9948-4573-A3F4-4D1DECD19C74}"/>
    <cellStyle name="Normal 8 2 2 2 38" xfId="15088" xr:uid="{AECBBA78-3BE5-40DE-A667-1A5AC4D0AE6A}"/>
    <cellStyle name="Normal 8 2 2 2 4" xfId="15089" xr:uid="{F401F8DE-5227-44F4-87ED-1654BA25A90C}"/>
    <cellStyle name="Normal 8 2 2 2 5" xfId="15090" xr:uid="{CE3B6506-C4C3-4F1B-A6C1-E40BA5B53E8A}"/>
    <cellStyle name="Normal 8 2 2 2 6" xfId="15091" xr:uid="{E4011A8D-984D-4BD9-BC68-BF01332414CA}"/>
    <cellStyle name="Normal 8 2 2 2 7" xfId="15092" xr:uid="{1ED16B31-8DC7-41C9-A433-9637E1881F9E}"/>
    <cellStyle name="Normal 8 2 2 2 8" xfId="15093" xr:uid="{7992C7D0-7886-4741-83E2-43D742A2A16E}"/>
    <cellStyle name="Normal 8 2 2 2 9" xfId="15094" xr:uid="{5F5DDD7E-22B2-4252-9D29-264EF270D766}"/>
    <cellStyle name="Normal 8 2 2 20" xfId="15095" xr:uid="{71992256-1BB6-4CBB-8578-31B06DA2CCCA}"/>
    <cellStyle name="Normal 8 2 2 21" xfId="15096" xr:uid="{D040C141-8846-4704-98BD-A0A40DEE16AB}"/>
    <cellStyle name="Normal 8 2 2 22" xfId="15097" xr:uid="{8594D938-C75C-466C-98FC-177E1794E658}"/>
    <cellStyle name="Normal 8 2 2 23" xfId="15098" xr:uid="{9542D19A-B2F0-4751-B470-68CCCB2888EA}"/>
    <cellStyle name="Normal 8 2 2 24" xfId="15099" xr:uid="{2BB4308C-C873-4CD4-A8EC-5AD106D6EB37}"/>
    <cellStyle name="Normal 8 2 2 25" xfId="15100" xr:uid="{18339381-4AFE-4DF9-AAA2-ED07335E64D6}"/>
    <cellStyle name="Normal 8 2 2 26" xfId="15101" xr:uid="{60BE1DA4-976A-461A-828C-1EBFC39ACA09}"/>
    <cellStyle name="Normal 8 2 2 27" xfId="15102" xr:uid="{1CCEDB7B-29B4-4EB3-9BDF-48B678362DAA}"/>
    <cellStyle name="Normal 8 2 2 28" xfId="15103" xr:uid="{2D5213B7-3626-410B-9653-F0431C170B60}"/>
    <cellStyle name="Normal 8 2 2 29" xfId="15104" xr:uid="{32DB0173-DB52-4426-9112-875E51C76183}"/>
    <cellStyle name="Normal 8 2 2 3" xfId="15105" xr:uid="{11AF03E7-5886-42AF-916F-7E8052D31AD2}"/>
    <cellStyle name="Normal 8 2 2 30" xfId="15106" xr:uid="{4F135FBA-CC36-4754-B07A-0F1D45AFD676}"/>
    <cellStyle name="Normal 8 2 2 31" xfId="15107" xr:uid="{46312562-F66B-4FC4-98AB-68A51714797A}"/>
    <cellStyle name="Normal 8 2 2 32" xfId="15108" xr:uid="{C0E5940D-BD93-43CC-90E6-A66BAC915138}"/>
    <cellStyle name="Normal 8 2 2 33" xfId="15109" xr:uid="{71156B58-EE00-4A5B-B868-BE9414DEC5C1}"/>
    <cellStyle name="Normal 8 2 2 34" xfId="15110" xr:uid="{E69DA4C3-3EF4-41A9-B1E9-D9ADE7616492}"/>
    <cellStyle name="Normal 8 2 2 35" xfId="15111" xr:uid="{79960775-3422-4993-84C8-D93C6CBA044F}"/>
    <cellStyle name="Normal 8 2 2 36" xfId="15112" xr:uid="{B0268238-A1DF-4892-8F14-CB9C5F0AD718}"/>
    <cellStyle name="Normal 8 2 2 37" xfId="15113" xr:uid="{C5F5F5BF-E3B5-4DAF-8036-7761ACF8E0EB}"/>
    <cellStyle name="Normal 8 2 2 38" xfId="15114" xr:uid="{492ED171-AF2E-40A0-847B-20380D5D3BCC}"/>
    <cellStyle name="Normal 8 2 2 39" xfId="15115" xr:uid="{FEDF85D4-AACD-4010-A481-8430F7747438}"/>
    <cellStyle name="Normal 8 2 2 4" xfId="15116" xr:uid="{FF59A8E2-1B51-4F3D-A7D5-4B26B33AEA3C}"/>
    <cellStyle name="Normal 8 2 2 40" xfId="15117" xr:uid="{1A5A37D6-CA3B-4912-A259-BC335FB21450}"/>
    <cellStyle name="Normal 8 2 2 5" xfId="15118" xr:uid="{91D35BB4-593E-4F94-B1D3-2B9B938EAA53}"/>
    <cellStyle name="Normal 8 2 2 6" xfId="15119" xr:uid="{5BE7847B-698C-4E95-BE35-94DAB2ED6128}"/>
    <cellStyle name="Normal 8 2 2 7" xfId="15120" xr:uid="{68547B9B-6CBE-46E6-A2EB-D8CD4EDD14AC}"/>
    <cellStyle name="Normal 8 2 2 8" xfId="15121" xr:uid="{1ABB60FC-D189-41BC-A467-7509140712F2}"/>
    <cellStyle name="Normal 8 2 2 9" xfId="15122" xr:uid="{F1FE63BE-2A2C-4EFD-84DA-E03BA224699F}"/>
    <cellStyle name="Normal 8 2 20" xfId="15123" xr:uid="{6D4A2889-C1AF-4C49-BCAE-E836D29CB117}"/>
    <cellStyle name="Normal 8 2 21" xfId="15124" xr:uid="{EB6D45CC-93C9-4C74-8528-C3B38E83E4BA}"/>
    <cellStyle name="Normal 8 2 22" xfId="15125" xr:uid="{AEBE3C0C-0822-4ADA-A55B-42F893A6051E}"/>
    <cellStyle name="Normal 8 2 23" xfId="15126" xr:uid="{11CDF7A0-B9A6-46E2-A08C-1DAC3895A76C}"/>
    <cellStyle name="Normal 8 2 24" xfId="15127" xr:uid="{CBC5B43F-98A1-4E82-87E8-3A3B00E1D1BF}"/>
    <cellStyle name="Normal 8 2 25" xfId="15128" xr:uid="{9D0C73D5-0923-4A5D-8804-B962073F8372}"/>
    <cellStyle name="Normal 8 2 26" xfId="15129" xr:uid="{98D1BEEC-38F0-4B36-ABD7-CF336DE31633}"/>
    <cellStyle name="Normal 8 2 27" xfId="15130" xr:uid="{5C9B7446-B5CF-435B-8E57-C9010CF34746}"/>
    <cellStyle name="Normal 8 2 28" xfId="15131" xr:uid="{D47503BE-DDB1-4BA8-9EA2-32AC5DA5AE21}"/>
    <cellStyle name="Normal 8 2 29" xfId="15132" xr:uid="{DAE07826-254C-4955-AAFE-4CCB37ED7D87}"/>
    <cellStyle name="Normal 8 2 3" xfId="15133" xr:uid="{96CBDA14-515F-435A-9CA9-95E2AC73A225}"/>
    <cellStyle name="Normal 8 2 3 10" xfId="15134" xr:uid="{EA2F9D41-C229-4DC9-8F3F-1FBE5059B480}"/>
    <cellStyle name="Normal 8 2 3 11" xfId="15135" xr:uid="{29AB3721-C5EB-436C-A315-FA9991670FC4}"/>
    <cellStyle name="Normal 8 2 3 12" xfId="15136" xr:uid="{343782F3-C2DE-492E-B9A3-02A48559AA31}"/>
    <cellStyle name="Normal 8 2 3 13" xfId="15137" xr:uid="{EFFAF485-8721-4FCB-8632-39AE580433D8}"/>
    <cellStyle name="Normal 8 2 3 14" xfId="15138" xr:uid="{B16CEA5D-3ABE-4D57-89A0-85CC747C2A5F}"/>
    <cellStyle name="Normal 8 2 3 15" xfId="15139" xr:uid="{AE2438FD-E242-4887-8CCC-92FC3627E039}"/>
    <cellStyle name="Normal 8 2 3 16" xfId="15140" xr:uid="{1CC8E659-1F9D-46BF-A52E-FE580319B70E}"/>
    <cellStyle name="Normal 8 2 3 17" xfId="15141" xr:uid="{A7BA03B5-88D0-4716-AED5-56912C480D30}"/>
    <cellStyle name="Normal 8 2 3 18" xfId="15142" xr:uid="{76F3E577-7572-436D-98BA-76ED7E355F3E}"/>
    <cellStyle name="Normal 8 2 3 19" xfId="15143" xr:uid="{EAAB706F-2D16-4A5C-A9E5-FBC3BB3212FF}"/>
    <cellStyle name="Normal 8 2 3 2" xfId="15144" xr:uid="{665FF77D-09AA-40B1-8A48-46B26A07C7E1}"/>
    <cellStyle name="Normal 8 2 3 2 10" xfId="15145" xr:uid="{E89C7012-72FF-4A92-AAB2-0408096A613C}"/>
    <cellStyle name="Normal 8 2 3 2 11" xfId="15146" xr:uid="{975D7CCC-3F83-42FB-BED3-8F468CDA0A81}"/>
    <cellStyle name="Normal 8 2 3 2 12" xfId="15147" xr:uid="{9D6C74F1-B799-4849-BEAE-53D60EC0FA79}"/>
    <cellStyle name="Normal 8 2 3 2 13" xfId="15148" xr:uid="{E39C911B-6B4C-4C5A-97AE-BB19F1BB9C8D}"/>
    <cellStyle name="Normal 8 2 3 2 14" xfId="15149" xr:uid="{D1DB4B1D-7857-4F53-BF7F-5452672C0635}"/>
    <cellStyle name="Normal 8 2 3 2 15" xfId="15150" xr:uid="{0F0D1087-263E-498E-89A5-DE13B13F3563}"/>
    <cellStyle name="Normal 8 2 3 2 16" xfId="15151" xr:uid="{D2A7202C-124D-463F-B15C-CEDA273DA72C}"/>
    <cellStyle name="Normal 8 2 3 2 17" xfId="15152" xr:uid="{89D27667-7524-4384-A25E-E2EF2256E321}"/>
    <cellStyle name="Normal 8 2 3 2 18" xfId="15153" xr:uid="{805AD3FD-27D0-4328-8030-45D1D2109719}"/>
    <cellStyle name="Normal 8 2 3 2 19" xfId="15154" xr:uid="{4A9E074A-16FC-456A-A98B-331547CF45E8}"/>
    <cellStyle name="Normal 8 2 3 2 2" xfId="15155" xr:uid="{7D790232-6031-48F8-BF31-A38F5DCD71B7}"/>
    <cellStyle name="Normal 8 2 3 2 20" xfId="15156" xr:uid="{DB5293F4-6428-419B-872C-45B1806F9B1E}"/>
    <cellStyle name="Normal 8 2 3 2 21" xfId="15157" xr:uid="{96A4E1DB-BEB6-4C00-8EE0-FA0F7E367777}"/>
    <cellStyle name="Normal 8 2 3 2 22" xfId="15158" xr:uid="{416A6D26-1911-48B6-B621-55B3B114CE5E}"/>
    <cellStyle name="Normal 8 2 3 2 23" xfId="15159" xr:uid="{7EA1EC84-E3B6-48DC-BF42-40B29DD00BCE}"/>
    <cellStyle name="Normal 8 2 3 2 24" xfId="15160" xr:uid="{4562B335-3CB3-4A22-9D91-1467AC849E90}"/>
    <cellStyle name="Normal 8 2 3 2 25" xfId="15161" xr:uid="{8C7B7272-0667-464C-9AA6-EE98DB690CF6}"/>
    <cellStyle name="Normal 8 2 3 2 26" xfId="15162" xr:uid="{CAA6F79C-7E31-432D-8690-E47C48DA4EE8}"/>
    <cellStyle name="Normal 8 2 3 2 27" xfId="15163" xr:uid="{DDE8155C-0944-40D8-A26E-74D09FFCB195}"/>
    <cellStyle name="Normal 8 2 3 2 28" xfId="15164" xr:uid="{F5BD386E-FB25-41C7-A832-DB204037B4D1}"/>
    <cellStyle name="Normal 8 2 3 2 29" xfId="15165" xr:uid="{C709C408-EF85-4FA5-93DC-5F5DE5F8BDC2}"/>
    <cellStyle name="Normal 8 2 3 2 3" xfId="15166" xr:uid="{A92D84C2-DC46-4D6F-89E8-DDF4AB0E33AA}"/>
    <cellStyle name="Normal 8 2 3 2 30" xfId="15167" xr:uid="{AD011FB3-781B-4289-8958-455E0831D0AF}"/>
    <cellStyle name="Normal 8 2 3 2 31" xfId="15168" xr:uid="{E2F29985-7325-4E5A-A998-E545DEB23F66}"/>
    <cellStyle name="Normal 8 2 3 2 32" xfId="15169" xr:uid="{7538C1F8-EC06-4786-ADF1-2067BC58ABE6}"/>
    <cellStyle name="Normal 8 2 3 2 33" xfId="15170" xr:uid="{2A3F0D86-E2B6-497E-AEE7-EB944347CD96}"/>
    <cellStyle name="Normal 8 2 3 2 34" xfId="15171" xr:uid="{D350486D-FFE9-4C37-AE43-3C73B1A3F429}"/>
    <cellStyle name="Normal 8 2 3 2 35" xfId="15172" xr:uid="{69F06118-1344-4699-93DE-DE9305F87BED}"/>
    <cellStyle name="Normal 8 2 3 2 36" xfId="15173" xr:uid="{5CBBBA47-6786-4996-9396-CAF5865E224B}"/>
    <cellStyle name="Normal 8 2 3 2 37" xfId="15174" xr:uid="{50B90218-B218-4CB1-BAD5-3E46E60A91C2}"/>
    <cellStyle name="Normal 8 2 3 2 38" xfId="15175" xr:uid="{B6C83CA3-B0FF-4B9C-85C0-F7AB6E797064}"/>
    <cellStyle name="Normal 8 2 3 2 4" xfId="15176" xr:uid="{171F8ABD-6170-436D-8803-1EC286B24A62}"/>
    <cellStyle name="Normal 8 2 3 2 5" xfId="15177" xr:uid="{BCB3A3BF-3598-41D1-B935-39715D50C5B0}"/>
    <cellStyle name="Normal 8 2 3 2 6" xfId="15178" xr:uid="{53A889D4-9275-43F0-903F-B52F163F2BE5}"/>
    <cellStyle name="Normal 8 2 3 2 7" xfId="15179" xr:uid="{183F8D2F-59EF-4ABD-80C1-ADACB408ADD6}"/>
    <cellStyle name="Normal 8 2 3 2 8" xfId="15180" xr:uid="{A577DEED-B871-433A-A349-FD6D82C5587F}"/>
    <cellStyle name="Normal 8 2 3 2 9" xfId="15181" xr:uid="{C70A37D7-B035-4B12-8FB0-38EE1C988E0B}"/>
    <cellStyle name="Normal 8 2 3 20" xfId="15182" xr:uid="{7EAD907F-701A-4E05-95C7-22C3E780ACDB}"/>
    <cellStyle name="Normal 8 2 3 21" xfId="15183" xr:uid="{0E567F38-E78F-461F-B5F9-66D7901379E9}"/>
    <cellStyle name="Normal 8 2 3 22" xfId="15184" xr:uid="{C783CEC3-D333-460A-AE91-CAECF90ACAB3}"/>
    <cellStyle name="Normal 8 2 3 23" xfId="15185" xr:uid="{50F245AF-ACA8-46A6-ABF8-62A7E05F0502}"/>
    <cellStyle name="Normal 8 2 3 24" xfId="15186" xr:uid="{F0E1EDF6-3208-4351-BE3D-B1C2945F4EBF}"/>
    <cellStyle name="Normal 8 2 3 25" xfId="15187" xr:uid="{A19FE076-44EA-437E-8AF5-CD6C1518EAFC}"/>
    <cellStyle name="Normal 8 2 3 26" xfId="15188" xr:uid="{7A6F047F-24A6-4855-820D-8360D3068BDD}"/>
    <cellStyle name="Normal 8 2 3 27" xfId="15189" xr:uid="{C7D27DEC-18E6-4013-A19E-4D2FE53B9BAC}"/>
    <cellStyle name="Normal 8 2 3 28" xfId="15190" xr:uid="{2E6B8A09-7CC3-48F2-AC65-D83242888FCC}"/>
    <cellStyle name="Normal 8 2 3 29" xfId="15191" xr:uid="{C6DDD99F-CF93-405E-B974-2FDD08E5A567}"/>
    <cellStyle name="Normal 8 2 3 3" xfId="15192" xr:uid="{226ACE1A-A9E4-46CA-9F5F-F7EF84D57F20}"/>
    <cellStyle name="Normal 8 2 3 30" xfId="15193" xr:uid="{70263C95-A54B-41B9-9D4B-EDD8E03FAF82}"/>
    <cellStyle name="Normal 8 2 3 31" xfId="15194" xr:uid="{BAB94D5C-E9DA-4229-91C7-DB6F73E9BBBE}"/>
    <cellStyle name="Normal 8 2 3 32" xfId="15195" xr:uid="{3E8C7AEF-F768-4494-B961-D6F860DBF491}"/>
    <cellStyle name="Normal 8 2 3 33" xfId="15196" xr:uid="{CEE3272F-0D8A-4085-9246-2EE4853493BF}"/>
    <cellStyle name="Normal 8 2 3 34" xfId="15197" xr:uid="{9D5A63F9-7128-49B0-B3AE-27C38A6BDFCC}"/>
    <cellStyle name="Normal 8 2 3 35" xfId="15198" xr:uid="{ACA9E5EE-41FF-44E3-9712-557C53B11AA2}"/>
    <cellStyle name="Normal 8 2 3 36" xfId="15199" xr:uid="{13F6FDDD-9032-4E3A-BF77-B24FAE6A77F7}"/>
    <cellStyle name="Normal 8 2 3 37" xfId="15200" xr:uid="{B7ED63DA-091D-43F2-980A-CA21F0A9689B}"/>
    <cellStyle name="Normal 8 2 3 38" xfId="15201" xr:uid="{0C671BD3-493D-4FE2-B937-ED388022D03C}"/>
    <cellStyle name="Normal 8 2 3 4" xfId="15202" xr:uid="{E9890F12-4ACD-4827-BCF7-BD8BDAECF6B0}"/>
    <cellStyle name="Normal 8 2 3 5" xfId="15203" xr:uid="{25E9C7D2-8D94-441E-9FC3-2FCFAD6DC986}"/>
    <cellStyle name="Normal 8 2 3 6" xfId="15204" xr:uid="{4473D37E-6DF0-4A7D-9870-E1283604AABF}"/>
    <cellStyle name="Normal 8 2 3 7" xfId="15205" xr:uid="{D6B7E77B-BEB0-4A47-9A70-3D1B66170DEC}"/>
    <cellStyle name="Normal 8 2 3 8" xfId="15206" xr:uid="{76606FE9-9B66-4DD1-915E-7C7473969BD9}"/>
    <cellStyle name="Normal 8 2 3 9" xfId="15207" xr:uid="{DA512344-BA8C-40A8-AF8D-CA7CDB1263B4}"/>
    <cellStyle name="Normal 8 2 30" xfId="15208" xr:uid="{05679D1F-72C0-4533-B160-ADA460714882}"/>
    <cellStyle name="Normal 8 2 31" xfId="15209" xr:uid="{360B6627-96D3-4819-B2A2-84C81CC9AC31}"/>
    <cellStyle name="Normal 8 2 32" xfId="15210" xr:uid="{BEF0BB67-F39C-4507-A1FA-C0D02B5827AE}"/>
    <cellStyle name="Normal 8 2 33" xfId="15211" xr:uid="{6ED9CB28-6F69-4B3B-9BEE-6C0F7E580D2E}"/>
    <cellStyle name="Normal 8 2 34" xfId="15212" xr:uid="{03D02DBC-A16E-4880-B28E-1EC9CD94F14F}"/>
    <cellStyle name="Normal 8 2 35" xfId="15213" xr:uid="{0F85DE91-636B-4D47-86A1-7211A55419D3}"/>
    <cellStyle name="Normal 8 2 36" xfId="15214" xr:uid="{A00F1968-7D60-47AE-AF7A-1948F49DBB05}"/>
    <cellStyle name="Normal 8 2 37" xfId="15215" xr:uid="{C40E8557-F18B-4CA9-9DB0-28A0936DA4DA}"/>
    <cellStyle name="Normal 8 2 38" xfId="15216" xr:uid="{D67323FB-FB34-4DBD-8299-3A3AB9E52BB5}"/>
    <cellStyle name="Normal 8 2 39" xfId="15217" xr:uid="{E36E5B53-C955-45D4-9A19-1B7B424A442A}"/>
    <cellStyle name="Normal 8 2 4" xfId="15218" xr:uid="{666926D4-DB73-4E4B-8339-F3BB78AAD6D7}"/>
    <cellStyle name="Normal 8 2 40" xfId="15219" xr:uid="{728133F5-A0E0-4B60-B5E3-4ED8AFCD56E2}"/>
    <cellStyle name="Normal 8 2 41" xfId="15220" xr:uid="{8D0D6330-282A-417A-A26C-E820AE1DC8D1}"/>
    <cellStyle name="Normal 8 2 42" xfId="15221" xr:uid="{61DA5777-046B-4776-A9CE-5B1C6A97BC18}"/>
    <cellStyle name="Normal 8 2 43" xfId="15222" xr:uid="{B58A25F6-63DE-45CC-A6B5-128BFD0BCB77}"/>
    <cellStyle name="Normal 8 2 44" xfId="15223" xr:uid="{FAFA67D6-9968-4815-AD21-23992E92C7A5}"/>
    <cellStyle name="Normal 8 2 45" xfId="15224" xr:uid="{77333E0A-1730-4316-8DE2-346E043C53F4}"/>
    <cellStyle name="Normal 8 2 46" xfId="15225" xr:uid="{C726BFF2-1614-4431-93B0-E3148F1214EE}"/>
    <cellStyle name="Normal 8 2 47" xfId="15226" xr:uid="{79C3F6EE-4D47-473E-B565-5D9601DCCD42}"/>
    <cellStyle name="Normal 8 2 5" xfId="15227" xr:uid="{717FF3B0-2EA4-4328-98B4-F3E989178EBC}"/>
    <cellStyle name="Normal 8 2 6" xfId="15228" xr:uid="{43D180F6-D33D-4935-A793-A7FF2E1F03B5}"/>
    <cellStyle name="Normal 8 2 7" xfId="15229" xr:uid="{06672707-0F46-4316-AF4E-6DE7AF7DD071}"/>
    <cellStyle name="Normal 8 2 8" xfId="15230" xr:uid="{15F4AC18-0175-4EF3-ADD3-DA7606C333D2}"/>
    <cellStyle name="Normal 8 2 9" xfId="15231" xr:uid="{81244F1E-6C18-412E-AFF0-D6F6AD3BC5DC}"/>
    <cellStyle name="Normal 8 20" xfId="15232" xr:uid="{B45D9E79-5D7C-4AC1-A7AE-47F8E89F4E70}"/>
    <cellStyle name="Normal 8 21" xfId="15233" xr:uid="{3636E33F-1CFA-4EAD-AA19-AC699DB84BC0}"/>
    <cellStyle name="Normal 8 22" xfId="15234" xr:uid="{143D6CCF-0DB1-480C-B0E1-8636F96463C5}"/>
    <cellStyle name="Normal 8 23" xfId="15235" xr:uid="{64A18B00-FD25-4A7B-BDC5-881FF4602B78}"/>
    <cellStyle name="Normal 8 24" xfId="15236" xr:uid="{F00DCC5B-812F-41F2-9FA9-C252879D5271}"/>
    <cellStyle name="Normal 8 25" xfId="15237" xr:uid="{1A1B8715-C2ED-43AC-A5CE-66E5E5715699}"/>
    <cellStyle name="Normal 8 26" xfId="15238" xr:uid="{01196B9E-C072-4B93-9207-E08D258D8446}"/>
    <cellStyle name="Normal 8 27" xfId="15239" xr:uid="{60A69675-1055-4552-98E8-D89E80EE8BE9}"/>
    <cellStyle name="Normal 8 28" xfId="15240" xr:uid="{D104EBB4-5EA6-4014-A082-3159C9808FEF}"/>
    <cellStyle name="Normal 8 29" xfId="15241" xr:uid="{86468222-7977-4806-AC85-CC0D07BF4CDC}"/>
    <cellStyle name="Normal 8 3" xfId="15242" xr:uid="{90C8FD7A-062B-4AE1-9D66-7323A9B5AE11}"/>
    <cellStyle name="Normal 8 3 10" xfId="15243" xr:uid="{113C49F0-9BFF-40D7-B37E-9D8A86363B2C}"/>
    <cellStyle name="Normal 8 3 11" xfId="15244" xr:uid="{DF7D5EA1-FBAE-44E7-B12B-DD908CBA8BAC}"/>
    <cellStyle name="Normal 8 3 12" xfId="15245" xr:uid="{9443E430-17DF-4DCA-8326-632D42F8C1A1}"/>
    <cellStyle name="Normal 8 3 13" xfId="15246" xr:uid="{EA6AA1F5-CD03-428E-88C6-87EEAFFA44D1}"/>
    <cellStyle name="Normal 8 3 14" xfId="15247" xr:uid="{E3163EF1-070A-4771-9685-28D5BDE2F14E}"/>
    <cellStyle name="Normal 8 3 15" xfId="15248" xr:uid="{B63F12E5-43A1-4F64-85C9-FBA83FA5B294}"/>
    <cellStyle name="Normal 8 3 16" xfId="15249" xr:uid="{ED3A8CF1-1270-41F3-91A0-688097FA1ADE}"/>
    <cellStyle name="Normal 8 3 17" xfId="15250" xr:uid="{E2ED0974-6499-4D7F-99B9-A75A2CD88FA4}"/>
    <cellStyle name="Normal 8 3 18" xfId="15251" xr:uid="{DC8FD2EA-D0E3-4EDE-9A65-A8B1000BE063}"/>
    <cellStyle name="Normal 8 3 19" xfId="15252" xr:uid="{9CD8BA3E-5E9E-4912-95DA-AE7066FD1111}"/>
    <cellStyle name="Normal 8 3 2" xfId="15253" xr:uid="{51F8C277-1A95-4807-8230-CAD911F8B6CB}"/>
    <cellStyle name="Normal 8 3 2 10" xfId="15254" xr:uid="{67211679-E3E0-4739-8C44-F825071AC836}"/>
    <cellStyle name="Normal 8 3 2 11" xfId="15255" xr:uid="{7BD336AA-B864-4B83-9F2F-F09D9B2A7B38}"/>
    <cellStyle name="Normal 8 3 2 12" xfId="15256" xr:uid="{4CCF07BA-B9B4-4608-946A-3FD49C6CF8C8}"/>
    <cellStyle name="Normal 8 3 2 13" xfId="15257" xr:uid="{55092A6C-9A3E-4110-AB1E-CBF4BA853F9D}"/>
    <cellStyle name="Normal 8 3 2 14" xfId="15258" xr:uid="{8A800433-6651-410D-BA90-93E4CFDF707B}"/>
    <cellStyle name="Normal 8 3 2 15" xfId="15259" xr:uid="{570DDF36-1728-4255-B7B8-FC7A2252DFB0}"/>
    <cellStyle name="Normal 8 3 2 16" xfId="15260" xr:uid="{AE83B18E-6B78-4843-807D-1016F4BC891D}"/>
    <cellStyle name="Normal 8 3 2 17" xfId="15261" xr:uid="{D8B5FC14-4526-42DC-9234-25911C15E0E4}"/>
    <cellStyle name="Normal 8 3 2 18" xfId="15262" xr:uid="{3CFD28B9-784C-4F24-A70C-31D7BE59F7B0}"/>
    <cellStyle name="Normal 8 3 2 19" xfId="15263" xr:uid="{20375FAE-629B-4CA2-9E48-CE2779D0BACB}"/>
    <cellStyle name="Normal 8 3 2 2" xfId="15264" xr:uid="{6389639E-EC14-4BA5-9B31-565106A42E37}"/>
    <cellStyle name="Normal 8 3 2 2 10" xfId="15265" xr:uid="{55E787FE-88DF-4F9B-9BA4-C5CC94E10A82}"/>
    <cellStyle name="Normal 8 3 2 2 11" xfId="15266" xr:uid="{3C68B1EA-7506-4891-BC6F-712C9E9EDBEE}"/>
    <cellStyle name="Normal 8 3 2 2 12" xfId="15267" xr:uid="{5B52B838-1773-4F03-B417-A1CC6C5606B6}"/>
    <cellStyle name="Normal 8 3 2 2 13" xfId="15268" xr:uid="{0FD058EF-11B8-4BCE-8A87-383DC6E82830}"/>
    <cellStyle name="Normal 8 3 2 2 14" xfId="15269" xr:uid="{B23722C5-B228-4B8F-B0ED-7FE891D946EF}"/>
    <cellStyle name="Normal 8 3 2 2 15" xfId="15270" xr:uid="{DECDBDBA-A24B-46C9-B0DA-E9BD808100E6}"/>
    <cellStyle name="Normal 8 3 2 2 16" xfId="15271" xr:uid="{568E208C-BB0C-4DA8-87D4-832739D5F84B}"/>
    <cellStyle name="Normal 8 3 2 2 17" xfId="15272" xr:uid="{6244C8D8-772C-4551-ADB9-2CD72DE9C2E4}"/>
    <cellStyle name="Normal 8 3 2 2 18" xfId="15273" xr:uid="{9EF74F56-2DA1-400E-B82C-29AA7C3CF3F8}"/>
    <cellStyle name="Normal 8 3 2 2 19" xfId="15274" xr:uid="{3F982AE3-2A5D-4EF1-AA0C-99AF6F18C7FD}"/>
    <cellStyle name="Normal 8 3 2 2 2" xfId="15275" xr:uid="{7A657274-59DB-448E-BF28-D9DDFE97FE83}"/>
    <cellStyle name="Normal 8 3 2 2 2 10" xfId="15276" xr:uid="{EB53B55E-152D-4F31-972F-E44EBFE92C76}"/>
    <cellStyle name="Normal 8 3 2 2 2 11" xfId="15277" xr:uid="{1CBD8ED2-9B29-4EE8-AD64-1DA44C3F0271}"/>
    <cellStyle name="Normal 8 3 2 2 2 12" xfId="15278" xr:uid="{8030A909-03A5-4D8D-8608-FAE4132266E3}"/>
    <cellStyle name="Normal 8 3 2 2 2 13" xfId="15279" xr:uid="{FD689068-DE31-4DBB-B19D-FC2EAE8BD0C7}"/>
    <cellStyle name="Normal 8 3 2 2 2 14" xfId="15280" xr:uid="{48925966-3B04-47D6-B7EF-299E0482774F}"/>
    <cellStyle name="Normal 8 3 2 2 2 15" xfId="15281" xr:uid="{2D6427AB-4153-4569-A076-E8B82FCFB86C}"/>
    <cellStyle name="Normal 8 3 2 2 2 16" xfId="15282" xr:uid="{5ECD217D-6C39-46D4-876C-D31A1EC686E6}"/>
    <cellStyle name="Normal 8 3 2 2 2 17" xfId="15283" xr:uid="{738A1946-475B-4815-AC7A-0B7B096A2143}"/>
    <cellStyle name="Normal 8 3 2 2 2 18" xfId="15284" xr:uid="{06E56F1B-C1C3-4595-88C8-B10588B28F1F}"/>
    <cellStyle name="Normal 8 3 2 2 2 19" xfId="15285" xr:uid="{0D7851AB-2DE4-4B40-9BB6-C370FD691054}"/>
    <cellStyle name="Normal 8 3 2 2 2 2" xfId="15286" xr:uid="{CD7676E6-B904-4D9D-9C1A-BEE148586B3A}"/>
    <cellStyle name="Normal 8 3 2 2 2 20" xfId="15287" xr:uid="{F09E1AD7-AA62-4FC4-899E-96CC25093E2D}"/>
    <cellStyle name="Normal 8 3 2 2 2 21" xfId="15288" xr:uid="{EF4AB1F5-0125-4224-B97A-BC745256A359}"/>
    <cellStyle name="Normal 8 3 2 2 2 22" xfId="15289" xr:uid="{2B5CB618-2CDF-4B09-8B2E-CBDE6A2F1D28}"/>
    <cellStyle name="Normal 8 3 2 2 2 23" xfId="15290" xr:uid="{B3A34746-0069-440D-A173-1014FD8F0E1C}"/>
    <cellStyle name="Normal 8 3 2 2 2 24" xfId="15291" xr:uid="{27CD794B-0448-41E1-A2EE-68243CD1B2C3}"/>
    <cellStyle name="Normal 8 3 2 2 2 25" xfId="15292" xr:uid="{A50522EA-B553-4B58-8B7A-F659F53D4421}"/>
    <cellStyle name="Normal 8 3 2 2 2 26" xfId="15293" xr:uid="{CD9905E0-72D0-4FC6-AE78-2819A28C59DA}"/>
    <cellStyle name="Normal 8 3 2 2 2 27" xfId="15294" xr:uid="{3AF3798C-953A-4E22-8355-881DCC3E02A3}"/>
    <cellStyle name="Normal 8 3 2 2 2 28" xfId="15295" xr:uid="{AB1712B0-932C-4136-B395-2C16E030A318}"/>
    <cellStyle name="Normal 8 3 2 2 2 29" xfId="15296" xr:uid="{CEEA97E3-1E55-4323-B41B-67844863FE0D}"/>
    <cellStyle name="Normal 8 3 2 2 2 3" xfId="15297" xr:uid="{24721305-8053-4E51-861F-22E50D4D51D6}"/>
    <cellStyle name="Normal 8 3 2 2 2 30" xfId="15298" xr:uid="{3C94CB6A-E421-4F8D-A910-5C246D16777C}"/>
    <cellStyle name="Normal 8 3 2 2 2 31" xfId="15299" xr:uid="{41F6BC43-FDC0-48BB-9165-FA2A555FFE4B}"/>
    <cellStyle name="Normal 8 3 2 2 2 32" xfId="15300" xr:uid="{A5632A47-8DF0-4E49-849D-833C6CCAC5D0}"/>
    <cellStyle name="Normal 8 3 2 2 2 33" xfId="15301" xr:uid="{78A216BB-17F1-41AA-B4BC-C307D7EF41D0}"/>
    <cellStyle name="Normal 8 3 2 2 2 34" xfId="15302" xr:uid="{8DADDE26-D521-4AC3-BE1E-25A843F547B8}"/>
    <cellStyle name="Normal 8 3 2 2 2 35" xfId="15303" xr:uid="{5D594C8E-8442-496C-A490-21261EBCC8C3}"/>
    <cellStyle name="Normal 8 3 2 2 2 36" xfId="15304" xr:uid="{A1A8B332-3E21-4DA3-8941-F144B5296278}"/>
    <cellStyle name="Normal 8 3 2 2 2 37" xfId="15305" xr:uid="{1B97D687-0E94-4C9E-BF3C-613AE083991B}"/>
    <cellStyle name="Normal 8 3 2 2 2 38" xfId="15306" xr:uid="{6EFF02BA-E7A3-4F15-AD96-816E22661797}"/>
    <cellStyle name="Normal 8 3 2 2 2 4" xfId="15307" xr:uid="{1FCCEB1C-E0A0-48B8-A27E-D0D2C3AE3D5A}"/>
    <cellStyle name="Normal 8 3 2 2 2 5" xfId="15308" xr:uid="{21F3C40D-710C-44C9-B177-7135145B115F}"/>
    <cellStyle name="Normal 8 3 2 2 2 6" xfId="15309" xr:uid="{6EFAF70E-5967-40B4-869A-8D60B167DC01}"/>
    <cellStyle name="Normal 8 3 2 2 2 7" xfId="15310" xr:uid="{FC0D3D6D-39FC-44C2-ABAB-6552FD84413A}"/>
    <cellStyle name="Normal 8 3 2 2 2 8" xfId="15311" xr:uid="{6DFCF8CD-9D9C-49FC-AD7A-12A62FA0EBDB}"/>
    <cellStyle name="Normal 8 3 2 2 2 9" xfId="15312" xr:uid="{FD39BA03-42F9-4B17-B09D-B66B012EBD56}"/>
    <cellStyle name="Normal 8 3 2 2 20" xfId="15313" xr:uid="{D4D184EF-42BB-4EE5-A5AB-C7FE0CEFF1BA}"/>
    <cellStyle name="Normal 8 3 2 2 21" xfId="15314" xr:uid="{355B5614-AB7E-4989-9FC1-BE7F739DAAF1}"/>
    <cellStyle name="Normal 8 3 2 2 22" xfId="15315" xr:uid="{4023CD70-D66D-4D85-B436-A8714D6ABA60}"/>
    <cellStyle name="Normal 8 3 2 2 23" xfId="15316" xr:uid="{26755473-C116-415A-AC94-2A099424F01F}"/>
    <cellStyle name="Normal 8 3 2 2 24" xfId="15317" xr:uid="{ACEF7AE4-4695-41E4-869B-7E2906469ACF}"/>
    <cellStyle name="Normal 8 3 2 2 25" xfId="15318" xr:uid="{E2FCF09E-5076-4A2D-8C72-47B416A4924F}"/>
    <cellStyle name="Normal 8 3 2 2 26" xfId="15319" xr:uid="{7E35AAD3-2106-4874-84EB-B24AF575F4F8}"/>
    <cellStyle name="Normal 8 3 2 2 27" xfId="15320" xr:uid="{67EF799C-A2FE-4ED4-A8C5-37BFE2F63D59}"/>
    <cellStyle name="Normal 8 3 2 2 28" xfId="15321" xr:uid="{669A6AE3-6749-4DFB-AC69-227F65857B0C}"/>
    <cellStyle name="Normal 8 3 2 2 29" xfId="15322" xr:uid="{529E0997-C2C7-4C9B-B7A5-33DC7498B8B4}"/>
    <cellStyle name="Normal 8 3 2 2 3" xfId="15323" xr:uid="{9771922B-1F8E-4F6C-AA74-1C1C3161E17A}"/>
    <cellStyle name="Normal 8 3 2 2 30" xfId="15324" xr:uid="{C88B83BD-503A-4E8E-871E-0431297B3921}"/>
    <cellStyle name="Normal 8 3 2 2 31" xfId="15325" xr:uid="{F46746C0-C00F-455E-82CF-CD37D0F55841}"/>
    <cellStyle name="Normal 8 3 2 2 32" xfId="15326" xr:uid="{7813E169-22D6-48CE-83E7-75B60B82A405}"/>
    <cellStyle name="Normal 8 3 2 2 33" xfId="15327" xr:uid="{07549A72-9F49-4AC9-883B-2701CA591496}"/>
    <cellStyle name="Normal 8 3 2 2 34" xfId="15328" xr:uid="{21824FA2-38A9-4451-82F0-CC6D5B97CBCA}"/>
    <cellStyle name="Normal 8 3 2 2 35" xfId="15329" xr:uid="{09D62900-E426-4087-B916-9D494E350037}"/>
    <cellStyle name="Normal 8 3 2 2 36" xfId="15330" xr:uid="{00F7CE0F-64A8-41F6-A1A6-1EA0951AD094}"/>
    <cellStyle name="Normal 8 3 2 2 37" xfId="15331" xr:uid="{E3B9A1DF-B135-4A5C-9018-FB7B7C777AF5}"/>
    <cellStyle name="Normal 8 3 2 2 38" xfId="15332" xr:uid="{01228224-FC77-4927-A10D-9C1DC6721331}"/>
    <cellStyle name="Normal 8 3 2 2 4" xfId="15333" xr:uid="{3148FAB2-E716-4D35-8A83-B75ADA5AC0F9}"/>
    <cellStyle name="Normal 8 3 2 2 5" xfId="15334" xr:uid="{DD4526E6-14ED-45B6-88F6-AE38A1DE8D04}"/>
    <cellStyle name="Normal 8 3 2 2 6" xfId="15335" xr:uid="{972B0D33-90E5-4BBE-AB58-2BCE7A1D189B}"/>
    <cellStyle name="Normal 8 3 2 2 7" xfId="15336" xr:uid="{39F6B83A-7F6C-4C8C-A8B3-2FAE64E36D99}"/>
    <cellStyle name="Normal 8 3 2 2 8" xfId="15337" xr:uid="{131BC69F-2A2A-452D-BA03-49E020A858B0}"/>
    <cellStyle name="Normal 8 3 2 2 9" xfId="15338" xr:uid="{63C971B0-66E5-4A29-9B80-41C977335ADC}"/>
    <cellStyle name="Normal 8 3 2 20" xfId="15339" xr:uid="{EE31CD5A-86ED-4C3D-B410-F62AAF9E0E9A}"/>
    <cellStyle name="Normal 8 3 2 21" xfId="15340" xr:uid="{ED46F527-68CF-4B94-9595-23D5B0FF96CC}"/>
    <cellStyle name="Normal 8 3 2 22" xfId="15341" xr:uid="{347849DC-3A96-4F8D-893F-8E1E836D12B9}"/>
    <cellStyle name="Normal 8 3 2 23" xfId="15342" xr:uid="{3963A5DF-7AFE-4E8C-A8D8-03A70FB61001}"/>
    <cellStyle name="Normal 8 3 2 24" xfId="15343" xr:uid="{0783F853-56DC-47E0-B978-586489328C5F}"/>
    <cellStyle name="Normal 8 3 2 25" xfId="15344" xr:uid="{28C16288-418B-456A-B91A-72FE1BE3CBD8}"/>
    <cellStyle name="Normal 8 3 2 26" xfId="15345" xr:uid="{5221BE6A-725D-4ACA-A478-4B2112E6C0BD}"/>
    <cellStyle name="Normal 8 3 2 27" xfId="15346" xr:uid="{985D45A4-406E-4020-AECD-00BCB2000DF0}"/>
    <cellStyle name="Normal 8 3 2 28" xfId="15347" xr:uid="{68DFE4E9-659A-41DB-89BC-90521E9BA753}"/>
    <cellStyle name="Normal 8 3 2 29" xfId="15348" xr:uid="{429550AE-2DD1-4801-AA7A-BF522523806C}"/>
    <cellStyle name="Normal 8 3 2 3" xfId="15349" xr:uid="{1E7C93BC-FEE1-407D-8B45-66C1F171A87C}"/>
    <cellStyle name="Normal 8 3 2 30" xfId="15350" xr:uid="{5D45EBD2-5BCD-45F3-8408-3F08E14C7C78}"/>
    <cellStyle name="Normal 8 3 2 31" xfId="15351" xr:uid="{AA0BC0D5-DD11-4EA9-B21C-64FED7E11120}"/>
    <cellStyle name="Normal 8 3 2 32" xfId="15352" xr:uid="{D0807FAA-5070-4231-805B-568DFDCDBB64}"/>
    <cellStyle name="Normal 8 3 2 33" xfId="15353" xr:uid="{DF5FDA14-E18B-45E6-9C90-D03D3D7B7070}"/>
    <cellStyle name="Normal 8 3 2 34" xfId="15354" xr:uid="{C8F8812B-D50C-4A11-A9E1-914A7F3E7951}"/>
    <cellStyle name="Normal 8 3 2 35" xfId="15355" xr:uid="{8D945510-EAD7-4508-927F-FAC01C7D8935}"/>
    <cellStyle name="Normal 8 3 2 36" xfId="15356" xr:uid="{07712FA4-A6ED-4B65-B557-97CE3A7E22F6}"/>
    <cellStyle name="Normal 8 3 2 37" xfId="15357" xr:uid="{0977D868-2793-446A-B1C0-C7C5492B932B}"/>
    <cellStyle name="Normal 8 3 2 38" xfId="15358" xr:uid="{3A71FD5D-ED7E-4727-BEC2-AFBCCD6479B5}"/>
    <cellStyle name="Normal 8 3 2 39" xfId="15359" xr:uid="{BE715D4C-FEC4-4AAB-B20A-FBD61039362D}"/>
    <cellStyle name="Normal 8 3 2 4" xfId="15360" xr:uid="{5E541160-DCB3-459A-80D6-55B0B066A0AC}"/>
    <cellStyle name="Normal 8 3 2 40" xfId="15361" xr:uid="{CDCE3066-2787-4DB1-AA2C-E8C0263AC472}"/>
    <cellStyle name="Normal 8 3 2 5" xfId="15362" xr:uid="{A9BB28E8-2A0A-4CC6-97C1-CA9F54605513}"/>
    <cellStyle name="Normal 8 3 2 6" xfId="15363" xr:uid="{098D63B4-B406-4672-9C2E-ED90F01128DC}"/>
    <cellStyle name="Normal 8 3 2 7" xfId="15364" xr:uid="{854E0CBF-8A6C-4171-9726-4CF13D0FF418}"/>
    <cellStyle name="Normal 8 3 2 8" xfId="15365" xr:uid="{53FE820A-6821-4C2A-A44F-6F3B2EC2B385}"/>
    <cellStyle name="Normal 8 3 2 9" xfId="15366" xr:uid="{3B165166-60FA-48B9-BB68-756B9C95B343}"/>
    <cellStyle name="Normal 8 3 20" xfId="15367" xr:uid="{A78DABD6-1442-41D5-B311-DC151269FF2D}"/>
    <cellStyle name="Normal 8 3 21" xfId="15368" xr:uid="{92F555AF-2A74-4764-88F8-5D9839E26897}"/>
    <cellStyle name="Normal 8 3 22" xfId="15369" xr:uid="{5810D272-101C-442B-8C4A-B8FF838E196D}"/>
    <cellStyle name="Normal 8 3 23" xfId="15370" xr:uid="{117EAB6C-4C41-4662-A0CA-4B68F7C6B554}"/>
    <cellStyle name="Normal 8 3 24" xfId="15371" xr:uid="{AE504509-BD7A-43FC-A3D0-5828ED307260}"/>
    <cellStyle name="Normal 8 3 25" xfId="15372" xr:uid="{98B19285-8D84-48F2-A2FB-2A5D32104CB2}"/>
    <cellStyle name="Normal 8 3 26" xfId="15373" xr:uid="{7FD100C5-43EA-492C-87FC-15C9826D98C5}"/>
    <cellStyle name="Normal 8 3 27" xfId="15374" xr:uid="{B0BB41D5-51D5-40EB-B83C-991410222A8F}"/>
    <cellStyle name="Normal 8 3 28" xfId="15375" xr:uid="{FF3AD40E-4E90-49C0-9AD3-F09D0336E254}"/>
    <cellStyle name="Normal 8 3 29" xfId="15376" xr:uid="{C4361FB6-D6C3-409B-AC5A-654A1ACBDE14}"/>
    <cellStyle name="Normal 8 3 3" xfId="15377" xr:uid="{0F0B1845-A5CE-4187-8D69-24646B3325F5}"/>
    <cellStyle name="Normal 8 3 3 10" xfId="15378" xr:uid="{85B1DBFF-AFAC-46FE-A081-E98FACA2418A}"/>
    <cellStyle name="Normal 8 3 3 11" xfId="15379" xr:uid="{1A161209-CF49-4440-A622-6FF1F8B97F38}"/>
    <cellStyle name="Normal 8 3 3 12" xfId="15380" xr:uid="{175ABEB2-6148-455A-9A40-35E03BF0AACB}"/>
    <cellStyle name="Normal 8 3 3 13" xfId="15381" xr:uid="{1F23D1D2-5AE0-46A2-AC92-C7DC8EEA38A4}"/>
    <cellStyle name="Normal 8 3 3 14" xfId="15382" xr:uid="{BFF8CAA3-F634-40BB-8C2C-452C5B7DCB90}"/>
    <cellStyle name="Normal 8 3 3 15" xfId="15383" xr:uid="{2F3A9313-8E98-4959-BAC2-D04C0CBDB724}"/>
    <cellStyle name="Normal 8 3 3 16" xfId="15384" xr:uid="{70C9B84F-56E8-48DF-AB02-30959BA52869}"/>
    <cellStyle name="Normal 8 3 3 17" xfId="15385" xr:uid="{A6991D06-38CC-4000-9649-76BD6DDCBBC6}"/>
    <cellStyle name="Normal 8 3 3 18" xfId="15386" xr:uid="{1523A35D-A72C-4962-B3B7-A7C6B4B3C4FF}"/>
    <cellStyle name="Normal 8 3 3 19" xfId="15387" xr:uid="{2D427147-D0BE-4E5B-8CA4-AC5BC2A7A637}"/>
    <cellStyle name="Normal 8 3 3 2" xfId="15388" xr:uid="{7DEE851C-EE19-4918-B0A4-FD0A57932AED}"/>
    <cellStyle name="Normal 8 3 3 2 10" xfId="15389" xr:uid="{51935DB9-A748-435A-8722-35F4CBF511B8}"/>
    <cellStyle name="Normal 8 3 3 2 11" xfId="15390" xr:uid="{DFD377BF-F367-4785-8C6C-0339F92D8EFC}"/>
    <cellStyle name="Normal 8 3 3 2 12" xfId="15391" xr:uid="{9ABC7FFC-F2F9-4DBB-ABB3-10F6C3844EEB}"/>
    <cellStyle name="Normal 8 3 3 2 13" xfId="15392" xr:uid="{E615B31C-035D-44B4-9ED3-BA644FD98CC6}"/>
    <cellStyle name="Normal 8 3 3 2 14" xfId="15393" xr:uid="{C7F2B13C-B7DA-437C-BEA5-70E56A7265CA}"/>
    <cellStyle name="Normal 8 3 3 2 15" xfId="15394" xr:uid="{A7E7214D-2AA3-4A95-8A52-61F3B968DB22}"/>
    <cellStyle name="Normal 8 3 3 2 16" xfId="15395" xr:uid="{6EB4234C-A0AE-4BE8-BEAA-99F1DC62F248}"/>
    <cellStyle name="Normal 8 3 3 2 17" xfId="15396" xr:uid="{89B99D44-BCB5-4247-8E24-18B707A4A84F}"/>
    <cellStyle name="Normal 8 3 3 2 18" xfId="15397" xr:uid="{38262F89-3B30-4F9F-A20B-F7C5841227DF}"/>
    <cellStyle name="Normal 8 3 3 2 19" xfId="15398" xr:uid="{FF1FDF45-FC38-4880-9F69-278E38918D04}"/>
    <cellStyle name="Normal 8 3 3 2 2" xfId="15399" xr:uid="{07BA5A0E-08B7-4CA0-B985-7DDAFE2B0F14}"/>
    <cellStyle name="Normal 8 3 3 2 20" xfId="15400" xr:uid="{9A47B8EA-1C25-45B0-A92A-DD7E7EDA96D9}"/>
    <cellStyle name="Normal 8 3 3 2 21" xfId="15401" xr:uid="{4CF8C706-4007-468D-A458-F937BE12DBC9}"/>
    <cellStyle name="Normal 8 3 3 2 22" xfId="15402" xr:uid="{7795F081-763C-480F-B706-48AD82ACA5FA}"/>
    <cellStyle name="Normal 8 3 3 2 23" xfId="15403" xr:uid="{43113178-C721-42C9-A8A4-565CB47EC2AC}"/>
    <cellStyle name="Normal 8 3 3 2 24" xfId="15404" xr:uid="{4219AF26-EBE8-4EAE-8CA8-13CD0454B1CD}"/>
    <cellStyle name="Normal 8 3 3 2 25" xfId="15405" xr:uid="{4BD752C2-066C-4385-B306-792472CCA285}"/>
    <cellStyle name="Normal 8 3 3 2 26" xfId="15406" xr:uid="{A0BD1A03-68AA-4295-B87D-7AD8AC5A9B60}"/>
    <cellStyle name="Normal 8 3 3 2 27" xfId="15407" xr:uid="{73266F9E-E587-4463-92D2-56E725A9400E}"/>
    <cellStyle name="Normal 8 3 3 2 28" xfId="15408" xr:uid="{E5F579C5-4B53-4378-BC2E-6A9CDA5F7B3D}"/>
    <cellStyle name="Normal 8 3 3 2 29" xfId="15409" xr:uid="{F171D309-EE58-422B-958C-8EC6F305FD79}"/>
    <cellStyle name="Normal 8 3 3 2 3" xfId="15410" xr:uid="{7FB761EA-CB80-4715-8F1E-1CD413D6A709}"/>
    <cellStyle name="Normal 8 3 3 2 30" xfId="15411" xr:uid="{EC78F231-43D2-4AB8-AC04-CDD526751DE8}"/>
    <cellStyle name="Normal 8 3 3 2 31" xfId="15412" xr:uid="{EA4896CF-AB0B-4AFF-B386-BD2BE9385002}"/>
    <cellStyle name="Normal 8 3 3 2 32" xfId="15413" xr:uid="{25DD311B-D76E-470B-BBDC-C64CFB95DA3F}"/>
    <cellStyle name="Normal 8 3 3 2 33" xfId="15414" xr:uid="{58A9358A-E228-4E8C-A915-C910AF46AC7E}"/>
    <cellStyle name="Normal 8 3 3 2 34" xfId="15415" xr:uid="{8F2A35E3-6BC3-45A9-BD8C-35DB812F2373}"/>
    <cellStyle name="Normal 8 3 3 2 35" xfId="15416" xr:uid="{090B1449-86C2-4B52-B400-2FB79B03D439}"/>
    <cellStyle name="Normal 8 3 3 2 36" xfId="15417" xr:uid="{2BEED408-13B6-47B7-96AD-4EECEF1049FF}"/>
    <cellStyle name="Normal 8 3 3 2 37" xfId="15418" xr:uid="{84014605-1841-4E46-94C7-88EFB5D260E6}"/>
    <cellStyle name="Normal 8 3 3 2 38" xfId="15419" xr:uid="{AB7640EE-46F1-411E-9C47-9C26DD6FD7DB}"/>
    <cellStyle name="Normal 8 3 3 2 4" xfId="15420" xr:uid="{9A9001BF-4A4B-40F6-A0B5-5E5519295943}"/>
    <cellStyle name="Normal 8 3 3 2 5" xfId="15421" xr:uid="{6CAC2442-0F07-4027-AD1B-AE23B00D23B5}"/>
    <cellStyle name="Normal 8 3 3 2 6" xfId="15422" xr:uid="{733F5298-374E-428C-83C1-7852CBCC36A0}"/>
    <cellStyle name="Normal 8 3 3 2 7" xfId="15423" xr:uid="{0098A070-7B2F-4162-BBE3-61CAD01ECED6}"/>
    <cellStyle name="Normal 8 3 3 2 8" xfId="15424" xr:uid="{167E8905-AFC8-4D74-BF39-947B6FA59F03}"/>
    <cellStyle name="Normal 8 3 3 2 9" xfId="15425" xr:uid="{DF2C55B3-12F4-4A31-A2BB-73F4174D803E}"/>
    <cellStyle name="Normal 8 3 3 20" xfId="15426" xr:uid="{A32FE029-BEE3-4ED6-A0B0-EDE6B22505DB}"/>
    <cellStyle name="Normal 8 3 3 21" xfId="15427" xr:uid="{388E2D57-4FE8-43B0-9DA2-8D4A47A599A2}"/>
    <cellStyle name="Normal 8 3 3 22" xfId="15428" xr:uid="{62E2BCA0-E2BA-4ED9-8A36-92FF08DEA2B2}"/>
    <cellStyle name="Normal 8 3 3 23" xfId="15429" xr:uid="{F3AAE13A-0257-4DE6-89B1-8C3D5602C75B}"/>
    <cellStyle name="Normal 8 3 3 24" xfId="15430" xr:uid="{5B7897C6-0D94-4CC9-BACC-50007B7A1DCA}"/>
    <cellStyle name="Normal 8 3 3 25" xfId="15431" xr:uid="{92FD47AE-88B1-450E-A7F9-DC438F784A76}"/>
    <cellStyle name="Normal 8 3 3 26" xfId="15432" xr:uid="{CD599DF5-0ABD-4433-BFEF-0CA612984785}"/>
    <cellStyle name="Normal 8 3 3 27" xfId="15433" xr:uid="{D3B212D4-6FE7-41AF-A208-2C5BBF82C826}"/>
    <cellStyle name="Normal 8 3 3 28" xfId="15434" xr:uid="{1471DBCB-228E-40F4-A800-1DE255703107}"/>
    <cellStyle name="Normal 8 3 3 29" xfId="15435" xr:uid="{53CC17C9-0799-4CBD-B1C5-0D6227E13C2A}"/>
    <cellStyle name="Normal 8 3 3 3" xfId="15436" xr:uid="{319112E3-92DD-45D2-939F-7862CF6C2681}"/>
    <cellStyle name="Normal 8 3 3 30" xfId="15437" xr:uid="{BE24BBDB-8D9B-4865-A515-B7EF18098492}"/>
    <cellStyle name="Normal 8 3 3 31" xfId="15438" xr:uid="{FF55C9A0-CD32-4385-9B72-689D45A7FC15}"/>
    <cellStyle name="Normal 8 3 3 32" xfId="15439" xr:uid="{8221ACEA-2C78-422D-9C7B-3BDDFFD42EB6}"/>
    <cellStyle name="Normal 8 3 3 33" xfId="15440" xr:uid="{BD80C864-22F7-4509-B400-BED0E44DE8B9}"/>
    <cellStyle name="Normal 8 3 3 34" xfId="15441" xr:uid="{BC7E6AA1-9525-45F1-B4DC-C54A2F26C8AC}"/>
    <cellStyle name="Normal 8 3 3 35" xfId="15442" xr:uid="{34622D5E-31DC-4450-974F-D9497232E196}"/>
    <cellStyle name="Normal 8 3 3 36" xfId="15443" xr:uid="{502CA450-C309-40E8-8020-1442B23CB322}"/>
    <cellStyle name="Normal 8 3 3 37" xfId="15444" xr:uid="{3BABB79C-DAAC-4811-B8AA-E92C221E6DA7}"/>
    <cellStyle name="Normal 8 3 3 38" xfId="15445" xr:uid="{76DBFA1E-A84C-4263-BD4D-AC9C20299119}"/>
    <cellStyle name="Normal 8 3 3 4" xfId="15446" xr:uid="{1F37B18A-467B-4C64-BA3D-F7E656655566}"/>
    <cellStyle name="Normal 8 3 3 5" xfId="15447" xr:uid="{D6044247-0F27-4FC3-A151-71A94E81956B}"/>
    <cellStyle name="Normal 8 3 3 6" xfId="15448" xr:uid="{51E876D6-B052-4C15-84C5-E4433A5C4AA7}"/>
    <cellStyle name="Normal 8 3 3 7" xfId="15449" xr:uid="{DC63B38B-AB02-402E-AA1E-E0F16AAF404C}"/>
    <cellStyle name="Normal 8 3 3 8" xfId="15450" xr:uid="{21131254-5B30-4FAC-A1DF-A29F2FC53993}"/>
    <cellStyle name="Normal 8 3 3 9" xfId="15451" xr:uid="{AFA8D4CD-740E-49E0-B9F3-2754EF305AE8}"/>
    <cellStyle name="Normal 8 3 30" xfId="15452" xr:uid="{CAB20080-C963-4340-80E6-583A71BF1953}"/>
    <cellStyle name="Normal 8 3 31" xfId="15453" xr:uid="{67146AB6-C627-465B-A3BE-55E574136153}"/>
    <cellStyle name="Normal 8 3 32" xfId="15454" xr:uid="{69E62581-949A-47AA-9B81-6E776586F25D}"/>
    <cellStyle name="Normal 8 3 33" xfId="15455" xr:uid="{995B1D30-5C32-4529-B5C5-997566ADF7E4}"/>
    <cellStyle name="Normal 8 3 34" xfId="15456" xr:uid="{A79F3843-E1C0-4944-9521-FC5E1FEA28EB}"/>
    <cellStyle name="Normal 8 3 35" xfId="15457" xr:uid="{539102C1-77BD-4F42-BEB4-E841BA43F41E}"/>
    <cellStyle name="Normal 8 3 36" xfId="15458" xr:uid="{C772CA72-6EC7-42AB-B86F-DF19CE3BB0BC}"/>
    <cellStyle name="Normal 8 3 37" xfId="15459" xr:uid="{37D0A230-E3A0-4E24-A473-7A6839E5F409}"/>
    <cellStyle name="Normal 8 3 38" xfId="15460" xr:uid="{EF67A879-70FB-4A86-9A31-EF065DCC7E2B}"/>
    <cellStyle name="Normal 8 3 39" xfId="15461" xr:uid="{A95334C5-EDEE-4EE7-B90D-DB01C4FB0912}"/>
    <cellStyle name="Normal 8 3 4" xfId="15462" xr:uid="{08D89537-ED9A-42D3-ABFB-F3B64BE8DB33}"/>
    <cellStyle name="Normal 8 3 40" xfId="15463" xr:uid="{9BD88FD6-3C34-4FCC-80D5-0EA3148CB964}"/>
    <cellStyle name="Normal 8 3 41" xfId="15464" xr:uid="{D69FE79C-F1B3-4AEB-B8F4-C26D58E6589F}"/>
    <cellStyle name="Normal 8 3 42" xfId="15465" xr:uid="{F4356094-8B67-4BF2-9AAB-F35C827CF31D}"/>
    <cellStyle name="Normal 8 3 43" xfId="15466" xr:uid="{1560E8AA-08D7-42E8-BC44-375640F669D8}"/>
    <cellStyle name="Normal 8 3 44" xfId="15467" xr:uid="{6310A4B0-27B7-4909-B88D-5C2A2D9FD40A}"/>
    <cellStyle name="Normal 8 3 45" xfId="15468" xr:uid="{CB637615-2BD8-402A-818D-CBB7EE35035B}"/>
    <cellStyle name="Normal 8 3 46" xfId="15469" xr:uid="{3B3F0350-E21B-4CB9-B49A-000792995F90}"/>
    <cellStyle name="Normal 8 3 47" xfId="15470" xr:uid="{3B654FC6-D26F-4C8B-972F-3BBBB68A0B4E}"/>
    <cellStyle name="Normal 8 3 5" xfId="15471" xr:uid="{8CD45F77-66AC-4B5E-B3FB-E8670F428287}"/>
    <cellStyle name="Normal 8 3 6" xfId="15472" xr:uid="{A8E37842-5604-48A9-889F-560BB535DA7D}"/>
    <cellStyle name="Normal 8 3 7" xfId="15473" xr:uid="{681E009F-A168-4002-A6A1-3441ECA799BA}"/>
    <cellStyle name="Normal 8 3 8" xfId="15474" xr:uid="{F62266B9-6DF5-4168-9C0C-AC5B016536FB}"/>
    <cellStyle name="Normal 8 3 9" xfId="15475" xr:uid="{1CC5E9FE-1190-4A87-BA3E-105EFB3DDF68}"/>
    <cellStyle name="Normal 8 30" xfId="15476" xr:uid="{29BAA346-C538-492D-B194-F36454CFA7F9}"/>
    <cellStyle name="Normal 8 31" xfId="15477" xr:uid="{D2365C3D-B9D2-4BD3-B4AB-F037FEE48E20}"/>
    <cellStyle name="Normal 8 32" xfId="15478" xr:uid="{9CA42AB5-8788-4706-A289-13C15418D40B}"/>
    <cellStyle name="Normal 8 33" xfId="15479" xr:uid="{A22E03B7-6476-46F0-A64F-84F8B90D7CDC}"/>
    <cellStyle name="Normal 8 34" xfId="15480" xr:uid="{EE6BEE30-7BE5-46E4-9677-C2708367F4E9}"/>
    <cellStyle name="Normal 8 35" xfId="15481" xr:uid="{E265EB5D-964A-4098-B897-AC1E949E4D5D}"/>
    <cellStyle name="Normal 8 36" xfId="15482" xr:uid="{D8F019F0-15AA-4696-A45F-32C968AEA9E2}"/>
    <cellStyle name="Normal 8 37" xfId="15483" xr:uid="{D8811731-7085-4F09-8B93-7DC52B88B4DA}"/>
    <cellStyle name="Normal 8 38" xfId="15484" xr:uid="{C5450DAF-2B92-4F57-99A3-F817FDD985EC}"/>
    <cellStyle name="Normal 8 39" xfId="15485" xr:uid="{9C6599FA-C5D1-4608-9157-14423F49D18C}"/>
    <cellStyle name="Normal 8 4" xfId="15486" xr:uid="{88A8A5C3-CDCA-4817-A543-4DD366253623}"/>
    <cellStyle name="Normal 8 4 10" xfId="15487" xr:uid="{EA5F2EF4-4E15-4414-A28E-4E719E2F638B}"/>
    <cellStyle name="Normal 8 4 11" xfId="15488" xr:uid="{CC5229C1-A998-4947-9B4C-16AADEE56556}"/>
    <cellStyle name="Normal 8 4 12" xfId="15489" xr:uid="{12AEBA5A-520D-4D9F-8365-3D090038252D}"/>
    <cellStyle name="Normal 8 4 13" xfId="15490" xr:uid="{02D11AA5-D99C-4F41-8447-4F8A8956C055}"/>
    <cellStyle name="Normal 8 4 14" xfId="15491" xr:uid="{8A92B84F-6705-4C12-8D9B-492AC64A632D}"/>
    <cellStyle name="Normal 8 4 15" xfId="15492" xr:uid="{693D7F92-5A95-4033-92DF-F40A81A9E41B}"/>
    <cellStyle name="Normal 8 4 16" xfId="15493" xr:uid="{41159F08-E10D-4859-AF92-C4D21554BAF2}"/>
    <cellStyle name="Normal 8 4 17" xfId="15494" xr:uid="{3D112172-47CF-44BF-AC64-4F344BA2A677}"/>
    <cellStyle name="Normal 8 4 18" xfId="15495" xr:uid="{7FBA251D-1FE9-4CCF-984A-7161DDE09052}"/>
    <cellStyle name="Normal 8 4 19" xfId="15496" xr:uid="{B0D079C2-65C0-4CA4-98DD-B5F5528A1D62}"/>
    <cellStyle name="Normal 8 4 2" xfId="15497" xr:uid="{70CFBC32-5E81-4E5D-AD88-9D62935D5FF4}"/>
    <cellStyle name="Normal 8 4 20" xfId="15498" xr:uid="{AB4BBAFB-8444-4858-A892-0423F34EC9A9}"/>
    <cellStyle name="Normal 8 4 21" xfId="15499" xr:uid="{E944F07C-37B5-4D17-A50D-DCDD3DB2CA6F}"/>
    <cellStyle name="Normal 8 4 22" xfId="15500" xr:uid="{7F373C67-2333-4A8B-B216-92D544D52249}"/>
    <cellStyle name="Normal 8 4 23" xfId="15501" xr:uid="{AA481F2C-7EA1-4935-AAEB-71C0AE8BF594}"/>
    <cellStyle name="Normal 8 4 24" xfId="15502" xr:uid="{56C6EF95-237F-4881-8C51-A6342F95AF28}"/>
    <cellStyle name="Normal 8 4 25" xfId="15503" xr:uid="{5A0A7BEE-8538-4561-A1BF-B65DB137291C}"/>
    <cellStyle name="Normal 8 4 26" xfId="15504" xr:uid="{BA0F2F38-CD35-447F-B58E-2DE2E54A70D6}"/>
    <cellStyle name="Normal 8 4 27" xfId="15505" xr:uid="{E496BA67-1E89-42A1-934E-F56D23CE9259}"/>
    <cellStyle name="Normal 8 4 28" xfId="15506" xr:uid="{FBAD6874-CCA4-4D63-9405-1511873F4320}"/>
    <cellStyle name="Normal 8 4 29" xfId="15507" xr:uid="{F8E647A2-42CF-413F-A9EC-B6533CA11227}"/>
    <cellStyle name="Normal 8 4 3" xfId="15508" xr:uid="{59A1E55D-6955-4CB6-854A-376FBE712A12}"/>
    <cellStyle name="Normal 8 4 30" xfId="15509" xr:uid="{828B0874-7FA8-431A-BD55-83537F1EF0B3}"/>
    <cellStyle name="Normal 8 4 31" xfId="15510" xr:uid="{730F4430-8716-4DB9-AE65-598568CB656A}"/>
    <cellStyle name="Normal 8 4 32" xfId="15511" xr:uid="{20657B2F-D101-44C5-93AC-2C7A8CFFE2A8}"/>
    <cellStyle name="Normal 8 4 33" xfId="15512" xr:uid="{FE833960-8A73-461C-87EF-E18AF71E6A90}"/>
    <cellStyle name="Normal 8 4 34" xfId="15513" xr:uid="{5A90DDC3-288A-47F6-BF95-A0A10EBB56E1}"/>
    <cellStyle name="Normal 8 4 35" xfId="15514" xr:uid="{D7992C7D-3593-47E2-BB74-D89335939A55}"/>
    <cellStyle name="Normal 8 4 36" xfId="15515" xr:uid="{F9383007-2D18-4FD6-A381-A1F0B8BA044E}"/>
    <cellStyle name="Normal 8 4 37" xfId="15516" xr:uid="{6BD3E3A3-1942-4EF0-B52D-086581F01A27}"/>
    <cellStyle name="Normal 8 4 38" xfId="15517" xr:uid="{D7AE1128-ACE9-46BD-9C75-ACCF0FC1CC9E}"/>
    <cellStyle name="Normal 8 4 39" xfId="15518" xr:uid="{C3EA1F67-DB00-4F1B-BD34-E4AA4A8DAAE0}"/>
    <cellStyle name="Normal 8 4 4" xfId="15519" xr:uid="{4EF60186-BD6D-4ACB-9A33-CC28CAF59A2A}"/>
    <cellStyle name="Normal 8 4 40" xfId="15520" xr:uid="{103A4842-B4A8-4786-BEFC-46664F464618}"/>
    <cellStyle name="Normal 8 4 41" xfId="15521" xr:uid="{6E911083-088F-4016-8E3C-68156FAE79E5}"/>
    <cellStyle name="Normal 8 4 42" xfId="15522" xr:uid="{E71A032D-7C93-40C9-93B3-60C27FC558AD}"/>
    <cellStyle name="Normal 8 4 43" xfId="15523" xr:uid="{34196536-56DC-46D1-8964-64B69630D78A}"/>
    <cellStyle name="Normal 8 4 44" xfId="15524" xr:uid="{108AA6D6-C14A-483A-9947-D24890280347}"/>
    <cellStyle name="Normal 8 4 45" xfId="15525" xr:uid="{27CE2BC0-E1CC-4DF4-93A5-A43897C6E318}"/>
    <cellStyle name="Normal 8 4 46" xfId="15526" xr:uid="{253D16E3-0FA8-43FD-A20E-73A279F9509A}"/>
    <cellStyle name="Normal 8 4 47" xfId="15527" xr:uid="{7D76C632-B3CB-4B05-A4CE-49165203C391}"/>
    <cellStyle name="Normal 8 4 5" xfId="15528" xr:uid="{4D7248DD-7DF2-4D8A-AEEB-968820D61F71}"/>
    <cellStyle name="Normal 8 4 6" xfId="15529" xr:uid="{10B83405-5DC4-4CA9-973B-115291B41E4F}"/>
    <cellStyle name="Normal 8 4 7" xfId="15530" xr:uid="{2E03C2AF-E9E2-4C49-ABFD-D00A43C8F863}"/>
    <cellStyle name="Normal 8 4 8" xfId="15531" xr:uid="{6B40BD17-421D-49AF-A973-838D423ABABC}"/>
    <cellStyle name="Normal 8 4 9" xfId="15532" xr:uid="{7CA085C5-E435-41AB-A140-5980BEA1E579}"/>
    <cellStyle name="Normal 8 40" xfId="15533" xr:uid="{E03812FF-D290-452F-8507-179DDFDF278E}"/>
    <cellStyle name="Normal 8 41" xfId="15534" xr:uid="{4851BDEC-30AB-4ED0-8E12-F0CCA69A8DFF}"/>
    <cellStyle name="Normal 8 42" xfId="15535" xr:uid="{80B08A13-F376-41CE-9E73-7E6C576CC7C5}"/>
    <cellStyle name="Normal 8 43" xfId="15536" xr:uid="{2A2F3DE2-4B35-4F4B-AA65-FEF5BD1B9181}"/>
    <cellStyle name="Normal 8 44" xfId="15537" xr:uid="{42C0EF88-CD34-425F-BF3B-5D38667FCDE1}"/>
    <cellStyle name="Normal 8 45" xfId="15538" xr:uid="{EC68C856-E622-4B0A-BB0D-9FAA40849933}"/>
    <cellStyle name="Normal 8 46" xfId="15539" xr:uid="{2C66B7E7-DF6B-4BEC-AE80-BC0D6F4DFF26}"/>
    <cellStyle name="Normal 8 47" xfId="15540" xr:uid="{E2718F7C-111A-4D77-A599-683E139D94B6}"/>
    <cellStyle name="Normal 8 48" xfId="15541" xr:uid="{F521FB80-5DB3-418F-8E12-2A441011A50F}"/>
    <cellStyle name="Normal 8 5" xfId="15542" xr:uid="{ACBE5857-A3D6-4770-B7C3-3E3F4FB11C69}"/>
    <cellStyle name="Normal 8 5 2" xfId="15543" xr:uid="{585AF274-F9DF-481A-91AE-6B405D900715}"/>
    <cellStyle name="Normal 8 5 3" xfId="15544" xr:uid="{6C063B51-EB26-42EE-A15A-F93E2A823386}"/>
    <cellStyle name="Normal 8 5 4" xfId="15545" xr:uid="{E3C75271-D2D1-490F-9825-64DA79AEFDD0}"/>
    <cellStyle name="Normal 8 5 5" xfId="15546" xr:uid="{FE6C4DE1-4638-4004-BA87-56113EFA0868}"/>
    <cellStyle name="Normal 8 5 6" xfId="15547" xr:uid="{16253D17-E9A1-4577-9233-2BC7F135715D}"/>
    <cellStyle name="Normal 8 6" xfId="15548" xr:uid="{C9AABE14-D558-4216-BF94-1121D92EB3DE}"/>
    <cellStyle name="Normal 8 7" xfId="15549" xr:uid="{FA6B1581-90B2-4781-A2EE-2E4A8D80A459}"/>
    <cellStyle name="Normal 8 8" xfId="15550" xr:uid="{84DC6D60-842B-4C5A-A32D-3C1570A9A8D8}"/>
    <cellStyle name="Normal 8 9" xfId="15551" xr:uid="{7E988276-DC06-4936-8EF6-08AF88D72F36}"/>
    <cellStyle name="Normal 9" xfId="15552" xr:uid="{561C02BF-3322-462E-8990-54C4F39BE3CC}"/>
    <cellStyle name="Normal 9 10" xfId="15553" xr:uid="{68E06F0A-E06D-4422-8895-7133883BA233}"/>
    <cellStyle name="Normal 9 11" xfId="15554" xr:uid="{202C2CFD-B76C-49E1-8D3D-156E1941F318}"/>
    <cellStyle name="Normal 9 12" xfId="15555" xr:uid="{90080D0C-4E19-4DE1-B199-FD7A88F6BBC2}"/>
    <cellStyle name="Normal 9 13" xfId="15556" xr:uid="{8358782C-15CC-44E6-87C4-3A4C97D0F0B3}"/>
    <cellStyle name="Normal 9 14" xfId="15557" xr:uid="{7BD238F2-489B-4E80-ABD1-F9479A169ED6}"/>
    <cellStyle name="Normal 9 15" xfId="15558" xr:uid="{D16F03DA-EF10-43AE-B9E8-7B8424B6FF24}"/>
    <cellStyle name="Normal 9 16" xfId="15559" xr:uid="{30059AD6-AD84-4448-B176-3FC6D74E5959}"/>
    <cellStyle name="Normal 9 17" xfId="15560" xr:uid="{F5F064A2-8C76-41A8-9807-624BAA95AEC4}"/>
    <cellStyle name="Normal 9 18" xfId="15561" xr:uid="{00E1AB04-F188-47E3-8057-9F22644D3A3A}"/>
    <cellStyle name="Normal 9 19" xfId="15562" xr:uid="{105811F9-8724-412F-BF49-EB286473362A}"/>
    <cellStyle name="Normal 9 2" xfId="15563" xr:uid="{398B8B62-375C-4B91-81EC-F2DAE522C1C0}"/>
    <cellStyle name="Normal 9 2 10" xfId="15564" xr:uid="{9FD6E42A-EDFD-4957-805D-4BED2279EC8F}"/>
    <cellStyle name="Normal 9 2 11" xfId="15565" xr:uid="{33FB16E9-1030-4CA1-95C1-E003FC5D87CE}"/>
    <cellStyle name="Normal 9 2 12" xfId="15566" xr:uid="{3C10FEB6-19E5-4B35-837A-545A0CE21576}"/>
    <cellStyle name="Normal 9 2 13" xfId="15567" xr:uid="{C62F0E98-A40E-4A61-B88C-955FBFAC4F7A}"/>
    <cellStyle name="Normal 9 2 14" xfId="15568" xr:uid="{1721AC96-C5F2-4FD6-B1D5-DDBB167CC5A0}"/>
    <cellStyle name="Normal 9 2 15" xfId="15569" xr:uid="{064853C9-8F46-4294-A5F9-B88665C46E5C}"/>
    <cellStyle name="Normal 9 2 16" xfId="15570" xr:uid="{1ADE1F19-3656-4113-822D-B92450D0EFA7}"/>
    <cellStyle name="Normal 9 2 17" xfId="15571" xr:uid="{61DDCEC0-8D54-46C1-BD8F-319BF5C09D68}"/>
    <cellStyle name="Normal 9 2 18" xfId="15572" xr:uid="{00045ABB-377F-4A19-A6A4-4971A84156AD}"/>
    <cellStyle name="Normal 9 2 19" xfId="15573" xr:uid="{F1565D0D-129C-4246-9AE9-27A7C77940BF}"/>
    <cellStyle name="Normal 9 2 2" xfId="15574" xr:uid="{DA7AAD4F-4779-4C1D-ABB0-0C1B4E1E7E51}"/>
    <cellStyle name="Normal 9 2 2 10" xfId="15575" xr:uid="{721F786B-FC79-4C29-8F51-4863F2A00086}"/>
    <cellStyle name="Normal 9 2 2 11" xfId="15576" xr:uid="{40E831FF-BE48-4C10-925C-54278BBD40C9}"/>
    <cellStyle name="Normal 9 2 2 12" xfId="15577" xr:uid="{A0BA4C6A-DFAD-4FEC-9EBA-46F7ED3391E3}"/>
    <cellStyle name="Normal 9 2 2 13" xfId="15578" xr:uid="{C1392634-81D0-48F4-9226-DD5ABAC81213}"/>
    <cellStyle name="Normal 9 2 2 14" xfId="15579" xr:uid="{CCF752C7-9017-410A-B88B-A95FE12BFE37}"/>
    <cellStyle name="Normal 9 2 2 15" xfId="15580" xr:uid="{3A5E7694-0FE8-4401-A22D-C6B8C2CB1007}"/>
    <cellStyle name="Normal 9 2 2 16" xfId="15581" xr:uid="{5BE15F4A-A192-4544-AB5A-496F1B13AF8C}"/>
    <cellStyle name="Normal 9 2 2 17" xfId="15582" xr:uid="{ECCE50F0-4C14-47FA-90E2-3C497131727D}"/>
    <cellStyle name="Normal 9 2 2 18" xfId="15583" xr:uid="{764D81FC-93EE-4BD5-8D22-4F6A1DD32897}"/>
    <cellStyle name="Normal 9 2 2 19" xfId="15584" xr:uid="{9391B0DB-132B-4831-A4E2-2D29ED12A772}"/>
    <cellStyle name="Normal 9 2 2 2" xfId="15585" xr:uid="{BB1595CD-F328-48CF-868C-F797A5076369}"/>
    <cellStyle name="Normal 9 2 2 2 10" xfId="15586" xr:uid="{85EB357B-E8D5-41FA-9937-8101F79890EA}"/>
    <cellStyle name="Normal 9 2 2 2 11" xfId="15587" xr:uid="{F3E78221-5253-41CB-B06B-2C28B35CBAAA}"/>
    <cellStyle name="Normal 9 2 2 2 12" xfId="15588" xr:uid="{35A5C8D3-25C9-41EB-A199-EFCCA881321D}"/>
    <cellStyle name="Normal 9 2 2 2 13" xfId="15589" xr:uid="{7284CEA7-94AB-4F75-8F63-C0CD5A4861F7}"/>
    <cellStyle name="Normal 9 2 2 2 14" xfId="15590" xr:uid="{55DFB08E-8F7D-46DE-A912-2B12375B85CC}"/>
    <cellStyle name="Normal 9 2 2 2 15" xfId="15591" xr:uid="{62EBA4F1-4BC9-4BC4-B0D0-E2A58B89F17B}"/>
    <cellStyle name="Normal 9 2 2 2 16" xfId="15592" xr:uid="{9AC4A1ED-ABEC-45DA-98D5-5C26EDF531BA}"/>
    <cellStyle name="Normal 9 2 2 2 17" xfId="15593" xr:uid="{933C21E2-564A-40FC-A448-8B4E82B82644}"/>
    <cellStyle name="Normal 9 2 2 2 18" xfId="15594" xr:uid="{9A5F4E25-0BDE-4187-99AE-B52CF62CC688}"/>
    <cellStyle name="Normal 9 2 2 2 19" xfId="15595" xr:uid="{FD35A01B-B25A-41A0-B2BA-B4FD3641C70B}"/>
    <cellStyle name="Normal 9 2 2 2 2" xfId="15596" xr:uid="{24A307D0-1966-478D-A045-8BC026E5C1AD}"/>
    <cellStyle name="Normal 9 2 2 2 2 10" xfId="15597" xr:uid="{EFB8098A-6A26-4137-9065-2EE7AEA04AC3}"/>
    <cellStyle name="Normal 9 2 2 2 2 11" xfId="15598" xr:uid="{D49EC13F-A0C4-40F5-AFDA-F04DC18FEC49}"/>
    <cellStyle name="Normal 9 2 2 2 2 12" xfId="15599" xr:uid="{1BD80DE6-315C-4E6E-9A23-29C4E70132D8}"/>
    <cellStyle name="Normal 9 2 2 2 2 13" xfId="15600" xr:uid="{AE3A9ED6-6E81-447B-94AD-677A649F4D65}"/>
    <cellStyle name="Normal 9 2 2 2 2 14" xfId="15601" xr:uid="{07068FB6-7600-4FCE-8E59-652B26F0E9EA}"/>
    <cellStyle name="Normal 9 2 2 2 2 15" xfId="15602" xr:uid="{5DA27B10-1A2D-4AD7-8237-5FB6B7CE096E}"/>
    <cellStyle name="Normal 9 2 2 2 2 16" xfId="15603" xr:uid="{156B8F31-0AB4-4385-8C4E-B8600A464C64}"/>
    <cellStyle name="Normal 9 2 2 2 2 17" xfId="15604" xr:uid="{0A0992C7-355A-4BFD-AB64-8FF525D6D1A5}"/>
    <cellStyle name="Normal 9 2 2 2 2 18" xfId="15605" xr:uid="{D32706C5-2757-4EAF-9093-A5A37DCB2416}"/>
    <cellStyle name="Normal 9 2 2 2 2 19" xfId="15606" xr:uid="{7F839DF7-56DB-4689-ACE0-7C040D0659A8}"/>
    <cellStyle name="Normal 9 2 2 2 2 2" xfId="15607" xr:uid="{B7672C88-8F51-4A8D-ADC4-A32B09540957}"/>
    <cellStyle name="Normal 9 2 2 2 2 20" xfId="15608" xr:uid="{88DF1C8B-E3BC-4398-B97F-BC4B26750087}"/>
    <cellStyle name="Normal 9 2 2 2 2 21" xfId="15609" xr:uid="{69ACADD5-47FC-4692-9E72-CAEF79EB73F3}"/>
    <cellStyle name="Normal 9 2 2 2 2 22" xfId="15610" xr:uid="{1D698637-4C3E-4C82-854A-F0878A2D6369}"/>
    <cellStyle name="Normal 9 2 2 2 2 23" xfId="15611" xr:uid="{649A2B19-0051-495E-81A4-A60722418919}"/>
    <cellStyle name="Normal 9 2 2 2 2 24" xfId="15612" xr:uid="{71FE2E0C-88AC-4863-80B3-1A542F87AAE1}"/>
    <cellStyle name="Normal 9 2 2 2 2 25" xfId="15613" xr:uid="{BFBF7E52-814E-4580-9834-16B14625C9C7}"/>
    <cellStyle name="Normal 9 2 2 2 2 26" xfId="15614" xr:uid="{835C9017-6DDE-4993-BFFA-8A90B3E609E9}"/>
    <cellStyle name="Normal 9 2 2 2 2 27" xfId="15615" xr:uid="{D8B89EB7-9BF6-457A-9EB1-358C611D9108}"/>
    <cellStyle name="Normal 9 2 2 2 2 28" xfId="15616" xr:uid="{02C58569-73EA-4E2F-B205-7462461FEE73}"/>
    <cellStyle name="Normal 9 2 2 2 2 29" xfId="15617" xr:uid="{A5E03733-CE7F-4427-9364-D84C217F0035}"/>
    <cellStyle name="Normal 9 2 2 2 2 3" xfId="15618" xr:uid="{B1BD05EA-7DF9-4DC2-A09C-3787EFB3E8D7}"/>
    <cellStyle name="Normal 9 2 2 2 2 30" xfId="15619" xr:uid="{4BC039E5-1953-4596-8879-879454983D71}"/>
    <cellStyle name="Normal 9 2 2 2 2 31" xfId="15620" xr:uid="{3164FEF5-D960-4AC4-9502-03BEC5AB7C2C}"/>
    <cellStyle name="Normal 9 2 2 2 2 32" xfId="15621" xr:uid="{ED71BB3C-2AB8-4F7F-B6BC-95E7D2A53737}"/>
    <cellStyle name="Normal 9 2 2 2 2 33" xfId="15622" xr:uid="{480355DE-7C92-46B0-961C-1C22EEF1F60B}"/>
    <cellStyle name="Normal 9 2 2 2 2 34" xfId="15623" xr:uid="{F746185A-9DFC-452D-8D87-15BF57EF239C}"/>
    <cellStyle name="Normal 9 2 2 2 2 35" xfId="15624" xr:uid="{C206D60E-6C4E-423B-87C9-3DFC91B55AAE}"/>
    <cellStyle name="Normal 9 2 2 2 2 36" xfId="15625" xr:uid="{1888D01B-163E-4079-91F9-9C352340E069}"/>
    <cellStyle name="Normal 9 2 2 2 2 37" xfId="15626" xr:uid="{65A15D3C-E91E-439B-B09F-BA57AAF9E854}"/>
    <cellStyle name="Normal 9 2 2 2 2 38" xfId="15627" xr:uid="{13B26ADF-409D-4BD2-B265-26AAB48A167A}"/>
    <cellStyle name="Normal 9 2 2 2 2 4" xfId="15628" xr:uid="{756C27A7-36E1-4A30-BE74-B48E19E669F3}"/>
    <cellStyle name="Normal 9 2 2 2 2 5" xfId="15629" xr:uid="{D81F2245-49CA-4A39-BE7C-CE0CAA5038FB}"/>
    <cellStyle name="Normal 9 2 2 2 2 6" xfId="15630" xr:uid="{2291077F-F30A-4323-BF32-7D31D9DCF5A6}"/>
    <cellStyle name="Normal 9 2 2 2 2 7" xfId="15631" xr:uid="{896E3CAB-531D-4E98-A377-ACBA8F132167}"/>
    <cellStyle name="Normal 9 2 2 2 2 8" xfId="15632" xr:uid="{E0CBDFD4-9784-4F7C-9B89-CB2D8B801CD1}"/>
    <cellStyle name="Normal 9 2 2 2 2 9" xfId="15633" xr:uid="{61DC4554-338A-4DCB-84EF-BCDBA7996976}"/>
    <cellStyle name="Normal 9 2 2 2 20" xfId="15634" xr:uid="{238886E7-377B-4215-8103-CFC1B4178444}"/>
    <cellStyle name="Normal 9 2 2 2 21" xfId="15635" xr:uid="{B175971C-AEA7-475B-96FA-2E2D20555158}"/>
    <cellStyle name="Normal 9 2 2 2 22" xfId="15636" xr:uid="{5E94F690-976F-47A9-A88F-196318840F50}"/>
    <cellStyle name="Normal 9 2 2 2 23" xfId="15637" xr:uid="{73C949A8-B1FB-4AF4-ADDD-48720BDF67F5}"/>
    <cellStyle name="Normal 9 2 2 2 24" xfId="15638" xr:uid="{D2603AFA-7BEE-4B72-BE87-693594AB12BC}"/>
    <cellStyle name="Normal 9 2 2 2 25" xfId="15639" xr:uid="{410D73C6-F219-494F-955F-ECF049EB837D}"/>
    <cellStyle name="Normal 9 2 2 2 26" xfId="15640" xr:uid="{BAD6892B-83B0-4DF7-8342-47B72A543F01}"/>
    <cellStyle name="Normal 9 2 2 2 27" xfId="15641" xr:uid="{A4532DF5-BDBB-4D14-8CC2-0FAF1C1D20D6}"/>
    <cellStyle name="Normal 9 2 2 2 28" xfId="15642" xr:uid="{AFFD8AF4-28F0-4CD7-B17B-3048D6885EFA}"/>
    <cellStyle name="Normal 9 2 2 2 29" xfId="15643" xr:uid="{552EE5FB-54CD-4A12-AA46-D6CAA0C56AA6}"/>
    <cellStyle name="Normal 9 2 2 2 3" xfId="15644" xr:uid="{8DB578EA-A3F2-454A-869E-64C89AA49D83}"/>
    <cellStyle name="Normal 9 2 2 2 30" xfId="15645" xr:uid="{F3EC19BA-91C1-4C95-803E-43F731086B03}"/>
    <cellStyle name="Normal 9 2 2 2 31" xfId="15646" xr:uid="{D23D16AA-8F89-4DC0-8993-0C2D1A0A8E96}"/>
    <cellStyle name="Normal 9 2 2 2 32" xfId="15647" xr:uid="{5A750D07-2426-4964-A044-B392BD2721B9}"/>
    <cellStyle name="Normal 9 2 2 2 33" xfId="15648" xr:uid="{37CBEA67-51AD-40DB-AA96-DF5327A486A1}"/>
    <cellStyle name="Normal 9 2 2 2 34" xfId="15649" xr:uid="{B25D4246-F4F8-4587-B302-B09180937F7D}"/>
    <cellStyle name="Normal 9 2 2 2 35" xfId="15650" xr:uid="{136CF9FC-82A8-4BF7-BBAD-E7518E46EBB6}"/>
    <cellStyle name="Normal 9 2 2 2 36" xfId="15651" xr:uid="{DAC584BD-2A99-4419-AC18-555478E3B1FF}"/>
    <cellStyle name="Normal 9 2 2 2 37" xfId="15652" xr:uid="{7D122371-F76B-4926-B725-AE854E67E1DA}"/>
    <cellStyle name="Normal 9 2 2 2 38" xfId="15653" xr:uid="{CB7BB962-33FD-4F68-BF68-E3958FD15068}"/>
    <cellStyle name="Normal 9 2 2 2 4" xfId="15654" xr:uid="{F7936E98-F3A8-4835-9B63-92AC85911070}"/>
    <cellStyle name="Normal 9 2 2 2 5" xfId="15655" xr:uid="{2B35F1ED-F4E8-460A-9AAE-33408BDEEE9F}"/>
    <cellStyle name="Normal 9 2 2 2 6" xfId="15656" xr:uid="{CD5F3EEA-0E39-4341-925C-7AB5A1C24E6E}"/>
    <cellStyle name="Normal 9 2 2 2 7" xfId="15657" xr:uid="{D4BC8538-3CFF-4255-B8BB-0469CEA4455E}"/>
    <cellStyle name="Normal 9 2 2 2 8" xfId="15658" xr:uid="{1E04314C-F5D4-4AAE-B198-23F01F39D96B}"/>
    <cellStyle name="Normal 9 2 2 2 9" xfId="15659" xr:uid="{E107AE97-AB5B-41AD-A241-A476CC26DBDD}"/>
    <cellStyle name="Normal 9 2 2 20" xfId="15660" xr:uid="{16A36B94-4210-4409-AC3A-5BB0B1709540}"/>
    <cellStyle name="Normal 9 2 2 21" xfId="15661" xr:uid="{CFE21B39-3DEB-4579-926A-B3A728DAA525}"/>
    <cellStyle name="Normal 9 2 2 22" xfId="15662" xr:uid="{FEF5E645-E783-439C-8ECE-21A395299712}"/>
    <cellStyle name="Normal 9 2 2 23" xfId="15663" xr:uid="{B8B99097-2553-44A0-B30A-52994DB7D896}"/>
    <cellStyle name="Normal 9 2 2 24" xfId="15664" xr:uid="{8A82FD0D-94A3-4094-8656-B1CE74E54BCD}"/>
    <cellStyle name="Normal 9 2 2 25" xfId="15665" xr:uid="{DAD55241-7EFF-46C0-BCFA-83FE1151F656}"/>
    <cellStyle name="Normal 9 2 2 26" xfId="15666" xr:uid="{D0DD6464-2953-4B2D-BE4A-028DB08D2753}"/>
    <cellStyle name="Normal 9 2 2 27" xfId="15667" xr:uid="{E5904EE1-CE0A-4EB5-A4C4-1B4C80DA8BAD}"/>
    <cellStyle name="Normal 9 2 2 28" xfId="15668" xr:uid="{03982ECA-30F2-4AA9-918A-59B61DAB5A51}"/>
    <cellStyle name="Normal 9 2 2 29" xfId="15669" xr:uid="{2B271444-5EE8-45A0-BBDF-15AF55520049}"/>
    <cellStyle name="Normal 9 2 2 3" xfId="15670" xr:uid="{F83AC951-F7C2-495A-9634-59A166D28E3A}"/>
    <cellStyle name="Normal 9 2 2 30" xfId="15671" xr:uid="{43A6C3E0-B440-4BB8-A156-CFEB1BE7FBCF}"/>
    <cellStyle name="Normal 9 2 2 31" xfId="15672" xr:uid="{9448A7EA-BF18-4A8F-8852-A984BCE66549}"/>
    <cellStyle name="Normal 9 2 2 32" xfId="15673" xr:uid="{F26584EC-22E5-4B6D-B5A3-07E0C7C25E86}"/>
    <cellStyle name="Normal 9 2 2 33" xfId="15674" xr:uid="{5BF3D882-B598-477E-B978-6BA792910DDD}"/>
    <cellStyle name="Normal 9 2 2 34" xfId="15675" xr:uid="{65F1A12C-0FA4-40EC-BCBC-6C26692A2FA5}"/>
    <cellStyle name="Normal 9 2 2 35" xfId="15676" xr:uid="{A2D68BFB-53C9-4A50-9DB7-03318852B714}"/>
    <cellStyle name="Normal 9 2 2 36" xfId="15677" xr:uid="{CF1EC95E-FB71-4DA4-84ED-677E45FA2E13}"/>
    <cellStyle name="Normal 9 2 2 37" xfId="15678" xr:uid="{93975675-B5A7-43E5-9D18-15E2498538AB}"/>
    <cellStyle name="Normal 9 2 2 38" xfId="15679" xr:uid="{0E3320FE-0BC9-46BA-B829-C77ED1829EAA}"/>
    <cellStyle name="Normal 9 2 2 39" xfId="15680" xr:uid="{3079D351-86DE-4B89-9D21-16ABE798FFD9}"/>
    <cellStyle name="Normal 9 2 2 4" xfId="15681" xr:uid="{6BC21A7F-0C64-4580-A5C6-D3B513F8AB09}"/>
    <cellStyle name="Normal 9 2 2 40" xfId="15682" xr:uid="{633CD8BF-78DA-46D7-8420-2DA00D07AFB6}"/>
    <cellStyle name="Normal 9 2 2 5" xfId="15683" xr:uid="{F76D956F-3DA6-4563-9528-78EF0BDC093F}"/>
    <cellStyle name="Normal 9 2 2 6" xfId="15684" xr:uid="{8FE6AD32-BD24-425E-A9C5-D90C6CFC8365}"/>
    <cellStyle name="Normal 9 2 2 7" xfId="15685" xr:uid="{C328E7D2-0DEE-4DBC-B3C6-6ADBC094A783}"/>
    <cellStyle name="Normal 9 2 2 8" xfId="15686" xr:uid="{DD1D1829-98B6-4BA2-863D-15D9CFF9EAF8}"/>
    <cellStyle name="Normal 9 2 2 9" xfId="15687" xr:uid="{1544BCEA-B19F-4EEE-B657-7B2A27037EEE}"/>
    <cellStyle name="Normal 9 2 20" xfId="15688" xr:uid="{48D0DC54-2A1A-4CD4-90A4-23D5561F0F34}"/>
    <cellStyle name="Normal 9 2 21" xfId="15689" xr:uid="{37E37706-69F7-455A-86C9-2BD73371D351}"/>
    <cellStyle name="Normal 9 2 22" xfId="15690" xr:uid="{47ED3604-ECE6-4EC5-B731-6617B7D6D0C8}"/>
    <cellStyle name="Normal 9 2 23" xfId="15691" xr:uid="{3A121C15-99D2-4912-BA3B-FFAF636E5197}"/>
    <cellStyle name="Normal 9 2 24" xfId="15692" xr:uid="{2CE93E90-F116-48DC-BAFE-AA75C5E2D338}"/>
    <cellStyle name="Normal 9 2 25" xfId="15693" xr:uid="{78A3BD97-C5EC-4FF8-A04D-C1D3109892C7}"/>
    <cellStyle name="Normal 9 2 26" xfId="15694" xr:uid="{229DF194-C9DE-4277-9207-064D57129D5E}"/>
    <cellStyle name="Normal 9 2 27" xfId="15695" xr:uid="{9C8C8E16-35AF-4BED-9FD8-0C16C0095769}"/>
    <cellStyle name="Normal 9 2 28" xfId="15696" xr:uid="{771EF98E-BA0F-487E-8231-51EC544EECCE}"/>
    <cellStyle name="Normal 9 2 29" xfId="15697" xr:uid="{1ADB9F5D-819E-4742-9EA6-211421BF0129}"/>
    <cellStyle name="Normal 9 2 3" xfId="15698" xr:uid="{31DB3041-6F8A-44B3-9152-6E669C5E054A}"/>
    <cellStyle name="Normal 9 2 3 10" xfId="15699" xr:uid="{925D3A30-A857-4E4D-9E7F-170DBA586B74}"/>
    <cellStyle name="Normal 9 2 3 11" xfId="15700" xr:uid="{17FF02DE-AF39-4343-AC26-B1A4E8E138EB}"/>
    <cellStyle name="Normal 9 2 3 12" xfId="15701" xr:uid="{F0898DC6-743D-4B6C-A71D-92CB8AB50E7D}"/>
    <cellStyle name="Normal 9 2 3 13" xfId="15702" xr:uid="{566B463F-620B-4926-A7B1-D705F0DDB356}"/>
    <cellStyle name="Normal 9 2 3 14" xfId="15703" xr:uid="{75B6F200-44A2-4674-9E92-50A3DFE7EEF3}"/>
    <cellStyle name="Normal 9 2 3 15" xfId="15704" xr:uid="{F4600E2A-A3C2-4452-9A44-BB74E52E71E5}"/>
    <cellStyle name="Normal 9 2 3 16" xfId="15705" xr:uid="{8C77BCEB-156E-4648-A9CC-BEFF8D8AF6BE}"/>
    <cellStyle name="Normal 9 2 3 17" xfId="15706" xr:uid="{BF376A61-6C62-4D0E-8FB2-4BC1F480A684}"/>
    <cellStyle name="Normal 9 2 3 18" xfId="15707" xr:uid="{11A5D55E-3A4E-46C0-85E0-BA5BBC9CF8F5}"/>
    <cellStyle name="Normal 9 2 3 19" xfId="15708" xr:uid="{15E7924E-3C2B-4B42-A6EF-2B4768C43140}"/>
    <cellStyle name="Normal 9 2 3 2" xfId="15709" xr:uid="{43012A0E-DB5C-4E82-88AE-FC09B7BE2C47}"/>
    <cellStyle name="Normal 9 2 3 2 10" xfId="15710" xr:uid="{ED5E67B7-B5BC-4AF0-A852-350F2D522BD3}"/>
    <cellStyle name="Normal 9 2 3 2 11" xfId="15711" xr:uid="{6FBACDC0-95DE-423F-939A-FD18C2B91473}"/>
    <cellStyle name="Normal 9 2 3 2 12" xfId="15712" xr:uid="{930B7549-1166-4099-8B70-E9A6164C8082}"/>
    <cellStyle name="Normal 9 2 3 2 13" xfId="15713" xr:uid="{C8E6E1AA-0EC4-4F8E-943A-5CE87352269B}"/>
    <cellStyle name="Normal 9 2 3 2 14" xfId="15714" xr:uid="{3FBE0713-13E6-4881-9C44-AB4A7FC41965}"/>
    <cellStyle name="Normal 9 2 3 2 15" xfId="15715" xr:uid="{89EFAADE-102F-46E7-B4BC-2EC17EFF37EB}"/>
    <cellStyle name="Normal 9 2 3 2 16" xfId="15716" xr:uid="{8229C824-48D5-4781-86AA-026C78589283}"/>
    <cellStyle name="Normal 9 2 3 2 17" xfId="15717" xr:uid="{2C38A6CB-6B0F-4476-8EDE-4E01F8BAD70C}"/>
    <cellStyle name="Normal 9 2 3 2 18" xfId="15718" xr:uid="{0342F992-F1BD-4A60-93B8-31C260D60413}"/>
    <cellStyle name="Normal 9 2 3 2 19" xfId="15719" xr:uid="{992F1B59-9D87-41AB-9E9E-EDE633449ACD}"/>
    <cellStyle name="Normal 9 2 3 2 2" xfId="15720" xr:uid="{F0565411-00F6-4311-B56D-DEEFE25E4480}"/>
    <cellStyle name="Normal 9 2 3 2 20" xfId="15721" xr:uid="{EE933AE7-DC7F-4E4C-9587-4AF8219943C1}"/>
    <cellStyle name="Normal 9 2 3 2 21" xfId="15722" xr:uid="{1D2EE70C-95A4-4527-A93D-10E505B1EC6D}"/>
    <cellStyle name="Normal 9 2 3 2 22" xfId="15723" xr:uid="{88BABC45-DE1C-4B63-B13F-DBE073F0FFEF}"/>
    <cellStyle name="Normal 9 2 3 2 23" xfId="15724" xr:uid="{033221C7-4CDD-4DB4-9291-11BCAE1FB9F1}"/>
    <cellStyle name="Normal 9 2 3 2 24" xfId="15725" xr:uid="{12F908C4-11D0-42B5-BEC8-795CD274AD2B}"/>
    <cellStyle name="Normal 9 2 3 2 25" xfId="15726" xr:uid="{FFF03FA4-500D-45EF-9329-1ACAB8644D27}"/>
    <cellStyle name="Normal 9 2 3 2 26" xfId="15727" xr:uid="{AB8E6808-F771-41F4-A8B1-D9320554B6CB}"/>
    <cellStyle name="Normal 9 2 3 2 27" xfId="15728" xr:uid="{02FDB456-2BE1-43B0-8AE6-5AE74A7D9859}"/>
    <cellStyle name="Normal 9 2 3 2 28" xfId="15729" xr:uid="{4AF3F2BE-A4BD-4E13-AEC9-DFBE67F55B7C}"/>
    <cellStyle name="Normal 9 2 3 2 29" xfId="15730" xr:uid="{5B410048-7A57-4A74-8188-CACB47F38869}"/>
    <cellStyle name="Normal 9 2 3 2 3" xfId="15731" xr:uid="{85997C11-C400-4C88-B12E-0F64AF135B56}"/>
    <cellStyle name="Normal 9 2 3 2 30" xfId="15732" xr:uid="{CBD3F4EE-5ED0-442B-B6A6-CF7D35157132}"/>
    <cellStyle name="Normal 9 2 3 2 31" xfId="15733" xr:uid="{3927355B-2FC5-4928-8655-A0D442B76D61}"/>
    <cellStyle name="Normal 9 2 3 2 32" xfId="15734" xr:uid="{05616412-67BF-483A-88E7-AD9FF3906CDE}"/>
    <cellStyle name="Normal 9 2 3 2 33" xfId="15735" xr:uid="{FF4DC990-C9FC-4063-B9DE-7A3CC2C42A80}"/>
    <cellStyle name="Normal 9 2 3 2 34" xfId="15736" xr:uid="{79AC6B9D-DE5F-499B-ADDB-BABF22AC6502}"/>
    <cellStyle name="Normal 9 2 3 2 35" xfId="15737" xr:uid="{84762AE9-5618-4260-A15F-7256091849F9}"/>
    <cellStyle name="Normal 9 2 3 2 36" xfId="15738" xr:uid="{A84A7FD7-87A5-4CF0-BB16-F20A4202E6C0}"/>
    <cellStyle name="Normal 9 2 3 2 37" xfId="15739" xr:uid="{CFF5196D-EB93-4FD5-9B21-24CDD707AD5C}"/>
    <cellStyle name="Normal 9 2 3 2 38" xfId="15740" xr:uid="{7F8EF1A6-3EB4-40EF-AA5A-B87352B8A5A0}"/>
    <cellStyle name="Normal 9 2 3 2 4" xfId="15741" xr:uid="{6145E433-7D7B-4679-A876-FBF83F752C08}"/>
    <cellStyle name="Normal 9 2 3 2 5" xfId="15742" xr:uid="{71EFE0B8-4BF1-4BB0-BB35-933DF075BCF9}"/>
    <cellStyle name="Normal 9 2 3 2 6" xfId="15743" xr:uid="{A4F2AF94-7A24-4B06-9E6E-EF6069C7200B}"/>
    <cellStyle name="Normal 9 2 3 2 7" xfId="15744" xr:uid="{7D4A23E9-AD7D-49E1-AB43-5B704DA5ABDB}"/>
    <cellStyle name="Normal 9 2 3 2 8" xfId="15745" xr:uid="{D7102D71-E28A-4C1C-9789-39503A0EDB0D}"/>
    <cellStyle name="Normal 9 2 3 2 9" xfId="15746" xr:uid="{B4C951E3-0692-4524-BF90-81FDFE087756}"/>
    <cellStyle name="Normal 9 2 3 20" xfId="15747" xr:uid="{6D0D822A-256B-49DB-9032-0236E0720620}"/>
    <cellStyle name="Normal 9 2 3 21" xfId="15748" xr:uid="{41CC0585-2CE5-498C-A0D6-88F66FF93C67}"/>
    <cellStyle name="Normal 9 2 3 22" xfId="15749" xr:uid="{2ED5FA39-E6B3-495B-ABDB-D0C848898847}"/>
    <cellStyle name="Normal 9 2 3 23" xfId="15750" xr:uid="{4BC131A2-0D95-4F0E-B00A-164B88AC5650}"/>
    <cellStyle name="Normal 9 2 3 24" xfId="15751" xr:uid="{2D2BCC2D-4142-4403-AFE4-429ECF148BAF}"/>
    <cellStyle name="Normal 9 2 3 25" xfId="15752" xr:uid="{4DEC4591-935B-471B-A8D9-5EF9BCCBBBE4}"/>
    <cellStyle name="Normal 9 2 3 26" xfId="15753" xr:uid="{64DB7FD6-71B7-4264-BEF5-44CD1F195ABA}"/>
    <cellStyle name="Normal 9 2 3 27" xfId="15754" xr:uid="{6F413C88-4F35-47C7-9873-00D4B327A294}"/>
    <cellStyle name="Normal 9 2 3 28" xfId="15755" xr:uid="{6EF643B9-EC67-4E5E-AF32-3C9A0A6AB86F}"/>
    <cellStyle name="Normal 9 2 3 29" xfId="15756" xr:uid="{FDC8A18F-475B-472E-B861-97EB1F1E6BC9}"/>
    <cellStyle name="Normal 9 2 3 3" xfId="15757" xr:uid="{851D6EC6-E18D-4CDA-B8ED-3580B5E395EC}"/>
    <cellStyle name="Normal 9 2 3 30" xfId="15758" xr:uid="{A40ACB86-EB7C-426D-BF67-62A7CA3DD8D3}"/>
    <cellStyle name="Normal 9 2 3 31" xfId="15759" xr:uid="{73D8FA8A-D40A-49B7-B87A-822478DACCEE}"/>
    <cellStyle name="Normal 9 2 3 32" xfId="15760" xr:uid="{F3D0CFE0-0754-4F90-96B6-70C0C4D6E879}"/>
    <cellStyle name="Normal 9 2 3 33" xfId="15761" xr:uid="{2FD9B54A-5847-43FF-8C40-AA8E6166A862}"/>
    <cellStyle name="Normal 9 2 3 34" xfId="15762" xr:uid="{05514B3F-972E-4CBE-B144-35D34733EA84}"/>
    <cellStyle name="Normal 9 2 3 35" xfId="15763" xr:uid="{219F00E1-203E-4CCC-ABE8-D6B8654A2FD3}"/>
    <cellStyle name="Normal 9 2 3 36" xfId="15764" xr:uid="{C6916B92-9437-41B7-A831-5605CBF61E32}"/>
    <cellStyle name="Normal 9 2 3 37" xfId="15765" xr:uid="{6C85CC30-4417-41D3-8B71-C980C9935B43}"/>
    <cellStyle name="Normal 9 2 3 38" xfId="15766" xr:uid="{6274FED4-E63A-452B-86B9-7E6FF64F4010}"/>
    <cellStyle name="Normal 9 2 3 4" xfId="15767" xr:uid="{4AE60429-E919-4953-B588-4D36081C3013}"/>
    <cellStyle name="Normal 9 2 3 5" xfId="15768" xr:uid="{0CD08FB9-ED44-44C8-9DBE-C114582A0B2B}"/>
    <cellStyle name="Normal 9 2 3 6" xfId="15769" xr:uid="{D9B69C18-F6BF-430A-836C-F68EEC476DD8}"/>
    <cellStyle name="Normal 9 2 3 7" xfId="15770" xr:uid="{55283332-B053-418F-933D-CB3D5568CE0C}"/>
    <cellStyle name="Normal 9 2 3 8" xfId="15771" xr:uid="{CDE36EC7-41E4-4865-9292-2956C6394FAF}"/>
    <cellStyle name="Normal 9 2 3 9" xfId="15772" xr:uid="{1075BA95-8B98-4619-9BD2-12DCFD7A40C2}"/>
    <cellStyle name="Normal 9 2 30" xfId="15773" xr:uid="{CAA40BC0-AF49-4660-82CA-1835E55793B9}"/>
    <cellStyle name="Normal 9 2 31" xfId="15774" xr:uid="{E386CEF6-B169-4A9D-B555-9178C1F8FF97}"/>
    <cellStyle name="Normal 9 2 32" xfId="15775" xr:uid="{00659279-EE2A-4517-9E4A-451BCB20C763}"/>
    <cellStyle name="Normal 9 2 33" xfId="15776" xr:uid="{27595353-581A-4D66-9A7D-4653886B038E}"/>
    <cellStyle name="Normal 9 2 34" xfId="15777" xr:uid="{82B99BD6-63BB-4AC3-918A-64763421AB99}"/>
    <cellStyle name="Normal 9 2 35" xfId="15778" xr:uid="{BD062E7A-DDEE-4972-B016-723D145294D7}"/>
    <cellStyle name="Normal 9 2 36" xfId="15779" xr:uid="{05EB65CC-906C-4240-B15E-CD97EA1BEDB9}"/>
    <cellStyle name="Normal 9 2 37" xfId="15780" xr:uid="{6B40D2AF-EBE3-4FD0-9E20-C1DF59FF0008}"/>
    <cellStyle name="Normal 9 2 38" xfId="15781" xr:uid="{64060EB2-7C5F-4F85-A0D8-0B56B053A8DA}"/>
    <cellStyle name="Normal 9 2 39" xfId="15782" xr:uid="{ED106B84-8A8B-4F1C-9EA1-7047535F0D1F}"/>
    <cellStyle name="Normal 9 2 4" xfId="15783" xr:uid="{FA39FE70-0D4E-4B7A-A110-5D5B17AEB81F}"/>
    <cellStyle name="Normal 9 2 40" xfId="15784" xr:uid="{5008F59B-75BE-4A44-8099-149BA9995B2E}"/>
    <cellStyle name="Normal 9 2 41" xfId="15785" xr:uid="{486F7B78-2C17-409F-ACAE-718BCD99AF15}"/>
    <cellStyle name="Normal 9 2 42" xfId="15786" xr:uid="{4F1B7CF4-5373-4A90-B02E-64D0949D5A21}"/>
    <cellStyle name="Normal 9 2 43" xfId="15787" xr:uid="{C341B773-0A88-4DE5-AC9E-51DE95BE8B9A}"/>
    <cellStyle name="Normal 9 2 44" xfId="15788" xr:uid="{9461DE74-300C-481A-9467-C8A3C18B82AB}"/>
    <cellStyle name="Normal 9 2 45" xfId="15789" xr:uid="{1F63C826-87C1-4D88-89C1-B30FAB5461AF}"/>
    <cellStyle name="Normal 9 2 46" xfId="15790" xr:uid="{CD804C5B-2987-4EA9-9579-1FB1D7B48A5A}"/>
    <cellStyle name="Normal 9 2 47" xfId="15791" xr:uid="{6953E827-ABB2-46E8-8D31-4EC9D13634BA}"/>
    <cellStyle name="Normal 9 2 5" xfId="15792" xr:uid="{F903EDF7-F13F-4A6E-86E4-A8D07C9BCFB1}"/>
    <cellStyle name="Normal 9 2 6" xfId="15793" xr:uid="{F82457F8-0158-4033-93C0-AE005A66A275}"/>
    <cellStyle name="Normal 9 2 7" xfId="15794" xr:uid="{95793EF5-55D5-4DAA-905B-A145991F4AB0}"/>
    <cellStyle name="Normal 9 2 8" xfId="15795" xr:uid="{093171CD-7C20-449B-92D7-9D2450AE493C}"/>
    <cellStyle name="Normal 9 2 9" xfId="15796" xr:uid="{FCE29B6A-0EE5-42A6-94ED-891948DAC4AA}"/>
    <cellStyle name="Normal 9 20" xfId="15797" xr:uid="{152C2B4B-179E-4503-B21E-7DAE5CBD7304}"/>
    <cellStyle name="Normal 9 21" xfId="15798" xr:uid="{5885EDF2-1454-4D85-A1B2-2229A8E88E38}"/>
    <cellStyle name="Normal 9 22" xfId="15799" xr:uid="{1BC559DD-90E3-4073-8DD7-63049159E6E6}"/>
    <cellStyle name="Normal 9 23" xfId="15800" xr:uid="{7D7B5F4A-3068-43B7-B45C-C0273C2F3A34}"/>
    <cellStyle name="Normal 9 24" xfId="15801" xr:uid="{F35BF05D-5021-4002-ACDF-4B9BEA881DA6}"/>
    <cellStyle name="Normal 9 25" xfId="15802" xr:uid="{149B8C05-2BBF-4A96-B035-C4996BBF63FB}"/>
    <cellStyle name="Normal 9 26" xfId="15803" xr:uid="{EE14F639-3045-48F5-A93D-36ACF1451DC1}"/>
    <cellStyle name="Normal 9 27" xfId="15804" xr:uid="{F37B07CB-E62E-4691-B86A-B169E360871D}"/>
    <cellStyle name="Normal 9 28" xfId="15805" xr:uid="{34FB1A75-F4BA-4092-8DBA-33296B9DD9C2}"/>
    <cellStyle name="Normal 9 29" xfId="15806" xr:uid="{C824D42E-5544-4DE3-B2D3-11FB083DBF20}"/>
    <cellStyle name="Normal 9 3" xfId="15807" xr:uid="{9D26EC8A-8243-47C5-972E-10903B87BC05}"/>
    <cellStyle name="Normal 9 3 10" xfId="15808" xr:uid="{8CD4301C-37F3-4FD4-93C6-E6F4AB1131B1}"/>
    <cellStyle name="Normal 9 3 11" xfId="15809" xr:uid="{EA2743BA-1651-4C52-9919-5ABC3307E1D1}"/>
    <cellStyle name="Normal 9 3 12" xfId="15810" xr:uid="{35691C1A-A0C1-4CD7-9544-F328A6AAFDE9}"/>
    <cellStyle name="Normal 9 3 13" xfId="15811" xr:uid="{9608F885-0B70-42C3-A0B0-A73CE098EC80}"/>
    <cellStyle name="Normal 9 3 14" xfId="15812" xr:uid="{D4476320-FA41-4EFD-B246-9A07298F64C2}"/>
    <cellStyle name="Normal 9 3 15" xfId="15813" xr:uid="{83E2088D-64D6-4A99-96FC-056732445012}"/>
    <cellStyle name="Normal 9 3 16" xfId="15814" xr:uid="{2BFE5322-49AF-414B-82AE-E7374B69AD43}"/>
    <cellStyle name="Normal 9 3 17" xfId="15815" xr:uid="{BA647373-442D-434F-A7B3-CDD140A26C29}"/>
    <cellStyle name="Normal 9 3 18" xfId="15816" xr:uid="{D5EB66B6-FCAF-4C1B-972F-4F79990FAC0D}"/>
    <cellStyle name="Normal 9 3 19" xfId="15817" xr:uid="{F8A39E11-97A8-44E8-80DF-01505B06B53A}"/>
    <cellStyle name="Normal 9 3 2" xfId="15818" xr:uid="{0970D7EB-8C19-46F3-9533-4F385A048079}"/>
    <cellStyle name="Normal 9 3 2 10" xfId="15819" xr:uid="{AF06C14C-F727-4BAB-BAA3-305EAED4C9AE}"/>
    <cellStyle name="Normal 9 3 2 11" xfId="15820" xr:uid="{6691225D-F14E-4FAC-817E-92EDD5380A19}"/>
    <cellStyle name="Normal 9 3 2 12" xfId="15821" xr:uid="{59D836F2-E943-4F69-AD5D-34FC39A4851D}"/>
    <cellStyle name="Normal 9 3 2 13" xfId="15822" xr:uid="{B051D2D5-8792-49EC-9E6A-890CF108BCB7}"/>
    <cellStyle name="Normal 9 3 2 14" xfId="15823" xr:uid="{EC991875-C7B8-4FFD-865A-AE9CB36D8926}"/>
    <cellStyle name="Normal 9 3 2 15" xfId="15824" xr:uid="{2A5CAE8B-4D24-4888-BBF4-63A98D104471}"/>
    <cellStyle name="Normal 9 3 2 16" xfId="15825" xr:uid="{E1A2C72D-E09F-4A64-B287-099F085EE38A}"/>
    <cellStyle name="Normal 9 3 2 17" xfId="15826" xr:uid="{945179E0-51DC-44AF-AC25-69736DBAA04F}"/>
    <cellStyle name="Normal 9 3 2 18" xfId="15827" xr:uid="{BF576DC2-8AD1-4D2C-A7DE-E978D622C90A}"/>
    <cellStyle name="Normal 9 3 2 19" xfId="15828" xr:uid="{42624EE3-2BF6-4578-97A6-C1064C1D9C38}"/>
    <cellStyle name="Normal 9 3 2 2" xfId="15829" xr:uid="{77904EAE-44BA-4AAD-8533-EFB7C0641AD6}"/>
    <cellStyle name="Normal 9 3 2 2 10" xfId="15830" xr:uid="{D4380937-FEA6-402E-A791-88EFBD1CECE9}"/>
    <cellStyle name="Normal 9 3 2 2 11" xfId="15831" xr:uid="{E965F324-6FD5-4B0C-9036-FF0637BCA8E3}"/>
    <cellStyle name="Normal 9 3 2 2 12" xfId="15832" xr:uid="{552C5C83-8D21-4161-9150-CD5601DE1DB2}"/>
    <cellStyle name="Normal 9 3 2 2 13" xfId="15833" xr:uid="{5488DB3F-A7AD-41B6-BCE4-FBF114D684C3}"/>
    <cellStyle name="Normal 9 3 2 2 14" xfId="15834" xr:uid="{86066C41-F903-49F3-8D07-9F4BE44225BB}"/>
    <cellStyle name="Normal 9 3 2 2 15" xfId="15835" xr:uid="{794C9F0C-1B0F-432C-A1B3-0FCAD9A90A6E}"/>
    <cellStyle name="Normal 9 3 2 2 16" xfId="15836" xr:uid="{55B40CEA-7698-43B0-AB87-7E3CC461F176}"/>
    <cellStyle name="Normal 9 3 2 2 17" xfId="15837" xr:uid="{47CD0088-88CD-4596-AD0F-99F43E9DDF63}"/>
    <cellStyle name="Normal 9 3 2 2 18" xfId="15838" xr:uid="{79A021C7-FBEA-4B5F-B853-D5299811B712}"/>
    <cellStyle name="Normal 9 3 2 2 19" xfId="15839" xr:uid="{E6BA9229-E148-4E80-98F1-11FCD2E1E7A9}"/>
    <cellStyle name="Normal 9 3 2 2 2" xfId="15840" xr:uid="{744614E7-8893-48AA-B6AB-409D27C0B0AE}"/>
    <cellStyle name="Normal 9 3 2 2 2 10" xfId="15841" xr:uid="{79B237A5-B746-47C3-8340-51F1BB600376}"/>
    <cellStyle name="Normal 9 3 2 2 2 11" xfId="15842" xr:uid="{8D6425BD-320B-4D70-BD43-6F336D66A1A6}"/>
    <cellStyle name="Normal 9 3 2 2 2 12" xfId="15843" xr:uid="{821E1446-D368-47B4-A78A-2072CF43D1B4}"/>
    <cellStyle name="Normal 9 3 2 2 2 13" xfId="15844" xr:uid="{5EDFE58C-057B-4B29-BAEB-93539CB8D0DA}"/>
    <cellStyle name="Normal 9 3 2 2 2 14" xfId="15845" xr:uid="{B4B7734C-0D7E-4A8E-90B5-621FB4BA8D7D}"/>
    <cellStyle name="Normal 9 3 2 2 2 15" xfId="15846" xr:uid="{D7B2220D-A853-49C7-8893-35127BD7735A}"/>
    <cellStyle name="Normal 9 3 2 2 2 16" xfId="15847" xr:uid="{29323FE0-FB7E-4B47-97A2-B8C01F58F03F}"/>
    <cellStyle name="Normal 9 3 2 2 2 17" xfId="15848" xr:uid="{BB9EBAEF-6594-45C2-82F4-6DBD402E0420}"/>
    <cellStyle name="Normal 9 3 2 2 2 18" xfId="15849" xr:uid="{7CBE5BD7-48E4-40A9-8997-5808D62863F5}"/>
    <cellStyle name="Normal 9 3 2 2 2 19" xfId="15850" xr:uid="{FDFB157A-E268-4993-A806-239309914D86}"/>
    <cellStyle name="Normal 9 3 2 2 2 2" xfId="15851" xr:uid="{3B65357B-FE7B-4083-8CE3-E1A104976267}"/>
    <cellStyle name="Normal 9 3 2 2 2 20" xfId="15852" xr:uid="{03841270-D149-4EDA-8D7F-876F633262B2}"/>
    <cellStyle name="Normal 9 3 2 2 2 21" xfId="15853" xr:uid="{1C50577A-A1D0-4E29-8C09-81C81A012A11}"/>
    <cellStyle name="Normal 9 3 2 2 2 22" xfId="15854" xr:uid="{BB8DA1AD-D142-40F7-98CC-60DD6987DAF4}"/>
    <cellStyle name="Normal 9 3 2 2 2 23" xfId="15855" xr:uid="{600D3C9A-F0F1-476E-8105-FD60F68064F2}"/>
    <cellStyle name="Normal 9 3 2 2 2 24" xfId="15856" xr:uid="{FC400822-8648-4FA6-BA4D-8CF4C46E0B76}"/>
    <cellStyle name="Normal 9 3 2 2 2 25" xfId="15857" xr:uid="{C45472FF-BF05-4FAC-85FF-D49355D4C6E2}"/>
    <cellStyle name="Normal 9 3 2 2 2 26" xfId="15858" xr:uid="{C665067B-7B63-48AA-A718-7536B7F7C6F5}"/>
    <cellStyle name="Normal 9 3 2 2 2 27" xfId="15859" xr:uid="{D709B55B-C4A4-4CF6-917D-8F671DCEE7E0}"/>
    <cellStyle name="Normal 9 3 2 2 2 28" xfId="15860" xr:uid="{852143AB-1F98-4516-B19A-31B59A97BF08}"/>
    <cellStyle name="Normal 9 3 2 2 2 29" xfId="15861" xr:uid="{2C682925-28B9-464D-995F-EFE5C496721C}"/>
    <cellStyle name="Normal 9 3 2 2 2 3" xfId="15862" xr:uid="{5A20A669-70E5-4FA6-8816-563A30759DF5}"/>
    <cellStyle name="Normal 9 3 2 2 2 30" xfId="15863" xr:uid="{E569141B-C85C-436D-B800-E69472E43A55}"/>
    <cellStyle name="Normal 9 3 2 2 2 31" xfId="15864" xr:uid="{AA3C55DB-BBCC-4019-AE39-04DC16584AC2}"/>
    <cellStyle name="Normal 9 3 2 2 2 32" xfId="15865" xr:uid="{74BB8F85-EFC5-4287-AB06-96DDDDFD9F75}"/>
    <cellStyle name="Normal 9 3 2 2 2 33" xfId="15866" xr:uid="{FD8FCE58-8237-4278-9962-9BA12EFA13AD}"/>
    <cellStyle name="Normal 9 3 2 2 2 34" xfId="15867" xr:uid="{24F3F90A-6D84-4518-A183-4A836CA9567C}"/>
    <cellStyle name="Normal 9 3 2 2 2 35" xfId="15868" xr:uid="{D39CD2E8-DCCE-45AE-8D6F-FAF603EE837B}"/>
    <cellStyle name="Normal 9 3 2 2 2 36" xfId="15869" xr:uid="{CC7EE1A6-74E6-455F-8750-1C780AB690DF}"/>
    <cellStyle name="Normal 9 3 2 2 2 37" xfId="15870" xr:uid="{50E6129B-03C5-449B-9099-40562FA9265D}"/>
    <cellStyle name="Normal 9 3 2 2 2 38" xfId="15871" xr:uid="{262212ED-D89E-462B-8666-72A406BD0313}"/>
    <cellStyle name="Normal 9 3 2 2 2 4" xfId="15872" xr:uid="{8CBC7352-BB08-4AFD-B2F6-F172D253085A}"/>
    <cellStyle name="Normal 9 3 2 2 2 5" xfId="15873" xr:uid="{02DEE923-C5F4-4FA9-BF5D-F94B293E4E31}"/>
    <cellStyle name="Normal 9 3 2 2 2 6" xfId="15874" xr:uid="{A612FDFE-1521-4D4C-86B1-CE3127C8F985}"/>
    <cellStyle name="Normal 9 3 2 2 2 7" xfId="15875" xr:uid="{CC3CD391-38F7-439A-BFB8-5635F2EF3B90}"/>
    <cellStyle name="Normal 9 3 2 2 2 8" xfId="15876" xr:uid="{30A933F6-21B4-423E-B636-DB26F504D8A9}"/>
    <cellStyle name="Normal 9 3 2 2 2 9" xfId="15877" xr:uid="{1A5390C1-74C9-4A71-B9CC-AA7209B931C1}"/>
    <cellStyle name="Normal 9 3 2 2 20" xfId="15878" xr:uid="{9C00B2A9-EEAE-4F64-96BC-6D498469D56B}"/>
    <cellStyle name="Normal 9 3 2 2 21" xfId="15879" xr:uid="{82ECAEC0-3123-4D85-BF4F-286FD6764038}"/>
    <cellStyle name="Normal 9 3 2 2 22" xfId="15880" xr:uid="{15FE7E95-C1E6-4582-8F8F-C0C921EC8D60}"/>
    <cellStyle name="Normal 9 3 2 2 23" xfId="15881" xr:uid="{A88547B0-8C4C-4294-B053-9CED627C80A2}"/>
    <cellStyle name="Normal 9 3 2 2 24" xfId="15882" xr:uid="{89D0F48C-D5CB-4DAB-8388-14BE26C663FC}"/>
    <cellStyle name="Normal 9 3 2 2 25" xfId="15883" xr:uid="{F628377D-19F5-4A3F-8BDA-3E68FEAC01CF}"/>
    <cellStyle name="Normal 9 3 2 2 26" xfId="15884" xr:uid="{9DA884CE-3FB4-44C8-84C0-43B626DB35FB}"/>
    <cellStyle name="Normal 9 3 2 2 27" xfId="15885" xr:uid="{F6D8BC48-237D-48E4-BD57-DB1459515271}"/>
    <cellStyle name="Normal 9 3 2 2 28" xfId="15886" xr:uid="{F134725B-871C-4F28-A5F9-49F7531BC1FC}"/>
    <cellStyle name="Normal 9 3 2 2 29" xfId="15887" xr:uid="{88F0929A-DD96-4E34-BC00-DF92B20B6791}"/>
    <cellStyle name="Normal 9 3 2 2 3" xfId="15888" xr:uid="{05F67AD2-EC2E-42F2-8C21-37BB90715C6D}"/>
    <cellStyle name="Normal 9 3 2 2 30" xfId="15889" xr:uid="{F9A38591-00D4-46AF-988A-EB0609BA05F5}"/>
    <cellStyle name="Normal 9 3 2 2 31" xfId="15890" xr:uid="{3D4682EE-F8B0-4A29-B5FE-EF869A1A720F}"/>
    <cellStyle name="Normal 9 3 2 2 32" xfId="15891" xr:uid="{585DA58A-9B42-451F-B73C-97812813F0AC}"/>
    <cellStyle name="Normal 9 3 2 2 33" xfId="15892" xr:uid="{8C5579AC-D387-4BF4-8313-98D30D17A408}"/>
    <cellStyle name="Normal 9 3 2 2 34" xfId="15893" xr:uid="{326B6462-1946-453B-BFA4-2CAB6766EB8E}"/>
    <cellStyle name="Normal 9 3 2 2 35" xfId="15894" xr:uid="{BCA4EF5F-E331-4B00-9C77-68FCFFFB65A5}"/>
    <cellStyle name="Normal 9 3 2 2 36" xfId="15895" xr:uid="{CA32E6DF-D67E-44D5-9335-B1290FF20D01}"/>
    <cellStyle name="Normal 9 3 2 2 37" xfId="15896" xr:uid="{D4D1F801-6F01-4E0B-AA55-20A11D230351}"/>
    <cellStyle name="Normal 9 3 2 2 38" xfId="15897" xr:uid="{9D31DC12-CE6D-41B8-8562-1C592C58FA5F}"/>
    <cellStyle name="Normal 9 3 2 2 4" xfId="15898" xr:uid="{8266E664-6EF9-4710-BAAB-41652BE514B1}"/>
    <cellStyle name="Normal 9 3 2 2 5" xfId="15899" xr:uid="{E6A8AF18-5DAF-42CB-BACC-F50948933588}"/>
    <cellStyle name="Normal 9 3 2 2 6" xfId="15900" xr:uid="{B230D602-3ED1-48D8-963E-5ECBD9C02BEB}"/>
    <cellStyle name="Normal 9 3 2 2 7" xfId="15901" xr:uid="{B5E6B4EC-1201-4E98-812F-2EDEB484F181}"/>
    <cellStyle name="Normal 9 3 2 2 8" xfId="15902" xr:uid="{F59E1410-D846-402E-B1A5-6CA4BD125484}"/>
    <cellStyle name="Normal 9 3 2 2 9" xfId="15903" xr:uid="{2A1C446B-7354-454C-88F4-5A51313C9A9C}"/>
    <cellStyle name="Normal 9 3 2 20" xfId="15904" xr:uid="{02A76395-2714-492C-86E6-0414A8CA125E}"/>
    <cellStyle name="Normal 9 3 2 21" xfId="15905" xr:uid="{CA3080E2-D0B3-41EB-BAC9-A45FD69EAB9F}"/>
    <cellStyle name="Normal 9 3 2 22" xfId="15906" xr:uid="{DC28736C-B174-40EC-91B5-5FD5B26E19BE}"/>
    <cellStyle name="Normal 9 3 2 23" xfId="15907" xr:uid="{BB279A94-E1E5-47B2-811E-179389C535DF}"/>
    <cellStyle name="Normal 9 3 2 24" xfId="15908" xr:uid="{1D4D928D-3CAD-49C4-8CC9-0B53512C8D3C}"/>
    <cellStyle name="Normal 9 3 2 25" xfId="15909" xr:uid="{6F071D67-F986-477E-8B5E-F56C17105D9B}"/>
    <cellStyle name="Normal 9 3 2 26" xfId="15910" xr:uid="{0933DCD4-D6F6-4E3F-93E9-7C1E0E46F05E}"/>
    <cellStyle name="Normal 9 3 2 27" xfId="15911" xr:uid="{DDBC06A5-8137-4F1C-9222-9C4D916B6E3F}"/>
    <cellStyle name="Normal 9 3 2 28" xfId="15912" xr:uid="{94518E17-5C70-41DD-B562-C602C0BB991E}"/>
    <cellStyle name="Normal 9 3 2 29" xfId="15913" xr:uid="{009133E8-E414-48A0-9570-62A624908354}"/>
    <cellStyle name="Normal 9 3 2 3" xfId="15914" xr:uid="{DC8EE324-CB87-476D-B73F-F7E1A0D60675}"/>
    <cellStyle name="Normal 9 3 2 30" xfId="15915" xr:uid="{F94F15D1-1A91-4105-8B99-90860DB20196}"/>
    <cellStyle name="Normal 9 3 2 31" xfId="15916" xr:uid="{F9D91DEB-967E-431F-8680-703BFEC3F3FF}"/>
    <cellStyle name="Normal 9 3 2 32" xfId="15917" xr:uid="{36D38CC6-20D2-4936-9725-7FF183E56CF3}"/>
    <cellStyle name="Normal 9 3 2 33" xfId="15918" xr:uid="{AD09FF96-2F09-45E4-9644-2E866B7A4AAB}"/>
    <cellStyle name="Normal 9 3 2 34" xfId="15919" xr:uid="{46AB38CF-B2E5-4E32-8CF2-DF38303E1ACD}"/>
    <cellStyle name="Normal 9 3 2 35" xfId="15920" xr:uid="{149D5B16-D4A5-4230-964B-077943F14608}"/>
    <cellStyle name="Normal 9 3 2 36" xfId="15921" xr:uid="{3E797565-EF2C-4FCF-834B-51411FB968E7}"/>
    <cellStyle name="Normal 9 3 2 37" xfId="15922" xr:uid="{09F718D4-3130-42F3-9078-8FB580F6F9E3}"/>
    <cellStyle name="Normal 9 3 2 38" xfId="15923" xr:uid="{7B4F358A-55A1-4CCC-BCBB-A711B71C89C7}"/>
    <cellStyle name="Normal 9 3 2 39" xfId="15924" xr:uid="{0806FEA2-14D3-40CA-B883-15F4FD743168}"/>
    <cellStyle name="Normal 9 3 2 4" xfId="15925" xr:uid="{68FA44F0-B240-4307-BF73-C7F76DFC5329}"/>
    <cellStyle name="Normal 9 3 2 40" xfId="15926" xr:uid="{72E1C283-BA94-4D18-9DAD-19AB9297AB67}"/>
    <cellStyle name="Normal 9 3 2 5" xfId="15927" xr:uid="{F506FB0F-4505-4386-BD78-E0AF9FE7C6B5}"/>
    <cellStyle name="Normal 9 3 2 6" xfId="15928" xr:uid="{EEEDB999-82C2-4F91-9AA3-266BD6091818}"/>
    <cellStyle name="Normal 9 3 2 7" xfId="15929" xr:uid="{BF49DAEA-D3B6-4A33-A015-3DE0AC03C465}"/>
    <cellStyle name="Normal 9 3 2 8" xfId="15930" xr:uid="{DA79453B-8100-422A-A6B9-58D9A7458731}"/>
    <cellStyle name="Normal 9 3 2 9" xfId="15931" xr:uid="{B0036D21-815A-4982-86E7-AC2C55076596}"/>
    <cellStyle name="Normal 9 3 20" xfId="15932" xr:uid="{5B3AD9D1-ABD6-47B7-B5C2-F652FC04775F}"/>
    <cellStyle name="Normal 9 3 21" xfId="15933" xr:uid="{B0B2243C-DAD2-41C1-9822-51CC2CEAF987}"/>
    <cellStyle name="Normal 9 3 22" xfId="15934" xr:uid="{6CEDB481-30F3-4B89-B827-62058546F126}"/>
    <cellStyle name="Normal 9 3 23" xfId="15935" xr:uid="{325677E2-26F8-4D96-84FC-FD30C6AD1EBC}"/>
    <cellStyle name="Normal 9 3 24" xfId="15936" xr:uid="{A8DF6B18-899D-42C7-A78B-304CE3B76A2E}"/>
    <cellStyle name="Normal 9 3 25" xfId="15937" xr:uid="{6DCFDB97-33B9-43F2-AFEA-306BC035802A}"/>
    <cellStyle name="Normal 9 3 26" xfId="15938" xr:uid="{C3C67F2E-32AB-48B5-B3E3-E6DE6A320DA2}"/>
    <cellStyle name="Normal 9 3 27" xfId="15939" xr:uid="{D1D792B4-4430-4261-993C-16D2CFE096AE}"/>
    <cellStyle name="Normal 9 3 28" xfId="15940" xr:uid="{A13C5353-0205-49B5-98FE-2028A9A23C67}"/>
    <cellStyle name="Normal 9 3 29" xfId="15941" xr:uid="{BECF08B6-613A-4AFF-81E8-A800297453CD}"/>
    <cellStyle name="Normal 9 3 3" xfId="15942" xr:uid="{EA1F5C50-12C8-44F1-981C-8166790EFC2C}"/>
    <cellStyle name="Normal 9 3 3 10" xfId="15943" xr:uid="{21EFDB3D-5D41-45B5-85F2-A72DF1DF3D63}"/>
    <cellStyle name="Normal 9 3 3 11" xfId="15944" xr:uid="{372BD4A8-04FB-4F47-AD53-E9F7200DDE6D}"/>
    <cellStyle name="Normal 9 3 3 12" xfId="15945" xr:uid="{FDC506A6-E7AD-43A0-A7AF-8D931CEA2F3A}"/>
    <cellStyle name="Normal 9 3 3 13" xfId="15946" xr:uid="{67D718AE-354B-4661-8F4D-1705D9D2E770}"/>
    <cellStyle name="Normal 9 3 3 14" xfId="15947" xr:uid="{BA27AA20-38BC-4F6F-9951-0D6C10B1ACD9}"/>
    <cellStyle name="Normal 9 3 3 15" xfId="15948" xr:uid="{72CED710-F5DD-4862-BC17-12D5E74A5677}"/>
    <cellStyle name="Normal 9 3 3 16" xfId="15949" xr:uid="{36D2890B-E475-40A7-BD38-2E02E3F535B6}"/>
    <cellStyle name="Normal 9 3 3 17" xfId="15950" xr:uid="{D9F92C56-603E-49A5-9091-C80936E82638}"/>
    <cellStyle name="Normal 9 3 3 18" xfId="15951" xr:uid="{D923DB91-EA44-4A52-AEB8-36A2E4687692}"/>
    <cellStyle name="Normal 9 3 3 19" xfId="15952" xr:uid="{3B8FC5A2-9324-4E01-8A58-171B94B00F8A}"/>
    <cellStyle name="Normal 9 3 3 2" xfId="15953" xr:uid="{AFFB0B34-A11F-4674-B4E6-954CD57C8666}"/>
    <cellStyle name="Normal 9 3 3 2 10" xfId="15954" xr:uid="{D6E89F41-A5BD-4C50-BE7B-127FAE7D1B1D}"/>
    <cellStyle name="Normal 9 3 3 2 11" xfId="15955" xr:uid="{105EB7A9-5323-4E33-A8A9-AD43DBD406F2}"/>
    <cellStyle name="Normal 9 3 3 2 12" xfId="15956" xr:uid="{A41638AE-D392-401F-8423-C72FFCF22A7F}"/>
    <cellStyle name="Normal 9 3 3 2 13" xfId="15957" xr:uid="{7DC272FE-27BC-448E-B88F-8EF414BAEF6D}"/>
    <cellStyle name="Normal 9 3 3 2 14" xfId="15958" xr:uid="{B39C314B-232B-411F-B6DE-7CB6C7AE9FEF}"/>
    <cellStyle name="Normal 9 3 3 2 15" xfId="15959" xr:uid="{42B5B242-6A88-4ACD-86A9-2651770504DD}"/>
    <cellStyle name="Normal 9 3 3 2 16" xfId="15960" xr:uid="{BEBD1B3B-184A-4CA3-9FD6-7F867F7E7DEE}"/>
    <cellStyle name="Normal 9 3 3 2 17" xfId="15961" xr:uid="{0D1D1C82-39FB-4D67-8C7E-B64A30370C80}"/>
    <cellStyle name="Normal 9 3 3 2 18" xfId="15962" xr:uid="{48019CE6-DFD5-49D7-8924-8451779A5A7C}"/>
    <cellStyle name="Normal 9 3 3 2 19" xfId="15963" xr:uid="{F157930A-B9FF-43A5-8E96-4C66A01C9797}"/>
    <cellStyle name="Normal 9 3 3 2 2" xfId="15964" xr:uid="{F2972283-C074-43D0-A563-19665DC60695}"/>
    <cellStyle name="Normal 9 3 3 2 20" xfId="15965" xr:uid="{DE6A808F-D3C6-4946-B5F8-F5975ADA847E}"/>
    <cellStyle name="Normal 9 3 3 2 21" xfId="15966" xr:uid="{CC0340D2-1BFF-49F6-88C8-9B2F6F194217}"/>
    <cellStyle name="Normal 9 3 3 2 22" xfId="15967" xr:uid="{723E61EA-09C6-4E7F-BB03-D50062E4C7F6}"/>
    <cellStyle name="Normal 9 3 3 2 23" xfId="15968" xr:uid="{5CEB9BB3-D6C7-4EE0-8E68-1E849671C0AD}"/>
    <cellStyle name="Normal 9 3 3 2 24" xfId="15969" xr:uid="{247FDCC8-25A6-4001-83BE-3D4C87F2CFC9}"/>
    <cellStyle name="Normal 9 3 3 2 25" xfId="15970" xr:uid="{DC495A70-F104-4F24-9E4D-B2E63EAAF405}"/>
    <cellStyle name="Normal 9 3 3 2 26" xfId="15971" xr:uid="{66057B9C-11CD-42DD-B6EB-50D17742CDB3}"/>
    <cellStyle name="Normal 9 3 3 2 27" xfId="15972" xr:uid="{3238416A-D82B-48FE-A732-5F4969CEF4D7}"/>
    <cellStyle name="Normal 9 3 3 2 28" xfId="15973" xr:uid="{D8DF0783-4FA1-46A7-B666-1B754FCE6F70}"/>
    <cellStyle name="Normal 9 3 3 2 29" xfId="15974" xr:uid="{E95B8D9A-AD88-4106-A186-BDBF88F6129E}"/>
    <cellStyle name="Normal 9 3 3 2 3" xfId="15975" xr:uid="{CDB3AC63-D894-4261-9BDA-8515BEF79C31}"/>
    <cellStyle name="Normal 9 3 3 2 30" xfId="15976" xr:uid="{5C43319C-A5EB-4065-A592-6F318D8C716B}"/>
    <cellStyle name="Normal 9 3 3 2 31" xfId="15977" xr:uid="{B4538686-E61D-42CE-800A-3BBB10EE50B7}"/>
    <cellStyle name="Normal 9 3 3 2 32" xfId="15978" xr:uid="{FD31FFA8-0D54-46F2-B396-3BE5883EA6ED}"/>
    <cellStyle name="Normal 9 3 3 2 33" xfId="15979" xr:uid="{AD25E07E-4176-47B5-B8B1-86E1A451F9CA}"/>
    <cellStyle name="Normal 9 3 3 2 34" xfId="15980" xr:uid="{95929432-AA8F-47F1-A2DE-B8B65CC8882C}"/>
    <cellStyle name="Normal 9 3 3 2 35" xfId="15981" xr:uid="{8B255978-9260-4002-9C41-3B905C754424}"/>
    <cellStyle name="Normal 9 3 3 2 36" xfId="15982" xr:uid="{B21A8A35-02D6-4EFB-AD3A-2B13331C74FC}"/>
    <cellStyle name="Normal 9 3 3 2 37" xfId="15983" xr:uid="{DA0A9BA8-2B8A-4BC1-86E2-FE8B7124FC6A}"/>
    <cellStyle name="Normal 9 3 3 2 38" xfId="15984" xr:uid="{C74B0DB0-BCA7-4F7D-8F7D-B545232CEE08}"/>
    <cellStyle name="Normal 9 3 3 2 4" xfId="15985" xr:uid="{C9393D08-0F44-4FE2-88AE-2A05A879B7D9}"/>
    <cellStyle name="Normal 9 3 3 2 5" xfId="15986" xr:uid="{1EC00349-D9EF-458F-A22E-B02AF7BB8A4F}"/>
    <cellStyle name="Normal 9 3 3 2 6" xfId="15987" xr:uid="{1F628459-0DE0-4A20-B7BE-2C9742BE7111}"/>
    <cellStyle name="Normal 9 3 3 2 7" xfId="15988" xr:uid="{CE7950B3-7023-444D-98B5-DB0BB596B8CA}"/>
    <cellStyle name="Normal 9 3 3 2 8" xfId="15989" xr:uid="{67CF5243-A831-4202-8604-EEED4D472236}"/>
    <cellStyle name="Normal 9 3 3 2 9" xfId="15990" xr:uid="{FCEA5418-C513-4505-9373-25B834E4539A}"/>
    <cellStyle name="Normal 9 3 3 20" xfId="15991" xr:uid="{A151FFC5-38F1-468D-A77A-771CBE3DBD13}"/>
    <cellStyle name="Normal 9 3 3 21" xfId="15992" xr:uid="{B9C0680B-1421-4B17-8064-084E6F896227}"/>
    <cellStyle name="Normal 9 3 3 22" xfId="15993" xr:uid="{4AB50E6D-F553-4FD5-B990-54C73B7A1400}"/>
    <cellStyle name="Normal 9 3 3 23" xfId="15994" xr:uid="{D92ABA4F-9D7C-4613-9A79-8E6C707377B6}"/>
    <cellStyle name="Normal 9 3 3 24" xfId="15995" xr:uid="{BAB33784-E8E2-4B82-82E3-5B6582478316}"/>
    <cellStyle name="Normal 9 3 3 25" xfId="15996" xr:uid="{14FB0DE1-9A12-43A3-AC43-CC5255373A62}"/>
    <cellStyle name="Normal 9 3 3 26" xfId="15997" xr:uid="{3C6F0DD5-5236-4834-A64F-8B987D56880C}"/>
    <cellStyle name="Normal 9 3 3 27" xfId="15998" xr:uid="{594620F7-8345-4316-A3BD-A66A275A234E}"/>
    <cellStyle name="Normal 9 3 3 28" xfId="15999" xr:uid="{77CADD8E-1CD8-44D7-922A-A6233A0B40D5}"/>
    <cellStyle name="Normal 9 3 3 29" xfId="16000" xr:uid="{410833D7-B551-422C-BB23-A68DEC915005}"/>
    <cellStyle name="Normal 9 3 3 3" xfId="16001" xr:uid="{2C287506-76E1-4A26-9B97-A6039586CC56}"/>
    <cellStyle name="Normal 9 3 3 30" xfId="16002" xr:uid="{0953A626-82EB-4780-A114-EB5739682111}"/>
    <cellStyle name="Normal 9 3 3 31" xfId="16003" xr:uid="{139E9558-86FA-44E6-BB46-276785824471}"/>
    <cellStyle name="Normal 9 3 3 32" xfId="16004" xr:uid="{8121E96D-99A1-4228-862A-8245B87702BE}"/>
    <cellStyle name="Normal 9 3 3 33" xfId="16005" xr:uid="{72CCFE6D-E69D-4C11-8FC7-7E73F57737BF}"/>
    <cellStyle name="Normal 9 3 3 34" xfId="16006" xr:uid="{1DFF8567-B4A0-402A-A347-C65A2099AD61}"/>
    <cellStyle name="Normal 9 3 3 35" xfId="16007" xr:uid="{69257BB8-DFAE-4A97-AE3B-6AF8F839157A}"/>
    <cellStyle name="Normal 9 3 3 36" xfId="16008" xr:uid="{8DD5F3BD-88C1-4DD4-B6D9-29850BFABAE8}"/>
    <cellStyle name="Normal 9 3 3 37" xfId="16009" xr:uid="{50097750-061E-4184-9909-E2B5BDB28F58}"/>
    <cellStyle name="Normal 9 3 3 38" xfId="16010" xr:uid="{DCA3534D-DCC8-4749-9759-52EE8E190A47}"/>
    <cellStyle name="Normal 9 3 3 4" xfId="16011" xr:uid="{3EF06292-6410-4969-B14F-B177DD4059BA}"/>
    <cellStyle name="Normal 9 3 3 5" xfId="16012" xr:uid="{74D93642-ED0A-4227-806C-D9D3794BE4BD}"/>
    <cellStyle name="Normal 9 3 3 6" xfId="16013" xr:uid="{B403A40B-3038-4DBF-B0E9-07964B7E48DE}"/>
    <cellStyle name="Normal 9 3 3 7" xfId="16014" xr:uid="{BDD216FE-242C-45A0-9A7B-B67EFFBE269A}"/>
    <cellStyle name="Normal 9 3 3 8" xfId="16015" xr:uid="{8B6FFC37-1E0D-49CC-926B-27B0FF45F362}"/>
    <cellStyle name="Normal 9 3 3 9" xfId="16016" xr:uid="{9544CE04-9931-49D1-A64E-456CABFC770F}"/>
    <cellStyle name="Normal 9 3 30" xfId="16017" xr:uid="{C93DA6BE-E314-41C5-BAF1-4F43BF7BE249}"/>
    <cellStyle name="Normal 9 3 31" xfId="16018" xr:uid="{22FB293A-EDD3-43A5-A942-7D2897B19BBE}"/>
    <cellStyle name="Normal 9 3 32" xfId="16019" xr:uid="{54CCCDC7-B072-48B6-A255-88A4FBD67301}"/>
    <cellStyle name="Normal 9 3 33" xfId="16020" xr:uid="{BF64829C-9B66-4D74-8C4D-369B2C640B4F}"/>
    <cellStyle name="Normal 9 3 34" xfId="16021" xr:uid="{7A52B218-75D5-4B9B-BF92-AD79CABE4F06}"/>
    <cellStyle name="Normal 9 3 35" xfId="16022" xr:uid="{67AE04C7-8F21-464B-B339-A7601CAC4739}"/>
    <cellStyle name="Normal 9 3 36" xfId="16023" xr:uid="{CEC49A2C-E527-4C49-8D49-2BDDC5A8B298}"/>
    <cellStyle name="Normal 9 3 37" xfId="16024" xr:uid="{3B72D8EB-75C6-40DE-AEDF-692E556B104C}"/>
    <cellStyle name="Normal 9 3 38" xfId="16025" xr:uid="{5FF8F379-6F1D-4B0B-A8D4-9BDC28BC55F9}"/>
    <cellStyle name="Normal 9 3 39" xfId="16026" xr:uid="{D8375C99-6DBA-4E43-9534-310064EBCC8C}"/>
    <cellStyle name="Normal 9 3 4" xfId="16027" xr:uid="{0E8AE978-E1BE-4B72-9D8C-01AC218D27A7}"/>
    <cellStyle name="Normal 9 3 40" xfId="16028" xr:uid="{331AA7B0-59BB-4210-BEAD-45A0A70F02BC}"/>
    <cellStyle name="Normal 9 3 41" xfId="16029" xr:uid="{5D3D5412-EA32-4A66-AD30-50849935EA8E}"/>
    <cellStyle name="Normal 9 3 42" xfId="16030" xr:uid="{67803640-7102-40B3-880F-4D1B1FF38DFA}"/>
    <cellStyle name="Normal 9 3 43" xfId="16031" xr:uid="{F6DEE859-8577-4718-A4C4-4D6246FC7F86}"/>
    <cellStyle name="Normal 9 3 44" xfId="16032" xr:uid="{4DD73AE2-4B30-4BF9-BFB1-8E8FF1755745}"/>
    <cellStyle name="Normal 9 3 45" xfId="16033" xr:uid="{104CFDA7-D2BA-4725-87A6-121A320F1878}"/>
    <cellStyle name="Normal 9 3 46" xfId="16034" xr:uid="{047EA8B3-E580-4672-87E1-AC77E9B8B12B}"/>
    <cellStyle name="Normal 9 3 47" xfId="16035" xr:uid="{4BC55CE0-FF5B-4529-8E0D-2B69AC2554F5}"/>
    <cellStyle name="Normal 9 3 5" xfId="16036" xr:uid="{8FDC3863-6091-4776-BBEC-93B5A6E65488}"/>
    <cellStyle name="Normal 9 3 6" xfId="16037" xr:uid="{6AD4BE7F-B9B8-473D-9578-FA09A6B27AED}"/>
    <cellStyle name="Normal 9 3 7" xfId="16038" xr:uid="{9B28EC9A-CE13-4959-97AF-285BA7326548}"/>
    <cellStyle name="Normal 9 3 8" xfId="16039" xr:uid="{582875B9-F2FD-4180-B6D5-DE3BB1DC20DD}"/>
    <cellStyle name="Normal 9 3 9" xfId="16040" xr:uid="{25A3810C-25B7-4548-9F2F-F13B40CBB8FA}"/>
    <cellStyle name="Normal 9 30" xfId="16041" xr:uid="{95A31355-D94F-484C-B9BF-FB209B3096A3}"/>
    <cellStyle name="Normal 9 31" xfId="16042" xr:uid="{6C060E60-B83E-45B2-81BD-5F765967AF40}"/>
    <cellStyle name="Normal 9 32" xfId="16043" xr:uid="{F26CA531-6C0A-4B7B-83F4-E590CEB12315}"/>
    <cellStyle name="Normal 9 33" xfId="16044" xr:uid="{809F2351-9F48-44A6-82CB-B981D0449989}"/>
    <cellStyle name="Normal 9 34" xfId="16045" xr:uid="{8142F3FE-E3FD-43F3-BD2E-0A539479421F}"/>
    <cellStyle name="Normal 9 35" xfId="16046" xr:uid="{57CAFBDF-E847-438A-A4A3-46E2071440A8}"/>
    <cellStyle name="Normal 9 36" xfId="16047" xr:uid="{A6BEF314-DAC4-4800-869F-9BDF3224FC20}"/>
    <cellStyle name="Normal 9 37" xfId="16048" xr:uid="{A8892E97-BDD6-4BD0-A465-E0ADD5543ED2}"/>
    <cellStyle name="Normal 9 38" xfId="16049" xr:uid="{35BB77F8-EB9E-4154-9710-CCA86626692A}"/>
    <cellStyle name="Normal 9 39" xfId="16050" xr:uid="{791FB9F8-D231-4679-B4E2-EC42C7B4E245}"/>
    <cellStyle name="Normal 9 4" xfId="16051" xr:uid="{CE78B088-7196-4BFE-B2D2-948AD775DED8}"/>
    <cellStyle name="Normal 9 4 10" xfId="16052" xr:uid="{28C529D3-7633-406D-9B6C-F00D0E2CB7A0}"/>
    <cellStyle name="Normal 9 4 11" xfId="16053" xr:uid="{B8EB3BAE-F4BF-4726-8874-BF921A73F834}"/>
    <cellStyle name="Normal 9 4 12" xfId="16054" xr:uid="{54DDE365-3114-4822-9D53-E77BA151ECFA}"/>
    <cellStyle name="Normal 9 4 13" xfId="16055" xr:uid="{034EB290-4368-4E9E-B9F9-2321CF98F090}"/>
    <cellStyle name="Normal 9 4 14" xfId="16056" xr:uid="{582BAF5E-D9DC-4718-BCCC-57CC86F8921E}"/>
    <cellStyle name="Normal 9 4 15" xfId="16057" xr:uid="{99B30A71-3E99-4990-AA61-03A4EBA85F6D}"/>
    <cellStyle name="Normal 9 4 16" xfId="16058" xr:uid="{8CB5D6D7-E76D-4CA2-BBFB-2956CD513B7F}"/>
    <cellStyle name="Normal 9 4 17" xfId="16059" xr:uid="{F93D0268-0BA4-4D12-9B78-F18C29BBEB48}"/>
    <cellStyle name="Normal 9 4 18" xfId="16060" xr:uid="{171F56E5-A2D1-4E3B-A127-2B715707A0D2}"/>
    <cellStyle name="Normal 9 4 19" xfId="16061" xr:uid="{B8EC7463-34A9-4984-9343-0A3EF5C57800}"/>
    <cellStyle name="Normal 9 4 2" xfId="16062" xr:uid="{CE129D1C-88F2-4402-9243-216C272A2913}"/>
    <cellStyle name="Normal 9 4 2 10" xfId="16063" xr:uid="{FB3A84F8-31C0-45FA-8CB4-1B84FF5A6F20}"/>
    <cellStyle name="Normal 9 4 2 11" xfId="16064" xr:uid="{35C75127-8D73-4F67-8E13-AD0759900E64}"/>
    <cellStyle name="Normal 9 4 2 12" xfId="16065" xr:uid="{DA2D58A8-14B8-4C30-869B-56112F70893F}"/>
    <cellStyle name="Normal 9 4 2 13" xfId="16066" xr:uid="{F1470828-E055-4B46-84F4-415BD9E901B9}"/>
    <cellStyle name="Normal 9 4 2 14" xfId="16067" xr:uid="{A204B83A-7EF9-4771-8B2D-4D12DE949B50}"/>
    <cellStyle name="Normal 9 4 2 15" xfId="16068" xr:uid="{16C825E8-CBF8-474D-8E49-1A2FB7649E69}"/>
    <cellStyle name="Normal 9 4 2 16" xfId="16069" xr:uid="{22B4B262-934A-42EB-95DA-B35104612776}"/>
    <cellStyle name="Normal 9 4 2 17" xfId="16070" xr:uid="{5A15D054-7AA2-4787-965D-B75308659036}"/>
    <cellStyle name="Normal 9 4 2 18" xfId="16071" xr:uid="{AAD5BB34-8DEE-4A84-AA25-7F0D9301126F}"/>
    <cellStyle name="Normal 9 4 2 19" xfId="16072" xr:uid="{C31BC479-2C53-4F9E-A624-8B9F37630DC2}"/>
    <cellStyle name="Normal 9 4 2 2" xfId="16073" xr:uid="{6C4E8C78-55FB-4D6A-8E40-89F0EB34FE9A}"/>
    <cellStyle name="Normal 9 4 2 2 10" xfId="16074" xr:uid="{95D17BD2-6978-4E3E-8946-27B032DF0550}"/>
    <cellStyle name="Normal 9 4 2 2 11" xfId="16075" xr:uid="{8DC35759-9E66-40EE-B6C8-46C875B4B8E9}"/>
    <cellStyle name="Normal 9 4 2 2 12" xfId="16076" xr:uid="{A77B9AA8-20C2-40DC-A44D-70DF6080BFA1}"/>
    <cellStyle name="Normal 9 4 2 2 13" xfId="16077" xr:uid="{58763713-ECE6-4B69-A054-1BA48F3F95DC}"/>
    <cellStyle name="Normal 9 4 2 2 14" xfId="16078" xr:uid="{C74A3F39-E556-4CDC-A903-8C065A3DC3EE}"/>
    <cellStyle name="Normal 9 4 2 2 15" xfId="16079" xr:uid="{30BD6714-142D-4E6A-B7F9-8981BAA72FE7}"/>
    <cellStyle name="Normal 9 4 2 2 16" xfId="16080" xr:uid="{AC4DD2EE-CB81-4ED2-B9C4-386DC85D3B87}"/>
    <cellStyle name="Normal 9 4 2 2 17" xfId="16081" xr:uid="{BF768F65-05BD-4073-85AC-C67043C8D1A0}"/>
    <cellStyle name="Normal 9 4 2 2 18" xfId="16082" xr:uid="{1FC352E4-D75A-4C93-990F-FE34E19B4BE1}"/>
    <cellStyle name="Normal 9 4 2 2 19" xfId="16083" xr:uid="{C7EED736-6980-46AC-BBA8-8D40E8AFC7B5}"/>
    <cellStyle name="Normal 9 4 2 2 2" xfId="16084" xr:uid="{B00D7A3B-55F4-420C-849B-FECF02B526F1}"/>
    <cellStyle name="Normal 9 4 2 2 2 10" xfId="16085" xr:uid="{090CA4ED-2E7F-4BAF-9D39-7DF129AE72D9}"/>
    <cellStyle name="Normal 9 4 2 2 2 11" xfId="16086" xr:uid="{9D42E883-2552-4C4C-BCA9-2DD4AC96C3DD}"/>
    <cellStyle name="Normal 9 4 2 2 2 12" xfId="16087" xr:uid="{33B583AB-85D4-4B08-8547-F12D1B1DB9B8}"/>
    <cellStyle name="Normal 9 4 2 2 2 13" xfId="16088" xr:uid="{5D5F81B9-C197-4547-9769-EDF4640A5069}"/>
    <cellStyle name="Normal 9 4 2 2 2 14" xfId="16089" xr:uid="{C8CC57B8-6F0B-4E01-A0F5-814D04B55D99}"/>
    <cellStyle name="Normal 9 4 2 2 2 15" xfId="16090" xr:uid="{CEBB51EF-6021-4DFD-9373-27CB820887E4}"/>
    <cellStyle name="Normal 9 4 2 2 2 16" xfId="16091" xr:uid="{E8E5B37F-0161-4C11-936F-71E294A0C51E}"/>
    <cellStyle name="Normal 9 4 2 2 2 17" xfId="16092" xr:uid="{15E1AC0D-9838-4700-AF0E-215676FB4E21}"/>
    <cellStyle name="Normal 9 4 2 2 2 18" xfId="16093" xr:uid="{79149728-FADD-422F-B228-ED480DF2E014}"/>
    <cellStyle name="Normal 9 4 2 2 2 19" xfId="16094" xr:uid="{837A2983-615F-4770-92CD-695820F0E511}"/>
    <cellStyle name="Normal 9 4 2 2 2 2" xfId="16095" xr:uid="{0559F6AF-95F0-4D5D-90B9-372931E8C7F8}"/>
    <cellStyle name="Normal 9 4 2 2 2 20" xfId="16096" xr:uid="{5409625B-DC85-4C63-9A80-0C4AB2B99C3B}"/>
    <cellStyle name="Normal 9 4 2 2 2 21" xfId="16097" xr:uid="{D49883CB-43F0-45DE-9786-7B5302B87129}"/>
    <cellStyle name="Normal 9 4 2 2 2 22" xfId="16098" xr:uid="{8FE45A41-552E-4D9E-BCDE-B422F114647D}"/>
    <cellStyle name="Normal 9 4 2 2 2 23" xfId="16099" xr:uid="{C1BDDC6B-8DDC-4A97-9ED1-1970ED86C791}"/>
    <cellStyle name="Normal 9 4 2 2 2 24" xfId="16100" xr:uid="{2B8986AA-B893-4398-B2EE-1BC553D1C85B}"/>
    <cellStyle name="Normal 9 4 2 2 2 25" xfId="16101" xr:uid="{25B04A05-7E8F-4AFA-827C-A60106D6701B}"/>
    <cellStyle name="Normal 9 4 2 2 2 26" xfId="16102" xr:uid="{A75CC965-AB03-4122-90A2-ADE7B2D464A2}"/>
    <cellStyle name="Normal 9 4 2 2 2 27" xfId="16103" xr:uid="{77CE108A-A778-4900-81BC-8FD87C90799C}"/>
    <cellStyle name="Normal 9 4 2 2 2 28" xfId="16104" xr:uid="{9DED21DA-8834-4DB6-B9A6-6DA70F952054}"/>
    <cellStyle name="Normal 9 4 2 2 2 29" xfId="16105" xr:uid="{DD33E8BB-46F0-4B3D-AF7F-CD28BA69728A}"/>
    <cellStyle name="Normal 9 4 2 2 2 3" xfId="16106" xr:uid="{A9E933D1-A875-4989-8A53-4DAB7637A798}"/>
    <cellStyle name="Normal 9 4 2 2 2 30" xfId="16107" xr:uid="{2C02FF32-1FA7-41D8-A122-18F3B65110D5}"/>
    <cellStyle name="Normal 9 4 2 2 2 31" xfId="16108" xr:uid="{4125E3E5-F3C2-4CF8-8600-EF747E3A5EA5}"/>
    <cellStyle name="Normal 9 4 2 2 2 32" xfId="16109" xr:uid="{266D36FB-D3E7-4E3F-9B74-7B2E5B81F3E5}"/>
    <cellStyle name="Normal 9 4 2 2 2 33" xfId="16110" xr:uid="{900BACA1-FC52-4A88-BBCF-968BD6BFFEEC}"/>
    <cellStyle name="Normal 9 4 2 2 2 34" xfId="16111" xr:uid="{AAE3B703-669A-40A3-AAA7-8FD15E1065BD}"/>
    <cellStyle name="Normal 9 4 2 2 2 35" xfId="16112" xr:uid="{67168FD9-3229-4FA4-85A2-FCC5E69A0053}"/>
    <cellStyle name="Normal 9 4 2 2 2 36" xfId="16113" xr:uid="{47CE71CA-EC34-44A6-BD2F-C3DD2F3EB53E}"/>
    <cellStyle name="Normal 9 4 2 2 2 37" xfId="16114" xr:uid="{880CDE24-3801-49C2-A64C-523ED379343B}"/>
    <cellStyle name="Normal 9 4 2 2 2 38" xfId="16115" xr:uid="{B0877FFD-9A23-4E33-BE87-9BBE35BE2D8B}"/>
    <cellStyle name="Normal 9 4 2 2 2 4" xfId="16116" xr:uid="{277FED9F-C9F8-42AD-AA35-36AAA19CF4B6}"/>
    <cellStyle name="Normal 9 4 2 2 2 5" xfId="16117" xr:uid="{C9692657-AB36-4C7B-81EC-CED268BCD8DF}"/>
    <cellStyle name="Normal 9 4 2 2 2 6" xfId="16118" xr:uid="{BD544CFD-8A71-48A8-94E9-F761242B5664}"/>
    <cellStyle name="Normal 9 4 2 2 2 7" xfId="16119" xr:uid="{F21BF33B-BFC9-4CED-A3D5-D5DC5944272C}"/>
    <cellStyle name="Normal 9 4 2 2 2 8" xfId="16120" xr:uid="{65FB07FD-75BC-4DDE-8336-4AB8705F1655}"/>
    <cellStyle name="Normal 9 4 2 2 2 9" xfId="16121" xr:uid="{DFC247C2-6FE3-4668-B455-0F1929B58097}"/>
    <cellStyle name="Normal 9 4 2 2 20" xfId="16122" xr:uid="{127A2A23-9D1C-4CDE-8498-8891219CE940}"/>
    <cellStyle name="Normal 9 4 2 2 21" xfId="16123" xr:uid="{558DC5FA-12B7-4314-A754-D666D7C39DEC}"/>
    <cellStyle name="Normal 9 4 2 2 22" xfId="16124" xr:uid="{2392687B-09E2-4F8C-8E32-1F3F150050BE}"/>
    <cellStyle name="Normal 9 4 2 2 23" xfId="16125" xr:uid="{EC984BCA-68F1-4B89-B240-284CE6C8B2C6}"/>
    <cellStyle name="Normal 9 4 2 2 24" xfId="16126" xr:uid="{BBF230DD-0F00-42E7-A1E1-49575E3C085A}"/>
    <cellStyle name="Normal 9 4 2 2 25" xfId="16127" xr:uid="{6740F928-88B5-4FB7-A87E-5B435646782A}"/>
    <cellStyle name="Normal 9 4 2 2 26" xfId="16128" xr:uid="{F163E26B-2DBA-4660-93F7-21362E96FE41}"/>
    <cellStyle name="Normal 9 4 2 2 27" xfId="16129" xr:uid="{D3BCF92D-22F0-430A-AF77-E9289F2323AB}"/>
    <cellStyle name="Normal 9 4 2 2 28" xfId="16130" xr:uid="{32D689DC-548D-409D-AF70-641187EFB766}"/>
    <cellStyle name="Normal 9 4 2 2 29" xfId="16131" xr:uid="{0EDC17F7-301F-4261-8F75-064E58713383}"/>
    <cellStyle name="Normal 9 4 2 2 3" xfId="16132" xr:uid="{64A99143-AC1B-4E9C-8F54-6DBB92BE0A7B}"/>
    <cellStyle name="Normal 9 4 2 2 30" xfId="16133" xr:uid="{D44F35C8-F28B-4432-80DE-7AB499AEC9DC}"/>
    <cellStyle name="Normal 9 4 2 2 31" xfId="16134" xr:uid="{698BC3E3-E9EA-4928-BC00-4CA1C3F4B6B6}"/>
    <cellStyle name="Normal 9 4 2 2 32" xfId="16135" xr:uid="{8E7407DC-5BE8-4A68-A580-4A84BBC1B3D7}"/>
    <cellStyle name="Normal 9 4 2 2 33" xfId="16136" xr:uid="{B4440DDD-394F-4464-9689-A964C7BD2C38}"/>
    <cellStyle name="Normal 9 4 2 2 34" xfId="16137" xr:uid="{EC51F4E1-1DAE-43A1-ABDF-362685AF25EA}"/>
    <cellStyle name="Normal 9 4 2 2 35" xfId="16138" xr:uid="{167A4BF6-C1CC-472E-8134-893DE563A1D3}"/>
    <cellStyle name="Normal 9 4 2 2 36" xfId="16139" xr:uid="{85159421-1CC8-4E6D-AA9A-1214F8233C3F}"/>
    <cellStyle name="Normal 9 4 2 2 37" xfId="16140" xr:uid="{7FB36714-C6AE-4F7B-A7C9-732C2D1D802A}"/>
    <cellStyle name="Normal 9 4 2 2 38" xfId="16141" xr:uid="{2070F085-3C4F-4C62-A82B-22AAF38CBE6A}"/>
    <cellStyle name="Normal 9 4 2 2 4" xfId="16142" xr:uid="{E7FEC504-A6C7-46CC-9218-01F2C6FC09EE}"/>
    <cellStyle name="Normal 9 4 2 2 5" xfId="16143" xr:uid="{4E0EFBF9-A33F-4EF7-A8D0-E01089E9DE6F}"/>
    <cellStyle name="Normal 9 4 2 2 6" xfId="16144" xr:uid="{0BD100D5-0E6E-4B3E-8B50-0B50A622780E}"/>
    <cellStyle name="Normal 9 4 2 2 7" xfId="16145" xr:uid="{AA9A8670-E52D-4BE5-882C-223B26CE59BA}"/>
    <cellStyle name="Normal 9 4 2 2 8" xfId="16146" xr:uid="{6B829AF3-DA14-4B86-8F62-88F171AFC3F3}"/>
    <cellStyle name="Normal 9 4 2 2 9" xfId="16147" xr:uid="{FF7B0F95-0160-4A1E-A006-9D44A4979A48}"/>
    <cellStyle name="Normal 9 4 2 20" xfId="16148" xr:uid="{27DF20C5-65E2-4C44-A0FF-D935EFBBFD12}"/>
    <cellStyle name="Normal 9 4 2 21" xfId="16149" xr:uid="{DBF44A6A-FF86-4FA3-8572-C2B82A9F58EC}"/>
    <cellStyle name="Normal 9 4 2 22" xfId="16150" xr:uid="{B2BB32B0-AB01-479C-BA6F-DEDB5033AAA7}"/>
    <cellStyle name="Normal 9 4 2 23" xfId="16151" xr:uid="{0B856CDB-7B83-4B9E-AA4A-E2980BAC4B05}"/>
    <cellStyle name="Normal 9 4 2 24" xfId="16152" xr:uid="{FEA5AD06-B2CE-4596-8DD2-861333671AD8}"/>
    <cellStyle name="Normal 9 4 2 25" xfId="16153" xr:uid="{FB30F32C-7321-483D-BED8-319494223242}"/>
    <cellStyle name="Normal 9 4 2 26" xfId="16154" xr:uid="{DAD17E0A-0534-4753-B800-5574684A66A9}"/>
    <cellStyle name="Normal 9 4 2 27" xfId="16155" xr:uid="{0C511CD3-B236-4D22-94E5-DF6C7603D677}"/>
    <cellStyle name="Normal 9 4 2 28" xfId="16156" xr:uid="{891262FC-8090-4F37-ABF6-66A16628FEBD}"/>
    <cellStyle name="Normal 9 4 2 29" xfId="16157" xr:uid="{1FBD9B76-6B67-40AC-AA7A-31F84E7ABE82}"/>
    <cellStyle name="Normal 9 4 2 3" xfId="16158" xr:uid="{F48FE214-CAB7-4384-BFD2-8F1404C81CDC}"/>
    <cellStyle name="Normal 9 4 2 30" xfId="16159" xr:uid="{65925F55-347D-4265-B134-EE89D2BBBBC9}"/>
    <cellStyle name="Normal 9 4 2 31" xfId="16160" xr:uid="{9FDEC058-CCE5-4DE6-9E24-428AC642A37D}"/>
    <cellStyle name="Normal 9 4 2 32" xfId="16161" xr:uid="{D6937F51-CA84-496C-8B57-07D848B2E625}"/>
    <cellStyle name="Normal 9 4 2 33" xfId="16162" xr:uid="{32A11219-CE43-4044-8DAA-AC57B173BA59}"/>
    <cellStyle name="Normal 9 4 2 34" xfId="16163" xr:uid="{F30B0D28-6645-404F-BC37-23B921904DE4}"/>
    <cellStyle name="Normal 9 4 2 35" xfId="16164" xr:uid="{348EE577-BDB3-4623-A9FD-7A34B98710CB}"/>
    <cellStyle name="Normal 9 4 2 36" xfId="16165" xr:uid="{70768662-9512-479C-B421-7CCBC7F7D98B}"/>
    <cellStyle name="Normal 9 4 2 37" xfId="16166" xr:uid="{6B9E7413-F7CC-4FB4-9A92-78DD25EF1C6A}"/>
    <cellStyle name="Normal 9 4 2 38" xfId="16167" xr:uid="{80C27977-F07B-466F-AF92-95D4F5F88E62}"/>
    <cellStyle name="Normal 9 4 2 39" xfId="16168" xr:uid="{82B94CCB-BDC7-4D94-B88C-E2349A151D3F}"/>
    <cellStyle name="Normal 9 4 2 4" xfId="16169" xr:uid="{923643B2-F313-4CD0-B519-972B88635A08}"/>
    <cellStyle name="Normal 9 4 2 40" xfId="16170" xr:uid="{EE8298F4-048E-4FF6-9B82-DCBDAF501375}"/>
    <cellStyle name="Normal 9 4 2 5" xfId="16171" xr:uid="{6BCD88FF-D27B-4AC7-8C56-EC5B55535174}"/>
    <cellStyle name="Normal 9 4 2 6" xfId="16172" xr:uid="{04FAF792-39B9-4679-A7BA-DCFAB2786281}"/>
    <cellStyle name="Normal 9 4 2 7" xfId="16173" xr:uid="{0F48829D-CD62-49BA-96CE-0B6B6766B48D}"/>
    <cellStyle name="Normal 9 4 2 8" xfId="16174" xr:uid="{B1FF7146-EA04-496E-882F-DB0738BD5180}"/>
    <cellStyle name="Normal 9 4 2 9" xfId="16175" xr:uid="{6A0D0F47-4A2F-406C-813F-4FEAEDDA25E1}"/>
    <cellStyle name="Normal 9 4 20" xfId="16176" xr:uid="{4E4D6DFE-D8BA-48B7-AEA2-3B4D4460B093}"/>
    <cellStyle name="Normal 9 4 21" xfId="16177" xr:uid="{F4D55D66-0C39-44CC-B77D-3A0C37D814EA}"/>
    <cellStyle name="Normal 9 4 22" xfId="16178" xr:uid="{5753D38C-CA66-4D2C-A21A-D87798C64A7E}"/>
    <cellStyle name="Normal 9 4 23" xfId="16179" xr:uid="{6E045FC9-A5C3-4849-805B-A3BE0403812A}"/>
    <cellStyle name="Normal 9 4 24" xfId="16180" xr:uid="{341506B4-E33F-4ED3-8B2D-B48C721E1E1A}"/>
    <cellStyle name="Normal 9 4 25" xfId="16181" xr:uid="{71D8537C-CB65-42EB-A67F-DB747783CF58}"/>
    <cellStyle name="Normal 9 4 26" xfId="16182" xr:uid="{B3C07EC0-34EA-4B4A-BB2E-AEAB6681F84F}"/>
    <cellStyle name="Normal 9 4 27" xfId="16183" xr:uid="{0E9618FB-1FD0-4EC9-B0E2-4A7E8E73C1A7}"/>
    <cellStyle name="Normal 9 4 28" xfId="16184" xr:uid="{C0E05A0A-9BFB-4D66-956B-CF0F8234CA60}"/>
    <cellStyle name="Normal 9 4 29" xfId="16185" xr:uid="{CA2BEDBE-1DCA-4FBB-877D-59425BFC65E5}"/>
    <cellStyle name="Normal 9 4 3" xfId="16186" xr:uid="{8F7EE536-D010-453B-BD42-96C654E3248D}"/>
    <cellStyle name="Normal 9 4 3 10" xfId="16187" xr:uid="{3E9DE226-D6C7-40F3-8AA5-6D45976A5B1C}"/>
    <cellStyle name="Normal 9 4 3 11" xfId="16188" xr:uid="{B3D6E05D-EADF-4034-B644-008258DFBC57}"/>
    <cellStyle name="Normal 9 4 3 12" xfId="16189" xr:uid="{549DA515-2840-45CF-9F9F-0928B5C57412}"/>
    <cellStyle name="Normal 9 4 3 13" xfId="16190" xr:uid="{047319FB-69DF-4582-A0E6-23E441D31E40}"/>
    <cellStyle name="Normal 9 4 3 14" xfId="16191" xr:uid="{81EE3AA2-BC46-4595-A3EF-91EF006A43AF}"/>
    <cellStyle name="Normal 9 4 3 15" xfId="16192" xr:uid="{D87F5AFE-5626-4210-A6A1-35C14E5B6404}"/>
    <cellStyle name="Normal 9 4 3 16" xfId="16193" xr:uid="{C26C72AA-6824-490A-81EE-3C560E15D549}"/>
    <cellStyle name="Normal 9 4 3 17" xfId="16194" xr:uid="{65BB1ED8-40D6-48BD-93E7-0656EDF9DF1E}"/>
    <cellStyle name="Normal 9 4 3 18" xfId="16195" xr:uid="{41599729-342B-4785-89B2-CA53A6E6F981}"/>
    <cellStyle name="Normal 9 4 3 19" xfId="16196" xr:uid="{A501B236-6A9A-4260-A348-BBC58707AFB7}"/>
    <cellStyle name="Normal 9 4 3 2" xfId="16197" xr:uid="{9106EB6B-69C2-434B-8847-427A2F5EB5C6}"/>
    <cellStyle name="Normal 9 4 3 2 10" xfId="16198" xr:uid="{0F01CD9D-C3AD-47EF-94AB-19C05BBAED68}"/>
    <cellStyle name="Normal 9 4 3 2 11" xfId="16199" xr:uid="{16CE0804-C2C5-46B3-ADE9-B01734F926C9}"/>
    <cellStyle name="Normal 9 4 3 2 12" xfId="16200" xr:uid="{4BC387FC-6BB8-456B-BDA7-F37848D0D3E7}"/>
    <cellStyle name="Normal 9 4 3 2 13" xfId="16201" xr:uid="{77E91A51-D979-45F1-8517-DE1B68FAB606}"/>
    <cellStyle name="Normal 9 4 3 2 14" xfId="16202" xr:uid="{F3673831-AB11-47F6-A3B8-B9BEE0D04C07}"/>
    <cellStyle name="Normal 9 4 3 2 15" xfId="16203" xr:uid="{CF407AE4-96ED-4DD9-958A-CE081C92C1EB}"/>
    <cellStyle name="Normal 9 4 3 2 16" xfId="16204" xr:uid="{BB42D65A-46F0-4AEB-9BB6-FCF7521BE58D}"/>
    <cellStyle name="Normal 9 4 3 2 17" xfId="16205" xr:uid="{B57FAD8C-8CCF-47AB-992B-342BFAAEF572}"/>
    <cellStyle name="Normal 9 4 3 2 18" xfId="16206" xr:uid="{D8F18D2B-ADF6-48F1-8A4B-D7040D31BB37}"/>
    <cellStyle name="Normal 9 4 3 2 19" xfId="16207" xr:uid="{74FE2D1C-7C91-4C92-9F05-E77B560AA6E0}"/>
    <cellStyle name="Normal 9 4 3 2 2" xfId="16208" xr:uid="{2CA63791-82CA-41BB-B811-7061C7984FB8}"/>
    <cellStyle name="Normal 9 4 3 2 20" xfId="16209" xr:uid="{888A48DB-4771-44B5-931F-EFE416FEAA91}"/>
    <cellStyle name="Normal 9 4 3 2 21" xfId="16210" xr:uid="{30CCFE32-0F6B-4659-BB3C-0A4E112A469F}"/>
    <cellStyle name="Normal 9 4 3 2 22" xfId="16211" xr:uid="{BC69601D-E86A-442A-87A4-FA6BFBC85BEC}"/>
    <cellStyle name="Normal 9 4 3 2 23" xfId="16212" xr:uid="{43054942-B009-4F82-BD45-EF3AB3DAB331}"/>
    <cellStyle name="Normal 9 4 3 2 24" xfId="16213" xr:uid="{96381E08-81C5-475A-BA0D-0F334153242B}"/>
    <cellStyle name="Normal 9 4 3 2 25" xfId="16214" xr:uid="{8FBE0BB8-CE6F-4F19-B3BB-F9736B46A1D2}"/>
    <cellStyle name="Normal 9 4 3 2 26" xfId="16215" xr:uid="{352D81D5-9DB6-415C-99C6-A0C1F50842BC}"/>
    <cellStyle name="Normal 9 4 3 2 27" xfId="16216" xr:uid="{CCD320E7-681B-4F2C-A1E9-269757FA9326}"/>
    <cellStyle name="Normal 9 4 3 2 28" xfId="16217" xr:uid="{0443D3B3-FDA8-4057-8595-A58026D230EE}"/>
    <cellStyle name="Normal 9 4 3 2 29" xfId="16218" xr:uid="{B0A76E1A-7492-466C-964B-B473991AC9B2}"/>
    <cellStyle name="Normal 9 4 3 2 3" xfId="16219" xr:uid="{D2BB51D5-22F8-49E3-A238-D0EFDF4A619D}"/>
    <cellStyle name="Normal 9 4 3 2 30" xfId="16220" xr:uid="{90BA1027-BD13-49C3-BBD9-594F22B11D39}"/>
    <cellStyle name="Normal 9 4 3 2 31" xfId="16221" xr:uid="{771C6399-C860-4184-BAD1-73785AC14B5B}"/>
    <cellStyle name="Normal 9 4 3 2 32" xfId="16222" xr:uid="{16881BCA-1793-4703-9B52-FA35B7EC35D4}"/>
    <cellStyle name="Normal 9 4 3 2 33" xfId="16223" xr:uid="{A8F4D5AF-6B5D-4651-82B3-B530CCF216AE}"/>
    <cellStyle name="Normal 9 4 3 2 34" xfId="16224" xr:uid="{480009B0-0A8B-47DB-9A02-F0D327BB0AC5}"/>
    <cellStyle name="Normal 9 4 3 2 35" xfId="16225" xr:uid="{D9AD5FFF-ADD5-416C-92D0-0B9BCD2B66EF}"/>
    <cellStyle name="Normal 9 4 3 2 36" xfId="16226" xr:uid="{5F367AEE-A7E0-42DA-B5B3-BD08B6B9BEA5}"/>
    <cellStyle name="Normal 9 4 3 2 37" xfId="16227" xr:uid="{91526C86-D4E3-4CE7-835B-0719E97D4687}"/>
    <cellStyle name="Normal 9 4 3 2 38" xfId="16228" xr:uid="{46289505-1902-437A-90E3-DC110322C134}"/>
    <cellStyle name="Normal 9 4 3 2 4" xfId="16229" xr:uid="{ED6075F6-8EA2-43CC-AA4F-BBB09CE56290}"/>
    <cellStyle name="Normal 9 4 3 2 5" xfId="16230" xr:uid="{988EA9AB-846C-4063-A60A-2DE50713B293}"/>
    <cellStyle name="Normal 9 4 3 2 6" xfId="16231" xr:uid="{EBB7EA5E-2936-4240-968B-8235D847FADB}"/>
    <cellStyle name="Normal 9 4 3 2 7" xfId="16232" xr:uid="{301F5D50-A4D7-4B85-887B-06BB6C82C64E}"/>
    <cellStyle name="Normal 9 4 3 2 8" xfId="16233" xr:uid="{5D1D9585-FDA1-446D-B935-F2057318496F}"/>
    <cellStyle name="Normal 9 4 3 2 9" xfId="16234" xr:uid="{3806BD01-26D8-43CE-8B6E-690F69DD2840}"/>
    <cellStyle name="Normal 9 4 3 20" xfId="16235" xr:uid="{CEEAF069-D619-4E5D-AB70-6C158A81FF68}"/>
    <cellStyle name="Normal 9 4 3 21" xfId="16236" xr:uid="{8199935F-FC92-4808-9CFA-A14255F7C59A}"/>
    <cellStyle name="Normal 9 4 3 22" xfId="16237" xr:uid="{110B14E2-0952-4788-AAE9-C2C97CC020DF}"/>
    <cellStyle name="Normal 9 4 3 23" xfId="16238" xr:uid="{9D0B8987-D158-4D62-B941-62534F7120A8}"/>
    <cellStyle name="Normal 9 4 3 24" xfId="16239" xr:uid="{4CCB89D7-2E77-402E-B29C-12403E4A6579}"/>
    <cellStyle name="Normal 9 4 3 25" xfId="16240" xr:uid="{B9F5C4A3-353B-4C94-AA54-5E5F7D7AF8C0}"/>
    <cellStyle name="Normal 9 4 3 26" xfId="16241" xr:uid="{9BC65B54-3F64-48F7-AE61-6B2B15955FFF}"/>
    <cellStyle name="Normal 9 4 3 27" xfId="16242" xr:uid="{68577273-5A37-414D-BC75-8D56EB282DE8}"/>
    <cellStyle name="Normal 9 4 3 28" xfId="16243" xr:uid="{C3CD3C2D-2F95-4363-97F9-1BB0CB5BA1AE}"/>
    <cellStyle name="Normal 9 4 3 29" xfId="16244" xr:uid="{D5610BE6-F66F-4D0D-975B-C84127A6F256}"/>
    <cellStyle name="Normal 9 4 3 3" xfId="16245" xr:uid="{42C1FCCA-48B7-4530-99B5-31DECC187F14}"/>
    <cellStyle name="Normal 9 4 3 30" xfId="16246" xr:uid="{202F9469-EA29-4C48-BCF2-D9858FC686EF}"/>
    <cellStyle name="Normal 9 4 3 31" xfId="16247" xr:uid="{643A032F-BCB1-4D2A-8972-833BA7062EB5}"/>
    <cellStyle name="Normal 9 4 3 32" xfId="16248" xr:uid="{13B17407-F9E1-4401-BB64-6F55370DE567}"/>
    <cellStyle name="Normal 9 4 3 33" xfId="16249" xr:uid="{2C0BD458-6A16-4241-9C56-8CD5E9F14E46}"/>
    <cellStyle name="Normal 9 4 3 34" xfId="16250" xr:uid="{AB163E5F-7EC1-4927-87EC-29F00D3F0F9B}"/>
    <cellStyle name="Normal 9 4 3 35" xfId="16251" xr:uid="{93A22C80-3DCC-40FB-9275-87CA57102655}"/>
    <cellStyle name="Normal 9 4 3 36" xfId="16252" xr:uid="{0251BBE3-1752-4038-BC55-CC0D6517D582}"/>
    <cellStyle name="Normal 9 4 3 37" xfId="16253" xr:uid="{2E427A36-8FF0-4EAA-8A3B-4129B53D73BA}"/>
    <cellStyle name="Normal 9 4 3 38" xfId="16254" xr:uid="{48C25BFF-7E96-4370-B105-43AC72177CA4}"/>
    <cellStyle name="Normal 9 4 3 4" xfId="16255" xr:uid="{A6A0069C-FB4A-4851-BA40-A88225DBEBF0}"/>
    <cellStyle name="Normal 9 4 3 5" xfId="16256" xr:uid="{BD9D8E7B-9710-4728-A713-BA785EC83ED7}"/>
    <cellStyle name="Normal 9 4 3 6" xfId="16257" xr:uid="{99447FAD-9A0B-4CB9-860C-42A0557B3FD6}"/>
    <cellStyle name="Normal 9 4 3 7" xfId="16258" xr:uid="{BF277426-B2A1-4488-8652-95A878427ECD}"/>
    <cellStyle name="Normal 9 4 3 8" xfId="16259" xr:uid="{9C773A3D-3B2C-497B-AE8B-5DD10A07E4B9}"/>
    <cellStyle name="Normal 9 4 3 9" xfId="16260" xr:uid="{0B6A4298-F6FA-4C05-AD5E-967B820FF49E}"/>
    <cellStyle name="Normal 9 4 30" xfId="16261" xr:uid="{CFAE34C8-0449-43E7-8FDC-2044B3119283}"/>
    <cellStyle name="Normal 9 4 31" xfId="16262" xr:uid="{1DDBDF10-9720-41D4-89AA-2DDC9FA1AD46}"/>
    <cellStyle name="Normal 9 4 32" xfId="16263" xr:uid="{32E53869-97BE-4C0A-B43B-2749B73CF5BD}"/>
    <cellStyle name="Normal 9 4 33" xfId="16264" xr:uid="{247ABD3C-A421-44A4-BCA6-E4A1FA5318A0}"/>
    <cellStyle name="Normal 9 4 34" xfId="16265" xr:uid="{F95C7D0B-9B73-4DEE-9F98-C56884433069}"/>
    <cellStyle name="Normal 9 4 35" xfId="16266" xr:uid="{75A89B7D-F1E2-436E-ACC7-5C0E24481E89}"/>
    <cellStyle name="Normal 9 4 36" xfId="16267" xr:uid="{A85F03FE-992F-411D-B1CD-B7543D8D8108}"/>
    <cellStyle name="Normal 9 4 37" xfId="16268" xr:uid="{5F5451DC-AA25-49BB-93FB-04FE7B7E7B92}"/>
    <cellStyle name="Normal 9 4 38" xfId="16269" xr:uid="{870A5FD4-1085-4A64-A801-24001D1A00C7}"/>
    <cellStyle name="Normal 9 4 39" xfId="16270" xr:uid="{C874AB53-07F7-4F6B-B8DF-D42729ACE666}"/>
    <cellStyle name="Normal 9 4 4" xfId="16271" xr:uid="{9B60A9FC-217A-48CA-A200-FD25CC67A8DD}"/>
    <cellStyle name="Normal 9 4 40" xfId="16272" xr:uid="{8B931717-046A-4D7E-B1DC-DF71F5C9BC5C}"/>
    <cellStyle name="Normal 9 4 41" xfId="16273" xr:uid="{690B2E5B-A35A-41FA-8F6A-81442D30EBF5}"/>
    <cellStyle name="Normal 9 4 42" xfId="16274" xr:uid="{D30DD5C4-2626-45B6-8BC0-6B38358C6FC3}"/>
    <cellStyle name="Normal 9 4 43" xfId="16275" xr:uid="{4D1E37CC-B3D0-4D22-98CA-D8AEC7D213DE}"/>
    <cellStyle name="Normal 9 4 44" xfId="16276" xr:uid="{C554EE68-D07C-48F7-8D66-59211C27001D}"/>
    <cellStyle name="Normal 9 4 45" xfId="16277" xr:uid="{65A0B324-613C-487E-824E-3DC4BB732E52}"/>
    <cellStyle name="Normal 9 4 46" xfId="16278" xr:uid="{67B6C2DC-2FE0-4F20-82E3-1B0956214668}"/>
    <cellStyle name="Normal 9 4 47" xfId="16279" xr:uid="{A439CC92-9FC0-460B-916A-B93EDFE4123E}"/>
    <cellStyle name="Normal 9 4 5" xfId="16280" xr:uid="{815D4AD0-7883-49A9-8D7E-6EB7E4956682}"/>
    <cellStyle name="Normal 9 4 6" xfId="16281" xr:uid="{20ECE6DB-1A2D-4722-9389-53D9D8E5C372}"/>
    <cellStyle name="Normal 9 4 7" xfId="16282" xr:uid="{26B4FE96-1F78-401B-87EE-AF366030D370}"/>
    <cellStyle name="Normal 9 4 8" xfId="16283" xr:uid="{D0BBFF9F-4035-49C0-84B4-E890A44036F2}"/>
    <cellStyle name="Normal 9 4 9" xfId="16284" xr:uid="{A9873C80-6470-4F64-9AD9-53C0A4DD0AA5}"/>
    <cellStyle name="Normal 9 40" xfId="16285" xr:uid="{CCE4AEC8-CB7D-457C-B791-4222FBD4E8DA}"/>
    <cellStyle name="Normal 9 41" xfId="16286" xr:uid="{00AAFAFA-0339-4393-95F5-1BF87EB6E349}"/>
    <cellStyle name="Normal 9 42" xfId="16287" xr:uid="{C98F4051-6714-423B-8BB0-AAF8E130A8F7}"/>
    <cellStyle name="Normal 9 43" xfId="16288" xr:uid="{8EF9E21E-E5FA-406B-BDCF-53F3C11D9310}"/>
    <cellStyle name="Normal 9 44" xfId="16289" xr:uid="{409902E8-BA53-43A0-AC04-011F865518A7}"/>
    <cellStyle name="Normal 9 45" xfId="16290" xr:uid="{49AB4501-69A0-41BB-BE6F-A83CC4DE067B}"/>
    <cellStyle name="Normal 9 46" xfId="16291" xr:uid="{0D98327C-4DA3-4FF0-AFBF-1B854735F575}"/>
    <cellStyle name="Normal 9 47" xfId="16292" xr:uid="{A0229DE7-F4D4-44D4-B163-27D3CEAD457A}"/>
    <cellStyle name="Normal 9 48" xfId="16293" xr:uid="{0288C4BF-AC4F-4BC6-B511-6A53E08EA53A}"/>
    <cellStyle name="Normal 9 49" xfId="16294" xr:uid="{2B2BE684-9FB0-437D-B5E6-80CFDD7A3DDD}"/>
    <cellStyle name="Normal 9 5" xfId="16295" xr:uid="{2C9B7E43-25F0-47E1-A9B1-4DB36D154B00}"/>
    <cellStyle name="Normal 9 50" xfId="16296" xr:uid="{9F636470-E9B3-494E-BEFD-E8257C1880CE}"/>
    <cellStyle name="Normal 9 51" xfId="16297" xr:uid="{E58567C3-9EC2-442A-A501-36D7E7FA9A56}"/>
    <cellStyle name="Normal 9 52" xfId="16298" xr:uid="{455C1347-DEE0-4466-916A-8CE14AAB6C08}"/>
    <cellStyle name="Normal 9 53" xfId="16299" xr:uid="{3C37C2A2-0CE4-4254-9E70-CA566073A8DC}"/>
    <cellStyle name="Normal 9 6" xfId="16300" xr:uid="{AC158213-6D9C-4A72-8B1B-AB04D665FFDF}"/>
    <cellStyle name="Normal 9 7" xfId="16301" xr:uid="{57513EB3-D56D-40D4-9964-4784D8EC8AF9}"/>
    <cellStyle name="Normal 9 8" xfId="16302" xr:uid="{CE3EE185-A564-4EFB-9A6D-A8F382056221}"/>
    <cellStyle name="Normal 9 9" xfId="16303" xr:uid="{87AF6E55-DF2B-4D54-87A7-95F296BA5EAD}"/>
    <cellStyle name="Normal_A" xfId="16747" xr:uid="{66C39B23-CF26-4396-88AF-2065D071D935}"/>
    <cellStyle name="Normal_yrbooktaba-01" xfId="16746" xr:uid="{CC176F57-7D2A-4546-9B65-E7C7BCBE2AAC}"/>
    <cellStyle name="Note" xfId="23" builtinId="10" customBuiltin="1"/>
    <cellStyle name="Note 10" xfId="16304" xr:uid="{D19BA6EE-F829-4ABD-9E79-967263BA05E7}"/>
    <cellStyle name="Note 11" xfId="16305" xr:uid="{43CE64A6-A8AA-4F6F-9E19-AD4D22F7169F}"/>
    <cellStyle name="Note 12" xfId="16306" xr:uid="{916A0F2D-211A-4BC4-A1B8-B1F3D0631517}"/>
    <cellStyle name="Note 13" xfId="16307" xr:uid="{57F5715D-3734-47FB-B55C-D1B7A65B8ED5}"/>
    <cellStyle name="Note 14" xfId="16308" xr:uid="{D3882A19-82A1-4D67-B281-5537C6D63C53}"/>
    <cellStyle name="Note 15" xfId="16309" xr:uid="{3CC793A9-100B-4A57-ACE8-CB45542BF364}"/>
    <cellStyle name="Note 16" xfId="16310" xr:uid="{A0ACD308-B7A2-4AE7-965A-D3BD995FD65A}"/>
    <cellStyle name="Note 2" xfId="16311" xr:uid="{68D5BCBD-444A-4509-8AE2-C12D4A9620A0}"/>
    <cellStyle name="Note 2 10" xfId="16312" xr:uid="{ABC198DB-4920-4DCC-A3F1-82CD9E8B14CD}"/>
    <cellStyle name="Note 2 11" xfId="16313" xr:uid="{FA5741B0-3E9B-434A-9D8D-46D26B945570}"/>
    <cellStyle name="Note 2 12" xfId="16314" xr:uid="{91F6E940-C4A0-4A08-9D84-CF051E017485}"/>
    <cellStyle name="Note 2 13" xfId="16315" xr:uid="{55EC51CD-D18A-4E0A-900B-EAA302AD3C7D}"/>
    <cellStyle name="Note 2 14" xfId="16316" xr:uid="{AD1B50B0-77E9-446D-8325-371FC026F221}"/>
    <cellStyle name="Note 2 15" xfId="16317" xr:uid="{1E2DD0BB-9F64-4A47-B333-E793880887AB}"/>
    <cellStyle name="Note 2 16" xfId="16318" xr:uid="{9193D3A3-C07F-4D55-B264-D9F33DCEEA9B}"/>
    <cellStyle name="Note 2 16 10" xfId="16319" xr:uid="{1A04A314-0C97-4CDB-9F10-ED8C80F64024}"/>
    <cellStyle name="Note 2 16 11" xfId="16320" xr:uid="{4A840C05-D1A6-4368-9FDF-6217603C56AB}"/>
    <cellStyle name="Note 2 16 12" xfId="16321" xr:uid="{70D5F08E-94C7-4FA9-B4BF-D6E95ACE0013}"/>
    <cellStyle name="Note 2 16 13" xfId="16322" xr:uid="{3032C3C5-7048-42B7-B924-0AFC08D6B1E1}"/>
    <cellStyle name="Note 2 16 14" xfId="16323" xr:uid="{0A90BB85-D3DE-456E-96BE-7BB66751353B}"/>
    <cellStyle name="Note 2 16 15" xfId="16324" xr:uid="{5E453041-86BA-4854-B923-8AF043C68940}"/>
    <cellStyle name="Note 2 16 16" xfId="16325" xr:uid="{3554D355-8B78-4F39-A583-7401E8078715}"/>
    <cellStyle name="Note 2 16 17" xfId="16326" xr:uid="{93A43345-66C2-48DE-BF0D-7BF944C54248}"/>
    <cellStyle name="Note 2 16 18" xfId="16327" xr:uid="{B1A6DF7C-B73A-403D-B040-2B3527544A2A}"/>
    <cellStyle name="Note 2 16 19" xfId="16328" xr:uid="{31519AE1-D40D-4F32-A06F-7289CBBF2696}"/>
    <cellStyle name="Note 2 16 2" xfId="16329" xr:uid="{A9E23C07-0B66-4B0C-B2FB-F134488DD3AA}"/>
    <cellStyle name="Note 2 16 20" xfId="16330" xr:uid="{AD6FCCCE-3778-4753-9463-B85B41E82E0E}"/>
    <cellStyle name="Note 2 16 21" xfId="16331" xr:uid="{BA032E4E-E8B0-427F-9DBA-10A5D7CE2F6B}"/>
    <cellStyle name="Note 2 16 22" xfId="16332" xr:uid="{7CB36D95-1D9C-458C-A74E-2F84143B4290}"/>
    <cellStyle name="Note 2 16 23" xfId="16333" xr:uid="{1226F97C-2399-4706-8E7A-A5420D25DD75}"/>
    <cellStyle name="Note 2 16 24" xfId="16334" xr:uid="{348F6C87-3064-441B-9EC0-081297506765}"/>
    <cellStyle name="Note 2 16 25" xfId="16335" xr:uid="{60CE3325-4944-4870-B084-2B34EA2EC1E3}"/>
    <cellStyle name="Note 2 16 26" xfId="16336" xr:uid="{B240FF51-8BDA-4998-87A2-B807939741B6}"/>
    <cellStyle name="Note 2 16 27" xfId="16337" xr:uid="{3AA64DCA-90E0-49F3-B930-6D80FFF4A70F}"/>
    <cellStyle name="Note 2 16 28" xfId="16338" xr:uid="{7DE6BE62-ADBA-488F-BED2-8081BEEEF7F5}"/>
    <cellStyle name="Note 2 16 29" xfId="16339" xr:uid="{4B726E9E-62CF-4B5F-A657-423F92145F39}"/>
    <cellStyle name="Note 2 16 3" xfId="16340" xr:uid="{EF0BFEAD-DB49-41B1-8CA3-CB0418B597A8}"/>
    <cellStyle name="Note 2 16 30" xfId="16341" xr:uid="{24DC3D68-0183-468F-A086-C633B93BB388}"/>
    <cellStyle name="Note 2 16 31" xfId="16342" xr:uid="{5310B2C0-653E-45AC-AB0D-94940DEA3430}"/>
    <cellStyle name="Note 2 16 32" xfId="16343" xr:uid="{88CFB699-ACB2-4F8B-A580-EEFF2EAFC59F}"/>
    <cellStyle name="Note 2 16 33" xfId="16344" xr:uid="{5E02DD55-E03C-4837-9038-9EE5FFE79E48}"/>
    <cellStyle name="Note 2 16 34" xfId="16345" xr:uid="{0BA6F236-52AF-436C-AE4D-BA34A07CF0C7}"/>
    <cellStyle name="Note 2 16 35" xfId="16346" xr:uid="{12406033-1D5C-40BD-B97B-BF7228CE40CD}"/>
    <cellStyle name="Note 2 16 36" xfId="16347" xr:uid="{F7685789-A20D-424A-8481-BE9258A4D280}"/>
    <cellStyle name="Note 2 16 37" xfId="16348" xr:uid="{FD4F5A17-FD6F-446C-9B7C-FDE1EC6712C6}"/>
    <cellStyle name="Note 2 16 38" xfId="16349" xr:uid="{6C51C114-EE17-431B-AF81-AA5F32376D0A}"/>
    <cellStyle name="Note 2 16 39" xfId="16350" xr:uid="{872FF3E5-8C4F-4686-B84C-69E374D46339}"/>
    <cellStyle name="Note 2 16 4" xfId="16351" xr:uid="{1FEA202F-0929-4BF6-A27D-3B90FB5FDE80}"/>
    <cellStyle name="Note 2 16 40" xfId="16352" xr:uid="{8BEC133E-31A8-4AAE-8DF4-547353DACEA4}"/>
    <cellStyle name="Note 2 16 41" xfId="16353" xr:uid="{E55952D7-6A3F-42C0-B7C0-B7812AEA391B}"/>
    <cellStyle name="Note 2 16 42" xfId="16354" xr:uid="{A2987E91-8968-4AF7-93D5-8B32010630A6}"/>
    <cellStyle name="Note 2 16 43" xfId="16355" xr:uid="{E718E8ED-7763-40BA-AF1A-35C4A030A8EC}"/>
    <cellStyle name="Note 2 16 44" xfId="16356" xr:uid="{C4FEA95D-D907-4D8E-8EED-99E4AF0694FF}"/>
    <cellStyle name="Note 2 16 45" xfId="16357" xr:uid="{1AB37F45-C439-402B-A3D6-DDA69E9D7D5B}"/>
    <cellStyle name="Note 2 16 46" xfId="16358" xr:uid="{B6D20A4A-F558-407F-B8C3-63B8499ABDEC}"/>
    <cellStyle name="Note 2 16 47" xfId="16359" xr:uid="{A41610E1-1070-4B2E-AA11-9C9F5F2EDED9}"/>
    <cellStyle name="Note 2 16 5" xfId="16360" xr:uid="{E79A0C4D-1F1F-4FFB-8CF5-600651612F11}"/>
    <cellStyle name="Note 2 16 6" xfId="16361" xr:uid="{CE2D3CCA-2ED1-4A39-B09C-F069D0F22404}"/>
    <cellStyle name="Note 2 16 7" xfId="16362" xr:uid="{D54F7797-3F0A-46AC-8226-D3DDDBF44718}"/>
    <cellStyle name="Note 2 16 8" xfId="16363" xr:uid="{A970EDF6-541B-4B49-8250-95F786781CA1}"/>
    <cellStyle name="Note 2 16 9" xfId="16364" xr:uid="{9813E68F-B982-4B5D-9D39-08934A3F4915}"/>
    <cellStyle name="Note 2 2" xfId="16365" xr:uid="{AA687B73-6B6E-45B1-910C-DA11F23E3FDB}"/>
    <cellStyle name="Note 2 2 10" xfId="16366" xr:uid="{78166C89-3C26-486B-80E4-D25D91B210C8}"/>
    <cellStyle name="Note 2 2 2" xfId="16367" xr:uid="{3DB70E8C-29DD-40B0-BEBF-C77853957247}"/>
    <cellStyle name="Note 2 2 2 2" xfId="16368" xr:uid="{05AF0582-C0DD-4256-9239-193F13A03AE1}"/>
    <cellStyle name="Note 2 2 3" xfId="16369" xr:uid="{8A2EAC58-EB75-4D70-BB95-2F41E411F47C}"/>
    <cellStyle name="Note 2 2 4" xfId="16370" xr:uid="{2D6389B6-DA5C-4FBF-AD8B-1E8881671637}"/>
    <cellStyle name="Note 2 2 5" xfId="16371" xr:uid="{EFB069B4-13F6-4167-B505-50BC20BC40CE}"/>
    <cellStyle name="Note 2 2 6" xfId="16372" xr:uid="{FB2DE338-B35F-4A01-891E-2F911AD567D3}"/>
    <cellStyle name="Note 2 2 7" xfId="16373" xr:uid="{47A9DDC3-4B59-4841-B2D5-EA9BD640107B}"/>
    <cellStyle name="Note 2 2 8" xfId="16374" xr:uid="{00714E0F-73BA-42CF-BA76-0EE0014160CE}"/>
    <cellStyle name="Note 2 2 9" xfId="16375" xr:uid="{10042BFC-F76A-4080-AFA1-78F02F4845DC}"/>
    <cellStyle name="Note 2 3" xfId="16376" xr:uid="{D50511B1-B5F6-483E-9714-4832D88ACE50}"/>
    <cellStyle name="Note 2 3 2" xfId="16377" xr:uid="{30E10DF8-D37E-4D24-95DD-9B38495AA709}"/>
    <cellStyle name="Note 2 4" xfId="16378" xr:uid="{414E5F48-CB75-4B71-B718-8E22712F9CB7}"/>
    <cellStyle name="Note 2 4 2" xfId="16379" xr:uid="{3CCCA15D-36BB-4521-BDA8-A7842A0589F2}"/>
    <cellStyle name="Note 2 5" xfId="16380" xr:uid="{B434C0D1-8DB2-4B03-A929-D29CC5F20278}"/>
    <cellStyle name="Note 2 6" xfId="16381" xr:uid="{0E3C2F0B-2FE2-4540-A889-1BCDB7138A95}"/>
    <cellStyle name="Note 2 7" xfId="16382" xr:uid="{82CB0A25-9974-49D8-863E-EB9388D357A1}"/>
    <cellStyle name="Note 2 8" xfId="16383" xr:uid="{90E441CD-E7CD-4E21-BBCB-C2DF796427DF}"/>
    <cellStyle name="Note 2 9" xfId="16384" xr:uid="{B9A2694B-9CB3-4B37-96D6-47F703B0B853}"/>
    <cellStyle name="Note 3" xfId="16738" xr:uid="{B7072010-413F-462F-86B1-895A183ED61E}"/>
    <cellStyle name="Note 3 10" xfId="16385" xr:uid="{56288962-5980-4295-9F31-D62B914471B8}"/>
    <cellStyle name="Note 3 10 10" xfId="16386" xr:uid="{94160956-0D67-4473-8298-B0508315A1CE}"/>
    <cellStyle name="Note 3 10 11" xfId="16387" xr:uid="{FDC5CD1C-0E50-4CD3-894B-F203237567D6}"/>
    <cellStyle name="Note 3 10 12" xfId="16388" xr:uid="{B9F60D86-164C-4206-94C6-E62244DCACA2}"/>
    <cellStyle name="Note 3 10 13" xfId="16389" xr:uid="{2FF210B0-4F47-4491-AC00-468593CBD86F}"/>
    <cellStyle name="Note 3 10 14" xfId="16390" xr:uid="{9A5D13A8-18AC-4118-9644-5B8009252C64}"/>
    <cellStyle name="Note 3 10 15" xfId="16391" xr:uid="{226951B6-E4E0-49EF-8EF3-40671D166102}"/>
    <cellStyle name="Note 3 10 16" xfId="16392" xr:uid="{1EF53375-5C75-41C3-AFEE-C75DB7D66077}"/>
    <cellStyle name="Note 3 10 17" xfId="16393" xr:uid="{CA38D417-377B-4B4B-B96D-78E82EBF584C}"/>
    <cellStyle name="Note 3 10 18" xfId="16394" xr:uid="{CE02D278-8476-449B-8FC8-F39EFC27DF9D}"/>
    <cellStyle name="Note 3 10 19" xfId="16395" xr:uid="{52256412-5E84-486B-8E6B-24EC2067E033}"/>
    <cellStyle name="Note 3 10 2" xfId="16396" xr:uid="{13976C96-D36C-43F5-B0B1-A9352C9AAD19}"/>
    <cellStyle name="Note 3 10 20" xfId="16397" xr:uid="{C32B24B3-55C7-44DD-94B4-0ADAF5BC8924}"/>
    <cellStyle name="Note 3 10 21" xfId="16398" xr:uid="{CCD59979-79CE-43F4-8DD1-19C34C53B03A}"/>
    <cellStyle name="Note 3 10 22" xfId="16399" xr:uid="{1926014F-7B5B-47D5-AEC5-4A1228BF7840}"/>
    <cellStyle name="Note 3 10 23" xfId="16400" xr:uid="{0744BCC6-24E1-4A45-B148-66770A119B69}"/>
    <cellStyle name="Note 3 10 24" xfId="16401" xr:uid="{7CDCFF77-F98F-4300-834B-852800096985}"/>
    <cellStyle name="Note 3 10 25" xfId="16402" xr:uid="{BBB4B800-AA02-4AC8-96CF-14D30338DFF8}"/>
    <cellStyle name="Note 3 10 26" xfId="16403" xr:uid="{8774BC13-D8BC-43C9-B466-56AE78F76F3C}"/>
    <cellStyle name="Note 3 10 27" xfId="16404" xr:uid="{C455E7FB-B546-4134-B134-D338D910415C}"/>
    <cellStyle name="Note 3 10 28" xfId="16405" xr:uid="{F3D558BD-F25A-4B34-88E0-954834D699EF}"/>
    <cellStyle name="Note 3 10 29" xfId="16406" xr:uid="{13A4B527-9817-4EA7-8B76-C811A9E3B913}"/>
    <cellStyle name="Note 3 10 3" xfId="16407" xr:uid="{9E64361F-90C4-47B5-B1EB-54C27EDADDC5}"/>
    <cellStyle name="Note 3 10 30" xfId="16408" xr:uid="{38D71678-5571-4B93-BDD1-4E8C54A7F4CF}"/>
    <cellStyle name="Note 3 10 31" xfId="16409" xr:uid="{084FF134-0C80-472B-B406-54DBF7D56724}"/>
    <cellStyle name="Note 3 10 32" xfId="16410" xr:uid="{B6BBB9EA-A512-497C-A12F-A18DC621E876}"/>
    <cellStyle name="Note 3 10 33" xfId="16411" xr:uid="{C6884EB3-1893-411E-A017-D0CD9293D419}"/>
    <cellStyle name="Note 3 10 34" xfId="16412" xr:uid="{F723EF8C-D0A6-4A55-9762-C0969F8E3635}"/>
    <cellStyle name="Note 3 10 35" xfId="16413" xr:uid="{A9160ADC-69AA-42B5-8238-ECD22C98CC33}"/>
    <cellStyle name="Note 3 10 36" xfId="16414" xr:uid="{F27C2FF4-A8A8-4F48-A65D-39D2BF766E0D}"/>
    <cellStyle name="Note 3 10 37" xfId="16415" xr:uid="{700C13C0-0C98-4288-9515-4C83C79D3EEA}"/>
    <cellStyle name="Note 3 10 38" xfId="16416" xr:uid="{1CB9E921-FE58-458C-A0CD-AB72DEA56EC4}"/>
    <cellStyle name="Note 3 10 39" xfId="16417" xr:uid="{670142E4-8340-4F75-BFD3-3B10424FB98E}"/>
    <cellStyle name="Note 3 10 4" xfId="16418" xr:uid="{0F7687C4-3EBA-4FE4-BB32-9D94F82E763C}"/>
    <cellStyle name="Note 3 10 40" xfId="16419" xr:uid="{3F7BBC52-9A7F-4B0D-94E6-FB2215D61E5B}"/>
    <cellStyle name="Note 3 10 41" xfId="16420" xr:uid="{A02ADF90-DC7A-4A55-A487-6E701B58BC83}"/>
    <cellStyle name="Note 3 10 42" xfId="16421" xr:uid="{DF3CB9E8-BD96-4C32-8EA6-592403C417E3}"/>
    <cellStyle name="Note 3 10 43" xfId="16422" xr:uid="{45127A24-293B-4886-AF6D-8072B97C7C2F}"/>
    <cellStyle name="Note 3 10 44" xfId="16423" xr:uid="{606A850E-815D-4C2F-9502-F464D69788D5}"/>
    <cellStyle name="Note 3 10 45" xfId="16424" xr:uid="{C3D53DE0-E30A-47BD-9DCE-1ACEC293A962}"/>
    <cellStyle name="Note 3 10 46" xfId="16425" xr:uid="{ADEA547D-086A-4A52-9AB1-65FE9B81F512}"/>
    <cellStyle name="Note 3 10 47" xfId="16426" xr:uid="{3E6C2F2B-C6CB-444D-88A3-B54316B515F5}"/>
    <cellStyle name="Note 3 10 5" xfId="16427" xr:uid="{7A60054F-DEBC-4717-BF5C-5FF1173D9D9C}"/>
    <cellStyle name="Note 3 10 6" xfId="16428" xr:uid="{43A95A2B-270F-4368-B8DB-BBC16450CD6C}"/>
    <cellStyle name="Note 3 10 7" xfId="16429" xr:uid="{AF22FA92-45AE-472E-8D97-7C3B0DA09B41}"/>
    <cellStyle name="Note 3 10 8" xfId="16430" xr:uid="{25A22F79-AEAF-4D5A-8E6E-F1033F91E9DE}"/>
    <cellStyle name="Note 3 10 9" xfId="16431" xr:uid="{140423EB-4F6C-4448-88EF-40A53B45ED56}"/>
    <cellStyle name="Note 3 2" xfId="16432" xr:uid="{4A62803E-9CC4-4C81-90F1-63F07616E475}"/>
    <cellStyle name="Note 3 3" xfId="16433" xr:uid="{57D18315-F77D-4B91-9086-5BB779112ADF}"/>
    <cellStyle name="Note 3 4" xfId="16434" xr:uid="{C3A70C95-1001-4175-B0C3-3BED198863D4}"/>
    <cellStyle name="Note 3 5" xfId="16435" xr:uid="{55076AFA-7EFE-4AED-A29F-80B0A586CB1E}"/>
    <cellStyle name="Note 3 6" xfId="16436" xr:uid="{72BA9948-4348-4E95-8BA0-317790E70055}"/>
    <cellStyle name="Note 3 7" xfId="16437" xr:uid="{98355525-5BC7-479F-8F31-EC02C14A73D0}"/>
    <cellStyle name="Note 3 8" xfId="16438" xr:uid="{94C0E4CD-0FED-4764-B42D-24059D141F1D}"/>
    <cellStyle name="Note 3 9" xfId="16439" xr:uid="{D0535D02-8903-4E60-AD1F-7104CFDBB146}"/>
    <cellStyle name="Note 4" xfId="16760" xr:uid="{CBD989BD-EEC8-4BF0-9047-0CC57001C69E}"/>
    <cellStyle name="Note 4 10" xfId="16440" xr:uid="{B3DC678F-F473-446C-90D8-230E29F6D885}"/>
    <cellStyle name="Note 4 11" xfId="16441" xr:uid="{B629C829-C8E7-4308-AE44-E39823031833}"/>
    <cellStyle name="Note 4 12" xfId="16442" xr:uid="{5132CAA4-0B3F-43A3-B2B6-EB5C12A702E0}"/>
    <cellStyle name="Note 4 2" xfId="16443" xr:uid="{BB281C6D-F108-43BC-9B9A-8E8A59E08888}"/>
    <cellStyle name="Note 4 3" xfId="16444" xr:uid="{C7A90DAE-0D2C-4CFE-916F-30526AD4B187}"/>
    <cellStyle name="Note 4 4" xfId="16445" xr:uid="{617F5D42-412C-48D5-84AF-ADFBF805BC64}"/>
    <cellStyle name="Note 4 5" xfId="16446" xr:uid="{56D5DDA6-013A-42BC-9F10-8BCE45BF216B}"/>
    <cellStyle name="Note 4 6" xfId="16447" xr:uid="{FF152500-CA1D-48BB-8495-D9ACAAAA43DB}"/>
    <cellStyle name="Note 4 7" xfId="16448" xr:uid="{88B12A31-A4D0-4664-A736-934791E4BD30}"/>
    <cellStyle name="Note 4 8" xfId="16449" xr:uid="{AF23F09E-ACC6-40A1-896B-3A1525393EDB}"/>
    <cellStyle name="Note 4 9" xfId="16450" xr:uid="{9B401095-7D74-4FAB-816F-18D97290215F}"/>
    <cellStyle name="Note 5" xfId="16451" xr:uid="{7F2F741A-5920-4FCC-97C4-2BFC799EBFBD}"/>
    <cellStyle name="Note 5 10" xfId="16452" xr:uid="{18A3B67D-700F-4F86-A86F-6D66E412678E}"/>
    <cellStyle name="Note 5 2" xfId="16453" xr:uid="{7682572F-C6BF-4FD3-8D54-E7F986EB9D3E}"/>
    <cellStyle name="Note 5 3" xfId="16454" xr:uid="{620EB378-5E0F-48BF-B3DC-69CE4367A7D9}"/>
    <cellStyle name="Note 5 4" xfId="16455" xr:uid="{5D5A8017-C542-40C6-ABC6-64C26A75E680}"/>
    <cellStyle name="Note 5 5" xfId="16456" xr:uid="{89F5C07D-340F-472D-88EB-3A5590824D40}"/>
    <cellStyle name="Note 5 6" xfId="16457" xr:uid="{6C803B34-1965-45E5-B2DD-BE613F3E3DE3}"/>
    <cellStyle name="Note 5 7" xfId="16458" xr:uid="{6E4B3ED1-23A4-4E1A-86B0-5E014E61DA30}"/>
    <cellStyle name="Note 5 8" xfId="16459" xr:uid="{BB5E9C81-02A5-448D-A390-0143E16363C3}"/>
    <cellStyle name="Note 5 9" xfId="16460" xr:uid="{AAE38FFD-127F-4849-976D-205ED5F0226A}"/>
    <cellStyle name="Note 6" xfId="16461" xr:uid="{FF909F33-D2D2-4E88-B7D8-2056DB3824C8}"/>
    <cellStyle name="Note 6 10" xfId="16462" xr:uid="{0A8E81C6-E5CF-49AC-B1ED-66E334710480}"/>
    <cellStyle name="Note 6 2" xfId="16463" xr:uid="{34F35703-54CE-4ECB-B15A-71715AE579F6}"/>
    <cellStyle name="Note 6 3" xfId="16464" xr:uid="{2FC29C09-2E01-42AD-9191-48093AAD3C7E}"/>
    <cellStyle name="Note 6 4" xfId="16465" xr:uid="{B28E3935-CB10-49E7-96BE-142614B64B6F}"/>
    <cellStyle name="Note 6 5" xfId="16466" xr:uid="{1EBA93E0-72E7-4AFA-8097-EF44D5228FF1}"/>
    <cellStyle name="Note 6 6" xfId="16467" xr:uid="{E85906A7-687D-4DA0-8125-AB0FBD86606D}"/>
    <cellStyle name="Note 6 7" xfId="16468" xr:uid="{3D6E4ED0-D5B6-4610-B0E9-1E1DA322DDA8}"/>
    <cellStyle name="Note 6 8" xfId="16469" xr:uid="{E5E4ED09-5749-41C4-9234-6B57BE776C15}"/>
    <cellStyle name="Note 6 9" xfId="16470" xr:uid="{451C380D-DBA8-449E-A004-E86872CA7247}"/>
    <cellStyle name="Note 7" xfId="16471" xr:uid="{6B30F62A-39E2-42B2-912F-3FFE375A5D76}"/>
    <cellStyle name="Note 7 10" xfId="16472" xr:uid="{E2C64194-76C7-4714-B974-43D9DAA2B72A}"/>
    <cellStyle name="Note 7 2" xfId="16473" xr:uid="{669D8F36-7780-4A77-B853-7CE6C37B4055}"/>
    <cellStyle name="Note 7 3" xfId="16474" xr:uid="{ED3F0CC2-B3B7-4B9F-8F97-9C20B09FDA25}"/>
    <cellStyle name="Note 7 4" xfId="16475" xr:uid="{A5065F51-E574-4F9C-BBA5-C2E9548CEE6C}"/>
    <cellStyle name="Note 7 5" xfId="16476" xr:uid="{404869DE-43EE-48DE-9559-5EE312E18AE7}"/>
    <cellStyle name="Note 7 6" xfId="16477" xr:uid="{747BB85C-FD28-4EEB-B581-FF30136775CB}"/>
    <cellStyle name="Note 7 7" xfId="16478" xr:uid="{89B29488-E0C0-4FAC-BBE2-3B42D9A826F8}"/>
    <cellStyle name="Note 7 8" xfId="16479" xr:uid="{0D10869D-9F4C-4276-8789-E95D70FE79CD}"/>
    <cellStyle name="Note 7 9" xfId="16480" xr:uid="{455A4DEC-4C9D-4312-BBB3-E0AC8A47E571}"/>
    <cellStyle name="Note 8" xfId="16763" xr:uid="{1B4765C8-5386-4496-816B-1C84B55F58FF}"/>
    <cellStyle name="Note 8 2" xfId="16481" xr:uid="{24D4F27C-B515-4ADF-83A9-7D2A94B10D60}"/>
    <cellStyle name="Note 9" xfId="16765" xr:uid="{0DBA5B1B-1587-4E65-B63E-5CFA2DBDEBBB}"/>
    <cellStyle name="Note 9 2" xfId="16482" xr:uid="{83D9091E-2821-4B45-B366-440EAAFDD983}"/>
    <cellStyle name="Output" xfId="18" builtinId="21" customBuiltin="1"/>
    <cellStyle name="Output 10" xfId="16483" xr:uid="{F8D7E032-5B21-4198-B932-BA2E6886CFB0}"/>
    <cellStyle name="Output 11" xfId="16484" xr:uid="{E371397F-E5F5-42B3-A258-C4FF180C0972}"/>
    <cellStyle name="Output 12" xfId="16485" xr:uid="{7F7631AB-EF19-4D9A-A91D-AA5C4D60FFA9}"/>
    <cellStyle name="Output 13" xfId="16486" xr:uid="{E190E85F-D6ED-4FE0-A883-565094AB9A30}"/>
    <cellStyle name="Output 14" xfId="16487" xr:uid="{7DAB23A0-0D86-4827-873C-52940645F219}"/>
    <cellStyle name="Output 2 10" xfId="16488" xr:uid="{807516EB-5A80-4764-8189-5363BB2E713E}"/>
    <cellStyle name="Output 2 11" xfId="16489" xr:uid="{B1211779-E9DB-4334-88A5-CDA789B5F723}"/>
    <cellStyle name="Output 2 12" xfId="16490" xr:uid="{073B8F45-9973-42AE-981E-C44614A3707B}"/>
    <cellStyle name="Output 2 13" xfId="16491" xr:uid="{B20CEADC-0058-4EA8-8BD6-1E953E1AF069}"/>
    <cellStyle name="Output 2 2" xfId="16492" xr:uid="{D4F4F11F-5177-4F55-A62E-3ABF18B50A99}"/>
    <cellStyle name="Output 2 2 10" xfId="16493" xr:uid="{BF51E288-8F61-4229-84C7-C00F8A4352FE}"/>
    <cellStyle name="Output 2 2 2" xfId="16494" xr:uid="{828B84F2-CDFB-440B-8E98-691670BC6E98}"/>
    <cellStyle name="Output 2 2 2 2" xfId="16495" xr:uid="{1651B821-EE04-42D8-9ED9-7BE693BA646E}"/>
    <cellStyle name="Output 2 2 3" xfId="16496" xr:uid="{9CC72E9F-C8F3-4826-8059-94C06309117F}"/>
    <cellStyle name="Output 2 2 4" xfId="16497" xr:uid="{34A7968E-5260-4302-92A6-BB5CDE389E32}"/>
    <cellStyle name="Output 2 2 5" xfId="16498" xr:uid="{2DBFBE12-3D95-49F0-AA76-E47FEA22F719}"/>
    <cellStyle name="Output 2 2 6" xfId="16499" xr:uid="{79396349-3D9F-49D0-A2F6-300AA0A48976}"/>
    <cellStyle name="Output 2 2 7" xfId="16500" xr:uid="{FE00C65F-5269-423A-BDDF-49565F6899F7}"/>
    <cellStyle name="Output 2 2 8" xfId="16501" xr:uid="{85F1D1F6-51F2-456F-9EBE-89E622F403D5}"/>
    <cellStyle name="Output 2 2 9" xfId="16502" xr:uid="{39DD764E-D30E-4062-9D39-CAD023DF178E}"/>
    <cellStyle name="Output 2 3" xfId="16503" xr:uid="{0AE3AD21-D6C8-4221-9842-C47BF261F946}"/>
    <cellStyle name="Output 2 3 2" xfId="16504" xr:uid="{5E2CC336-1B08-4DEB-8A9D-1F6BED8289E0}"/>
    <cellStyle name="Output 2 4" xfId="16505" xr:uid="{6B10292F-7A02-4AB2-B2F6-5640D991D6AD}"/>
    <cellStyle name="Output 2 4 2" xfId="16506" xr:uid="{11C3848B-B49E-473D-BE7A-5E33F22E5E44}"/>
    <cellStyle name="Output 2 5" xfId="16507" xr:uid="{B4497C0C-16BB-4265-841F-9463601A8E1F}"/>
    <cellStyle name="Output 2 6" xfId="16508" xr:uid="{97CEE46D-E9F7-41E0-BFE1-FF72B4991CB8}"/>
    <cellStyle name="Output 2 7" xfId="16509" xr:uid="{CCAB9C2E-887E-45C9-900D-FF35D31DF711}"/>
    <cellStyle name="Output 2 8" xfId="16510" xr:uid="{AC077880-D9F0-4CB4-B66D-76390132B65D}"/>
    <cellStyle name="Output 2 9" xfId="16511" xr:uid="{14F80F25-90B6-428B-8798-5210A50B4AE7}"/>
    <cellStyle name="Output 3" xfId="16512" xr:uid="{FF72C7D4-D141-4908-B534-A9B32FBD9FD7}"/>
    <cellStyle name="Output 3 10" xfId="16513" xr:uid="{6E556611-7586-40B3-ADCD-41A4879BEE51}"/>
    <cellStyle name="Output 3 2" xfId="16514" xr:uid="{81F6EEEE-3057-478F-89C4-80F82B544277}"/>
    <cellStyle name="Output 3 3" xfId="16515" xr:uid="{CE5B4AFA-E092-41A5-9017-D8AE9A16B347}"/>
    <cellStyle name="Output 3 4" xfId="16516" xr:uid="{6E5F3FBD-A0D3-4FA8-B2B4-769D516D13DE}"/>
    <cellStyle name="Output 3 5" xfId="16517" xr:uid="{A3E89EBB-9E06-4682-AD23-E3C3DDC60C71}"/>
    <cellStyle name="Output 3 6" xfId="16518" xr:uid="{1C1326AB-58D5-4666-AFF5-111E12A470B8}"/>
    <cellStyle name="Output 3 7" xfId="16519" xr:uid="{1CAAA73D-F318-40B7-AA4A-C7FD3611E650}"/>
    <cellStyle name="Output 3 8" xfId="16520" xr:uid="{B2907EA5-04C4-4FB6-91AE-73AB24C37FF6}"/>
    <cellStyle name="Output 3 9" xfId="16521" xr:uid="{38B366D7-9AAB-466D-8F1C-4C47BD117736}"/>
    <cellStyle name="Output 4" xfId="16522" xr:uid="{CC9FA614-BB10-4B56-8721-41CDA984DD76}"/>
    <cellStyle name="Output 4 10" xfId="16523" xr:uid="{4E39F47B-9191-41B2-9E15-437B4DE760D4}"/>
    <cellStyle name="Output 4 2" xfId="16524" xr:uid="{0488CF4E-D59F-42BF-8A14-08409DCC4437}"/>
    <cellStyle name="Output 4 3" xfId="16525" xr:uid="{1C74E8EC-3D63-48B8-A7FC-93996E60994D}"/>
    <cellStyle name="Output 4 4" xfId="16526" xr:uid="{EBD355CD-4CB5-4DC1-8F87-00853148265A}"/>
    <cellStyle name="Output 4 5" xfId="16527" xr:uid="{A6001103-3FA8-41C8-8A29-4B3168B3EEE4}"/>
    <cellStyle name="Output 4 6" xfId="16528" xr:uid="{D04C76C8-E00B-4545-89B2-7D6C4F0E8192}"/>
    <cellStyle name="Output 4 7" xfId="16529" xr:uid="{5ED3634B-0AF2-4985-BBD6-B19EE9CB9F60}"/>
    <cellStyle name="Output 4 8" xfId="16530" xr:uid="{C0A9B38A-D52F-430F-AB1B-F75D71A71025}"/>
    <cellStyle name="Output 4 9" xfId="16531" xr:uid="{E6370A8E-777C-4F85-8A72-DA807F7E3EA6}"/>
    <cellStyle name="Output 5" xfId="16532" xr:uid="{57EB9543-42DC-4B39-A40C-5FB27C02F753}"/>
    <cellStyle name="Output 5 10" xfId="16533" xr:uid="{D6E33EAD-86C0-4459-9DEF-9E37F24A8762}"/>
    <cellStyle name="Output 5 2" xfId="16534" xr:uid="{7969907D-75C9-4977-9CEE-4F0EF76BC451}"/>
    <cellStyle name="Output 5 3" xfId="16535" xr:uid="{F534E6C4-B135-4CCE-B4E5-17FD80D7BFBF}"/>
    <cellStyle name="Output 5 4" xfId="16536" xr:uid="{EAA89CE5-5E74-41F2-BE34-BBD3268C761F}"/>
    <cellStyle name="Output 5 5" xfId="16537" xr:uid="{50B1BEEE-42CC-44CC-8B45-F1883533A3EB}"/>
    <cellStyle name="Output 5 6" xfId="16538" xr:uid="{638E3D86-1247-40FB-9DBF-7C49DE5EE0C3}"/>
    <cellStyle name="Output 5 7" xfId="16539" xr:uid="{BD037D28-0F15-41DA-B6FD-7D1779880300}"/>
    <cellStyle name="Output 5 8" xfId="16540" xr:uid="{2CAF17DB-53BB-448A-BEB7-EF7255299078}"/>
    <cellStyle name="Output 5 9" xfId="16541" xr:uid="{D44237F5-28D2-4DE2-87A8-844C075C2C4C}"/>
    <cellStyle name="Output 6 2" xfId="16542" xr:uid="{6FA3C3A6-3E07-4A20-BA1F-E68CC402DC8D}"/>
    <cellStyle name="Output 7 2" xfId="16543" xr:uid="{BC357374-D219-40FF-8189-1121FBDF2FC4}"/>
    <cellStyle name="Output 8" xfId="16544" xr:uid="{44C820AA-D870-4F5A-BD59-30DBE06C54BC}"/>
    <cellStyle name="Output 9" xfId="16545" xr:uid="{175BCD9B-63DF-49BF-93C2-2D5FEF0A7689}"/>
    <cellStyle name="Percent 2" xfId="16546" xr:uid="{23AC9247-B086-4CC6-A40B-C7B6420E3BDE}"/>
    <cellStyle name="Percent 3" xfId="16761" xr:uid="{9609CA13-7FB8-4A65-8FED-F4AEE2DB87D4}"/>
    <cellStyle name="Percent 4" xfId="16768" xr:uid="{61F2DBA6-02B2-4FED-9E35-540B7DD97843}"/>
    <cellStyle name="Title" xfId="9" builtinId="15" customBuiltin="1"/>
    <cellStyle name="Title 10" xfId="16547" xr:uid="{7B964031-EEFC-462E-8303-4115C7B84933}"/>
    <cellStyle name="Title 11" xfId="16548" xr:uid="{8AE72C96-51CC-46D1-A6A9-5D4E45CE7675}"/>
    <cellStyle name="Title 12" xfId="16549" xr:uid="{E4E4D9F4-FA49-441C-999A-5C2DB95825F8}"/>
    <cellStyle name="Title 13" xfId="16550" xr:uid="{A1D63614-748A-41E1-A1F8-A8E64C4DDB88}"/>
    <cellStyle name="Title 14" xfId="16551" xr:uid="{962D381E-264D-466C-9F00-5E5AB0B3CEBD}"/>
    <cellStyle name="Title 2 10" xfId="16552" xr:uid="{E6E2D69E-3187-4C29-BAFE-C6E2E5F840D1}"/>
    <cellStyle name="Title 2 11" xfId="16553" xr:uid="{CAF06098-934A-4290-A134-EE9D0654E8A0}"/>
    <cellStyle name="Title 2 12" xfId="16554" xr:uid="{B1A8F9EB-BF55-4CEF-94C7-DD10EAACB0EB}"/>
    <cellStyle name="Title 2 2" xfId="16555" xr:uid="{F8280321-92AA-4DA1-893A-A6C52A4D140D}"/>
    <cellStyle name="Title 2 2 10" xfId="16556" xr:uid="{E52A7F95-29F9-4BDA-A2B8-09B205BC7A8E}"/>
    <cellStyle name="Title 2 2 2" xfId="16557" xr:uid="{CD5D6E99-60C1-4502-B377-F774CC522EB6}"/>
    <cellStyle name="Title 2 2 2 2" xfId="16558" xr:uid="{CFC41F20-5690-438C-ABDC-7C6F086876CA}"/>
    <cellStyle name="Title 2 2 3" xfId="16559" xr:uid="{856A82CD-9949-4F31-8E7A-98C66DFCB2B7}"/>
    <cellStyle name="Title 2 2 4" xfId="16560" xr:uid="{FE276D9F-7A1E-42C3-BEC5-01C2239AD75C}"/>
    <cellStyle name="Title 2 2 5" xfId="16561" xr:uid="{D74F722F-6801-4255-9AA6-F10381CFC835}"/>
    <cellStyle name="Title 2 2 6" xfId="16562" xr:uid="{2EFBFF7E-2022-4DC2-A703-500305F15FD1}"/>
    <cellStyle name="Title 2 2 7" xfId="16563" xr:uid="{7744C433-45FD-4B59-A6EF-0391BF4F70F1}"/>
    <cellStyle name="Title 2 2 8" xfId="16564" xr:uid="{5A6553A3-E634-46E7-B448-34C993681014}"/>
    <cellStyle name="Title 2 2 9" xfId="16565" xr:uid="{549CBA2C-E9E4-400B-808B-30639FAFAF73}"/>
    <cellStyle name="Title 2 3" xfId="16566" xr:uid="{7D2C50A7-0370-41B7-94F8-11AF6C52AAF8}"/>
    <cellStyle name="Title 2 3 2" xfId="16567" xr:uid="{4081BDC2-8036-47A9-8502-9AB69401E03E}"/>
    <cellStyle name="Title 2 4" xfId="16568" xr:uid="{24CC69B0-DA65-4685-9016-12E878272E65}"/>
    <cellStyle name="Title 2 4 2" xfId="16569" xr:uid="{7077257F-E60D-4EE5-BE77-D38891DD2223}"/>
    <cellStyle name="Title 2 5" xfId="16570" xr:uid="{81E5EF4C-B5AF-417F-A609-8A5680E5290E}"/>
    <cellStyle name="Title 2 6" xfId="16571" xr:uid="{95C329CC-7CC8-4FFB-9034-591F845798D1}"/>
    <cellStyle name="Title 2 7" xfId="16572" xr:uid="{DC37AE36-CDD7-4C9D-A5BE-08899376FD38}"/>
    <cellStyle name="Title 2 8" xfId="16573" xr:uid="{8E5AC3AC-9120-458F-AF9F-A1770786F5EB}"/>
    <cellStyle name="Title 2 9" xfId="16574" xr:uid="{0BEDC4E4-C5AB-4D5D-A655-9DDE75AF8861}"/>
    <cellStyle name="Title 3" xfId="16575" xr:uid="{ED553A56-8C13-4D0B-AA71-02036C39AF0B}"/>
    <cellStyle name="Title 3 10" xfId="16576" xr:uid="{92241D66-8878-4705-AD41-ADD925D6C451}"/>
    <cellStyle name="Title 3 2" xfId="16577" xr:uid="{965E91F4-A864-439C-A31D-35FBBB40D1A7}"/>
    <cellStyle name="Title 3 3" xfId="16578" xr:uid="{510C6966-0527-43B9-A240-B86CC5BC07AA}"/>
    <cellStyle name="Title 3 4" xfId="16579" xr:uid="{B2872EA1-47CB-4850-BFF6-3E1C457AA241}"/>
    <cellStyle name="Title 3 5" xfId="16580" xr:uid="{669632A7-86F9-4B56-8A39-47E0170BABB7}"/>
    <cellStyle name="Title 3 6" xfId="16581" xr:uid="{9671B6B4-BD51-43C2-BBE1-470726B11CDD}"/>
    <cellStyle name="Title 3 7" xfId="16582" xr:uid="{3EA27D82-6135-4FED-B29F-FC8E7C2F2C1A}"/>
    <cellStyle name="Title 3 8" xfId="16583" xr:uid="{9E357E52-02FB-4502-8B96-1D087D0591D4}"/>
    <cellStyle name="Title 3 9" xfId="16584" xr:uid="{FFEF5A2E-327F-41BD-9679-EA8B619C217F}"/>
    <cellStyle name="Title 4" xfId="16585" xr:uid="{AB0F4360-1B7C-4EA7-96C9-067D8F6CD5E4}"/>
    <cellStyle name="Title 4 10" xfId="16586" xr:uid="{18F4D137-D9D6-41FF-B625-6BDD8844C44C}"/>
    <cellStyle name="Title 4 2" xfId="16587" xr:uid="{E837FFEB-246E-4AC9-A882-C31D8327A9F2}"/>
    <cellStyle name="Title 4 3" xfId="16588" xr:uid="{07E2B28E-5CF8-433C-B8F6-F863974D9FED}"/>
    <cellStyle name="Title 4 4" xfId="16589" xr:uid="{278CC30E-44E0-466B-A2FE-98EC23B839B0}"/>
    <cellStyle name="Title 4 5" xfId="16590" xr:uid="{52716A29-DFA7-4E93-BB60-AEDB373DBC5F}"/>
    <cellStyle name="Title 4 6" xfId="16591" xr:uid="{7578835E-985D-40F7-A03F-76E64284FBC1}"/>
    <cellStyle name="Title 4 7" xfId="16592" xr:uid="{D336E068-A089-417E-AC16-6FC9FD541950}"/>
    <cellStyle name="Title 4 8" xfId="16593" xr:uid="{3DAA075F-FC82-4485-BFBD-A72FF0E9F806}"/>
    <cellStyle name="Title 4 9" xfId="16594" xr:uid="{6635A0BF-6889-4F23-A568-544FABA59F25}"/>
    <cellStyle name="Title 5" xfId="16595" xr:uid="{475B4355-DCCD-4DF6-A66F-AFA508E539D1}"/>
    <cellStyle name="Title 5 10" xfId="16596" xr:uid="{252B31C6-7CED-48BD-8B9B-AD1621361B63}"/>
    <cellStyle name="Title 5 2" xfId="16597" xr:uid="{4C8F14D6-9981-4C5E-811B-A0F01D1EE7E5}"/>
    <cellStyle name="Title 5 3" xfId="16598" xr:uid="{71294AA4-B6A0-45D8-BDD5-F2894F67A6CF}"/>
    <cellStyle name="Title 5 4" xfId="16599" xr:uid="{9C5B0F3D-AB18-4E7E-AF5C-77D83DCFB4CC}"/>
    <cellStyle name="Title 5 5" xfId="16600" xr:uid="{45C6DEFD-F45C-46BD-BF63-E32C8B4C813F}"/>
    <cellStyle name="Title 5 6" xfId="16601" xr:uid="{8BC75DC6-96A9-434D-8B58-E9F9F3F63E76}"/>
    <cellStyle name="Title 5 7" xfId="16602" xr:uid="{F827F1D2-DABC-4E6F-8153-088360D5F17E}"/>
    <cellStyle name="Title 5 8" xfId="16603" xr:uid="{361333F7-9ADB-4865-B475-3214ADE0F9EB}"/>
    <cellStyle name="Title 5 9" xfId="16604" xr:uid="{876A57F1-9E9F-4450-8A1A-A56ED3DEA187}"/>
    <cellStyle name="Title 6 2" xfId="16605" xr:uid="{658B24B8-EAF5-4208-A663-84CD9295E078}"/>
    <cellStyle name="Title 7 2" xfId="16606" xr:uid="{169BBF1C-95D9-452A-924B-83C8EBCF3410}"/>
    <cellStyle name="Title 8" xfId="16607" xr:uid="{2E284304-5EE4-4404-8120-03117E36335A}"/>
    <cellStyle name="Title 9" xfId="16608" xr:uid="{E2F0331F-0443-4680-974C-24074C0A1AAB}"/>
    <cellStyle name="Total" xfId="25" builtinId="25" customBuiltin="1"/>
    <cellStyle name="Total 10" xfId="16609" xr:uid="{CB8701D7-11AF-42F3-80FE-9A5F146B003E}"/>
    <cellStyle name="Total 11" xfId="16610" xr:uid="{A8249525-F8AF-4C78-850D-2A858893E59E}"/>
    <cellStyle name="Total 12" xfId="16611" xr:uid="{D2680C92-27F6-4375-88CA-FD6D0035C6AB}"/>
    <cellStyle name="Total 13" xfId="16612" xr:uid="{2E39025C-69EA-4D2A-ACA1-5DFA770F6AE0}"/>
    <cellStyle name="Total 14" xfId="16613" xr:uid="{7DD0CF2E-2280-481E-AB27-AF4E8463772C}"/>
    <cellStyle name="Total 2 10" xfId="16614" xr:uid="{33CEB28F-E326-45FF-9C75-0F37B534D72D}"/>
    <cellStyle name="Total 2 11" xfId="16615" xr:uid="{5A519207-451E-479D-A170-0E7125CACBAD}"/>
    <cellStyle name="Total 2 12" xfId="16616" xr:uid="{5160DD4F-6D2D-40C0-98B9-7D5949BE0A1A}"/>
    <cellStyle name="Total 2 13" xfId="16617" xr:uid="{2FBCA37E-74D7-4A7C-9BDE-8C8B0026EDC3}"/>
    <cellStyle name="Total 2 2" xfId="16618" xr:uid="{0149AF95-7FD7-46A2-931F-89A92AFF9724}"/>
    <cellStyle name="Total 2 2 10" xfId="16619" xr:uid="{42A62912-5972-4439-8EDA-DE4430A8C6BD}"/>
    <cellStyle name="Total 2 2 2" xfId="16620" xr:uid="{69FEA10B-D512-403E-B91D-99804C018F44}"/>
    <cellStyle name="Total 2 2 2 2" xfId="16621" xr:uid="{827886D3-3FC9-4B89-B418-448B55E1702E}"/>
    <cellStyle name="Total 2 2 3" xfId="16622" xr:uid="{DDFCED43-A212-459B-B04C-16FBF89B92CE}"/>
    <cellStyle name="Total 2 2 4" xfId="16623" xr:uid="{1171C5BA-0870-4FE1-A40E-C53D9557146C}"/>
    <cellStyle name="Total 2 2 5" xfId="16624" xr:uid="{28B1B72F-02AD-4633-94BE-61E04EDCB3DF}"/>
    <cellStyle name="Total 2 2 6" xfId="16625" xr:uid="{CD69DB9F-2C9C-4EB1-8F91-54938EE894FF}"/>
    <cellStyle name="Total 2 2 7" xfId="16626" xr:uid="{9495BC6D-B963-45C0-921A-CB542400370F}"/>
    <cellStyle name="Total 2 2 8" xfId="16627" xr:uid="{1536DD1D-A8B2-467D-9827-23DA9918B809}"/>
    <cellStyle name="Total 2 2 9" xfId="16628" xr:uid="{2A6934B5-931C-490A-B8FF-78FC47F752D4}"/>
    <cellStyle name="Total 2 3" xfId="16629" xr:uid="{02B0D544-FB2B-4C2D-A425-58A8103D5F50}"/>
    <cellStyle name="Total 2 3 2" xfId="16630" xr:uid="{5E389605-D9A4-4BB8-AF99-7273D3754278}"/>
    <cellStyle name="Total 2 4" xfId="16631" xr:uid="{2B4465DA-FE79-418E-88FD-550991DE23F9}"/>
    <cellStyle name="Total 2 4 2" xfId="16632" xr:uid="{5407D319-7E03-47A8-94B0-239318483AF7}"/>
    <cellStyle name="Total 2 5" xfId="16633" xr:uid="{DA959069-B043-4E4F-84B2-560ED037E099}"/>
    <cellStyle name="Total 2 6" xfId="16634" xr:uid="{92642DA6-356E-4158-8E2B-3FEAC8FD1521}"/>
    <cellStyle name="Total 2 7" xfId="16635" xr:uid="{E4C4D561-BBE7-480A-B7D5-C5E15461E7ED}"/>
    <cellStyle name="Total 2 8" xfId="16636" xr:uid="{E1EA62DF-EC4D-42A9-AC97-12B7A5488905}"/>
    <cellStyle name="Total 2 9" xfId="16637" xr:uid="{FC1138C6-0F02-43D5-9DF6-7AF831DFD2D2}"/>
    <cellStyle name="Total 3" xfId="16638" xr:uid="{BDEC3B1E-21B6-4BA0-AEF7-EB685708DE4C}"/>
    <cellStyle name="Total 3 10" xfId="16639" xr:uid="{42CB8C14-461B-4646-A24E-0A3A55E2A870}"/>
    <cellStyle name="Total 3 2" xfId="16640" xr:uid="{0BE18045-B4D8-4383-856E-CCFDA70FBAB6}"/>
    <cellStyle name="Total 3 3" xfId="16641" xr:uid="{E2BDCF35-F179-43AD-ADD5-317B5FBBD509}"/>
    <cellStyle name="Total 3 4" xfId="16642" xr:uid="{9FCE3974-58CC-4C60-B591-5C46A80AF20F}"/>
    <cellStyle name="Total 3 5" xfId="16643" xr:uid="{74B8B32D-FC93-48C7-8B3A-604E1EE94453}"/>
    <cellStyle name="Total 3 6" xfId="16644" xr:uid="{5CCA8F77-B062-4A63-A9B1-89E8D25E79CA}"/>
    <cellStyle name="Total 3 7" xfId="16645" xr:uid="{08324500-4065-4CF1-9603-19D5C62A0081}"/>
    <cellStyle name="Total 3 8" xfId="16646" xr:uid="{57892019-3234-4C3E-A3F5-99FAE9793388}"/>
    <cellStyle name="Total 3 9" xfId="16647" xr:uid="{AB8A6E7A-FC56-4193-B514-C16CFF1D9611}"/>
    <cellStyle name="Total 4" xfId="16648" xr:uid="{DF1D7A57-8301-4F00-90FC-1F5D89EFFFB4}"/>
    <cellStyle name="Total 4 10" xfId="16649" xr:uid="{121F5215-489F-4518-A68B-5D5D3EE6D315}"/>
    <cellStyle name="Total 4 2" xfId="16650" xr:uid="{3F3090B0-3B5B-404A-887A-29A20E2137FF}"/>
    <cellStyle name="Total 4 3" xfId="16651" xr:uid="{1CC627FC-E803-4441-8664-4FD484E21EEF}"/>
    <cellStyle name="Total 4 4" xfId="16652" xr:uid="{F2EB6A9B-F6F0-4114-84A7-BEC4F55B4283}"/>
    <cellStyle name="Total 4 5" xfId="16653" xr:uid="{C7B3929A-4F12-4A8D-8222-98FEBC168529}"/>
    <cellStyle name="Total 4 6" xfId="16654" xr:uid="{049B2AB6-3E53-4679-BE18-F3340909B878}"/>
    <cellStyle name="Total 4 7" xfId="16655" xr:uid="{E78B4194-9697-4BE0-B7B9-84BFF21D9ACC}"/>
    <cellStyle name="Total 4 8" xfId="16656" xr:uid="{9CAF34B6-96EE-4A51-8BDF-1EC0C0D95E84}"/>
    <cellStyle name="Total 4 9" xfId="16657" xr:uid="{1070ACC8-DD5B-4039-B176-16B25247E74F}"/>
    <cellStyle name="Total 5" xfId="16658" xr:uid="{CF9C3CBD-1D40-4C52-9BEF-7A9D05AC351D}"/>
    <cellStyle name="Total 5 10" xfId="16659" xr:uid="{AE46EE1D-5CD4-4E67-A78B-F05125F68C53}"/>
    <cellStyle name="Total 5 2" xfId="16660" xr:uid="{15102414-C94F-473E-B371-31C028F4B392}"/>
    <cellStyle name="Total 5 3" xfId="16661" xr:uid="{AC6A2BA9-CD7C-4D55-AE49-DD5E5E79C6B6}"/>
    <cellStyle name="Total 5 4" xfId="16662" xr:uid="{A201DBDA-B895-420F-AD31-3F621BE46211}"/>
    <cellStyle name="Total 5 5" xfId="16663" xr:uid="{A3EB8C8A-E1DF-4A77-9F0A-676B6CDB0281}"/>
    <cellStyle name="Total 5 6" xfId="16664" xr:uid="{EE15B47C-A7A2-46D9-A80A-5FEABEAE7C7B}"/>
    <cellStyle name="Total 5 7" xfId="16665" xr:uid="{FF296104-31DA-4670-B018-10AA24F85760}"/>
    <cellStyle name="Total 5 8" xfId="16666" xr:uid="{1EFDA9BE-1D3B-4A08-B85D-DA312F678E33}"/>
    <cellStyle name="Total 5 9" xfId="16667" xr:uid="{72F1F749-BC07-4B2D-BAB4-95C82A078F4C}"/>
    <cellStyle name="Total 6 2" xfId="16668" xr:uid="{72DB6F81-7785-44A4-97BD-417CED80DED5}"/>
    <cellStyle name="Total 7 2" xfId="16669" xr:uid="{8F76C494-A5C4-4D30-80A2-E024AE03F99F}"/>
    <cellStyle name="Total 8" xfId="16670" xr:uid="{97ECAAFD-91C0-43AB-A1E8-3C719CFEC62A}"/>
    <cellStyle name="Total 9" xfId="16671" xr:uid="{18656FF3-857E-4D6E-AC58-EBEF53844AE8}"/>
    <cellStyle name="Warning Text" xfId="22" builtinId="11" customBuiltin="1"/>
    <cellStyle name="Warning Text 10" xfId="16672" xr:uid="{E01CFE9E-6B2C-4850-86B8-B8A78FC32416}"/>
    <cellStyle name="Warning Text 11" xfId="16673" xr:uid="{7077D4C3-6EB5-4616-93D8-A6F2768D1E4D}"/>
    <cellStyle name="Warning Text 12" xfId="16674" xr:uid="{3945D94E-7A41-46E9-8A4A-668CDD584F53}"/>
    <cellStyle name="Warning Text 13" xfId="16675" xr:uid="{50914999-117D-4F6A-82F2-B3973ABA502B}"/>
    <cellStyle name="Warning Text 14" xfId="16676" xr:uid="{5B65A042-0A63-4E3F-A2F5-EEBC8BCAF624}"/>
    <cellStyle name="Warning Text 2 10" xfId="16677" xr:uid="{AAD502AA-A5A1-4A6A-A3CA-548CB68BBCD5}"/>
    <cellStyle name="Warning Text 2 11" xfId="16678" xr:uid="{B8F32AE5-82C8-4A58-9CE2-350D6A0EFE95}"/>
    <cellStyle name="Warning Text 2 12" xfId="16679" xr:uid="{EA89ED50-BB89-4E65-9866-1D4A53ACA766}"/>
    <cellStyle name="Warning Text 2 13" xfId="16680" xr:uid="{FABE5F18-6282-4B7A-9EC3-630395D34751}"/>
    <cellStyle name="Warning Text 2 2" xfId="16681" xr:uid="{533429C6-2034-4B80-9435-8E4DDB9BFB48}"/>
    <cellStyle name="Warning Text 2 2 10" xfId="16682" xr:uid="{0EAE3A7C-C2F2-41DC-AB51-B01259B4F749}"/>
    <cellStyle name="Warning Text 2 2 2" xfId="16683" xr:uid="{52526513-7287-4CF9-9247-6CF0557E7EED}"/>
    <cellStyle name="Warning Text 2 2 2 2" xfId="16684" xr:uid="{6E68A1FD-6632-4D93-9622-FCA8587417D1}"/>
    <cellStyle name="Warning Text 2 2 3" xfId="16685" xr:uid="{910EC4F6-FAC6-4CFC-95F1-B9C935B18C31}"/>
    <cellStyle name="Warning Text 2 2 4" xfId="16686" xr:uid="{10C0807F-69AC-4C15-B4AF-00AD0EA4C47A}"/>
    <cellStyle name="Warning Text 2 2 5" xfId="16687" xr:uid="{E236A00E-36BF-45F1-963A-BA17AF9D8402}"/>
    <cellStyle name="Warning Text 2 2 6" xfId="16688" xr:uid="{563F27F1-C3E5-4AD1-9DD7-7F3D2CE009CF}"/>
    <cellStyle name="Warning Text 2 2 7" xfId="16689" xr:uid="{D62D2AD0-BEEC-43DE-81FF-1C170BAACB2C}"/>
    <cellStyle name="Warning Text 2 2 8" xfId="16690" xr:uid="{5C5F5B95-77A6-4FAE-AF9B-C957ED2BED78}"/>
    <cellStyle name="Warning Text 2 2 9" xfId="16691" xr:uid="{4D82FAA4-B3CE-4403-B4DD-0091F4864938}"/>
    <cellStyle name="Warning Text 2 3" xfId="16692" xr:uid="{BFE7C82E-4195-4893-9333-6E3E63EFA24D}"/>
    <cellStyle name="Warning Text 2 3 2" xfId="16693" xr:uid="{77C18415-C838-40AD-980C-D421B89277EB}"/>
    <cellStyle name="Warning Text 2 4" xfId="16694" xr:uid="{BDA3B279-6DCD-47A3-A974-70C50AF4EC1C}"/>
    <cellStyle name="Warning Text 2 4 2" xfId="16695" xr:uid="{7D6E2074-326D-4C39-9406-076C9DF58C53}"/>
    <cellStyle name="Warning Text 2 5" xfId="16696" xr:uid="{E4007A4F-20E6-47C7-9D77-053B8E7CA262}"/>
    <cellStyle name="Warning Text 2 6" xfId="16697" xr:uid="{AD495EBF-5847-4451-8189-7588B0B5DA1D}"/>
    <cellStyle name="Warning Text 2 7" xfId="16698" xr:uid="{02120C7A-5406-404C-8D17-A13B337B6EC0}"/>
    <cellStyle name="Warning Text 2 8" xfId="16699" xr:uid="{D2107C12-ABE1-4352-B052-AB87CCE7F374}"/>
    <cellStyle name="Warning Text 2 9" xfId="16700" xr:uid="{EA2EB7FC-E5E7-41BC-AC2B-8424B8EA21B0}"/>
    <cellStyle name="Warning Text 3" xfId="16701" xr:uid="{1983E142-16F2-4F95-B3F0-623B44969FB5}"/>
    <cellStyle name="Warning Text 3 10" xfId="16702" xr:uid="{33E468B5-82B0-4827-8DA3-536B3DF9AE9B}"/>
    <cellStyle name="Warning Text 3 2" xfId="16703" xr:uid="{16EDEFE4-D7A5-4552-9BEE-4FDDC3CCC43A}"/>
    <cellStyle name="Warning Text 3 3" xfId="16704" xr:uid="{EEC212A2-3A77-4C23-966C-3D85B5ECCE95}"/>
    <cellStyle name="Warning Text 3 4" xfId="16705" xr:uid="{0AEA29B2-9C78-43A2-A735-70FBB2A8A75E}"/>
    <cellStyle name="Warning Text 3 5" xfId="16706" xr:uid="{0818FB11-5A40-4DA6-A31F-F7CBE9801D5D}"/>
    <cellStyle name="Warning Text 3 6" xfId="16707" xr:uid="{F0E4AE02-6A84-418F-BB9C-A87473B4CFF8}"/>
    <cellStyle name="Warning Text 3 7" xfId="16708" xr:uid="{5A41597B-296D-484C-973C-9AE60332D373}"/>
    <cellStyle name="Warning Text 3 8" xfId="16709" xr:uid="{2C0E0374-C77B-4E06-AA07-332C04854DD0}"/>
    <cellStyle name="Warning Text 3 9" xfId="16710" xr:uid="{BD922765-3536-41F6-9698-BB8417F1C949}"/>
    <cellStyle name="Warning Text 4" xfId="16711" xr:uid="{9B01AA6D-0E96-486F-A3B0-44AB6648BD88}"/>
    <cellStyle name="Warning Text 4 10" xfId="16712" xr:uid="{FBC8FE37-8C98-4691-B771-1D7B760C4FCE}"/>
    <cellStyle name="Warning Text 4 2" xfId="16713" xr:uid="{BEA889C3-F5F8-4565-865D-9D95BC0AF466}"/>
    <cellStyle name="Warning Text 4 3" xfId="16714" xr:uid="{279F2AE9-40D3-4A2D-A1EE-6F4D170423C6}"/>
    <cellStyle name="Warning Text 4 4" xfId="16715" xr:uid="{276B7964-2E90-4E5A-B127-14219CF53A04}"/>
    <cellStyle name="Warning Text 4 5" xfId="16716" xr:uid="{A1A8E6BC-63B6-4F51-9035-0392853C18F1}"/>
    <cellStyle name="Warning Text 4 6" xfId="16717" xr:uid="{991665ED-C55E-46AD-A8C4-7A78674589F8}"/>
    <cellStyle name="Warning Text 4 7" xfId="16718" xr:uid="{FDC6096C-669B-457E-B3DD-C1CA03E68C4E}"/>
    <cellStyle name="Warning Text 4 8" xfId="16719" xr:uid="{071907C4-EB8D-4F01-BB21-4D2B72401A0A}"/>
    <cellStyle name="Warning Text 4 9" xfId="16720" xr:uid="{5FF7B750-FF29-477B-90DE-C60965C88872}"/>
    <cellStyle name="Warning Text 5" xfId="16721" xr:uid="{AF9DE642-F3C5-4641-97FB-DF101D95BC50}"/>
    <cellStyle name="Warning Text 5 10" xfId="16722" xr:uid="{DA61AD8F-E8A8-4CD3-8466-A7EE6A893CB4}"/>
    <cellStyle name="Warning Text 5 2" xfId="16723" xr:uid="{5B7D8515-655B-42E5-A24B-DF6A9F8427C3}"/>
    <cellStyle name="Warning Text 5 3" xfId="16724" xr:uid="{605E6464-5599-484E-8EAB-FE71EB4263F8}"/>
    <cellStyle name="Warning Text 5 4" xfId="16725" xr:uid="{9EFCDD0D-6832-4305-AB00-19A8E7D46398}"/>
    <cellStyle name="Warning Text 5 5" xfId="16726" xr:uid="{7495410D-748C-457C-BEFE-D2D466DF456E}"/>
    <cellStyle name="Warning Text 5 6" xfId="16727" xr:uid="{C45A6A4B-BC47-43AC-8B98-5652700027D9}"/>
    <cellStyle name="Warning Text 5 7" xfId="16728" xr:uid="{C411C799-E919-467F-884A-8455D08DC138}"/>
    <cellStyle name="Warning Text 5 8" xfId="16729" xr:uid="{138A31C5-D685-478D-9370-2FEBB57120E6}"/>
    <cellStyle name="Warning Text 5 9" xfId="16730" xr:uid="{C0477A0A-2C57-4FBB-8286-8A009420F410}"/>
    <cellStyle name="Warning Text 6 2" xfId="16731" xr:uid="{B26A93D7-AD2E-4DFE-A541-E62271E37C42}"/>
    <cellStyle name="Warning Text 7 2" xfId="16732" xr:uid="{3B9E80DD-CF36-464B-A9D6-AC05AC107A98}"/>
    <cellStyle name="Warning Text 8" xfId="16733" xr:uid="{94DA93AE-28C3-4191-8A7D-6C7985F56FCB}"/>
    <cellStyle name="Warning Text 9" xfId="16734" xr:uid="{A77DC12A-DF86-478D-9C6F-AB5993857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071E-54F6-41BF-9D52-09AE2B632093}">
  <sheetPr codeName="Sheet188"/>
  <dimension ref="A1:B23"/>
  <sheetViews>
    <sheetView showGridLines="0" zoomScaleNormal="100" workbookViewId="0">
      <pane ySplit="1" topLeftCell="A2" activePane="bottomLeft" state="frozen"/>
      <selection activeCell="J25" sqref="J25"/>
      <selection pane="bottomLeft" activeCell="J13" sqref="J13"/>
    </sheetView>
  </sheetViews>
  <sheetFormatPr defaultRowHeight="15"/>
  <cols>
    <col min="1" max="1" width="9.140625" style="35"/>
    <col min="2" max="2" width="95.85546875" style="43" customWidth="1"/>
  </cols>
  <sheetData>
    <row r="1" spans="1:2" s="45" customFormat="1">
      <c r="A1" s="42" t="s">
        <v>0</v>
      </c>
      <c r="B1" s="42" t="s">
        <v>1</v>
      </c>
    </row>
    <row r="2" spans="1:2" ht="30">
      <c r="A2" s="44" t="s">
        <v>2</v>
      </c>
      <c r="B2" s="43" t="s">
        <v>463</v>
      </c>
    </row>
    <row r="3" spans="1:2" ht="30">
      <c r="A3" s="44" t="s">
        <v>3</v>
      </c>
      <c r="B3" s="43" t="s">
        <v>463</v>
      </c>
    </row>
    <row r="4" spans="1:2" ht="30">
      <c r="A4" s="44" t="s">
        <v>4</v>
      </c>
      <c r="B4" s="43" t="s">
        <v>472</v>
      </c>
    </row>
    <row r="5" spans="1:2" ht="30">
      <c r="A5" s="44" t="s">
        <v>5</v>
      </c>
      <c r="B5" s="43" t="s">
        <v>472</v>
      </c>
    </row>
    <row r="6" spans="1:2" ht="30">
      <c r="A6" s="44" t="s">
        <v>6</v>
      </c>
      <c r="B6" s="43" t="s">
        <v>473</v>
      </c>
    </row>
    <row r="7" spans="1:2">
      <c r="A7" s="44" t="s">
        <v>7</v>
      </c>
      <c r="B7" s="43" t="s">
        <v>8</v>
      </c>
    </row>
    <row r="8" spans="1:2" ht="30">
      <c r="A8" s="44" t="s">
        <v>9</v>
      </c>
      <c r="B8" s="43" t="s">
        <v>10</v>
      </c>
    </row>
    <row r="9" spans="1:2">
      <c r="A9" s="44" t="s">
        <v>11</v>
      </c>
      <c r="B9" s="43" t="s">
        <v>12</v>
      </c>
    </row>
    <row r="10" spans="1:2" ht="30">
      <c r="A10" s="44" t="s">
        <v>13</v>
      </c>
      <c r="B10" s="43" t="s">
        <v>14</v>
      </c>
    </row>
    <row r="11" spans="1:2">
      <c r="A11" s="44" t="s">
        <v>15</v>
      </c>
      <c r="B11" s="43" t="s">
        <v>68</v>
      </c>
    </row>
    <row r="12" spans="1:2">
      <c r="A12" s="44" t="s">
        <v>16</v>
      </c>
      <c r="B12" s="43" t="s">
        <v>73</v>
      </c>
    </row>
    <row r="13" spans="1:2">
      <c r="A13" s="44" t="s">
        <v>17</v>
      </c>
      <c r="B13" s="43" t="s">
        <v>18</v>
      </c>
    </row>
    <row r="14" spans="1:2" ht="30">
      <c r="A14" s="44" t="s">
        <v>19</v>
      </c>
      <c r="B14" s="43" t="s">
        <v>464</v>
      </c>
    </row>
    <row r="15" spans="1:2" ht="30">
      <c r="A15" s="44" t="s">
        <v>20</v>
      </c>
      <c r="B15" s="43" t="s">
        <v>465</v>
      </c>
    </row>
    <row r="16" spans="1:2" ht="30">
      <c r="A16" s="44" t="s">
        <v>21</v>
      </c>
      <c r="B16" s="43" t="s">
        <v>466</v>
      </c>
    </row>
    <row r="17" spans="1:2" ht="30">
      <c r="A17" s="44" t="s">
        <v>22</v>
      </c>
      <c r="B17" s="43" t="s">
        <v>467</v>
      </c>
    </row>
    <row r="18" spans="1:2" ht="30">
      <c r="A18" s="44" t="s">
        <v>23</v>
      </c>
      <c r="B18" s="43" t="s">
        <v>468</v>
      </c>
    </row>
    <row r="19" spans="1:2" ht="30">
      <c r="A19" s="44" t="s">
        <v>24</v>
      </c>
      <c r="B19" s="43" t="s">
        <v>469</v>
      </c>
    </row>
    <row r="20" spans="1:2" ht="30">
      <c r="A20" s="44" t="s">
        <v>25</v>
      </c>
      <c r="B20" s="43" t="s">
        <v>470</v>
      </c>
    </row>
    <row r="21" spans="1:2">
      <c r="A21" s="44" t="s">
        <v>26</v>
      </c>
      <c r="B21" s="43" t="s">
        <v>471</v>
      </c>
    </row>
    <row r="22" spans="1:2">
      <c r="A22" s="44" t="s">
        <v>27</v>
      </c>
      <c r="B22" s="43" t="s">
        <v>299</v>
      </c>
    </row>
    <row r="23" spans="1:2" ht="30">
      <c r="A23" s="44" t="s">
        <v>28</v>
      </c>
      <c r="B23" s="43" t="s">
        <v>318</v>
      </c>
    </row>
  </sheetData>
  <autoFilter ref="A1:B23" xr:uid="{4D80071E-54F6-41BF-9D52-09AE2B632093}"/>
  <hyperlinks>
    <hyperlink ref="A2" location="'A-1'!A1" display="A-1" xr:uid="{F2DE72EA-7CCC-42B6-9E73-720D35AFDDBA}"/>
    <hyperlink ref="A4" location="'A-1B'!A1" display="A-1B" xr:uid="{2FCBD2C8-C713-4665-B03F-E26F2EECDF36}"/>
    <hyperlink ref="A5" location="'A-1C'!A1" display="A-1C" xr:uid="{E34E7AC5-35DA-4463-BDEE-C4B58F285AE3}"/>
    <hyperlink ref="A6" location="'A-1D'!A1" display="A-1D" xr:uid="{D7A37EF4-FAE0-4C4C-B724-A5D332132D61}"/>
    <hyperlink ref="A7" location="'A-2'!A1" display="A-2" xr:uid="{2E5BC6A5-393C-4B8E-BAAD-F2FD2FC0ADBD}"/>
    <hyperlink ref="A8" location="'A-3'!A1" display="A-3" xr:uid="{F5D75794-F92F-4D4D-9E9F-B7C491E602AE}"/>
    <hyperlink ref="A9" location="'A-4'!A1" display="A-4" xr:uid="{A841D248-2020-4278-B127-8F2695609C23}"/>
    <hyperlink ref="A10" location="'A-5'!A1" display="A-5" xr:uid="{6BD760F2-5078-4DCC-BBD9-B3AC5F3C81F6}"/>
    <hyperlink ref="A11" location="'A-6'!A1" display="A-6" xr:uid="{D4932718-2609-4FCF-8CA1-5FD6F7060058}"/>
    <hyperlink ref="A12" location="'A-7'!A1" display="A-7" xr:uid="{0C95686E-C974-4130-9786-420AF5AC23C1}"/>
    <hyperlink ref="A13" location="'A-8'!A1" display="A-8" xr:uid="{00787079-4D6B-40D6-B600-0FA181E3ABE5}"/>
    <hyperlink ref="A14" location="'A-9'!A1" display="A-9" xr:uid="{E88F1721-E473-4B84-9E6D-A926AF86927C}"/>
    <hyperlink ref="A15" location="'A-10'!A1" display="A-10" xr:uid="{D6A743E5-189E-4D55-BEAC-87225CE88C40}"/>
    <hyperlink ref="A16" location="'A-11'!A1" display="A-11" xr:uid="{91E95E46-FC83-4749-839B-E859C437E685}"/>
    <hyperlink ref="A17" location="'A-12'!A1" display="A-12" xr:uid="{98059F80-E4E8-4A8E-BA52-1549C4D4D27E}"/>
    <hyperlink ref="A18" location="'A-13'!A1" display="A-13" xr:uid="{9109C2FA-08FF-443F-9E0F-6D4C0780FB14}"/>
    <hyperlink ref="A19" location="'A-14'!A1" display="A-14" xr:uid="{16014DB7-F126-4391-B6FD-4144E14BD28A}"/>
    <hyperlink ref="A20" location="'A-15'!A1" display="A-15" xr:uid="{5EA790ED-6C15-4833-B4C9-8B9C7D137DCD}"/>
    <hyperlink ref="A21" location="'A-16'!A1" display="A-16" xr:uid="{50E77F98-BDC6-4478-A8B3-0FEBC6A69173}"/>
    <hyperlink ref="A22" location="'A-17'!A1" display="A-17" xr:uid="{43DF7161-2D46-4663-B76B-D0F43AC2C7E6}"/>
    <hyperlink ref="A23" location="'A-18'!A1" display="A-18" xr:uid="{38B5F7C9-04E0-4527-9654-58CD1A211E85}"/>
    <hyperlink ref="A3" location="'A-1A'!A1" display="A-1A" xr:uid="{0822FAE5-5E20-47A1-87D2-BBB0F0B872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C3E2-857B-4A04-BE4A-0E128F7CC02C}">
  <sheetPr transitionEvaluation="1" codeName="Sheet10">
    <pageSetUpPr fitToPage="1"/>
  </sheetPr>
  <dimension ref="A1:AD103"/>
  <sheetViews>
    <sheetView showGridLines="0" topLeftCell="A18" zoomScale="130" zoomScaleNormal="130" workbookViewId="0">
      <selection activeCell="E54" sqref="E54"/>
    </sheetView>
  </sheetViews>
  <sheetFormatPr defaultColWidth="9.7109375" defaultRowHeight="11.25"/>
  <cols>
    <col min="1" max="1" width="11.140625" style="13" customWidth="1"/>
    <col min="2" max="29" width="14.42578125" style="13" customWidth="1"/>
    <col min="30" max="16384" width="9.7109375" style="13"/>
  </cols>
  <sheetData>
    <row r="1" spans="1:29" ht="11.25" customHeight="1">
      <c r="A1" s="227" t="s">
        <v>14</v>
      </c>
      <c r="B1" s="71"/>
      <c r="C1" s="71"/>
      <c r="D1" s="71"/>
      <c r="E1" s="71"/>
      <c r="F1" s="72"/>
      <c r="G1" s="72"/>
      <c r="H1" s="72"/>
      <c r="I1" s="72"/>
      <c r="J1" s="72"/>
      <c r="K1" s="72"/>
      <c r="L1" s="72"/>
      <c r="M1" s="72"/>
      <c r="N1" s="72"/>
      <c r="O1" s="72"/>
      <c r="P1" s="72"/>
      <c r="Q1" s="72"/>
      <c r="R1" s="72"/>
      <c r="S1" s="72"/>
      <c r="T1" s="72"/>
      <c r="U1" s="72"/>
      <c r="V1" s="72"/>
      <c r="W1" s="72"/>
      <c r="X1" s="72"/>
      <c r="Y1" s="72"/>
      <c r="Z1" s="72"/>
      <c r="AA1" s="72"/>
      <c r="AB1" s="72"/>
      <c r="AC1" s="72"/>
    </row>
    <row r="2" spans="1:29" ht="22.5" customHeight="1">
      <c r="A2" s="98" t="s">
        <v>67</v>
      </c>
      <c r="B2" s="99" t="s">
        <v>419</v>
      </c>
      <c r="C2" s="99" t="s">
        <v>420</v>
      </c>
      <c r="D2" s="99" t="s">
        <v>421</v>
      </c>
      <c r="E2" s="99" t="s">
        <v>422</v>
      </c>
      <c r="F2" s="99" t="s">
        <v>423</v>
      </c>
      <c r="G2" s="99" t="s">
        <v>424</v>
      </c>
      <c r="H2" s="99" t="s">
        <v>435</v>
      </c>
      <c r="I2" s="99" t="s">
        <v>425</v>
      </c>
      <c r="J2" s="99" t="s">
        <v>426</v>
      </c>
      <c r="K2" s="99" t="s">
        <v>436</v>
      </c>
      <c r="L2" s="99" t="s">
        <v>437</v>
      </c>
      <c r="M2" s="99" t="s">
        <v>438</v>
      </c>
      <c r="N2" s="99" t="s">
        <v>439</v>
      </c>
      <c r="O2" s="99" t="s">
        <v>440</v>
      </c>
      <c r="P2" s="99" t="s">
        <v>441</v>
      </c>
      <c r="Q2" s="99" t="s">
        <v>442</v>
      </c>
      <c r="R2" s="99" t="s">
        <v>427</v>
      </c>
      <c r="S2" s="99" t="s">
        <v>443</v>
      </c>
      <c r="T2" s="99" t="s">
        <v>428</v>
      </c>
      <c r="U2" s="99" t="s">
        <v>429</v>
      </c>
      <c r="V2" s="99" t="s">
        <v>430</v>
      </c>
      <c r="W2" s="99" t="s">
        <v>444</v>
      </c>
      <c r="X2" s="99" t="s">
        <v>431</v>
      </c>
      <c r="Y2" s="99" t="s">
        <v>432</v>
      </c>
      <c r="Z2" s="99" t="s">
        <v>445</v>
      </c>
      <c r="AA2" s="99" t="s">
        <v>433</v>
      </c>
      <c r="AB2" s="99" t="s">
        <v>446</v>
      </c>
      <c r="AC2" s="109" t="s">
        <v>434</v>
      </c>
    </row>
    <row r="3" spans="1:29" ht="11.25" customHeight="1">
      <c r="A3" s="73">
        <v>1980</v>
      </c>
      <c r="B3" s="110">
        <v>4409</v>
      </c>
      <c r="C3" s="110">
        <v>1534</v>
      </c>
      <c r="D3" s="110">
        <v>897</v>
      </c>
      <c r="E3" s="110">
        <v>5595</v>
      </c>
      <c r="F3" s="110">
        <v>174</v>
      </c>
      <c r="G3" s="110">
        <v>109</v>
      </c>
      <c r="H3" s="110">
        <v>405</v>
      </c>
      <c r="I3" s="110">
        <v>129</v>
      </c>
      <c r="J3" s="110">
        <v>45</v>
      </c>
      <c r="K3" s="110">
        <v>11832</v>
      </c>
      <c r="L3" s="110">
        <v>275</v>
      </c>
      <c r="M3" s="110">
        <v>2986</v>
      </c>
      <c r="N3" s="110">
        <v>789</v>
      </c>
      <c r="O3" s="110">
        <v>44</v>
      </c>
      <c r="P3" s="110">
        <v>288</v>
      </c>
      <c r="Q3" s="110">
        <v>270</v>
      </c>
      <c r="R3" s="110">
        <v>351</v>
      </c>
      <c r="S3" s="110">
        <v>657</v>
      </c>
      <c r="T3" s="110">
        <v>269</v>
      </c>
      <c r="U3" s="110">
        <v>191</v>
      </c>
      <c r="V3" s="110">
        <v>135</v>
      </c>
      <c r="W3" s="110">
        <v>2</v>
      </c>
      <c r="X3" s="110">
        <v>5</v>
      </c>
      <c r="Y3" s="110">
        <v>22</v>
      </c>
      <c r="Z3" s="110">
        <v>37</v>
      </c>
      <c r="AA3" s="110">
        <v>17</v>
      </c>
      <c r="AB3" s="110">
        <v>7</v>
      </c>
      <c r="AC3" s="110">
        <v>31474</v>
      </c>
    </row>
    <row r="4" spans="1:29" ht="11.25" customHeight="1">
      <c r="A4" s="73">
        <v>1981</v>
      </c>
      <c r="B4" s="110">
        <v>3870</v>
      </c>
      <c r="C4" s="249">
        <v>1385</v>
      </c>
      <c r="D4" s="110">
        <v>897</v>
      </c>
      <c r="E4" s="110">
        <v>4458</v>
      </c>
      <c r="F4" s="110">
        <v>155</v>
      </c>
      <c r="G4" s="110">
        <v>67</v>
      </c>
      <c r="H4" s="110">
        <v>765</v>
      </c>
      <c r="I4" s="110">
        <v>89</v>
      </c>
      <c r="J4" s="110">
        <v>38</v>
      </c>
      <c r="K4" s="110">
        <v>10487</v>
      </c>
      <c r="L4" s="110">
        <v>239</v>
      </c>
      <c r="M4" s="110">
        <v>2759</v>
      </c>
      <c r="N4" s="110">
        <v>1189</v>
      </c>
      <c r="O4" s="110">
        <v>48</v>
      </c>
      <c r="P4" s="110">
        <v>221</v>
      </c>
      <c r="Q4" s="110">
        <v>162</v>
      </c>
      <c r="R4" s="110">
        <v>371</v>
      </c>
      <c r="S4" s="110">
        <v>636</v>
      </c>
      <c r="T4" s="110">
        <v>183</v>
      </c>
      <c r="U4" s="110">
        <v>182</v>
      </c>
      <c r="V4" s="110">
        <v>130</v>
      </c>
      <c r="W4" s="110">
        <v>3</v>
      </c>
      <c r="X4" s="110">
        <v>7</v>
      </c>
      <c r="Y4" s="110">
        <v>22</v>
      </c>
      <c r="Z4" s="110">
        <v>47</v>
      </c>
      <c r="AA4" s="110">
        <v>17</v>
      </c>
      <c r="AB4" s="110">
        <v>7</v>
      </c>
      <c r="AC4" s="110">
        <v>28434</v>
      </c>
    </row>
    <row r="5" spans="1:29" ht="11.25" customHeight="1">
      <c r="A5" s="73">
        <v>1982</v>
      </c>
      <c r="B5" s="110">
        <v>4061</v>
      </c>
      <c r="C5" s="249">
        <v>1143</v>
      </c>
      <c r="D5" s="110">
        <v>802</v>
      </c>
      <c r="E5" s="110">
        <v>6555</v>
      </c>
      <c r="F5" s="110">
        <v>157</v>
      </c>
      <c r="G5" s="110">
        <v>155</v>
      </c>
      <c r="H5" s="110">
        <v>573</v>
      </c>
      <c r="I5" s="110">
        <v>118</v>
      </c>
      <c r="J5" s="110">
        <v>38</v>
      </c>
      <c r="K5" s="110">
        <v>7600</v>
      </c>
      <c r="L5" s="110">
        <v>288</v>
      </c>
      <c r="M5" s="110">
        <v>2878</v>
      </c>
      <c r="N5" s="110">
        <v>942</v>
      </c>
      <c r="O5" s="110">
        <v>58</v>
      </c>
      <c r="P5" s="110">
        <v>229</v>
      </c>
      <c r="Q5" s="110">
        <v>144</v>
      </c>
      <c r="R5" s="110">
        <v>442</v>
      </c>
      <c r="S5" s="110">
        <v>670</v>
      </c>
      <c r="T5" s="110">
        <v>237</v>
      </c>
      <c r="U5" s="110">
        <v>178</v>
      </c>
      <c r="V5" s="110">
        <v>152</v>
      </c>
      <c r="W5" s="110">
        <v>3</v>
      </c>
      <c r="X5" s="110">
        <v>16</v>
      </c>
      <c r="Y5" s="110">
        <v>24</v>
      </c>
      <c r="Z5" s="110">
        <v>26</v>
      </c>
      <c r="AA5" s="110">
        <v>16</v>
      </c>
      <c r="AB5" s="110">
        <v>6</v>
      </c>
      <c r="AC5" s="110">
        <v>27511</v>
      </c>
    </row>
    <row r="6" spans="1:29" ht="11.25" customHeight="1">
      <c r="A6" s="73">
        <v>1983</v>
      </c>
      <c r="B6" s="110">
        <v>4189</v>
      </c>
      <c r="C6" s="249">
        <v>928</v>
      </c>
      <c r="D6" s="110">
        <v>774</v>
      </c>
      <c r="E6" s="110">
        <v>5521</v>
      </c>
      <c r="F6" s="110">
        <v>181</v>
      </c>
      <c r="G6" s="110">
        <v>77</v>
      </c>
      <c r="H6" s="110">
        <v>674</v>
      </c>
      <c r="I6" s="110">
        <v>93</v>
      </c>
      <c r="J6" s="110">
        <v>34</v>
      </c>
      <c r="K6" s="110">
        <v>9519</v>
      </c>
      <c r="L6" s="110">
        <v>291</v>
      </c>
      <c r="M6" s="110">
        <v>2465</v>
      </c>
      <c r="N6" s="110">
        <v>950</v>
      </c>
      <c r="O6" s="110">
        <v>75</v>
      </c>
      <c r="P6" s="110">
        <v>171</v>
      </c>
      <c r="Q6" s="110">
        <v>211</v>
      </c>
      <c r="R6" s="110">
        <v>447</v>
      </c>
      <c r="S6" s="110">
        <v>722</v>
      </c>
      <c r="T6" s="110">
        <v>274</v>
      </c>
      <c r="U6" s="110">
        <v>185</v>
      </c>
      <c r="V6" s="110">
        <v>149</v>
      </c>
      <c r="W6" s="110">
        <v>2</v>
      </c>
      <c r="X6" s="110">
        <v>14</v>
      </c>
      <c r="Y6" s="110">
        <v>17</v>
      </c>
      <c r="Z6" s="110">
        <v>31</v>
      </c>
      <c r="AA6" s="110">
        <v>20</v>
      </c>
      <c r="AB6" s="110">
        <v>10</v>
      </c>
      <c r="AC6" s="110">
        <v>28024</v>
      </c>
    </row>
    <row r="7" spans="1:29" ht="11.25" customHeight="1">
      <c r="A7" s="73">
        <v>1984</v>
      </c>
      <c r="B7" s="110">
        <v>4162</v>
      </c>
      <c r="C7" s="249">
        <v>1330</v>
      </c>
      <c r="D7" s="110">
        <v>708</v>
      </c>
      <c r="E7" s="110">
        <v>5208</v>
      </c>
      <c r="F7" s="110">
        <v>182</v>
      </c>
      <c r="G7" s="110">
        <v>136</v>
      </c>
      <c r="H7" s="110">
        <v>721</v>
      </c>
      <c r="I7" s="110">
        <v>127</v>
      </c>
      <c r="J7" s="110">
        <v>37</v>
      </c>
      <c r="K7" s="110">
        <v>7243</v>
      </c>
      <c r="L7" s="110">
        <v>262</v>
      </c>
      <c r="M7" s="110">
        <v>2184</v>
      </c>
      <c r="N7" s="110">
        <v>788</v>
      </c>
      <c r="O7" s="110">
        <v>63</v>
      </c>
      <c r="P7" s="110">
        <v>162</v>
      </c>
      <c r="Q7" s="110">
        <v>130</v>
      </c>
      <c r="R7" s="110">
        <v>495</v>
      </c>
      <c r="S7" s="110">
        <v>600</v>
      </c>
      <c r="T7" s="110">
        <v>230</v>
      </c>
      <c r="U7" s="110">
        <v>183</v>
      </c>
      <c r="V7" s="110">
        <v>166</v>
      </c>
      <c r="W7" s="110">
        <v>5</v>
      </c>
      <c r="X7" s="110">
        <v>18</v>
      </c>
      <c r="Y7" s="110">
        <v>22</v>
      </c>
      <c r="Z7" s="110">
        <v>40</v>
      </c>
      <c r="AA7" s="110">
        <v>20</v>
      </c>
      <c r="AB7" s="110">
        <v>12</v>
      </c>
      <c r="AC7" s="110">
        <v>25234</v>
      </c>
    </row>
    <row r="8" spans="1:29" ht="11.25" customHeight="1">
      <c r="A8" s="73">
        <v>1985</v>
      </c>
      <c r="B8" s="110">
        <v>3957</v>
      </c>
      <c r="C8" s="249">
        <v>1074</v>
      </c>
      <c r="D8" s="110">
        <v>745</v>
      </c>
      <c r="E8" s="110">
        <v>5616</v>
      </c>
      <c r="F8" s="110">
        <v>133</v>
      </c>
      <c r="G8" s="110">
        <v>143</v>
      </c>
      <c r="H8" s="110">
        <v>648</v>
      </c>
      <c r="I8" s="110">
        <v>131</v>
      </c>
      <c r="J8" s="110">
        <v>33</v>
      </c>
      <c r="K8" s="110">
        <v>6719</v>
      </c>
      <c r="L8" s="110">
        <v>193</v>
      </c>
      <c r="M8" s="110">
        <v>2266</v>
      </c>
      <c r="N8" s="110">
        <v>967</v>
      </c>
      <c r="O8" s="110">
        <v>72</v>
      </c>
      <c r="P8" s="110">
        <v>162</v>
      </c>
      <c r="Q8" s="110">
        <v>146</v>
      </c>
      <c r="R8" s="110">
        <v>509</v>
      </c>
      <c r="S8" s="110">
        <v>565</v>
      </c>
      <c r="T8" s="110">
        <v>189</v>
      </c>
      <c r="U8" s="110">
        <v>210</v>
      </c>
      <c r="V8" s="110">
        <v>174</v>
      </c>
      <c r="W8" s="110">
        <v>4</v>
      </c>
      <c r="X8" s="110">
        <v>22</v>
      </c>
      <c r="Y8" s="110">
        <v>29</v>
      </c>
      <c r="Z8" s="110">
        <v>30</v>
      </c>
      <c r="AA8" s="110">
        <v>19</v>
      </c>
      <c r="AB8" s="110">
        <v>12</v>
      </c>
      <c r="AC8" s="110">
        <v>24768</v>
      </c>
    </row>
    <row r="9" spans="1:29" ht="11.25" customHeight="1">
      <c r="A9" s="73">
        <v>1986</v>
      </c>
      <c r="B9" s="110">
        <v>3930</v>
      </c>
      <c r="C9" s="249">
        <v>1153</v>
      </c>
      <c r="D9" s="110">
        <v>767</v>
      </c>
      <c r="E9" s="110">
        <v>5228</v>
      </c>
      <c r="F9" s="110">
        <v>138</v>
      </c>
      <c r="G9" s="110">
        <v>112</v>
      </c>
      <c r="H9" s="110">
        <f>291+152+48</f>
        <v>491</v>
      </c>
      <c r="I9" s="110">
        <v>55</v>
      </c>
      <c r="J9" s="110">
        <v>50</v>
      </c>
      <c r="K9" s="110">
        <v>7476</v>
      </c>
      <c r="L9" s="110">
        <v>196</v>
      </c>
      <c r="M9" s="110">
        <v>2352</v>
      </c>
      <c r="N9" s="110">
        <v>692</v>
      </c>
      <c r="O9" s="110">
        <v>76</v>
      </c>
      <c r="P9" s="110">
        <v>133</v>
      </c>
      <c r="Q9" s="110">
        <v>133</v>
      </c>
      <c r="R9" s="110">
        <v>510</v>
      </c>
      <c r="S9" s="110">
        <v>646</v>
      </c>
      <c r="T9" s="110">
        <v>303</v>
      </c>
      <c r="U9" s="110">
        <v>172</v>
      </c>
      <c r="V9" s="110">
        <v>185</v>
      </c>
      <c r="W9" s="110">
        <v>5</v>
      </c>
      <c r="X9" s="110">
        <v>24</v>
      </c>
      <c r="Y9" s="110">
        <v>18</v>
      </c>
      <c r="Z9" s="110">
        <v>31</v>
      </c>
      <c r="AA9" s="110">
        <v>22</v>
      </c>
      <c r="AB9" s="110">
        <v>11</v>
      </c>
      <c r="AC9" s="110">
        <v>24909</v>
      </c>
    </row>
    <row r="10" spans="1:29" ht="11.25" customHeight="1">
      <c r="A10" s="73">
        <v>1987</v>
      </c>
      <c r="B10" s="110">
        <f>10742.1/2</f>
        <v>5371.05</v>
      </c>
      <c r="C10" s="249">
        <v>1191</v>
      </c>
      <c r="D10" s="110">
        <v>938</v>
      </c>
      <c r="E10" s="110">
        <v>5267</v>
      </c>
      <c r="F10" s="110">
        <v>215</v>
      </c>
      <c r="G10" s="110">
        <v>180</v>
      </c>
      <c r="H10" s="110">
        <f>245+50+682</f>
        <v>977</v>
      </c>
      <c r="I10" s="110">
        <v>114</v>
      </c>
      <c r="J10" s="110">
        <v>52</v>
      </c>
      <c r="K10" s="110">
        <v>7697</v>
      </c>
      <c r="L10" s="110">
        <v>228</v>
      </c>
      <c r="M10" s="110">
        <v>2586</v>
      </c>
      <c r="N10" s="110">
        <v>1087</v>
      </c>
      <c r="O10" s="110">
        <v>63</v>
      </c>
      <c r="P10" s="110">
        <v>180</v>
      </c>
      <c r="Q10" s="110">
        <v>153</v>
      </c>
      <c r="R10" s="110">
        <v>571</v>
      </c>
      <c r="S10" s="110">
        <v>692</v>
      </c>
      <c r="T10" s="110">
        <v>209</v>
      </c>
      <c r="U10" s="110">
        <v>191</v>
      </c>
      <c r="V10" s="110">
        <f>3391*100/2000</f>
        <v>169.55</v>
      </c>
      <c r="W10" s="110">
        <f>11.4/2</f>
        <v>5.7</v>
      </c>
      <c r="X10" s="110">
        <v>29</v>
      </c>
      <c r="Y10" s="110">
        <v>19</v>
      </c>
      <c r="Z10" s="110">
        <f>67/2</f>
        <v>33.5</v>
      </c>
      <c r="AA10" s="110">
        <v>19</v>
      </c>
      <c r="AB10" s="110">
        <v>15</v>
      </c>
      <c r="AC10" s="110">
        <v>28252.799999999999</v>
      </c>
    </row>
    <row r="11" spans="1:29" ht="11.25" customHeight="1">
      <c r="A11" s="73">
        <v>1988</v>
      </c>
      <c r="B11" s="110">
        <v>4560</v>
      </c>
      <c r="C11" s="249">
        <v>1311</v>
      </c>
      <c r="D11" s="110">
        <v>860</v>
      </c>
      <c r="E11" s="110">
        <v>6034</v>
      </c>
      <c r="F11" s="110">
        <v>186</v>
      </c>
      <c r="G11" s="110">
        <v>118</v>
      </c>
      <c r="H11" s="110">
        <v>739</v>
      </c>
      <c r="I11" s="110">
        <v>102</v>
      </c>
      <c r="J11" s="110">
        <v>56</v>
      </c>
      <c r="K11" s="110">
        <v>8551</v>
      </c>
      <c r="L11" s="110">
        <v>218</v>
      </c>
      <c r="M11" s="110">
        <v>2801</v>
      </c>
      <c r="N11" s="110">
        <v>785</v>
      </c>
      <c r="O11" s="110">
        <f>(1300*88)/2000</f>
        <v>57.2</v>
      </c>
      <c r="P11" s="110">
        <v>189</v>
      </c>
      <c r="Q11" s="110">
        <v>160</v>
      </c>
      <c r="R11" s="110">
        <f>(11791*100)/2000</f>
        <v>589.54999999999995</v>
      </c>
      <c r="S11" s="110">
        <v>659</v>
      </c>
      <c r="T11" s="110">
        <v>193</v>
      </c>
      <c r="U11" s="110">
        <v>217</v>
      </c>
      <c r="V11" s="110">
        <f>4080/20</f>
        <v>204</v>
      </c>
      <c r="W11" s="110">
        <f>13.2/2</f>
        <v>6.6</v>
      </c>
      <c r="X11" s="110">
        <v>33</v>
      </c>
      <c r="Y11" s="110">
        <v>22</v>
      </c>
      <c r="Z11" s="110">
        <f>69/2</f>
        <v>34.5</v>
      </c>
      <c r="AA11" s="110">
        <v>20</v>
      </c>
      <c r="AB11" s="110">
        <v>10</v>
      </c>
      <c r="AC11" s="110">
        <v>28715.850000000002</v>
      </c>
    </row>
    <row r="12" spans="1:29" ht="11.25" customHeight="1">
      <c r="A12" s="73">
        <v>1989</v>
      </c>
      <c r="B12" s="110">
        <v>4958</v>
      </c>
      <c r="C12" s="249">
        <v>1182</v>
      </c>
      <c r="D12" s="110">
        <v>916</v>
      </c>
      <c r="E12" s="110">
        <v>5931</v>
      </c>
      <c r="F12" s="110">
        <v>193</v>
      </c>
      <c r="G12" s="110">
        <v>132</v>
      </c>
      <c r="H12" s="110">
        <f>755+216+47</f>
        <v>1018</v>
      </c>
      <c r="I12" s="110">
        <v>120</v>
      </c>
      <c r="J12" s="110">
        <v>48</v>
      </c>
      <c r="K12" s="110">
        <v>8949</v>
      </c>
      <c r="L12" s="110">
        <v>239</v>
      </c>
      <c r="M12" s="110">
        <v>2844</v>
      </c>
      <c r="N12" s="110">
        <v>759</v>
      </c>
      <c r="O12" s="110">
        <v>55</v>
      </c>
      <c r="P12" s="110">
        <v>171</v>
      </c>
      <c r="Q12" s="110">
        <v>169</v>
      </c>
      <c r="R12" s="110">
        <v>572</v>
      </c>
      <c r="S12" s="110">
        <v>580</v>
      </c>
      <c r="T12" s="110">
        <v>139</v>
      </c>
      <c r="U12" s="110">
        <v>220</v>
      </c>
      <c r="V12" s="110">
        <f>3747/20</f>
        <v>187.35</v>
      </c>
      <c r="W12" s="110">
        <f>11.9/2</f>
        <v>5.95</v>
      </c>
      <c r="X12" s="110">
        <v>40</v>
      </c>
      <c r="Y12" s="110">
        <v>22</v>
      </c>
      <c r="Z12" s="110">
        <f>74/2</f>
        <v>37</v>
      </c>
      <c r="AA12" s="110">
        <v>19</v>
      </c>
      <c r="AB12" s="110">
        <v>11</v>
      </c>
      <c r="AC12" s="110">
        <v>29517.3</v>
      </c>
    </row>
    <row r="13" spans="1:29" ht="11.25" customHeight="1">
      <c r="A13" s="73">
        <v>1990</v>
      </c>
      <c r="B13" s="110">
        <v>4828</v>
      </c>
      <c r="C13" s="249">
        <v>1121</v>
      </c>
      <c r="D13" s="110">
        <v>962</v>
      </c>
      <c r="E13" s="110">
        <v>5660</v>
      </c>
      <c r="F13" s="110">
        <v>157</v>
      </c>
      <c r="G13" s="110">
        <v>104</v>
      </c>
      <c r="H13" s="110">
        <v>734</v>
      </c>
      <c r="I13" s="110">
        <v>122</v>
      </c>
      <c r="J13" s="110">
        <v>50</v>
      </c>
      <c r="K13" s="110">
        <v>7745</v>
      </c>
      <c r="L13" s="110">
        <v>164</v>
      </c>
      <c r="M13" s="110">
        <v>1978</v>
      </c>
      <c r="N13" s="110">
        <v>706</v>
      </c>
      <c r="O13" s="110">
        <v>72</v>
      </c>
      <c r="P13" s="110">
        <v>132</v>
      </c>
      <c r="Q13" s="110">
        <v>63</v>
      </c>
      <c r="R13" s="110">
        <v>628</v>
      </c>
      <c r="S13" s="110">
        <v>575</v>
      </c>
      <c r="T13" s="110">
        <v>156</v>
      </c>
      <c r="U13" s="110">
        <v>232</v>
      </c>
      <c r="V13" s="110">
        <v>170</v>
      </c>
      <c r="W13" s="110">
        <f>11.3/2</f>
        <v>5.65</v>
      </c>
      <c r="X13" s="110">
        <v>39</v>
      </c>
      <c r="Y13" s="110">
        <v>24</v>
      </c>
      <c r="Z13" s="110">
        <f>68.5/2</f>
        <v>34.25</v>
      </c>
      <c r="AA13" s="249" t="s">
        <v>368</v>
      </c>
      <c r="AB13" s="110">
        <v>10</v>
      </c>
      <c r="AC13" s="110">
        <v>26471.9</v>
      </c>
    </row>
    <row r="14" spans="1:29" ht="11.25" customHeight="1">
      <c r="A14" s="73">
        <v>1991</v>
      </c>
      <c r="B14" s="110">
        <v>4853</v>
      </c>
      <c r="C14" s="110">
        <v>1348</v>
      </c>
      <c r="D14" s="110">
        <v>903</v>
      </c>
      <c r="E14" s="110">
        <v>5556</v>
      </c>
      <c r="F14" s="110">
        <v>149</v>
      </c>
      <c r="G14" s="110">
        <v>95</v>
      </c>
      <c r="H14" s="110">
        <v>831</v>
      </c>
      <c r="I14" s="110">
        <v>96</v>
      </c>
      <c r="J14" s="110">
        <v>45</v>
      </c>
      <c r="K14" s="110">
        <v>7848</v>
      </c>
      <c r="L14" s="110">
        <v>166</v>
      </c>
      <c r="M14" s="110">
        <v>2256</v>
      </c>
      <c r="N14" s="110">
        <v>719</v>
      </c>
      <c r="O14" s="110">
        <v>64</v>
      </c>
      <c r="P14" s="110">
        <v>119</v>
      </c>
      <c r="Q14" s="110">
        <v>113</v>
      </c>
      <c r="R14" s="110">
        <v>683</v>
      </c>
      <c r="S14" s="110">
        <v>555</v>
      </c>
      <c r="T14" s="110">
        <v>185</v>
      </c>
      <c r="U14" s="110">
        <v>215</v>
      </c>
      <c r="V14" s="110">
        <v>211</v>
      </c>
      <c r="W14" s="110">
        <v>6</v>
      </c>
      <c r="X14" s="110">
        <v>30</v>
      </c>
      <c r="Y14" s="110">
        <v>22</v>
      </c>
      <c r="Z14" s="110">
        <v>28</v>
      </c>
      <c r="AA14" s="249" t="s">
        <v>368</v>
      </c>
      <c r="AB14" s="110">
        <v>14</v>
      </c>
      <c r="AC14" s="110">
        <v>27110</v>
      </c>
    </row>
    <row r="15" spans="1:29" ht="11.25" customHeight="1">
      <c r="A15" s="73">
        <v>1992</v>
      </c>
      <c r="B15" s="110">
        <v>5284</v>
      </c>
      <c r="C15" s="110">
        <v>1336</v>
      </c>
      <c r="D15" s="110">
        <v>923</v>
      </c>
      <c r="E15" s="110">
        <v>6052</v>
      </c>
      <c r="F15" s="110">
        <v>205</v>
      </c>
      <c r="G15" s="110">
        <v>168</v>
      </c>
      <c r="H15" s="110">
        <f>250+534+44.6</f>
        <v>828.6</v>
      </c>
      <c r="I15" s="110">
        <v>106</v>
      </c>
      <c r="J15" s="110">
        <v>47</v>
      </c>
      <c r="K15" s="110">
        <v>8909</v>
      </c>
      <c r="L15" s="110">
        <v>260</v>
      </c>
      <c r="M15" s="110">
        <v>2224</v>
      </c>
      <c r="N15" s="110">
        <v>766</v>
      </c>
      <c r="O15" s="110">
        <v>70</v>
      </c>
      <c r="P15" s="110">
        <v>117</v>
      </c>
      <c r="Q15" s="110">
        <v>106</v>
      </c>
      <c r="R15" s="110">
        <v>668</v>
      </c>
      <c r="S15" s="110">
        <v>550</v>
      </c>
      <c r="T15" s="110">
        <v>292</v>
      </c>
      <c r="U15" s="110">
        <v>236</v>
      </c>
      <c r="V15" s="110">
        <v>208</v>
      </c>
      <c r="W15" s="110">
        <v>6</v>
      </c>
      <c r="X15" s="110">
        <v>52</v>
      </c>
      <c r="Y15" s="110">
        <v>21</v>
      </c>
      <c r="Z15" s="110">
        <v>36</v>
      </c>
      <c r="AA15" s="249" t="s">
        <v>368</v>
      </c>
      <c r="AB15" s="110">
        <v>11</v>
      </c>
      <c r="AC15" s="110">
        <v>29481.599999999999</v>
      </c>
    </row>
    <row r="16" spans="1:29" ht="11.25" customHeight="1">
      <c r="A16" s="73">
        <v>1993</v>
      </c>
      <c r="B16" s="110">
        <v>5343</v>
      </c>
      <c r="C16" s="110">
        <v>1322</v>
      </c>
      <c r="D16" s="110">
        <v>948.3</v>
      </c>
      <c r="E16" s="110">
        <v>6023.2</v>
      </c>
      <c r="F16" s="110">
        <v>168</v>
      </c>
      <c r="G16" s="110">
        <v>170</v>
      </c>
      <c r="H16" s="110">
        <f>185+375+28.2</f>
        <v>588.20000000000005</v>
      </c>
      <c r="I16" s="110">
        <v>97</v>
      </c>
      <c r="J16" s="110">
        <v>60.7</v>
      </c>
      <c r="K16" s="110">
        <v>10992</v>
      </c>
      <c r="L16" s="110">
        <v>247</v>
      </c>
      <c r="M16" s="110">
        <v>2791</v>
      </c>
      <c r="N16" s="110">
        <v>942</v>
      </c>
      <c r="O16" s="110">
        <v>44</v>
      </c>
      <c r="P16" s="110">
        <v>137</v>
      </c>
      <c r="Q16" s="110">
        <v>113</v>
      </c>
      <c r="R16" s="110">
        <v>723</v>
      </c>
      <c r="S16" s="110">
        <v>370</v>
      </c>
      <c r="T16" s="110">
        <v>143.69999999999999</v>
      </c>
      <c r="U16" s="110">
        <v>205</v>
      </c>
      <c r="V16" s="110">
        <v>196</v>
      </c>
      <c r="W16" s="110">
        <v>5.9</v>
      </c>
      <c r="X16" s="110">
        <v>49.2</v>
      </c>
      <c r="Y16" s="110">
        <v>29</v>
      </c>
      <c r="Z16" s="110">
        <v>31.9</v>
      </c>
      <c r="AA16" s="249" t="s">
        <v>368</v>
      </c>
      <c r="AB16" s="110">
        <v>1</v>
      </c>
      <c r="AC16" s="110">
        <v>31741.100000000002</v>
      </c>
    </row>
    <row r="17" spans="1:29" ht="11.25" customHeight="1">
      <c r="A17" s="73">
        <v>1994</v>
      </c>
      <c r="B17" s="110">
        <v>5750.3</v>
      </c>
      <c r="C17" s="110">
        <v>1255</v>
      </c>
      <c r="D17" s="110">
        <v>1046.2</v>
      </c>
      <c r="E17" s="110">
        <v>5873</v>
      </c>
      <c r="F17" s="110">
        <v>207.3</v>
      </c>
      <c r="G17" s="110">
        <v>152</v>
      </c>
      <c r="H17" s="110">
        <f>247+594+38.1</f>
        <v>879.1</v>
      </c>
      <c r="I17" s="110">
        <v>153</v>
      </c>
      <c r="J17" s="110">
        <v>56.7</v>
      </c>
      <c r="K17" s="110">
        <v>10329</v>
      </c>
      <c r="L17" s="110">
        <v>318</v>
      </c>
      <c r="M17" s="110">
        <v>2661</v>
      </c>
      <c r="N17" s="110">
        <v>984</v>
      </c>
      <c r="O17" s="110">
        <v>9</v>
      </c>
      <c r="P17" s="110">
        <v>150</v>
      </c>
      <c r="Q17" s="110">
        <v>101</v>
      </c>
      <c r="R17" s="110">
        <v>824.7</v>
      </c>
      <c r="S17" s="110">
        <v>365</v>
      </c>
      <c r="T17" s="110">
        <v>175.3</v>
      </c>
      <c r="U17" s="110">
        <v>242</v>
      </c>
      <c r="V17" s="110">
        <v>234.1</v>
      </c>
      <c r="W17" s="110">
        <v>6.9</v>
      </c>
      <c r="X17" s="110">
        <v>39.4</v>
      </c>
      <c r="Y17" s="110">
        <v>23</v>
      </c>
      <c r="Z17" s="110">
        <v>31</v>
      </c>
      <c r="AA17" s="249" t="s">
        <v>368</v>
      </c>
      <c r="AB17" s="110">
        <v>3</v>
      </c>
      <c r="AC17" s="110">
        <v>31869</v>
      </c>
    </row>
    <row r="18" spans="1:29" ht="11.25" customHeight="1">
      <c r="A18" s="73">
        <v>1995</v>
      </c>
      <c r="B18" s="110">
        <v>5289</v>
      </c>
      <c r="C18" s="110">
        <v>1145</v>
      </c>
      <c r="D18" s="110">
        <v>948.3</v>
      </c>
      <c r="E18" s="110">
        <v>5922.3</v>
      </c>
      <c r="F18" s="110">
        <v>165</v>
      </c>
      <c r="G18" s="110">
        <v>197.8</v>
      </c>
      <c r="H18" s="110">
        <f>124+597.3+22.5</f>
        <v>743.8</v>
      </c>
      <c r="I18" s="110">
        <v>60.5</v>
      </c>
      <c r="J18" s="110">
        <v>52.4</v>
      </c>
      <c r="K18" s="110">
        <v>11432</v>
      </c>
      <c r="L18" s="110">
        <v>287</v>
      </c>
      <c r="M18" s="110">
        <v>2912</v>
      </c>
      <c r="N18" s="110">
        <v>897</v>
      </c>
      <c r="O18" s="110">
        <v>10</v>
      </c>
      <c r="P18" s="110">
        <v>142</v>
      </c>
      <c r="Q18" s="110">
        <v>114</v>
      </c>
      <c r="R18" s="110">
        <v>804.1</v>
      </c>
      <c r="S18" s="110">
        <v>345</v>
      </c>
      <c r="T18" s="110">
        <v>190.3</v>
      </c>
      <c r="U18" s="110">
        <v>176</v>
      </c>
      <c r="V18" s="110">
        <v>209.65</v>
      </c>
      <c r="W18" s="110">
        <v>6.5</v>
      </c>
      <c r="X18" s="110">
        <v>37.799999999999997</v>
      </c>
      <c r="Y18" s="110">
        <v>22.7</v>
      </c>
      <c r="Z18" s="110">
        <v>25.4</v>
      </c>
      <c r="AA18" s="249" t="s">
        <v>368</v>
      </c>
      <c r="AB18" s="110">
        <f>150*55/2000</f>
        <v>4.125</v>
      </c>
      <c r="AC18" s="110">
        <v>32139.674999999999</v>
      </c>
    </row>
    <row r="19" spans="1:29" ht="11.25" customHeight="1">
      <c r="A19" s="73">
        <v>1996</v>
      </c>
      <c r="B19" s="110">
        <v>5191</v>
      </c>
      <c r="C19" s="110">
        <v>1052</v>
      </c>
      <c r="D19" s="110">
        <v>820.8</v>
      </c>
      <c r="E19" s="110">
        <v>5554.3</v>
      </c>
      <c r="F19" s="110">
        <v>154.30000000000001</v>
      </c>
      <c r="G19" s="110">
        <v>135.9</v>
      </c>
      <c r="H19" s="110">
        <v>952</v>
      </c>
      <c r="I19" s="110">
        <v>79</v>
      </c>
      <c r="J19" s="110">
        <v>45.5</v>
      </c>
      <c r="K19" s="110">
        <v>11426</v>
      </c>
      <c r="L19" s="110">
        <v>349</v>
      </c>
      <c r="M19" s="110">
        <v>2718</v>
      </c>
      <c r="N19" s="110">
        <v>992</v>
      </c>
      <c r="O19" s="110">
        <v>14</v>
      </c>
      <c r="P19" s="110">
        <v>110</v>
      </c>
      <c r="Q19" s="110">
        <v>97</v>
      </c>
      <c r="R19" s="110">
        <v>813</v>
      </c>
      <c r="S19" s="110">
        <v>347</v>
      </c>
      <c r="T19" s="110">
        <v>191</v>
      </c>
      <c r="U19" s="110">
        <v>247</v>
      </c>
      <c r="V19" s="110">
        <v>233.6</v>
      </c>
      <c r="W19" s="110">
        <v>6.5</v>
      </c>
      <c r="X19" s="110">
        <v>31.5</v>
      </c>
      <c r="Y19" s="110">
        <v>23</v>
      </c>
      <c r="Z19" s="110">
        <v>20.9</v>
      </c>
      <c r="AA19" s="249" t="s">
        <v>368</v>
      </c>
      <c r="AB19" s="110">
        <f>100*55/2000</f>
        <v>2.75</v>
      </c>
      <c r="AC19" s="110">
        <v>31607.05</v>
      </c>
    </row>
    <row r="20" spans="1:29" ht="11.25" customHeight="1">
      <c r="A20" s="73">
        <v>1997</v>
      </c>
      <c r="B20" s="110">
        <v>5161.8999999999996</v>
      </c>
      <c r="C20" s="110">
        <v>1312.3</v>
      </c>
      <c r="D20" s="110">
        <v>1042.5</v>
      </c>
      <c r="E20" s="110">
        <v>7290.9</v>
      </c>
      <c r="F20" s="110">
        <v>225.8</v>
      </c>
      <c r="G20" s="110">
        <v>146</v>
      </c>
      <c r="H20" s="110">
        <f>246+654.8+25.5</f>
        <v>926.3</v>
      </c>
      <c r="I20" s="110">
        <v>139.19999999999999</v>
      </c>
      <c r="J20" s="110">
        <v>57.5</v>
      </c>
      <c r="K20" s="110">
        <v>12692</v>
      </c>
      <c r="L20" s="110">
        <v>425</v>
      </c>
      <c r="M20" s="110">
        <v>2885</v>
      </c>
      <c r="N20" s="110">
        <v>962</v>
      </c>
      <c r="O20" s="110">
        <v>14</v>
      </c>
      <c r="P20" s="110">
        <v>178</v>
      </c>
      <c r="Q20" s="110">
        <v>108</v>
      </c>
      <c r="R20" s="110">
        <v>813.9</v>
      </c>
      <c r="S20" s="110">
        <v>324</v>
      </c>
      <c r="T20" s="110">
        <v>178.3</v>
      </c>
      <c r="U20" s="110">
        <v>264</v>
      </c>
      <c r="V20" s="110">
        <v>274.89999999999998</v>
      </c>
      <c r="W20" s="110">
        <v>6.9</v>
      </c>
      <c r="X20" s="110">
        <v>35</v>
      </c>
      <c r="Y20" s="110">
        <v>21</v>
      </c>
      <c r="Z20" s="110">
        <v>19.399999999999999</v>
      </c>
      <c r="AA20" s="249" t="s">
        <v>368</v>
      </c>
      <c r="AB20" s="110">
        <f>100*55/2000</f>
        <v>2.75</v>
      </c>
      <c r="AC20" s="110">
        <v>35506.549999999996</v>
      </c>
    </row>
    <row r="21" spans="1:29" ht="11.25" customHeight="1">
      <c r="A21" s="73">
        <v>1998</v>
      </c>
      <c r="B21" s="110">
        <v>5823.2</v>
      </c>
      <c r="C21" s="110">
        <v>1189.5999999999999</v>
      </c>
      <c r="D21" s="110">
        <v>990.1</v>
      </c>
      <c r="E21" s="110">
        <v>5820</v>
      </c>
      <c r="F21" s="110">
        <v>196.9</v>
      </c>
      <c r="G21" s="110">
        <v>174.1</v>
      </c>
      <c r="H21" s="110">
        <f>188+345.6+25.6</f>
        <v>559.20000000000005</v>
      </c>
      <c r="I21" s="110">
        <v>118</v>
      </c>
      <c r="J21" s="110">
        <v>51.6</v>
      </c>
      <c r="K21" s="110">
        <v>13670</v>
      </c>
      <c r="L21" s="110">
        <v>360</v>
      </c>
      <c r="M21" s="110">
        <v>2593</v>
      </c>
      <c r="N21" s="110">
        <v>897</v>
      </c>
      <c r="O21" s="110">
        <v>19</v>
      </c>
      <c r="P21" s="110">
        <v>128</v>
      </c>
      <c r="Q21" s="110">
        <v>101</v>
      </c>
      <c r="R21" s="110">
        <v>819.1</v>
      </c>
      <c r="S21" s="110">
        <v>332</v>
      </c>
      <c r="T21" s="110">
        <v>159.30000000000001</v>
      </c>
      <c r="U21" s="110">
        <v>224</v>
      </c>
      <c r="V21" s="110">
        <v>272.2</v>
      </c>
      <c r="W21" s="110">
        <v>10.5</v>
      </c>
      <c r="X21" s="110">
        <v>36.6</v>
      </c>
      <c r="Y21" s="110">
        <v>24.9</v>
      </c>
      <c r="Z21" s="110">
        <v>20</v>
      </c>
      <c r="AA21" s="249" t="s">
        <v>368</v>
      </c>
      <c r="AB21" s="249" t="s">
        <v>368</v>
      </c>
      <c r="AC21" s="110">
        <v>34589.300000000003</v>
      </c>
    </row>
    <row r="22" spans="1:29" ht="11.25" customHeight="1">
      <c r="A22" s="73">
        <v>1999</v>
      </c>
      <c r="B22" s="110">
        <v>5315.8</v>
      </c>
      <c r="C22" s="110">
        <v>1251.5999999999999</v>
      </c>
      <c r="D22" s="110">
        <v>1044.3</v>
      </c>
      <c r="E22" s="110">
        <v>6235.9</v>
      </c>
      <c r="F22" s="110">
        <v>216.1</v>
      </c>
      <c r="G22" s="110">
        <v>128.1</v>
      </c>
      <c r="H22" s="110">
        <f>196+516.2+22.9</f>
        <v>735.1</v>
      </c>
      <c r="I22" s="110">
        <v>90.5</v>
      </c>
      <c r="J22" s="110">
        <v>47.3</v>
      </c>
      <c r="K22" s="110">
        <v>9824</v>
      </c>
      <c r="L22" s="110">
        <v>327</v>
      </c>
      <c r="M22" s="110">
        <v>2513</v>
      </c>
      <c r="N22" s="110">
        <v>747</v>
      </c>
      <c r="O22" s="110">
        <v>22</v>
      </c>
      <c r="P22" s="110">
        <v>115</v>
      </c>
      <c r="Q22" s="110">
        <v>81</v>
      </c>
      <c r="R22" s="110">
        <v>915.7</v>
      </c>
      <c r="S22" s="110">
        <v>352</v>
      </c>
      <c r="T22" s="110">
        <v>183.3</v>
      </c>
      <c r="U22" s="110">
        <v>274</v>
      </c>
      <c r="V22" s="110">
        <v>317.89999999999998</v>
      </c>
      <c r="W22" s="110">
        <v>12.3</v>
      </c>
      <c r="X22" s="110">
        <v>27</v>
      </c>
      <c r="Y22" s="110">
        <v>22.2</v>
      </c>
      <c r="Z22" s="110">
        <v>21.2</v>
      </c>
      <c r="AA22" s="249" t="s">
        <v>368</v>
      </c>
      <c r="AB22" s="249" t="s">
        <v>368</v>
      </c>
      <c r="AC22" s="110">
        <v>30819.299999999996</v>
      </c>
    </row>
    <row r="23" spans="1:29" ht="11.25" customHeight="1">
      <c r="A23" s="73">
        <v>2000</v>
      </c>
      <c r="B23" s="110">
        <v>5290</v>
      </c>
      <c r="C23" s="110">
        <v>1275.7</v>
      </c>
      <c r="D23" s="110">
        <v>993.3</v>
      </c>
      <c r="E23" s="110">
        <v>7688</v>
      </c>
      <c r="F23" s="110">
        <v>207.9</v>
      </c>
      <c r="G23" s="110">
        <v>144.30000000000001</v>
      </c>
      <c r="H23" s="110">
        <f>197+681.1+23.9</f>
        <v>902</v>
      </c>
      <c r="I23" s="110">
        <v>96.9</v>
      </c>
      <c r="J23" s="110">
        <v>55.9</v>
      </c>
      <c r="K23" s="110">
        <v>12997</v>
      </c>
      <c r="L23" s="110">
        <v>458</v>
      </c>
      <c r="M23" s="110">
        <v>2763</v>
      </c>
      <c r="N23" s="110">
        <v>840</v>
      </c>
      <c r="O23" s="110">
        <v>26</v>
      </c>
      <c r="P23" s="110">
        <v>99</v>
      </c>
      <c r="Q23" s="110">
        <v>88</v>
      </c>
      <c r="R23" s="110">
        <v>950.4</v>
      </c>
      <c r="S23" s="110">
        <v>354</v>
      </c>
      <c r="T23" s="110">
        <v>239.3</v>
      </c>
      <c r="U23" s="110">
        <v>267</v>
      </c>
      <c r="V23" s="110">
        <v>285.60000000000002</v>
      </c>
      <c r="W23" s="110">
        <v>14.5</v>
      </c>
      <c r="X23" s="110">
        <v>34</v>
      </c>
      <c r="Y23" s="110">
        <v>17.399999999999999</v>
      </c>
      <c r="Z23" s="110">
        <v>27.3</v>
      </c>
      <c r="AA23" s="249" t="s">
        <v>368</v>
      </c>
      <c r="AB23" s="249" t="s">
        <v>368</v>
      </c>
      <c r="AC23" s="110">
        <v>36114.5</v>
      </c>
    </row>
    <row r="24" spans="1:29" ht="11.25" customHeight="1">
      <c r="A24" s="73">
        <v>2001</v>
      </c>
      <c r="B24" s="110">
        <v>4711.5</v>
      </c>
      <c r="C24" s="110">
        <v>1203.9000000000001</v>
      </c>
      <c r="D24" s="110">
        <v>1026.9000000000001</v>
      </c>
      <c r="E24" s="110">
        <v>6569.3</v>
      </c>
      <c r="F24" s="110">
        <v>230.4</v>
      </c>
      <c r="G24" s="110">
        <v>185</v>
      </c>
      <c r="H24" s="110">
        <f>210+420+21.2</f>
        <v>651.20000000000005</v>
      </c>
      <c r="I24" s="110">
        <v>82</v>
      </c>
      <c r="J24" s="110">
        <v>41</v>
      </c>
      <c r="K24" s="110">
        <v>12221</v>
      </c>
      <c r="L24" s="110">
        <v>373</v>
      </c>
      <c r="M24" s="110">
        <v>2462</v>
      </c>
      <c r="N24" s="110">
        <v>996</v>
      </c>
      <c r="O24" s="110">
        <v>11</v>
      </c>
      <c r="P24" s="110">
        <v>95</v>
      </c>
      <c r="Q24" s="110">
        <v>56</v>
      </c>
      <c r="R24" s="110">
        <v>825.5</v>
      </c>
      <c r="S24" s="110">
        <v>323</v>
      </c>
      <c r="T24" s="110">
        <v>223.3</v>
      </c>
      <c r="U24" s="110">
        <v>275</v>
      </c>
      <c r="V24" s="110">
        <v>266.5</v>
      </c>
      <c r="W24" s="110">
        <v>14</v>
      </c>
      <c r="X24" s="110">
        <v>25.8</v>
      </c>
      <c r="Y24" s="110">
        <v>19.7</v>
      </c>
      <c r="Z24" s="110">
        <v>27.5</v>
      </c>
      <c r="AA24" s="249" t="s">
        <v>368</v>
      </c>
      <c r="AB24" s="249" t="s">
        <v>368</v>
      </c>
      <c r="AC24" s="110">
        <v>32915.5</v>
      </c>
    </row>
    <row r="25" spans="1:29" ht="11.25" customHeight="1">
      <c r="A25" s="73">
        <v>2002</v>
      </c>
      <c r="B25" s="110">
        <v>4262</v>
      </c>
      <c r="C25" s="110">
        <v>1267.5</v>
      </c>
      <c r="D25" s="110">
        <v>890</v>
      </c>
      <c r="E25" s="110">
        <v>7338.9</v>
      </c>
      <c r="F25" s="110">
        <v>181.4</v>
      </c>
      <c r="G25" s="110">
        <v>31.3</v>
      </c>
      <c r="H25" s="110">
        <f>201+519.2+15.7</f>
        <v>735.90000000000009</v>
      </c>
      <c r="I25" s="110">
        <v>90</v>
      </c>
      <c r="J25" s="110">
        <v>53.2</v>
      </c>
      <c r="K25" s="110">
        <v>12374</v>
      </c>
      <c r="L25" s="110">
        <v>420</v>
      </c>
      <c r="M25" s="110">
        <v>2424</v>
      </c>
      <c r="N25" s="110">
        <v>801</v>
      </c>
      <c r="O25" s="110">
        <v>7</v>
      </c>
      <c r="P25" s="110">
        <v>97</v>
      </c>
      <c r="Q25" s="110">
        <v>70</v>
      </c>
      <c r="R25" s="110">
        <v>942.3</v>
      </c>
      <c r="S25" s="110">
        <v>320</v>
      </c>
      <c r="T25" s="110">
        <v>199.4</v>
      </c>
      <c r="U25" s="110">
        <v>300</v>
      </c>
      <c r="V25" s="110">
        <v>284.5</v>
      </c>
      <c r="W25" s="110">
        <v>10</v>
      </c>
      <c r="X25" s="110">
        <v>26.1</v>
      </c>
      <c r="Y25" s="110">
        <v>24.2</v>
      </c>
      <c r="Z25" s="110">
        <v>23</v>
      </c>
      <c r="AA25" s="249" t="s">
        <v>368</v>
      </c>
      <c r="AB25" s="249" t="s">
        <v>368</v>
      </c>
      <c r="AC25" s="110">
        <v>33172.699999999997</v>
      </c>
    </row>
    <row r="26" spans="1:29" ht="11.25" customHeight="1">
      <c r="A26" s="73">
        <v>2003</v>
      </c>
      <c r="B26" s="110">
        <v>4390</v>
      </c>
      <c r="C26" s="110">
        <v>1259.5</v>
      </c>
      <c r="D26" s="110">
        <v>934.1</v>
      </c>
      <c r="E26" s="110">
        <v>6643.5</v>
      </c>
      <c r="F26" s="110">
        <v>245.7</v>
      </c>
      <c r="G26" s="110">
        <v>113.2</v>
      </c>
      <c r="H26" s="110">
        <f>209+577.5+16.3</f>
        <v>802.8</v>
      </c>
      <c r="I26" s="110">
        <v>97.6</v>
      </c>
      <c r="J26" s="110">
        <v>48.5</v>
      </c>
      <c r="K26" s="110">
        <v>11545</v>
      </c>
      <c r="L26" s="110">
        <v>382</v>
      </c>
      <c r="M26" s="110">
        <v>2063</v>
      </c>
      <c r="N26" s="110">
        <v>1026</v>
      </c>
      <c r="O26" s="249" t="s">
        <v>368</v>
      </c>
      <c r="P26" s="110">
        <v>105</v>
      </c>
      <c r="Q26" s="110">
        <v>59</v>
      </c>
      <c r="R26" s="110">
        <v>1078</v>
      </c>
      <c r="S26" s="110">
        <v>300</v>
      </c>
      <c r="T26" s="110">
        <v>233.4</v>
      </c>
      <c r="U26" s="110">
        <v>273</v>
      </c>
      <c r="V26" s="110">
        <v>309.7</v>
      </c>
      <c r="W26" s="110">
        <v>11.3</v>
      </c>
      <c r="X26" s="110">
        <v>25.4</v>
      </c>
      <c r="Y26" s="110">
        <v>18</v>
      </c>
      <c r="Z26" s="110">
        <v>21.3</v>
      </c>
      <c r="AA26" s="249" t="s">
        <v>368</v>
      </c>
      <c r="AB26" s="249" t="s">
        <v>368</v>
      </c>
      <c r="AC26" s="110">
        <v>31985</v>
      </c>
    </row>
    <row r="27" spans="1:29" ht="11.25" customHeight="1">
      <c r="A27" s="73">
        <v>2004</v>
      </c>
      <c r="B27" s="110">
        <v>5206</v>
      </c>
      <c r="C27" s="110">
        <v>1307.0999999999999</v>
      </c>
      <c r="D27" s="110">
        <v>878.3</v>
      </c>
      <c r="E27" s="110">
        <v>6240</v>
      </c>
      <c r="F27" s="110">
        <v>283.10000000000002</v>
      </c>
      <c r="G27" s="110">
        <v>106.5</v>
      </c>
      <c r="H27" s="110">
        <f>156+143.9+25</f>
        <v>324.89999999999998</v>
      </c>
      <c r="I27" s="110">
        <v>101.1</v>
      </c>
      <c r="J27" s="110">
        <v>51.1</v>
      </c>
      <c r="K27" s="110">
        <v>12872</v>
      </c>
      <c r="L27" s="110">
        <v>417</v>
      </c>
      <c r="M27" s="110">
        <v>2165</v>
      </c>
      <c r="N27" s="110">
        <v>798</v>
      </c>
      <c r="O27" s="249" t="s">
        <v>368</v>
      </c>
      <c r="P27" s="110">
        <v>45</v>
      </c>
      <c r="Q27" s="110">
        <v>63</v>
      </c>
      <c r="R27" s="110">
        <v>1106.9000000000001</v>
      </c>
      <c r="S27" s="110">
        <v>220</v>
      </c>
      <c r="T27" s="110">
        <v>179.4</v>
      </c>
      <c r="U27" s="110">
        <v>269</v>
      </c>
      <c r="V27" s="110">
        <v>308.8</v>
      </c>
      <c r="W27" s="110">
        <v>8.3000000000000007</v>
      </c>
      <c r="X27" s="110">
        <v>26.7</v>
      </c>
      <c r="Y27" s="110">
        <v>17.2</v>
      </c>
      <c r="Z27" s="110">
        <v>17.899999999999999</v>
      </c>
      <c r="AA27" s="249" t="s">
        <v>368</v>
      </c>
      <c r="AB27" s="249" t="s">
        <v>368</v>
      </c>
      <c r="AC27" s="110">
        <v>33012.300000000003</v>
      </c>
    </row>
    <row r="28" spans="1:29" ht="11.25" customHeight="1">
      <c r="A28" s="73">
        <v>2005</v>
      </c>
      <c r="B28" s="110">
        <v>4833.5</v>
      </c>
      <c r="C28" s="110">
        <v>1184.5</v>
      </c>
      <c r="D28" s="110">
        <v>823.3</v>
      </c>
      <c r="E28" s="110">
        <v>7813.7</v>
      </c>
      <c r="F28" s="110">
        <v>250.8</v>
      </c>
      <c r="G28" s="110">
        <v>135</v>
      </c>
      <c r="H28" s="110">
        <f>171+295.9+9.1</f>
        <v>476</v>
      </c>
      <c r="I28" s="110">
        <v>81.7</v>
      </c>
      <c r="J28" s="110">
        <v>49</v>
      </c>
      <c r="K28" s="110">
        <v>9251</v>
      </c>
      <c r="L28" s="110">
        <v>335</v>
      </c>
      <c r="M28" s="110">
        <v>1018</v>
      </c>
      <c r="N28" s="110">
        <v>870</v>
      </c>
      <c r="O28" s="249" t="s">
        <v>368</v>
      </c>
      <c r="P28" s="110">
        <v>70</v>
      </c>
      <c r="Q28" s="110">
        <v>29</v>
      </c>
      <c r="R28" s="110">
        <v>1161.4000000000001</v>
      </c>
      <c r="S28" s="110">
        <v>212</v>
      </c>
      <c r="T28" s="110">
        <v>312.39999999999998</v>
      </c>
      <c r="U28" s="110">
        <v>250.5</v>
      </c>
      <c r="V28" s="110">
        <v>312.2</v>
      </c>
      <c r="W28" s="110">
        <v>10.5</v>
      </c>
      <c r="X28" s="110">
        <v>36.200000000000003</v>
      </c>
      <c r="Y28" s="110">
        <v>17.2</v>
      </c>
      <c r="Z28" s="110">
        <v>16.5</v>
      </c>
      <c r="AA28" s="249" t="s">
        <v>368</v>
      </c>
      <c r="AB28" s="249" t="s">
        <v>368</v>
      </c>
      <c r="AC28" s="110">
        <v>29549.4</v>
      </c>
    </row>
    <row r="29" spans="1:29" ht="11.25" customHeight="1">
      <c r="A29" s="73">
        <v>2006</v>
      </c>
      <c r="B29" s="110">
        <v>4911.7</v>
      </c>
      <c r="C29" s="110">
        <v>1010.3</v>
      </c>
      <c r="D29" s="110">
        <v>842</v>
      </c>
      <c r="E29" s="110">
        <v>6377.5</v>
      </c>
      <c r="F29" s="110">
        <v>294.2</v>
      </c>
      <c r="G29" s="110">
        <v>131</v>
      </c>
      <c r="H29" s="110">
        <f>158+633.6+21.5</f>
        <v>813.1</v>
      </c>
      <c r="I29" s="110">
        <v>44.5</v>
      </c>
      <c r="J29" s="110">
        <v>42.8</v>
      </c>
      <c r="K29" s="110">
        <v>9020</v>
      </c>
      <c r="L29" s="110">
        <v>417</v>
      </c>
      <c r="M29" s="110">
        <v>1232</v>
      </c>
      <c r="N29" s="110">
        <v>980</v>
      </c>
      <c r="O29" s="249" t="s">
        <v>368</v>
      </c>
      <c r="P29" s="110">
        <v>63</v>
      </c>
      <c r="Q29" s="110">
        <v>32</v>
      </c>
      <c r="R29" s="110">
        <v>1201.9000000000001</v>
      </c>
      <c r="S29" s="110">
        <v>185</v>
      </c>
      <c r="T29" s="110">
        <v>146.5</v>
      </c>
      <c r="U29" s="110">
        <v>231.9</v>
      </c>
      <c r="V29" s="110">
        <v>344.5</v>
      </c>
      <c r="W29" s="110">
        <v>11</v>
      </c>
      <c r="X29" s="110">
        <v>26.1</v>
      </c>
      <c r="Y29" s="110">
        <v>17.7</v>
      </c>
      <c r="Z29" s="110">
        <v>14.4</v>
      </c>
      <c r="AA29" s="249" t="s">
        <v>368</v>
      </c>
      <c r="AB29" s="249" t="s">
        <v>368</v>
      </c>
      <c r="AC29" s="110">
        <v>28390.1</v>
      </c>
    </row>
    <row r="30" spans="1:29" ht="11.25" customHeight="1">
      <c r="A30" s="73">
        <v>2007</v>
      </c>
      <c r="B30" s="110">
        <v>4544.7</v>
      </c>
      <c r="C30" s="110">
        <v>1127.1500000000001</v>
      </c>
      <c r="D30" s="110">
        <v>872.95</v>
      </c>
      <c r="E30" s="110">
        <v>7057.25</v>
      </c>
      <c r="F30" s="110">
        <v>310.68</v>
      </c>
      <c r="G30" s="110">
        <v>126.6</v>
      </c>
      <c r="H30" s="110">
        <f>152+240.8+12.1</f>
        <v>404.90000000000003</v>
      </c>
      <c r="I30" s="110">
        <v>88.46</v>
      </c>
      <c r="J30" s="110">
        <v>47.8</v>
      </c>
      <c r="K30" s="110">
        <v>7625</v>
      </c>
      <c r="L30" s="110">
        <v>361</v>
      </c>
      <c r="M30" s="110">
        <v>1627</v>
      </c>
      <c r="N30" s="110">
        <v>798</v>
      </c>
      <c r="O30" s="249" t="s">
        <v>368</v>
      </c>
      <c r="P30" s="110">
        <v>56</v>
      </c>
      <c r="Q30" s="249" t="s">
        <v>370</v>
      </c>
      <c r="R30" s="110">
        <v>1222.7</v>
      </c>
      <c r="S30" s="249" t="s">
        <v>372</v>
      </c>
      <c r="T30" s="110">
        <v>193.1</v>
      </c>
      <c r="U30" s="110">
        <v>283</v>
      </c>
      <c r="V30" s="110">
        <v>327.7</v>
      </c>
      <c r="W30" s="110">
        <v>12.8</v>
      </c>
      <c r="X30" s="110">
        <v>24.5</v>
      </c>
      <c r="Y30" s="110">
        <v>16.3</v>
      </c>
      <c r="Z30" s="110">
        <v>16.7</v>
      </c>
      <c r="AA30" s="249" t="s">
        <v>368</v>
      </c>
      <c r="AB30" s="249" t="s">
        <v>368</v>
      </c>
      <c r="AC30" s="110">
        <v>27144.289999999997</v>
      </c>
    </row>
    <row r="31" spans="1:29" ht="11.25" customHeight="1">
      <c r="A31" s="73">
        <v>2008</v>
      </c>
      <c r="B31" s="110">
        <v>4811.6499999999996</v>
      </c>
      <c r="C31" s="110">
        <v>1134.97</v>
      </c>
      <c r="D31" s="110">
        <v>869.85</v>
      </c>
      <c r="E31" s="110">
        <v>7279.36</v>
      </c>
      <c r="F31" s="110">
        <v>248.06</v>
      </c>
      <c r="G31" s="110">
        <v>107.2</v>
      </c>
      <c r="H31" s="110">
        <f>160+368+15.5</f>
        <v>543.5</v>
      </c>
      <c r="I31" s="110">
        <v>81.61</v>
      </c>
      <c r="J31" s="110">
        <v>43.3</v>
      </c>
      <c r="K31" s="110">
        <v>10076</v>
      </c>
      <c r="L31" s="110">
        <v>527</v>
      </c>
      <c r="M31" s="110">
        <v>1548</v>
      </c>
      <c r="N31" s="110">
        <v>619</v>
      </c>
      <c r="O31" s="249" t="s">
        <v>368</v>
      </c>
      <c r="P31" s="110">
        <v>68</v>
      </c>
      <c r="Q31" s="249" t="s">
        <v>370</v>
      </c>
      <c r="R31" s="110">
        <v>1265.9000000000001</v>
      </c>
      <c r="S31" s="249" t="s">
        <v>372</v>
      </c>
      <c r="T31" s="110">
        <v>116</v>
      </c>
      <c r="U31" s="110">
        <v>302.5</v>
      </c>
      <c r="V31" s="110">
        <v>393.25</v>
      </c>
      <c r="W31" s="110">
        <v>8.6999999999999993</v>
      </c>
      <c r="X31" s="110">
        <v>23</v>
      </c>
      <c r="Y31" s="110">
        <v>20.9</v>
      </c>
      <c r="Z31" s="110">
        <v>16.8</v>
      </c>
      <c r="AA31" s="249" t="s">
        <v>368</v>
      </c>
      <c r="AB31" s="249" t="s">
        <v>368</v>
      </c>
      <c r="AC31" s="110">
        <v>30104.55</v>
      </c>
    </row>
    <row r="32" spans="1:29" ht="11.25" customHeight="1">
      <c r="A32" s="73">
        <v>2009</v>
      </c>
      <c r="B32" s="110">
        <v>4843.8500000000004</v>
      </c>
      <c r="C32" s="110">
        <v>1103.52</v>
      </c>
      <c r="D32" s="110">
        <v>957.22</v>
      </c>
      <c r="E32" s="110">
        <v>7267.89</v>
      </c>
      <c r="F32" s="110">
        <v>442.87</v>
      </c>
      <c r="G32" s="110">
        <v>179.6</v>
      </c>
      <c r="H32" s="110">
        <f>112+496+18.6</f>
        <v>626.6</v>
      </c>
      <c r="I32" s="110">
        <v>68.72</v>
      </c>
      <c r="J32" s="110">
        <v>43.75</v>
      </c>
      <c r="K32" s="110">
        <v>9128</v>
      </c>
      <c r="L32" s="110">
        <v>443</v>
      </c>
      <c r="M32" s="110">
        <v>1304</v>
      </c>
      <c r="N32" s="110">
        <v>912</v>
      </c>
      <c r="O32" s="249" t="s">
        <v>368</v>
      </c>
      <c r="P32" s="110">
        <v>52</v>
      </c>
      <c r="Q32" s="249" t="s">
        <v>370</v>
      </c>
      <c r="R32" s="110">
        <v>1400.7</v>
      </c>
      <c r="S32" s="249" t="s">
        <v>372</v>
      </c>
      <c r="T32" s="110">
        <v>298.5</v>
      </c>
      <c r="U32" s="110">
        <v>219.8</v>
      </c>
      <c r="V32" s="110">
        <v>345.65</v>
      </c>
      <c r="W32" s="110">
        <v>9.3000000000000007</v>
      </c>
      <c r="X32" s="110">
        <v>25.6</v>
      </c>
      <c r="Y32" s="110">
        <v>23.7</v>
      </c>
      <c r="Z32" s="110">
        <v>15.8</v>
      </c>
      <c r="AA32" s="249" t="s">
        <v>368</v>
      </c>
      <c r="AB32" s="249" t="s">
        <v>368</v>
      </c>
      <c r="AC32" s="110">
        <v>29712.070000000003</v>
      </c>
    </row>
    <row r="33" spans="1:30" ht="11.25" customHeight="1">
      <c r="A33" s="73">
        <v>2010</v>
      </c>
      <c r="B33" s="110">
        <v>4641.05</v>
      </c>
      <c r="C33" s="110">
        <v>1149.43</v>
      </c>
      <c r="D33" s="110">
        <v>813.6</v>
      </c>
      <c r="E33" s="110">
        <v>7432.12</v>
      </c>
      <c r="F33" s="110">
        <v>313.22000000000003</v>
      </c>
      <c r="G33" s="110">
        <v>95.2</v>
      </c>
      <c r="H33" s="110">
        <f>142+390+12.1</f>
        <v>544.1</v>
      </c>
      <c r="I33" s="110">
        <v>66.38</v>
      </c>
      <c r="J33" s="110">
        <v>40.909999999999997</v>
      </c>
      <c r="K33" s="110">
        <v>8243</v>
      </c>
      <c r="L33" s="110">
        <v>596</v>
      </c>
      <c r="M33" s="110">
        <v>1238</v>
      </c>
      <c r="N33" s="110">
        <v>882</v>
      </c>
      <c r="O33" s="249" t="s">
        <v>368</v>
      </c>
      <c r="P33" s="110">
        <v>41</v>
      </c>
      <c r="Q33" s="249" t="s">
        <v>370</v>
      </c>
      <c r="R33" s="110">
        <v>1426</v>
      </c>
      <c r="S33" s="249" t="s">
        <v>368</v>
      </c>
      <c r="T33" s="110">
        <v>174.3</v>
      </c>
      <c r="U33" s="110">
        <v>233.2</v>
      </c>
      <c r="V33" s="110">
        <v>340.41</v>
      </c>
      <c r="W33" s="110">
        <v>8.9</v>
      </c>
      <c r="X33" s="110">
        <v>32.700000000000003</v>
      </c>
      <c r="Y33" s="110">
        <v>29</v>
      </c>
      <c r="Z33" s="110">
        <v>15.1</v>
      </c>
      <c r="AA33" s="249" t="s">
        <v>368</v>
      </c>
      <c r="AB33" s="249" t="s">
        <v>368</v>
      </c>
      <c r="AC33" s="110">
        <v>28355.620000000003</v>
      </c>
    </row>
    <row r="34" spans="1:30" ht="11.25" customHeight="1">
      <c r="A34" s="73">
        <v>2011</v>
      </c>
      <c r="B34" s="110">
        <v>4719.8</v>
      </c>
      <c r="C34" s="110">
        <v>1071.27</v>
      </c>
      <c r="D34" s="110">
        <v>965.72</v>
      </c>
      <c r="E34" s="110">
        <v>7408.74</v>
      </c>
      <c r="F34" s="110">
        <v>334.41500000000002</v>
      </c>
      <c r="G34" s="110">
        <v>115.9</v>
      </c>
      <c r="H34" s="110">
        <f>160+444+13.3</f>
        <v>617.29999999999995</v>
      </c>
      <c r="I34" s="110">
        <v>66.650000000000006</v>
      </c>
      <c r="J34" s="110">
        <v>38.659999999999997</v>
      </c>
      <c r="K34" s="110">
        <v>8905</v>
      </c>
      <c r="L34" s="110">
        <v>657</v>
      </c>
      <c r="M34" s="110">
        <v>1264</v>
      </c>
      <c r="N34" s="110">
        <v>920</v>
      </c>
      <c r="O34" s="249" t="s">
        <v>368</v>
      </c>
      <c r="P34" s="110">
        <v>52</v>
      </c>
      <c r="Q34" s="249" t="s">
        <v>370</v>
      </c>
      <c r="R34" s="110">
        <v>1450.8</v>
      </c>
      <c r="S34" s="249" t="s">
        <v>368</v>
      </c>
      <c r="T34" s="110">
        <v>263</v>
      </c>
      <c r="U34" s="110">
        <v>225.2</v>
      </c>
      <c r="V34" s="110">
        <v>385.685</v>
      </c>
      <c r="W34" s="110">
        <v>8.6999999999999993</v>
      </c>
      <c r="X34" s="110">
        <v>37.700000000000003</v>
      </c>
      <c r="Y34" s="110">
        <v>33.299999999999997</v>
      </c>
      <c r="Z34" s="110">
        <v>14.3</v>
      </c>
      <c r="AA34" s="249" t="s">
        <v>368</v>
      </c>
      <c r="AB34" s="249" t="s">
        <v>368</v>
      </c>
      <c r="AC34" s="110">
        <v>29555.14</v>
      </c>
    </row>
    <row r="35" spans="1:30" ht="11.25" customHeight="1">
      <c r="A35" s="73">
        <v>2012</v>
      </c>
      <c r="B35" s="110">
        <v>4496.1499999999996</v>
      </c>
      <c r="C35" s="110">
        <v>968.07</v>
      </c>
      <c r="D35" s="110">
        <v>851.24</v>
      </c>
      <c r="E35" s="110">
        <v>7530.8829999999998</v>
      </c>
      <c r="F35" s="110">
        <v>424</v>
      </c>
      <c r="G35" s="110">
        <v>42.6</v>
      </c>
      <c r="H35" s="110">
        <f>115+436.1+12.9</f>
        <v>564</v>
      </c>
      <c r="I35" s="110">
        <v>60.8</v>
      </c>
      <c r="J35" s="110">
        <v>35.200000000000003</v>
      </c>
      <c r="K35" s="110">
        <v>8982</v>
      </c>
      <c r="L35" s="110">
        <v>644</v>
      </c>
      <c r="M35" s="110">
        <v>1153</v>
      </c>
      <c r="N35" s="110">
        <v>850</v>
      </c>
      <c r="O35" s="249" t="s">
        <v>368</v>
      </c>
      <c r="P35" s="110">
        <v>52</v>
      </c>
      <c r="Q35" s="249" t="s">
        <v>370</v>
      </c>
      <c r="R35" s="110">
        <v>1526</v>
      </c>
      <c r="S35" s="249" t="s">
        <v>368</v>
      </c>
      <c r="T35" s="249" t="s">
        <v>370</v>
      </c>
      <c r="U35" s="110">
        <v>188.9</v>
      </c>
      <c r="V35" s="110">
        <v>402.25</v>
      </c>
      <c r="W35" s="249" t="s">
        <v>370</v>
      </c>
      <c r="X35" s="110">
        <v>29.6</v>
      </c>
      <c r="Y35" s="110">
        <v>31.1</v>
      </c>
      <c r="Z35" s="249" t="s">
        <v>370</v>
      </c>
      <c r="AA35" s="249" t="s">
        <v>368</v>
      </c>
      <c r="AB35" s="249" t="s">
        <v>368</v>
      </c>
      <c r="AC35" s="110">
        <v>28831.792999999998</v>
      </c>
    </row>
    <row r="36" spans="1:30" ht="11.25" customHeight="1">
      <c r="A36" s="73">
        <v>2013</v>
      </c>
      <c r="B36" s="110">
        <v>5261.7</v>
      </c>
      <c r="C36" s="110">
        <v>905.37099999999998</v>
      </c>
      <c r="D36" s="110">
        <v>877.13</v>
      </c>
      <c r="E36" s="110">
        <v>8631.7900000000009</v>
      </c>
      <c r="F36" s="110">
        <v>332.09</v>
      </c>
      <c r="G36" s="110">
        <v>147.1</v>
      </c>
      <c r="H36" s="110">
        <f>95.4+255+13.4</f>
        <v>363.79999999999995</v>
      </c>
      <c r="I36" s="110">
        <v>61.034999999999997</v>
      </c>
      <c r="J36" s="110">
        <v>33</v>
      </c>
      <c r="K36" s="110">
        <v>8268</v>
      </c>
      <c r="L36" s="110">
        <v>682</v>
      </c>
      <c r="M36" s="110">
        <v>1204</v>
      </c>
      <c r="N36" s="110">
        <v>912</v>
      </c>
      <c r="O36" s="249" t="s">
        <v>368</v>
      </c>
      <c r="P36" s="110">
        <v>45</v>
      </c>
      <c r="Q36" s="249" t="s">
        <v>370</v>
      </c>
      <c r="R36" s="110">
        <v>1523.5</v>
      </c>
      <c r="S36" s="249" t="s">
        <v>368</v>
      </c>
      <c r="T36" s="249">
        <v>182.92</v>
      </c>
      <c r="U36" s="110">
        <v>162.1</v>
      </c>
      <c r="V36" s="110">
        <v>447.87</v>
      </c>
      <c r="W36" s="249">
        <v>7.25</v>
      </c>
      <c r="X36" s="110">
        <v>27.6</v>
      </c>
      <c r="Y36" s="110">
        <v>30.5</v>
      </c>
      <c r="Z36" s="110">
        <v>12.1</v>
      </c>
      <c r="AA36" s="249" t="s">
        <v>368</v>
      </c>
      <c r="AB36" s="249" t="s">
        <v>368</v>
      </c>
      <c r="AC36" s="110">
        <v>30117.856000000003</v>
      </c>
    </row>
    <row r="37" spans="1:30" ht="11.25" customHeight="1">
      <c r="A37" s="73">
        <v>2014</v>
      </c>
      <c r="B37" s="110">
        <v>5931.55</v>
      </c>
      <c r="C37" s="110">
        <v>852.79899999999998</v>
      </c>
      <c r="D37" s="110">
        <v>831.61</v>
      </c>
      <c r="E37" s="110">
        <v>7883.83</v>
      </c>
      <c r="F37" s="110">
        <v>363.64</v>
      </c>
      <c r="G37" s="110">
        <v>152.1</v>
      </c>
      <c r="H37" s="110">
        <f>113+324+14.8</f>
        <v>451.8</v>
      </c>
      <c r="I37" s="110">
        <v>64.927999999999997</v>
      </c>
      <c r="J37" s="110">
        <v>33.4</v>
      </c>
      <c r="K37" s="110">
        <v>6768</v>
      </c>
      <c r="L37" s="110">
        <v>732</v>
      </c>
      <c r="M37" s="110">
        <v>1047</v>
      </c>
      <c r="N37" s="110">
        <v>824</v>
      </c>
      <c r="O37" s="249" t="s">
        <v>368</v>
      </c>
      <c r="P37" s="110">
        <v>40</v>
      </c>
      <c r="Q37" s="249" t="s">
        <v>370</v>
      </c>
      <c r="R37" s="110">
        <v>1511.85</v>
      </c>
      <c r="S37" s="249" t="s">
        <v>368</v>
      </c>
      <c r="T37" s="249">
        <v>172.94</v>
      </c>
      <c r="U37" s="110">
        <v>187.3</v>
      </c>
      <c r="V37" s="110">
        <v>420</v>
      </c>
      <c r="W37" s="249">
        <v>6</v>
      </c>
      <c r="X37" s="110">
        <v>28.5</v>
      </c>
      <c r="Y37" s="110">
        <v>33.4</v>
      </c>
      <c r="Z37" s="110">
        <v>11.75</v>
      </c>
      <c r="AA37" s="249" t="s">
        <v>368</v>
      </c>
      <c r="AB37" s="249" t="s">
        <v>368</v>
      </c>
      <c r="AC37" s="110">
        <v>28348.397000000004</v>
      </c>
    </row>
    <row r="38" spans="1:30" ht="11.25" customHeight="1">
      <c r="A38" s="73">
        <v>2015</v>
      </c>
      <c r="B38" s="110">
        <v>5051.25</v>
      </c>
      <c r="C38" s="110">
        <v>844.78</v>
      </c>
      <c r="D38" s="110">
        <v>816.52</v>
      </c>
      <c r="E38" s="110">
        <v>7621.15</v>
      </c>
      <c r="F38" s="110">
        <v>335.48</v>
      </c>
      <c r="G38" s="110">
        <v>126.25</v>
      </c>
      <c r="H38" s="110">
        <f>106+324.8+9.7</f>
        <v>440.5</v>
      </c>
      <c r="I38" s="110">
        <v>45.656999999999996</v>
      </c>
      <c r="J38" s="110">
        <v>31.7</v>
      </c>
      <c r="K38" s="110">
        <v>6353</v>
      </c>
      <c r="L38" s="110">
        <v>863</v>
      </c>
      <c r="M38" s="110">
        <v>910</v>
      </c>
      <c r="N38" s="110">
        <v>904</v>
      </c>
      <c r="O38" s="249" t="s">
        <v>368</v>
      </c>
      <c r="P38" s="110">
        <v>30</v>
      </c>
      <c r="Q38" s="249" t="s">
        <v>370</v>
      </c>
      <c r="R38" s="110">
        <v>1532.8</v>
      </c>
      <c r="S38" s="249" t="s">
        <v>368</v>
      </c>
      <c r="T38" s="249">
        <v>228.99</v>
      </c>
      <c r="U38" s="110">
        <v>159.5</v>
      </c>
      <c r="V38" s="110">
        <v>428.15</v>
      </c>
      <c r="W38" s="249">
        <v>4.5999999999999996</v>
      </c>
      <c r="X38" s="110">
        <v>20.9</v>
      </c>
      <c r="Y38" s="110">
        <v>39</v>
      </c>
      <c r="Z38" s="110">
        <v>13.65</v>
      </c>
      <c r="AA38" s="249" t="s">
        <v>368</v>
      </c>
      <c r="AB38" s="249" t="s">
        <v>368</v>
      </c>
      <c r="AC38" s="110">
        <v>26800.876999999997</v>
      </c>
    </row>
    <row r="39" spans="1:30" ht="11.25" customHeight="1">
      <c r="A39" s="73">
        <v>2016</v>
      </c>
      <c r="B39" s="110">
        <v>5747.5</v>
      </c>
      <c r="C39" s="110">
        <v>791.94</v>
      </c>
      <c r="D39" s="110">
        <v>738.77</v>
      </c>
      <c r="E39" s="110">
        <v>7697.03</v>
      </c>
      <c r="F39" s="110">
        <v>350.24</v>
      </c>
      <c r="G39" s="110">
        <v>164.65</v>
      </c>
      <c r="H39" s="110">
        <f>108.8+156.6</f>
        <v>265.39999999999998</v>
      </c>
      <c r="I39" s="110">
        <v>64.05</v>
      </c>
      <c r="J39" s="110">
        <v>32.700000000000003</v>
      </c>
      <c r="K39" s="110">
        <v>6088</v>
      </c>
      <c r="L39" s="110">
        <v>935</v>
      </c>
      <c r="M39" s="110">
        <v>803</v>
      </c>
      <c r="N39" s="110">
        <v>904</v>
      </c>
      <c r="O39" s="249" t="s">
        <v>368</v>
      </c>
      <c r="P39" s="110">
        <v>18</v>
      </c>
      <c r="Q39" s="249" t="s">
        <v>370</v>
      </c>
      <c r="R39" s="110">
        <v>1480.345</v>
      </c>
      <c r="S39" s="249" t="s">
        <v>368</v>
      </c>
      <c r="T39" s="249">
        <v>138.05000000000001</v>
      </c>
      <c r="U39" s="110">
        <v>151.35</v>
      </c>
      <c r="V39" s="110">
        <v>481.37</v>
      </c>
      <c r="W39" s="249">
        <v>2.8</v>
      </c>
      <c r="X39" s="110">
        <v>28.3</v>
      </c>
      <c r="Y39" s="110">
        <v>37.340000000000003</v>
      </c>
      <c r="Z39" s="110">
        <v>9.8800000000000008</v>
      </c>
      <c r="AA39" s="249" t="s">
        <v>368</v>
      </c>
      <c r="AB39" s="249" t="s">
        <v>368</v>
      </c>
      <c r="AC39" s="110">
        <v>26929.715</v>
      </c>
    </row>
    <row r="40" spans="1:30" ht="11.25" customHeight="1">
      <c r="A40" s="73">
        <v>2017</v>
      </c>
      <c r="B40" s="110">
        <v>5776.85</v>
      </c>
      <c r="C40" s="110">
        <v>700.77</v>
      </c>
      <c r="D40" s="110">
        <v>737.45</v>
      </c>
      <c r="E40" s="110">
        <v>7383.85</v>
      </c>
      <c r="F40" s="110">
        <v>437.55</v>
      </c>
      <c r="G40" s="110">
        <v>129.75</v>
      </c>
      <c r="H40" s="110">
        <f>117.9+325.5</f>
        <v>443.4</v>
      </c>
      <c r="I40" s="110">
        <v>45.65</v>
      </c>
      <c r="J40" s="110">
        <v>31.2</v>
      </c>
      <c r="K40" s="110">
        <v>5088</v>
      </c>
      <c r="L40" s="110">
        <v>1029</v>
      </c>
      <c r="M40" s="110">
        <v>698</v>
      </c>
      <c r="N40" s="110">
        <v>882</v>
      </c>
      <c r="O40" s="249" t="s">
        <v>368</v>
      </c>
      <c r="P40" s="249" t="s">
        <v>370</v>
      </c>
      <c r="Q40" s="249" t="s">
        <v>370</v>
      </c>
      <c r="R40" s="110">
        <v>1360.4</v>
      </c>
      <c r="S40" s="249" t="s">
        <v>368</v>
      </c>
      <c r="T40" s="249">
        <v>187.68</v>
      </c>
      <c r="U40" s="110">
        <v>141.85</v>
      </c>
      <c r="V40" s="110">
        <v>419.70299999999997</v>
      </c>
      <c r="W40" s="249">
        <v>3.33</v>
      </c>
      <c r="X40" s="110">
        <v>33.6</v>
      </c>
      <c r="Y40" s="110">
        <v>43.32</v>
      </c>
      <c r="Z40" s="110">
        <v>12.8</v>
      </c>
      <c r="AA40" s="249" t="s">
        <v>368</v>
      </c>
      <c r="AB40" s="249" t="s">
        <v>368</v>
      </c>
      <c r="AC40" s="110">
        <v>25586.153000000002</v>
      </c>
      <c r="AD40" s="257"/>
    </row>
    <row r="41" spans="1:30" ht="11.25" customHeight="1">
      <c r="A41" s="73">
        <v>2018</v>
      </c>
      <c r="B41" s="250">
        <v>5120</v>
      </c>
      <c r="C41" s="250">
        <v>651.5</v>
      </c>
      <c r="D41" s="250">
        <v>805.5</v>
      </c>
      <c r="E41" s="250">
        <v>7596</v>
      </c>
      <c r="F41" s="250">
        <v>344.4</v>
      </c>
      <c r="G41" s="250">
        <v>149.15</v>
      </c>
      <c r="H41" s="110">
        <v>380.3</v>
      </c>
      <c r="I41" s="250">
        <v>39.549999999999997</v>
      </c>
      <c r="J41" s="110" t="s">
        <v>368</v>
      </c>
      <c r="K41" s="250">
        <v>3875</v>
      </c>
      <c r="L41" s="250">
        <v>804</v>
      </c>
      <c r="M41" s="110">
        <v>509</v>
      </c>
      <c r="N41" s="110">
        <v>888</v>
      </c>
      <c r="O41" s="249" t="s">
        <v>368</v>
      </c>
      <c r="P41" s="249" t="s">
        <v>370</v>
      </c>
      <c r="Q41" s="249" t="s">
        <v>370</v>
      </c>
      <c r="R41" s="110">
        <v>1304.9949999999999</v>
      </c>
      <c r="S41" s="249" t="s">
        <v>368</v>
      </c>
      <c r="T41" s="249">
        <v>185.77</v>
      </c>
      <c r="U41" s="110">
        <v>120.5</v>
      </c>
      <c r="V41" s="110">
        <v>446.3</v>
      </c>
      <c r="W41" s="249" t="s">
        <v>368</v>
      </c>
      <c r="X41" s="110">
        <v>37.799999999999997</v>
      </c>
      <c r="Y41" s="110">
        <v>41.05</v>
      </c>
      <c r="Z41" s="110">
        <v>5.2</v>
      </c>
      <c r="AA41" s="249" t="s">
        <v>368</v>
      </c>
      <c r="AB41" s="249" t="s">
        <v>368</v>
      </c>
      <c r="AC41" s="110">
        <v>23304.014999999996</v>
      </c>
      <c r="AD41" s="257"/>
    </row>
    <row r="42" spans="1:30" ht="11.25" customHeight="1">
      <c r="A42" s="73">
        <v>2019</v>
      </c>
      <c r="B42" s="110">
        <v>5543</v>
      </c>
      <c r="C42" s="110">
        <v>681.1</v>
      </c>
      <c r="D42" s="110">
        <v>715</v>
      </c>
      <c r="E42" s="110">
        <v>6961</v>
      </c>
      <c r="F42" s="110">
        <v>352.6</v>
      </c>
      <c r="G42" s="110">
        <v>130.4</v>
      </c>
      <c r="H42" s="110">
        <v>361.5</v>
      </c>
      <c r="I42" s="110">
        <v>48</v>
      </c>
      <c r="J42" s="110" t="s">
        <v>368</v>
      </c>
      <c r="K42" s="110">
        <v>5427</v>
      </c>
      <c r="L42" s="110">
        <v>1107</v>
      </c>
      <c r="M42" s="110">
        <v>604</v>
      </c>
      <c r="N42" s="110">
        <v>1002</v>
      </c>
      <c r="O42" s="249" t="s">
        <v>368</v>
      </c>
      <c r="P42" s="249" t="s">
        <v>370</v>
      </c>
      <c r="Q42" s="249" t="s">
        <v>370</v>
      </c>
      <c r="R42" s="110">
        <v>1141</v>
      </c>
      <c r="S42" s="249" t="s">
        <v>368</v>
      </c>
      <c r="T42" s="249">
        <v>135.22</v>
      </c>
      <c r="U42" s="110">
        <v>125.5</v>
      </c>
      <c r="V42" s="110">
        <v>395.85</v>
      </c>
      <c r="W42" s="249" t="s">
        <v>368</v>
      </c>
      <c r="X42" s="110">
        <v>37.4</v>
      </c>
      <c r="Y42" s="110">
        <v>61.4</v>
      </c>
      <c r="Z42" s="110">
        <v>5.875</v>
      </c>
      <c r="AA42" s="249" t="s">
        <v>368</v>
      </c>
      <c r="AB42" s="249" t="s">
        <v>368</v>
      </c>
      <c r="AC42" s="110">
        <v>24834.845000000001</v>
      </c>
      <c r="AD42" s="257"/>
    </row>
    <row r="43" spans="1:30" ht="11.25" customHeight="1">
      <c r="A43" s="73">
        <v>2020</v>
      </c>
      <c r="B43" s="110">
        <v>5142.5</v>
      </c>
      <c r="C43" s="110">
        <v>652.76</v>
      </c>
      <c r="D43" s="110">
        <v>656</v>
      </c>
      <c r="E43" s="110">
        <v>6040</v>
      </c>
      <c r="F43" s="110">
        <v>325.10000000000002</v>
      </c>
      <c r="G43" s="110">
        <v>70</v>
      </c>
      <c r="H43" s="110">
        <v>270.48</v>
      </c>
      <c r="I43" s="110">
        <v>31.22</v>
      </c>
      <c r="J43" s="110" t="s">
        <v>368</v>
      </c>
      <c r="K43" s="110">
        <v>5254</v>
      </c>
      <c r="L43" s="110">
        <v>944</v>
      </c>
      <c r="M43" s="110">
        <v>570</v>
      </c>
      <c r="N43" s="110">
        <v>1084</v>
      </c>
      <c r="O43" s="249" t="s">
        <v>368</v>
      </c>
      <c r="P43" s="249" t="s">
        <v>370</v>
      </c>
      <c r="Q43" s="249" t="s">
        <v>370</v>
      </c>
      <c r="R43" s="110">
        <v>1333.5</v>
      </c>
      <c r="S43" s="249" t="s">
        <v>368</v>
      </c>
      <c r="T43" s="249">
        <v>206.61</v>
      </c>
      <c r="U43" s="110">
        <v>122.5</v>
      </c>
      <c r="V43" s="110">
        <v>390.4</v>
      </c>
      <c r="W43" s="249" t="s">
        <v>368</v>
      </c>
      <c r="X43" s="110">
        <v>40</v>
      </c>
      <c r="Y43" s="110">
        <v>62.6</v>
      </c>
      <c r="Z43" s="110">
        <v>4.1399999999999997</v>
      </c>
      <c r="AA43" s="249" t="s">
        <v>368</v>
      </c>
      <c r="AB43" s="249" t="s">
        <v>368</v>
      </c>
      <c r="AC43" s="110">
        <v>23199.809999999998</v>
      </c>
      <c r="AD43" s="257"/>
    </row>
    <row r="44" spans="1:30" ht="11.25" customHeight="1">
      <c r="A44" s="73">
        <v>2021</v>
      </c>
      <c r="B44" s="110">
        <v>4966.25</v>
      </c>
      <c r="C44" s="110">
        <v>690.77</v>
      </c>
      <c r="D44" s="110">
        <v>652.5</v>
      </c>
      <c r="E44" s="110">
        <v>6035</v>
      </c>
      <c r="F44" s="110">
        <v>381.1</v>
      </c>
      <c r="G44" s="110">
        <v>86.05</v>
      </c>
      <c r="H44" s="110">
        <v>334.3</v>
      </c>
      <c r="I44" s="110">
        <v>39.97</v>
      </c>
      <c r="J44" s="110" t="s">
        <v>368</v>
      </c>
      <c r="K44" s="250">
        <v>4388</v>
      </c>
      <c r="L44" s="250">
        <v>1194</v>
      </c>
      <c r="M44" s="250">
        <v>438</v>
      </c>
      <c r="N44" s="250">
        <v>886</v>
      </c>
      <c r="O44" s="249" t="s">
        <v>368</v>
      </c>
      <c r="P44" s="249" t="s">
        <v>370</v>
      </c>
      <c r="Q44" s="249" t="s">
        <v>370</v>
      </c>
      <c r="R44" s="110">
        <v>1335</v>
      </c>
      <c r="S44" s="249" t="s">
        <v>368</v>
      </c>
      <c r="T44" s="249">
        <v>150.74</v>
      </c>
      <c r="U44" s="110">
        <v>116.5</v>
      </c>
      <c r="V44" s="110">
        <v>349.9</v>
      </c>
      <c r="W44" s="249" t="s">
        <v>368</v>
      </c>
      <c r="X44" s="110">
        <v>35.6</v>
      </c>
      <c r="Y44" s="110">
        <v>67.849999999999994</v>
      </c>
      <c r="Z44" s="110">
        <v>6.7</v>
      </c>
      <c r="AA44" s="249" t="s">
        <v>368</v>
      </c>
      <c r="AB44" s="249" t="s">
        <v>368</v>
      </c>
      <c r="AC44" s="110">
        <v>22154.23</v>
      </c>
      <c r="AD44" s="257"/>
    </row>
    <row r="45" spans="1:30" ht="11.25" customHeight="1">
      <c r="A45" s="211">
        <v>2022</v>
      </c>
      <c r="B45" s="111">
        <v>4882.5</v>
      </c>
      <c r="C45" s="111">
        <v>625.67999999999995</v>
      </c>
      <c r="D45" s="111">
        <v>644</v>
      </c>
      <c r="E45" s="111">
        <v>5922.5</v>
      </c>
      <c r="F45" s="111">
        <v>231.7</v>
      </c>
      <c r="G45" s="111">
        <v>122.1</v>
      </c>
      <c r="H45" s="111">
        <v>308.10000000000002</v>
      </c>
      <c r="I45" s="111">
        <v>29.64</v>
      </c>
      <c r="J45" s="251" t="s">
        <v>368</v>
      </c>
      <c r="K45" s="251">
        <v>3426</v>
      </c>
      <c r="L45" s="251">
        <v>736</v>
      </c>
      <c r="M45" s="251">
        <v>374</v>
      </c>
      <c r="N45" s="252">
        <v>1058</v>
      </c>
      <c r="O45" s="333" t="s">
        <v>368</v>
      </c>
      <c r="P45" s="333" t="s">
        <v>370</v>
      </c>
      <c r="Q45" s="333" t="s">
        <v>370</v>
      </c>
      <c r="R45" s="253">
        <v>1391</v>
      </c>
      <c r="S45" s="333" t="s">
        <v>368</v>
      </c>
      <c r="T45" s="253">
        <v>156.9</v>
      </c>
      <c r="U45" s="253">
        <v>109</v>
      </c>
      <c r="V45" s="253">
        <v>402.9</v>
      </c>
      <c r="W45" s="253" t="s">
        <v>368</v>
      </c>
      <c r="X45" s="253">
        <v>36.5</v>
      </c>
      <c r="Y45" s="253">
        <v>66.150000000000006</v>
      </c>
      <c r="Z45" s="253">
        <v>4.1749999999999998</v>
      </c>
      <c r="AA45" s="333" t="s">
        <v>368</v>
      </c>
      <c r="AB45" s="333" t="s">
        <v>368</v>
      </c>
      <c r="AC45" s="253">
        <v>20526.845000000005</v>
      </c>
      <c r="AD45" s="257"/>
    </row>
    <row r="46" spans="1:30" ht="11.25" customHeight="1">
      <c r="A46" s="345" t="s">
        <v>396</v>
      </c>
      <c r="B46" s="110"/>
      <c r="C46" s="110"/>
      <c r="D46" s="110"/>
      <c r="E46" s="110"/>
      <c r="F46" s="110"/>
      <c r="G46" s="110"/>
      <c r="H46" s="110"/>
      <c r="I46" s="110"/>
      <c r="J46" s="250"/>
      <c r="K46" s="250"/>
      <c r="L46" s="250"/>
      <c r="M46" s="250"/>
      <c r="N46" s="250"/>
      <c r="O46" s="249"/>
      <c r="P46" s="249"/>
      <c r="Q46" s="249"/>
      <c r="R46" s="110"/>
      <c r="S46" s="249"/>
      <c r="T46" s="110"/>
      <c r="U46" s="110"/>
      <c r="V46" s="110"/>
      <c r="W46" s="110"/>
      <c r="X46" s="110"/>
      <c r="Y46" s="110"/>
      <c r="Z46" s="110"/>
      <c r="AA46" s="249"/>
      <c r="AB46" s="249"/>
      <c r="AC46" s="110"/>
      <c r="AD46" s="257"/>
    </row>
    <row r="47" spans="1:30" ht="11.25" customHeight="1">
      <c r="A47" s="332" t="s">
        <v>369</v>
      </c>
      <c r="B47" s="254"/>
      <c r="C47" s="254"/>
      <c r="E47" s="254"/>
      <c r="F47" s="108"/>
      <c r="G47" s="108"/>
      <c r="H47" s="108"/>
      <c r="I47" s="108"/>
      <c r="J47" s="108"/>
      <c r="K47" s="254"/>
      <c r="L47" s="254"/>
      <c r="M47" s="254"/>
      <c r="N47" s="254"/>
      <c r="O47" s="255"/>
    </row>
    <row r="48" spans="1:30" ht="11.25" customHeight="1">
      <c r="A48" s="332" t="s">
        <v>395</v>
      </c>
      <c r="B48" s="254"/>
      <c r="C48" s="254"/>
      <c r="D48" s="254"/>
      <c r="E48" s="254"/>
      <c r="F48" s="108"/>
      <c r="G48" s="108"/>
      <c r="H48" s="108"/>
      <c r="I48" s="108"/>
      <c r="J48" s="108"/>
      <c r="K48" s="254"/>
      <c r="L48" s="254"/>
      <c r="M48" s="254"/>
      <c r="N48" s="254"/>
      <c r="O48" s="255"/>
    </row>
    <row r="49" spans="1:17" ht="11.25" customHeight="1">
      <c r="A49" s="332" t="s">
        <v>371</v>
      </c>
      <c r="B49" s="254"/>
      <c r="C49" s="254"/>
      <c r="D49" s="254"/>
      <c r="E49" s="254"/>
      <c r="F49" s="108"/>
      <c r="G49" s="108"/>
      <c r="H49" s="108"/>
      <c r="I49" s="108"/>
      <c r="J49" s="108"/>
      <c r="K49" s="254"/>
      <c r="L49" s="254"/>
      <c r="M49" s="254"/>
      <c r="N49" s="254"/>
      <c r="O49" s="255"/>
    </row>
    <row r="50" spans="1:17" ht="11.25" customHeight="1">
      <c r="A50" s="346" t="s">
        <v>413</v>
      </c>
      <c r="B50" s="254"/>
      <c r="C50" s="254"/>
      <c r="D50" s="254"/>
      <c r="E50" s="254"/>
      <c r="F50" s="108"/>
      <c r="G50" s="108"/>
      <c r="H50" s="108"/>
      <c r="I50" s="108"/>
      <c r="J50" s="108"/>
      <c r="K50" s="254"/>
      <c r="L50" s="254"/>
      <c r="M50" s="254"/>
      <c r="N50" s="254"/>
      <c r="O50" s="255"/>
    </row>
    <row r="51" spans="1:17" s="256" customFormat="1" ht="11.25" customHeight="1">
      <c r="A51" s="73" t="s">
        <v>414</v>
      </c>
    </row>
    <row r="52" spans="1:17" ht="11.25" customHeight="1">
      <c r="A52" s="73" t="s">
        <v>415</v>
      </c>
      <c r="Q52" s="257"/>
    </row>
    <row r="53" spans="1:17" ht="11.25" customHeight="1">
      <c r="A53" s="73" t="s">
        <v>416</v>
      </c>
      <c r="Q53" s="257"/>
    </row>
    <row r="54" spans="1:17" ht="11.25" customHeight="1">
      <c r="A54" s="73" t="s">
        <v>417</v>
      </c>
      <c r="Q54" s="257"/>
    </row>
    <row r="55" spans="1:17" ht="11.25" customHeight="1">
      <c r="A55" s="73" t="s">
        <v>418</v>
      </c>
      <c r="Q55" s="257"/>
    </row>
    <row r="56" spans="1:17" ht="11.25" customHeight="1">
      <c r="A56" s="57" t="s">
        <v>366</v>
      </c>
      <c r="Q56" s="257"/>
    </row>
    <row r="57" spans="1:17" ht="11.25" customHeight="1">
      <c r="Q57" s="257"/>
    </row>
    <row r="58" spans="1:17" ht="11.25" customHeight="1">
      <c r="A58" s="57"/>
      <c r="Q58" s="257"/>
    </row>
    <row r="59" spans="1:17" ht="11.25" customHeight="1">
      <c r="A59" s="57"/>
      <c r="Q59" s="257"/>
    </row>
    <row r="60" spans="1:17" ht="11.25" customHeight="1">
      <c r="A60" s="57"/>
      <c r="Q60" s="257"/>
    </row>
    <row r="61" spans="1:17" ht="11.25" customHeight="1">
      <c r="Q61" s="257"/>
    </row>
    <row r="62" spans="1:17" ht="11.25" customHeight="1">
      <c r="Q62" s="257"/>
    </row>
    <row r="63" spans="1:17" ht="11.25" customHeight="1">
      <c r="Q63" s="257"/>
    </row>
    <row r="64" spans="1:17" ht="11.25" customHeight="1">
      <c r="Q64" s="257"/>
    </row>
    <row r="65" spans="16:30" ht="11.25" customHeight="1">
      <c r="Q65" s="257"/>
    </row>
    <row r="66" spans="16:30" ht="11.25" customHeight="1">
      <c r="Q66" s="257"/>
    </row>
    <row r="67" spans="16:30" ht="11.25" customHeight="1">
      <c r="Q67" s="257"/>
    </row>
    <row r="68" spans="16:30" ht="11.25" customHeight="1">
      <c r="Q68" s="257"/>
    </row>
    <row r="69" spans="16:30" ht="11.25" customHeight="1">
      <c r="Q69" s="257"/>
    </row>
    <row r="70" spans="16:30" ht="11.25" customHeight="1">
      <c r="P70" s="220"/>
      <c r="Q70" s="257"/>
    </row>
    <row r="71" spans="16:30" ht="11.25" customHeight="1">
      <c r="P71" s="220"/>
      <c r="Q71" s="257"/>
    </row>
    <row r="72" spans="16:30" ht="11.25" customHeight="1">
      <c r="P72" s="220"/>
      <c r="Q72" s="257"/>
    </row>
    <row r="73" spans="16:30" ht="11.25" customHeight="1">
      <c r="P73" s="220"/>
      <c r="Q73" s="257"/>
    </row>
    <row r="74" spans="16:30" ht="11.25" customHeight="1">
      <c r="P74" s="220"/>
      <c r="Q74" s="257"/>
    </row>
    <row r="75" spans="16:30" ht="11.25" customHeight="1">
      <c r="P75" s="220"/>
      <c r="Q75" s="257"/>
    </row>
    <row r="76" spans="16:30" ht="11.25" customHeight="1">
      <c r="P76" s="220"/>
      <c r="Q76" s="257"/>
    </row>
    <row r="77" spans="16:30" ht="11.25" customHeight="1">
      <c r="P77" s="220"/>
      <c r="Q77" s="257"/>
      <c r="R77" s="258"/>
      <c r="S77" s="258"/>
      <c r="T77" s="258"/>
      <c r="U77" s="258"/>
      <c r="V77" s="258"/>
      <c r="W77" s="258"/>
      <c r="X77" s="258"/>
      <c r="Y77" s="258"/>
      <c r="Z77" s="258"/>
      <c r="AA77" s="258"/>
      <c r="AB77" s="258"/>
      <c r="AC77" s="258"/>
      <c r="AD77" s="258"/>
    </row>
    <row r="78" spans="16:30" ht="11.25" customHeight="1">
      <c r="P78" s="220"/>
      <c r="Q78" s="257"/>
      <c r="R78" s="258"/>
      <c r="S78" s="258"/>
      <c r="T78" s="258"/>
      <c r="U78" s="258"/>
      <c r="V78" s="258"/>
      <c r="W78" s="258"/>
      <c r="X78" s="258"/>
      <c r="Y78" s="258"/>
      <c r="Z78" s="258"/>
      <c r="AA78" s="258"/>
      <c r="AB78" s="258"/>
      <c r="AC78" s="258"/>
      <c r="AD78" s="258"/>
    </row>
    <row r="79" spans="16:30" ht="11.25" customHeight="1">
      <c r="P79" s="220"/>
      <c r="Q79" s="257"/>
      <c r="R79" s="258"/>
      <c r="S79" s="258"/>
      <c r="T79" s="258"/>
      <c r="U79" s="258"/>
      <c r="V79" s="258"/>
      <c r="W79" s="258"/>
      <c r="X79" s="258"/>
      <c r="Y79" s="258"/>
      <c r="Z79" s="258"/>
      <c r="AA79" s="258"/>
      <c r="AB79" s="258"/>
      <c r="AC79" s="258"/>
      <c r="AD79" s="258"/>
    </row>
    <row r="80" spans="16:30" ht="11.25" customHeight="1">
      <c r="P80" s="220"/>
      <c r="Q80" s="257"/>
      <c r="R80" s="258"/>
      <c r="S80" s="258"/>
      <c r="T80" s="258"/>
      <c r="U80" s="258"/>
      <c r="V80" s="258"/>
      <c r="W80" s="258"/>
      <c r="X80" s="258"/>
      <c r="Y80" s="258"/>
      <c r="Z80" s="258"/>
      <c r="AA80" s="258"/>
      <c r="AB80" s="258"/>
      <c r="AC80" s="258"/>
      <c r="AD80" s="258"/>
    </row>
    <row r="81" spans="2:30" ht="11.25" customHeight="1">
      <c r="P81" s="220"/>
      <c r="Q81" s="257"/>
      <c r="R81" s="258"/>
      <c r="S81" s="258"/>
      <c r="T81" s="258"/>
      <c r="U81" s="258"/>
      <c r="V81" s="258"/>
      <c r="W81" s="258"/>
      <c r="X81" s="258"/>
      <c r="Y81" s="258"/>
      <c r="Z81" s="258"/>
      <c r="AA81" s="258"/>
      <c r="AB81" s="258"/>
      <c r="AC81" s="258"/>
      <c r="AD81" s="258"/>
    </row>
    <row r="82" spans="2:30" ht="11.25" customHeight="1">
      <c r="Q82" s="257"/>
      <c r="R82" s="258"/>
      <c r="S82" s="258"/>
      <c r="T82" s="258"/>
      <c r="U82" s="258"/>
      <c r="V82" s="258"/>
      <c r="W82" s="258"/>
      <c r="X82" s="258"/>
      <c r="Y82" s="258"/>
      <c r="Z82" s="258"/>
      <c r="AA82" s="258"/>
      <c r="AB82" s="258"/>
      <c r="AC82" s="258"/>
      <c r="AD82" s="258"/>
    </row>
    <row r="83" spans="2:30" ht="11.25" customHeight="1">
      <c r="P83" s="220"/>
      <c r="Q83" s="257"/>
      <c r="R83" s="258"/>
      <c r="S83" s="258"/>
      <c r="T83" s="258"/>
      <c r="U83" s="258"/>
      <c r="V83" s="258"/>
      <c r="W83" s="258"/>
      <c r="X83" s="258"/>
      <c r="Y83" s="258"/>
      <c r="Z83" s="258"/>
      <c r="AA83" s="258"/>
      <c r="AB83" s="258"/>
      <c r="AC83" s="258"/>
      <c r="AD83" s="258"/>
    </row>
    <row r="84" spans="2:30" ht="11.25" customHeight="1">
      <c r="P84" s="220"/>
      <c r="Q84" s="257"/>
      <c r="R84" s="258"/>
      <c r="S84" s="258"/>
      <c r="T84" s="258"/>
      <c r="U84" s="258"/>
      <c r="V84" s="258"/>
      <c r="W84" s="258"/>
      <c r="X84" s="258"/>
      <c r="Y84" s="258"/>
      <c r="Z84" s="258"/>
      <c r="AA84" s="258"/>
      <c r="AB84" s="258"/>
      <c r="AC84" s="258"/>
      <c r="AD84" s="258"/>
    </row>
    <row r="85" spans="2:30" ht="11.25" customHeight="1">
      <c r="P85" s="220"/>
      <c r="Q85" s="257"/>
      <c r="R85" s="258"/>
      <c r="S85" s="258"/>
      <c r="T85" s="258"/>
      <c r="U85" s="258"/>
      <c r="V85" s="258"/>
      <c r="W85" s="258"/>
      <c r="X85" s="258"/>
      <c r="Y85" s="258"/>
      <c r="Z85" s="258"/>
      <c r="AA85" s="258"/>
      <c r="AB85" s="258"/>
      <c r="AC85" s="258"/>
      <c r="AD85" s="258"/>
    </row>
    <row r="86" spans="2:30" ht="11.25" customHeight="1">
      <c r="P86" s="220"/>
      <c r="Q86" s="257"/>
      <c r="R86" s="258"/>
      <c r="S86" s="258"/>
      <c r="T86" s="258"/>
      <c r="U86" s="258"/>
      <c r="V86" s="258"/>
      <c r="W86" s="258"/>
      <c r="X86" s="258"/>
      <c r="Y86" s="258"/>
      <c r="Z86" s="258"/>
      <c r="AA86" s="258"/>
      <c r="AB86" s="258"/>
      <c r="AC86" s="258"/>
      <c r="AD86" s="258"/>
    </row>
    <row r="87" spans="2:30" ht="11.25" customHeight="1">
      <c r="P87" s="220"/>
      <c r="Q87" s="257"/>
      <c r="R87" s="258"/>
      <c r="S87" s="258"/>
      <c r="T87" s="258"/>
      <c r="U87" s="258"/>
      <c r="V87" s="258"/>
      <c r="W87" s="258"/>
      <c r="X87" s="258"/>
      <c r="Y87" s="258"/>
      <c r="Z87" s="258"/>
      <c r="AA87" s="258"/>
      <c r="AB87" s="258"/>
      <c r="AC87" s="258"/>
      <c r="AD87" s="258"/>
    </row>
    <row r="88" spans="2:30" ht="11.25" customHeight="1">
      <c r="P88" s="220"/>
      <c r="Q88" s="257"/>
      <c r="R88" s="258"/>
      <c r="S88" s="258"/>
      <c r="T88" s="258"/>
      <c r="U88" s="258"/>
      <c r="V88" s="258"/>
      <c r="W88" s="258"/>
      <c r="X88" s="258"/>
      <c r="Y88" s="258"/>
      <c r="Z88" s="258"/>
      <c r="AA88" s="258"/>
      <c r="AB88" s="258"/>
      <c r="AC88" s="258"/>
      <c r="AD88" s="258"/>
    </row>
    <row r="89" spans="2:30" ht="11.25" customHeight="1">
      <c r="P89" s="220"/>
      <c r="Q89" s="257"/>
      <c r="R89" s="258"/>
      <c r="S89" s="258"/>
      <c r="T89" s="258"/>
      <c r="U89" s="258"/>
      <c r="V89" s="258"/>
      <c r="W89" s="258"/>
      <c r="X89" s="258"/>
      <c r="Y89" s="258"/>
      <c r="Z89" s="258"/>
      <c r="AA89" s="258"/>
      <c r="AB89" s="258"/>
      <c r="AC89" s="258"/>
      <c r="AD89" s="258"/>
    </row>
    <row r="90" spans="2:30" ht="11.25" customHeight="1">
      <c r="P90" s="226"/>
      <c r="Q90" s="257"/>
      <c r="R90" s="258"/>
      <c r="S90" s="258"/>
      <c r="T90" s="258"/>
      <c r="U90" s="258"/>
      <c r="V90" s="258"/>
      <c r="W90" s="258"/>
      <c r="X90" s="258"/>
      <c r="Y90" s="258"/>
      <c r="Z90" s="258"/>
      <c r="AA90" s="258"/>
      <c r="AB90" s="258"/>
      <c r="AC90" s="258"/>
      <c r="AD90" s="258"/>
    </row>
    <row r="91" spans="2:30" ht="11.25" customHeight="1">
      <c r="P91" s="226"/>
      <c r="Q91" s="257"/>
      <c r="R91" s="258"/>
      <c r="S91" s="258"/>
      <c r="T91" s="258"/>
      <c r="U91" s="258"/>
      <c r="V91" s="258"/>
      <c r="W91" s="258"/>
      <c r="X91" s="258"/>
      <c r="Y91" s="258"/>
      <c r="Z91" s="258"/>
      <c r="AA91" s="258"/>
      <c r="AB91" s="258"/>
      <c r="AC91" s="258"/>
      <c r="AD91" s="258"/>
    </row>
    <row r="92" spans="2:30" ht="11.25" customHeight="1">
      <c r="B92" s="254"/>
      <c r="C92" s="259"/>
      <c r="D92" s="254"/>
      <c r="E92" s="259"/>
      <c r="F92" s="108"/>
      <c r="G92" s="108"/>
      <c r="H92" s="108"/>
      <c r="I92" s="108"/>
      <c r="J92" s="108"/>
      <c r="K92" s="254"/>
      <c r="L92" s="254"/>
      <c r="M92" s="260"/>
      <c r="N92" s="260"/>
      <c r="O92" s="254"/>
      <c r="Q92" s="257"/>
      <c r="R92" s="261"/>
    </row>
    <row r="93" spans="2:30" ht="11.25" customHeight="1"/>
    <row r="94" spans="2:30" ht="11.25" customHeight="1"/>
    <row r="95" spans="2:30" ht="11.25" customHeight="1"/>
    <row r="96" spans="2:30" ht="11.25" customHeight="1"/>
    <row r="97" ht="11.25" customHeight="1"/>
    <row r="98" ht="11.25" customHeight="1"/>
    <row r="99" ht="11.25" customHeight="1"/>
    <row r="100" ht="11.25" customHeight="1"/>
    <row r="101" ht="10.35" customHeight="1"/>
    <row r="102" ht="10.35" customHeight="1"/>
    <row r="103" ht="10.35" customHeight="1"/>
  </sheetData>
  <phoneticPr fontId="77" type="noConversion"/>
  <pageMargins left="0.66700000000000004" right="0.66700000000000004" top="0.66700000000000004" bottom="0.72" header="0" footer="0"/>
  <pageSetup scale="66" firstPageNumber="26"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A51A-2ADE-4A29-B71B-69BC89673267}">
  <sheetPr transitionEvaluation="1" codeName="Sheet11">
    <pageSetUpPr fitToPage="1"/>
  </sheetPr>
  <dimension ref="A1:K53"/>
  <sheetViews>
    <sheetView showGridLines="0" zoomScale="140" zoomScaleNormal="140" workbookViewId="0">
      <selection activeCell="M48" sqref="M48"/>
    </sheetView>
  </sheetViews>
  <sheetFormatPr defaultColWidth="9.7109375" defaultRowHeight="11.25"/>
  <cols>
    <col min="1" max="1" width="11.140625" style="49" customWidth="1"/>
    <col min="2" max="9" width="14.42578125" style="49" customWidth="1"/>
    <col min="10" max="16384" width="9.7109375" style="49"/>
  </cols>
  <sheetData>
    <row r="1" spans="1:10" ht="11.25" customHeight="1">
      <c r="A1" s="224" t="s">
        <v>68</v>
      </c>
      <c r="B1" s="58"/>
      <c r="C1" s="58"/>
      <c r="D1" s="58"/>
      <c r="E1" s="58"/>
      <c r="F1" s="58"/>
      <c r="G1" s="58"/>
      <c r="H1" s="58"/>
      <c r="I1" s="58"/>
    </row>
    <row r="2" spans="1:10" s="182" customFormat="1" ht="52.15" customHeight="1">
      <c r="A2" s="70" t="s">
        <v>67</v>
      </c>
      <c r="B2" s="145" t="s">
        <v>250</v>
      </c>
      <c r="C2" s="145" t="s">
        <v>254</v>
      </c>
      <c r="D2" s="145" t="s">
        <v>251</v>
      </c>
      <c r="E2" s="145" t="s">
        <v>252</v>
      </c>
      <c r="F2" s="183" t="s">
        <v>255</v>
      </c>
      <c r="G2" s="183" t="s">
        <v>256</v>
      </c>
      <c r="H2" s="145" t="s">
        <v>253</v>
      </c>
      <c r="I2" s="183" t="s">
        <v>257</v>
      </c>
    </row>
    <row r="3" spans="1:10" s="50" customFormat="1" ht="11.25" customHeight="1">
      <c r="B3" s="59" t="s">
        <v>69</v>
      </c>
      <c r="C3" s="59" t="s">
        <v>70</v>
      </c>
      <c r="D3" s="51" t="s">
        <v>71</v>
      </c>
      <c r="E3" s="55"/>
      <c r="F3" s="55"/>
      <c r="G3" s="51" t="s">
        <v>72</v>
      </c>
      <c r="H3" s="55"/>
      <c r="I3" s="55"/>
    </row>
    <row r="4" spans="1:10" ht="11.25" customHeight="1">
      <c r="A4" s="57">
        <v>1980</v>
      </c>
      <c r="B4" s="179">
        <v>73</v>
      </c>
      <c r="C4" s="177" t="s">
        <v>370</v>
      </c>
      <c r="D4" s="179">
        <v>100.3</v>
      </c>
      <c r="E4" s="179">
        <v>97.4</v>
      </c>
      <c r="F4" s="179">
        <v>90.3</v>
      </c>
      <c r="G4" s="179">
        <v>79.900000000000006</v>
      </c>
      <c r="H4" s="179">
        <v>84.8</v>
      </c>
      <c r="I4" s="179">
        <v>82.1</v>
      </c>
    </row>
    <row r="5" spans="1:10" ht="11.25" customHeight="1">
      <c r="A5" s="57">
        <v>1981</v>
      </c>
      <c r="B5" s="179">
        <v>76</v>
      </c>
      <c r="C5" s="177" t="s">
        <v>370</v>
      </c>
      <c r="D5" s="179">
        <v>96.6</v>
      </c>
      <c r="E5" s="179">
        <v>99.1</v>
      </c>
      <c r="F5" s="179">
        <v>96.6</v>
      </c>
      <c r="G5" s="179">
        <v>100</v>
      </c>
      <c r="H5" s="179">
        <v>89.4</v>
      </c>
      <c r="I5" s="179">
        <v>91.7</v>
      </c>
    </row>
    <row r="6" spans="1:10" ht="11.25" customHeight="1">
      <c r="A6" s="57">
        <v>1982</v>
      </c>
      <c r="B6" s="179">
        <v>78</v>
      </c>
      <c r="C6" s="177" t="s">
        <v>370</v>
      </c>
      <c r="D6" s="179">
        <v>100</v>
      </c>
      <c r="E6" s="179">
        <v>100</v>
      </c>
      <c r="F6" s="179">
        <v>100</v>
      </c>
      <c r="G6" s="179">
        <v>100</v>
      </c>
      <c r="H6" s="179">
        <v>99.3</v>
      </c>
      <c r="I6" s="179">
        <v>96.7</v>
      </c>
    </row>
    <row r="7" spans="1:10" ht="11.25" customHeight="1">
      <c r="A7" s="57">
        <v>1983</v>
      </c>
      <c r="B7" s="179">
        <v>71</v>
      </c>
      <c r="C7" s="177" t="s">
        <v>370</v>
      </c>
      <c r="D7" s="179">
        <v>106.4</v>
      </c>
      <c r="E7" s="179">
        <v>100</v>
      </c>
      <c r="F7" s="179">
        <v>101</v>
      </c>
      <c r="G7" s="179">
        <v>98.7</v>
      </c>
      <c r="H7" s="179">
        <v>95.1</v>
      </c>
      <c r="I7" s="179">
        <v>98.1</v>
      </c>
    </row>
    <row r="8" spans="1:10" ht="11.25" customHeight="1">
      <c r="A8" s="57">
        <v>1984</v>
      </c>
      <c r="B8" s="179">
        <v>85</v>
      </c>
      <c r="C8" s="177" t="s">
        <v>370</v>
      </c>
      <c r="D8" s="179">
        <v>106.8</v>
      </c>
      <c r="E8" s="179">
        <v>94.4</v>
      </c>
      <c r="F8" s="179">
        <v>110.1</v>
      </c>
      <c r="G8" s="179">
        <v>114.8</v>
      </c>
      <c r="H8" s="179">
        <v>105.6</v>
      </c>
      <c r="I8" s="179">
        <v>105.2</v>
      </c>
    </row>
    <row r="9" spans="1:10" ht="11.25" customHeight="1">
      <c r="A9" s="57">
        <v>1985</v>
      </c>
      <c r="B9" s="179">
        <v>84</v>
      </c>
      <c r="C9" s="177" t="s">
        <v>370</v>
      </c>
      <c r="D9" s="179">
        <v>108.1</v>
      </c>
      <c r="E9" s="179">
        <v>88.7</v>
      </c>
      <c r="F9" s="179">
        <v>113.8</v>
      </c>
      <c r="G9" s="179">
        <v>118.5</v>
      </c>
      <c r="H9" s="179">
        <v>116.3</v>
      </c>
      <c r="I9" s="179">
        <v>109.5</v>
      </c>
    </row>
    <row r="10" spans="1:10" ht="11.25" customHeight="1">
      <c r="A10" s="57">
        <v>1986</v>
      </c>
      <c r="B10" s="179">
        <v>83</v>
      </c>
      <c r="C10" s="177" t="s">
        <v>370</v>
      </c>
      <c r="D10" s="179">
        <v>112.9</v>
      </c>
      <c r="E10" s="179">
        <v>91.9</v>
      </c>
      <c r="F10" s="179">
        <v>111</v>
      </c>
      <c r="G10" s="179">
        <v>103</v>
      </c>
      <c r="H10" s="179">
        <v>118.7</v>
      </c>
      <c r="I10" s="179">
        <v>106.3</v>
      </c>
    </row>
    <row r="11" spans="1:10" ht="11.25" customHeight="1">
      <c r="A11" s="57">
        <v>1987</v>
      </c>
      <c r="B11" s="179">
        <v>93</v>
      </c>
      <c r="C11" s="177" t="s">
        <v>370</v>
      </c>
      <c r="D11" s="179">
        <v>112</v>
      </c>
      <c r="E11" s="179">
        <v>95</v>
      </c>
      <c r="F11" s="179">
        <v>115.4</v>
      </c>
      <c r="G11" s="179">
        <v>113.3</v>
      </c>
      <c r="H11" s="179">
        <v>132</v>
      </c>
      <c r="I11" s="179">
        <v>110.6</v>
      </c>
    </row>
    <row r="12" spans="1:10" ht="11.25" customHeight="1">
      <c r="A12" s="57">
        <v>1988</v>
      </c>
      <c r="B12" s="179">
        <v>96</v>
      </c>
      <c r="C12" s="177" t="s">
        <v>370</v>
      </c>
      <c r="D12" s="179">
        <v>113.5</v>
      </c>
      <c r="E12" s="179">
        <v>98.9</v>
      </c>
      <c r="F12" s="179">
        <v>120.3</v>
      </c>
      <c r="G12" s="179">
        <v>130</v>
      </c>
      <c r="H12" s="179">
        <v>143</v>
      </c>
      <c r="I12" s="179">
        <v>121.9</v>
      </c>
    </row>
    <row r="13" spans="1:10" ht="11.25" customHeight="1">
      <c r="A13" s="57">
        <v>1989</v>
      </c>
      <c r="B13" s="179">
        <v>99</v>
      </c>
      <c r="C13" s="177" t="s">
        <v>370</v>
      </c>
      <c r="D13" s="179">
        <v>113.2</v>
      </c>
      <c r="E13" s="179">
        <v>103.1</v>
      </c>
      <c r="F13" s="179">
        <v>122.6</v>
      </c>
      <c r="G13" s="179">
        <v>124.5</v>
      </c>
      <c r="H13" s="179">
        <v>152.4</v>
      </c>
      <c r="I13" s="179">
        <v>125.9</v>
      </c>
    </row>
    <row r="14" spans="1:10" ht="11.25" customHeight="1">
      <c r="A14" s="57">
        <v>1990</v>
      </c>
      <c r="B14" s="179">
        <v>97</v>
      </c>
      <c r="C14" s="177">
        <v>63</v>
      </c>
      <c r="D14" s="179">
        <v>118.1</v>
      </c>
      <c r="E14" s="179">
        <v>107</v>
      </c>
      <c r="F14" s="179">
        <v>126.9</v>
      </c>
      <c r="G14" s="179">
        <v>138.9</v>
      </c>
      <c r="H14" s="179">
        <v>172.47499999999999</v>
      </c>
      <c r="I14" s="179">
        <v>136.9</v>
      </c>
      <c r="J14" s="91"/>
    </row>
    <row r="15" spans="1:10" ht="11.25" customHeight="1">
      <c r="A15" s="57">
        <v>1991</v>
      </c>
      <c r="B15" s="179">
        <v>112</v>
      </c>
      <c r="C15" s="177">
        <v>59</v>
      </c>
      <c r="D15" s="179">
        <v>129.9</v>
      </c>
      <c r="E15" s="179">
        <v>107.2</v>
      </c>
      <c r="F15" s="179">
        <v>128.6</v>
      </c>
      <c r="G15" s="179">
        <v>132.85833333333332</v>
      </c>
      <c r="H15" s="179">
        <v>193.67500000000001</v>
      </c>
      <c r="I15" s="179">
        <v>126.09166666666668</v>
      </c>
      <c r="J15" s="91"/>
    </row>
    <row r="16" spans="1:10" ht="11.25" customHeight="1">
      <c r="A16" s="57">
        <v>1992</v>
      </c>
      <c r="B16" s="179">
        <v>98.75</v>
      </c>
      <c r="C16" s="177">
        <v>60</v>
      </c>
      <c r="D16" s="179">
        <v>84</v>
      </c>
      <c r="E16" s="179">
        <v>109.9</v>
      </c>
      <c r="F16" s="179">
        <v>134.6</v>
      </c>
      <c r="G16" s="179">
        <v>139.07499999999999</v>
      </c>
      <c r="H16" s="179">
        <v>185.24166666666667</v>
      </c>
      <c r="I16" s="179">
        <v>130.95833333333334</v>
      </c>
      <c r="J16" s="91"/>
    </row>
    <row r="17" spans="1:11" ht="11.25" customHeight="1">
      <c r="A17" s="57">
        <v>1993</v>
      </c>
      <c r="B17" s="179">
        <v>92.5</v>
      </c>
      <c r="C17" s="177">
        <v>65</v>
      </c>
      <c r="D17" s="179">
        <v>84.5</v>
      </c>
      <c r="E17" s="179">
        <v>113</v>
      </c>
      <c r="F17" s="179">
        <v>126.1</v>
      </c>
      <c r="G17" s="179">
        <v>131.60833333333338</v>
      </c>
      <c r="H17" s="179">
        <v>189.2</v>
      </c>
      <c r="I17" s="179">
        <v>132.85</v>
      </c>
      <c r="J17" s="91"/>
    </row>
    <row r="18" spans="1:11" ht="11.25" customHeight="1">
      <c r="A18" s="57">
        <v>1994</v>
      </c>
      <c r="B18" s="179">
        <v>90.416666666666671</v>
      </c>
      <c r="C18" s="177">
        <v>66</v>
      </c>
      <c r="D18" s="179">
        <v>82.7</v>
      </c>
      <c r="E18" s="179">
        <v>116.1</v>
      </c>
      <c r="F18" s="179">
        <v>125.97</v>
      </c>
      <c r="G18" s="179">
        <v>132.25</v>
      </c>
      <c r="H18" s="179">
        <v>203.21666666666667</v>
      </c>
      <c r="I18" s="179">
        <v>134.25</v>
      </c>
      <c r="J18" s="91"/>
    </row>
    <row r="19" spans="1:11" ht="11.25" customHeight="1">
      <c r="A19" s="57">
        <v>1995</v>
      </c>
      <c r="B19" s="179">
        <v>97.416666666666671</v>
      </c>
      <c r="C19" s="177">
        <v>59</v>
      </c>
      <c r="D19" s="179">
        <v>85.6</v>
      </c>
      <c r="E19" s="179">
        <v>116.1</v>
      </c>
      <c r="F19" s="179">
        <v>129.41999999999999</v>
      </c>
      <c r="G19" s="179">
        <v>136.65</v>
      </c>
      <c r="H19" s="179">
        <v>200.29166666666666</v>
      </c>
      <c r="I19" s="179">
        <v>137.02500000000001</v>
      </c>
      <c r="J19" s="91"/>
    </row>
    <row r="20" spans="1:11" ht="11.25" customHeight="1">
      <c r="A20" s="57">
        <v>1996</v>
      </c>
      <c r="B20" s="179">
        <v>117.91666666666667</v>
      </c>
      <c r="C20" s="177">
        <v>71</v>
      </c>
      <c r="D20" s="179">
        <v>100.8</v>
      </c>
      <c r="E20" s="179">
        <v>119.1</v>
      </c>
      <c r="F20" s="179">
        <v>137.5</v>
      </c>
      <c r="G20" s="179">
        <v>83.575000000000003</v>
      </c>
      <c r="H20" s="179">
        <v>234.42500000000001</v>
      </c>
      <c r="I20" s="179">
        <v>83.125</v>
      </c>
      <c r="J20" s="91"/>
    </row>
    <row r="21" spans="1:11" ht="11.25" customHeight="1">
      <c r="A21" s="57">
        <v>1997</v>
      </c>
      <c r="B21" s="179">
        <v>110.25</v>
      </c>
      <c r="C21" s="177">
        <v>66</v>
      </c>
      <c r="D21" s="179">
        <v>99.4</v>
      </c>
      <c r="E21" s="179">
        <v>123.3</v>
      </c>
      <c r="F21" s="179">
        <v>138.1</v>
      </c>
      <c r="G21" s="179">
        <v>148.24166666666667</v>
      </c>
      <c r="H21" s="179">
        <v>236.3</v>
      </c>
      <c r="I21" s="179">
        <v>148.54166666666666</v>
      </c>
      <c r="J21" s="91"/>
    </row>
    <row r="22" spans="1:11" ht="11.25" customHeight="1">
      <c r="A22" s="57">
        <v>1998</v>
      </c>
      <c r="B22" s="179">
        <v>111</v>
      </c>
      <c r="C22" s="177">
        <v>67</v>
      </c>
      <c r="D22" s="179">
        <v>90.5</v>
      </c>
      <c r="E22" s="179">
        <v>121.8</v>
      </c>
      <c r="F22" s="179">
        <v>134.26249999999999</v>
      </c>
      <c r="G22" s="179">
        <v>101.45833333333333</v>
      </c>
      <c r="H22" s="179">
        <v>246.50833333333333</v>
      </c>
      <c r="I22" s="179">
        <v>101.93333333333334</v>
      </c>
      <c r="J22" s="91"/>
    </row>
    <row r="23" spans="1:11" ht="11.25" customHeight="1">
      <c r="A23" s="57">
        <v>1999</v>
      </c>
      <c r="B23" s="179">
        <v>115</v>
      </c>
      <c r="C23" s="177">
        <v>69</v>
      </c>
      <c r="D23" s="179">
        <v>103.6</v>
      </c>
      <c r="E23" s="179">
        <v>122.9</v>
      </c>
      <c r="F23" s="179">
        <v>137.00416666666666</v>
      </c>
      <c r="G23" s="179">
        <v>106.1</v>
      </c>
      <c r="H23" s="179">
        <v>266.25833333333338</v>
      </c>
      <c r="I23" s="179">
        <v>105.41666666666667</v>
      </c>
      <c r="J23" s="91"/>
    </row>
    <row r="24" spans="1:11" ht="11.25" customHeight="1">
      <c r="A24" s="53">
        <v>2000</v>
      </c>
      <c r="B24" s="179">
        <v>98</v>
      </c>
      <c r="C24" s="177">
        <v>59</v>
      </c>
      <c r="D24" s="179">
        <v>91.4</v>
      </c>
      <c r="E24" s="179">
        <v>122.4</v>
      </c>
      <c r="F24" s="179">
        <v>139.47916666666669</v>
      </c>
      <c r="G24" s="179">
        <v>108.9</v>
      </c>
      <c r="H24" s="179">
        <v>258.34166666666664</v>
      </c>
      <c r="I24" s="179">
        <v>106.85833333333333</v>
      </c>
      <c r="J24" s="91"/>
      <c r="K24" s="63"/>
    </row>
    <row r="25" spans="1:11" ht="11.25" customHeight="1">
      <c r="A25" s="53">
        <v>2001</v>
      </c>
      <c r="B25" s="179">
        <v>109</v>
      </c>
      <c r="C25" s="177">
        <v>65</v>
      </c>
      <c r="D25" s="179">
        <v>97.7</v>
      </c>
      <c r="E25" s="179">
        <v>120.3</v>
      </c>
      <c r="F25" s="179">
        <v>143.30833333333334</v>
      </c>
      <c r="G25" s="179">
        <v>111.9</v>
      </c>
      <c r="H25" s="179">
        <v>265.08333333333331</v>
      </c>
      <c r="I25" s="179">
        <v>108.95</v>
      </c>
      <c r="J25" s="91"/>
      <c r="K25" s="63"/>
    </row>
    <row r="26" spans="1:11" ht="11.25" customHeight="1">
      <c r="A26" s="53">
        <v>2002</v>
      </c>
      <c r="B26" s="179">
        <v>105</v>
      </c>
      <c r="C26" s="177">
        <v>63</v>
      </c>
      <c r="D26" s="179">
        <v>91.5</v>
      </c>
      <c r="E26" s="179">
        <v>120.7</v>
      </c>
      <c r="F26" s="179">
        <v>141.69999999999999</v>
      </c>
      <c r="G26" s="179">
        <v>112.5</v>
      </c>
      <c r="H26" s="179">
        <v>270.24166666666673</v>
      </c>
      <c r="I26" s="179">
        <v>111.6</v>
      </c>
      <c r="J26" s="91"/>
      <c r="K26" s="63"/>
    </row>
    <row r="27" spans="1:11" ht="11.25" customHeight="1">
      <c r="A27" s="53">
        <v>2003</v>
      </c>
      <c r="B27" s="179">
        <v>106</v>
      </c>
      <c r="C27" s="177">
        <v>64</v>
      </c>
      <c r="D27" s="179">
        <v>84.1</v>
      </c>
      <c r="E27" s="179">
        <v>122.1</v>
      </c>
      <c r="F27" s="179">
        <v>142.32499999999999</v>
      </c>
      <c r="G27" s="179">
        <v>115.7</v>
      </c>
      <c r="H27" s="179">
        <v>279.125</v>
      </c>
      <c r="I27" s="179">
        <v>113.7</v>
      </c>
      <c r="J27" s="91"/>
      <c r="K27" s="63"/>
    </row>
    <row r="28" spans="1:11" ht="11.25" customHeight="1">
      <c r="A28" s="53">
        <v>2004</v>
      </c>
      <c r="B28" s="179">
        <v>124</v>
      </c>
      <c r="C28" s="177">
        <v>74</v>
      </c>
      <c r="D28" s="179">
        <v>104.9</v>
      </c>
      <c r="E28" s="334" t="s">
        <v>368</v>
      </c>
      <c r="F28" s="179">
        <v>143.1</v>
      </c>
      <c r="G28" s="179">
        <v>113.3</v>
      </c>
      <c r="H28" s="179">
        <v>286.8</v>
      </c>
      <c r="I28" s="179">
        <v>114</v>
      </c>
      <c r="J28" s="91"/>
      <c r="K28" s="63"/>
    </row>
    <row r="29" spans="1:11" ht="11.25" customHeight="1">
      <c r="A29" s="53">
        <v>2005</v>
      </c>
      <c r="B29" s="179">
        <v>128</v>
      </c>
      <c r="C29" s="177">
        <v>77</v>
      </c>
      <c r="D29" s="179">
        <v>102.8</v>
      </c>
      <c r="E29" s="334" t="s">
        <v>368</v>
      </c>
      <c r="F29" s="179">
        <v>148.1</v>
      </c>
      <c r="G29" s="179">
        <v>112.4</v>
      </c>
      <c r="H29" s="179">
        <v>297.43333333333334</v>
      </c>
      <c r="I29" s="179">
        <v>118.375</v>
      </c>
      <c r="J29" s="91"/>
      <c r="K29" s="63"/>
    </row>
    <row r="30" spans="1:11" ht="11.25" customHeight="1">
      <c r="A30" s="53">
        <v>2006</v>
      </c>
      <c r="B30" s="179">
        <v>154</v>
      </c>
      <c r="C30" s="177">
        <v>92.2</v>
      </c>
      <c r="D30" s="179">
        <v>111</v>
      </c>
      <c r="E30" s="334" t="s">
        <v>368</v>
      </c>
      <c r="F30" s="179">
        <v>153</v>
      </c>
      <c r="G30" s="179">
        <v>119.7</v>
      </c>
      <c r="H30" s="179">
        <v>315.2</v>
      </c>
      <c r="I30" s="179">
        <v>121.5</v>
      </c>
      <c r="J30" s="91"/>
      <c r="K30" s="63"/>
    </row>
    <row r="31" spans="1:11" ht="11.25" customHeight="1">
      <c r="A31" s="113">
        <v>2007</v>
      </c>
      <c r="B31" s="180">
        <v>158</v>
      </c>
      <c r="C31" s="177">
        <v>94.7</v>
      </c>
      <c r="D31" s="180">
        <v>123.4</v>
      </c>
      <c r="E31" s="334" t="s">
        <v>368</v>
      </c>
      <c r="F31" s="180">
        <v>169.3</v>
      </c>
      <c r="G31" s="180">
        <v>138.49</v>
      </c>
      <c r="H31" s="180">
        <v>329.5051666666667</v>
      </c>
      <c r="I31" s="180">
        <v>125.2</v>
      </c>
      <c r="J31" s="91"/>
      <c r="K31" s="63"/>
    </row>
    <row r="32" spans="1:11" ht="11.25" customHeight="1">
      <c r="A32" s="53">
        <v>2008</v>
      </c>
      <c r="B32" s="179">
        <v>149</v>
      </c>
      <c r="C32" s="177">
        <v>89.1</v>
      </c>
      <c r="D32" s="179">
        <v>122.9</v>
      </c>
      <c r="E32" s="334" t="s">
        <v>368</v>
      </c>
      <c r="F32" s="179">
        <v>179</v>
      </c>
      <c r="G32" s="179">
        <v>146.732</v>
      </c>
      <c r="H32" s="179">
        <v>345.4</v>
      </c>
      <c r="I32" s="179">
        <v>135.6</v>
      </c>
      <c r="J32" s="63"/>
      <c r="K32" s="63"/>
    </row>
    <row r="33" spans="1:11" ht="11.25" customHeight="1">
      <c r="A33" s="53">
        <v>2009</v>
      </c>
      <c r="B33" s="179">
        <v>140</v>
      </c>
      <c r="C33" s="177">
        <v>83.9</v>
      </c>
      <c r="D33" s="179">
        <v>110.4</v>
      </c>
      <c r="E33" s="334" t="s">
        <v>368</v>
      </c>
      <c r="F33" s="179">
        <v>186.9</v>
      </c>
      <c r="G33" s="179">
        <v>150.51599999999999</v>
      </c>
      <c r="H33" s="179">
        <v>324.39999999999998</v>
      </c>
      <c r="I33" s="179">
        <v>142.80000000000001</v>
      </c>
      <c r="J33" s="63"/>
      <c r="K33" s="63"/>
    </row>
    <row r="34" spans="1:11" ht="11.25" customHeight="1">
      <c r="A34" s="53">
        <v>2010</v>
      </c>
      <c r="B34" s="179">
        <v>148</v>
      </c>
      <c r="C34" s="179">
        <v>88.5</v>
      </c>
      <c r="D34" s="179">
        <v>123.8</v>
      </c>
      <c r="E34" s="334" t="s">
        <v>368</v>
      </c>
      <c r="F34" s="179">
        <v>187.3</v>
      </c>
      <c r="G34" s="179">
        <v>148.65199999999999</v>
      </c>
      <c r="H34" s="179">
        <v>322.3</v>
      </c>
      <c r="I34" s="179">
        <v>141</v>
      </c>
      <c r="J34" s="63"/>
      <c r="K34" s="63"/>
    </row>
    <row r="35" spans="1:11" ht="11.25" customHeight="1">
      <c r="A35" s="53">
        <v>2011</v>
      </c>
      <c r="B35" s="179">
        <v>169</v>
      </c>
      <c r="C35" s="179">
        <v>100</v>
      </c>
      <c r="D35" s="179">
        <v>117.7</v>
      </c>
      <c r="E35" s="334" t="s">
        <v>368</v>
      </c>
      <c r="F35" s="179">
        <v>195.4</v>
      </c>
      <c r="G35" s="180">
        <v>160.02099999999999</v>
      </c>
      <c r="H35" s="179">
        <v>333.1</v>
      </c>
      <c r="I35" s="179">
        <v>146</v>
      </c>
      <c r="J35" s="63"/>
      <c r="K35" s="63"/>
    </row>
    <row r="36" spans="1:11" ht="11.25" customHeight="1">
      <c r="A36" s="53">
        <v>2012</v>
      </c>
      <c r="B36" s="179">
        <v>189</v>
      </c>
      <c r="C36" s="179">
        <v>112.4</v>
      </c>
      <c r="D36" s="179">
        <v>119</v>
      </c>
      <c r="E36" s="334" t="s">
        <v>368</v>
      </c>
      <c r="F36" s="179">
        <v>203.8</v>
      </c>
      <c r="G36" s="180">
        <v>168.851</v>
      </c>
      <c r="H36" s="179">
        <v>336.6</v>
      </c>
      <c r="I36" s="179">
        <v>150.4</v>
      </c>
      <c r="J36" s="63"/>
      <c r="K36" s="63"/>
    </row>
    <row r="37" spans="1:11" ht="11.25" customHeight="1">
      <c r="A37" s="53">
        <v>2013</v>
      </c>
      <c r="B37" s="177" t="s">
        <v>370</v>
      </c>
      <c r="C37" s="179">
        <v>119.1</v>
      </c>
      <c r="D37" s="179">
        <v>121.2</v>
      </c>
      <c r="E37" s="334" t="s">
        <v>368</v>
      </c>
      <c r="F37" s="179">
        <v>206.4</v>
      </c>
      <c r="G37" s="180">
        <v>170.268</v>
      </c>
      <c r="H37" s="179">
        <v>343.2</v>
      </c>
      <c r="I37" s="179">
        <v>154.5</v>
      </c>
      <c r="J37" s="63"/>
      <c r="K37" s="63"/>
    </row>
    <row r="38" spans="1:11" ht="11.25" customHeight="1">
      <c r="A38" s="53">
        <v>2014</v>
      </c>
      <c r="B38" s="177" t="s">
        <v>370</v>
      </c>
      <c r="C38" s="179">
        <v>136.30000000000001</v>
      </c>
      <c r="D38" s="179">
        <v>124.5</v>
      </c>
      <c r="E38" s="334" t="s">
        <v>368</v>
      </c>
      <c r="F38" s="179">
        <v>208.7</v>
      </c>
      <c r="G38" s="180">
        <v>172.667</v>
      </c>
      <c r="H38" s="179">
        <v>359.7</v>
      </c>
      <c r="I38" s="179">
        <v>153.99799999999999</v>
      </c>
      <c r="J38" s="63"/>
      <c r="K38" s="63"/>
    </row>
    <row r="39" spans="1:11" ht="11.25" customHeight="1">
      <c r="A39" s="53">
        <v>2015</v>
      </c>
      <c r="B39" s="177" t="s">
        <v>370</v>
      </c>
      <c r="C39" s="179">
        <v>138.6</v>
      </c>
      <c r="D39" s="179">
        <v>124.2</v>
      </c>
      <c r="E39" s="334" t="s">
        <v>368</v>
      </c>
      <c r="F39" s="179">
        <v>217.1</v>
      </c>
      <c r="G39" s="180">
        <v>176.76300000000001</v>
      </c>
      <c r="H39" s="179">
        <v>351.96100000000001</v>
      </c>
      <c r="I39" s="179">
        <v>157.53700000000001</v>
      </c>
      <c r="J39" s="63"/>
      <c r="K39" s="63"/>
    </row>
    <row r="40" spans="1:11" ht="11.25" customHeight="1">
      <c r="A40" s="53">
        <v>2016</v>
      </c>
      <c r="B40" s="177" t="s">
        <v>370</v>
      </c>
      <c r="C40" s="179">
        <v>137.80000000000001</v>
      </c>
      <c r="D40" s="179">
        <v>138.69999999999999</v>
      </c>
      <c r="E40" s="334" t="s">
        <v>368</v>
      </c>
      <c r="F40" s="179">
        <v>223.2</v>
      </c>
      <c r="G40" s="180">
        <v>176.965</v>
      </c>
      <c r="H40" s="179">
        <v>359.798</v>
      </c>
      <c r="I40" s="179">
        <v>158.173</v>
      </c>
      <c r="J40" s="63"/>
      <c r="K40" s="63"/>
    </row>
    <row r="41" spans="1:11" ht="11.25" customHeight="1">
      <c r="A41" s="53">
        <v>2017</v>
      </c>
      <c r="B41" s="177" t="s">
        <v>370</v>
      </c>
      <c r="C41" s="179">
        <v>129.6</v>
      </c>
      <c r="D41" s="179">
        <v>147.9</v>
      </c>
      <c r="E41" s="334" t="s">
        <v>368</v>
      </c>
      <c r="F41" s="179">
        <v>229.4</v>
      </c>
      <c r="G41" s="180">
        <v>180.422</v>
      </c>
      <c r="H41" s="179">
        <v>361.4</v>
      </c>
      <c r="I41" s="179">
        <v>156.44999999999999</v>
      </c>
      <c r="J41" s="63"/>
      <c r="K41" s="63"/>
    </row>
    <row r="42" spans="1:11" ht="11.25" customHeight="1">
      <c r="A42" s="53">
        <v>2018</v>
      </c>
      <c r="B42" s="177" t="s">
        <v>370</v>
      </c>
      <c r="C42" s="179">
        <v>128.1</v>
      </c>
      <c r="D42" s="179">
        <v>145.1</v>
      </c>
      <c r="E42" s="334" t="s">
        <v>368</v>
      </c>
      <c r="F42" s="179">
        <v>227.3</v>
      </c>
      <c r="G42" s="180">
        <v>180.785</v>
      </c>
      <c r="H42" s="179">
        <v>365.2</v>
      </c>
      <c r="I42" s="179">
        <v>154.9</v>
      </c>
      <c r="J42" s="63"/>
      <c r="K42" s="63"/>
    </row>
    <row r="43" spans="1:11" ht="11.25" customHeight="1">
      <c r="A43" s="53">
        <v>2019</v>
      </c>
      <c r="B43" s="177" t="s">
        <v>370</v>
      </c>
      <c r="C43" s="179">
        <v>119.3</v>
      </c>
      <c r="D43" s="179">
        <v>136.30000000000001</v>
      </c>
      <c r="E43" s="334" t="s">
        <v>368</v>
      </c>
      <c r="F43" s="179">
        <v>223</v>
      </c>
      <c r="G43" s="180">
        <v>179.53041666666664</v>
      </c>
      <c r="H43" s="179">
        <v>360.08100000000002</v>
      </c>
      <c r="I43" s="179">
        <v>158.173</v>
      </c>
      <c r="J43" s="63"/>
      <c r="K43" s="63"/>
    </row>
    <row r="44" spans="1:11" ht="11.25" customHeight="1">
      <c r="A44" s="53">
        <v>2020</v>
      </c>
      <c r="B44" s="177" t="s">
        <v>370</v>
      </c>
      <c r="C44" s="179">
        <v>137.19999999999999</v>
      </c>
      <c r="D44" s="179">
        <v>139.1</v>
      </c>
      <c r="E44" s="334" t="s">
        <v>368</v>
      </c>
      <c r="F44" s="179">
        <v>225.8</v>
      </c>
      <c r="G44" s="180">
        <v>178.64099999999999</v>
      </c>
      <c r="H44" s="179">
        <v>357.05799999999999</v>
      </c>
      <c r="I44" s="179">
        <v>162.75299999999999</v>
      </c>
      <c r="J44" s="63"/>
      <c r="K44" s="63"/>
    </row>
    <row r="45" spans="1:11" ht="11.25" customHeight="1">
      <c r="A45" s="53">
        <v>2021</v>
      </c>
      <c r="B45" s="177" t="s">
        <v>370</v>
      </c>
      <c r="C45" s="179">
        <v>134.6</v>
      </c>
      <c r="D45" s="179">
        <v>146.43100000000001</v>
      </c>
      <c r="E45" s="334" t="s">
        <v>368</v>
      </c>
      <c r="F45" s="179">
        <v>232.684</v>
      </c>
      <c r="G45" s="180">
        <v>180.23933333333332</v>
      </c>
      <c r="H45" s="179">
        <v>376.52199999999999</v>
      </c>
      <c r="I45" s="179">
        <v>166.4</v>
      </c>
      <c r="J45" s="63"/>
      <c r="K45" s="63"/>
    </row>
    <row r="46" spans="1:11" ht="11.25" customHeight="1">
      <c r="A46" s="61">
        <v>2022</v>
      </c>
      <c r="B46" s="178" t="s">
        <v>370</v>
      </c>
      <c r="C46" s="212">
        <v>155.1</v>
      </c>
      <c r="D46" s="212">
        <v>172.8</v>
      </c>
      <c r="E46" s="335" t="s">
        <v>368</v>
      </c>
      <c r="F46" s="181">
        <v>259.06900000000002</v>
      </c>
      <c r="G46" s="181">
        <v>190.40141666666668</v>
      </c>
      <c r="H46" s="212">
        <v>406.3</v>
      </c>
      <c r="I46" s="212">
        <v>188.5</v>
      </c>
      <c r="J46" s="63"/>
      <c r="K46" s="63"/>
    </row>
    <row r="47" spans="1:11" ht="11.25" customHeight="1">
      <c r="A47" s="332" t="s">
        <v>369</v>
      </c>
      <c r="B47" s="115"/>
      <c r="C47" s="116"/>
      <c r="D47" s="112"/>
      <c r="E47" s="112"/>
      <c r="F47" s="112"/>
      <c r="G47" s="114"/>
      <c r="H47" s="112"/>
      <c r="I47" s="112"/>
      <c r="J47" s="117"/>
    </row>
    <row r="48" spans="1:11" ht="11.25" customHeight="1">
      <c r="A48" s="53" t="s">
        <v>395</v>
      </c>
      <c r="B48" s="115"/>
      <c r="D48" s="112"/>
      <c r="E48" s="112"/>
      <c r="F48" s="112"/>
      <c r="G48" s="114"/>
      <c r="H48" s="112"/>
      <c r="I48" s="112"/>
      <c r="J48" s="117"/>
    </row>
    <row r="49" spans="1:10" ht="11.25" customHeight="1">
      <c r="A49" s="57" t="s">
        <v>202</v>
      </c>
      <c r="J49" s="117"/>
    </row>
    <row r="50" spans="1:10" ht="11.25" customHeight="1">
      <c r="A50" s="57" t="s">
        <v>203</v>
      </c>
    </row>
    <row r="51" spans="1:10" ht="11.25" customHeight="1">
      <c r="A51" s="57" t="s">
        <v>204</v>
      </c>
    </row>
    <row r="52" spans="1:10" ht="11.25" customHeight="1">
      <c r="A52" s="57" t="s">
        <v>205</v>
      </c>
    </row>
    <row r="53" spans="1:10" ht="11.25" customHeight="1">
      <c r="A53" s="57" t="s">
        <v>381</v>
      </c>
    </row>
  </sheetData>
  <phoneticPr fontId="77" type="noConversion"/>
  <pageMargins left="0.66700000000000004" right="0.66700000000000004" top="0.66700000000000004" bottom="0.72" header="0" footer="0"/>
  <pageSetup scale="80" firstPageNumber="27"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F890-CA31-4CDD-A7E4-8AD77AF9B47B}">
  <sheetPr transitionEvaluation="1" codeName="Sheet12">
    <pageSetUpPr fitToPage="1"/>
  </sheetPr>
  <dimension ref="A1:K49"/>
  <sheetViews>
    <sheetView showGridLines="0" zoomScale="140" zoomScaleNormal="140" workbookViewId="0"/>
  </sheetViews>
  <sheetFormatPr defaultColWidth="9.140625" defaultRowHeight="11.25"/>
  <cols>
    <col min="1" max="1" width="11.140625" style="49" customWidth="1"/>
    <col min="2" max="9" width="14.42578125" style="49" customWidth="1"/>
    <col min="10" max="16384" width="9.140625" style="49"/>
  </cols>
  <sheetData>
    <row r="1" spans="1:9" ht="11.25" customHeight="1">
      <c r="A1" s="60" t="s">
        <v>73</v>
      </c>
      <c r="B1" s="58"/>
      <c r="C1" s="58"/>
      <c r="D1" s="58"/>
      <c r="E1" s="58"/>
      <c r="F1" s="58"/>
      <c r="G1" s="58"/>
      <c r="H1" s="48"/>
      <c r="I1" s="48"/>
    </row>
    <row r="2" spans="1:9" ht="33.75" customHeight="1">
      <c r="A2" s="70" t="s">
        <v>74</v>
      </c>
      <c r="B2" s="67" t="s">
        <v>206</v>
      </c>
      <c r="C2" s="67" t="s">
        <v>207</v>
      </c>
      <c r="D2" s="67" t="s">
        <v>208</v>
      </c>
      <c r="E2" s="67" t="s">
        <v>209</v>
      </c>
      <c r="F2" s="67" t="s">
        <v>210</v>
      </c>
      <c r="G2" s="67" t="s">
        <v>211</v>
      </c>
      <c r="H2" s="67" t="s">
        <v>212</v>
      </c>
      <c r="I2" s="67" t="s">
        <v>213</v>
      </c>
    </row>
    <row r="3" spans="1:9" ht="11.25" customHeight="1">
      <c r="A3" s="57">
        <v>1980</v>
      </c>
      <c r="B3" s="122">
        <v>0.629</v>
      </c>
      <c r="C3" s="122">
        <v>0.34200000000000003</v>
      </c>
      <c r="D3" s="122">
        <v>0.60899999999999999</v>
      </c>
      <c r="E3" s="122">
        <v>1.0640000000000001</v>
      </c>
      <c r="F3" s="122">
        <v>0.70199999999999996</v>
      </c>
      <c r="G3" s="122">
        <v>0.35399999999999998</v>
      </c>
      <c r="H3" s="122">
        <v>0.36499999999999999</v>
      </c>
      <c r="I3" s="122">
        <v>0.373</v>
      </c>
    </row>
    <row r="4" spans="1:9" ht="11.25" customHeight="1">
      <c r="A4" s="57">
        <v>1981</v>
      </c>
      <c r="B4" s="122">
        <v>0.56499999999999995</v>
      </c>
      <c r="C4" s="123">
        <v>0.36199999999999999</v>
      </c>
      <c r="D4" s="122">
        <v>0.59</v>
      </c>
      <c r="E4" s="122">
        <v>1.143</v>
      </c>
      <c r="F4" s="122">
        <v>0.7</v>
      </c>
      <c r="G4" s="122">
        <v>0.39500000000000002</v>
      </c>
      <c r="H4" s="122">
        <v>0.39100000000000001</v>
      </c>
      <c r="I4" s="122">
        <v>0.40600000000000003</v>
      </c>
    </row>
    <row r="5" spans="1:9" ht="11.25" customHeight="1">
      <c r="A5" s="57">
        <v>1982</v>
      </c>
      <c r="B5" s="122">
        <v>0.63900000000000001</v>
      </c>
      <c r="C5" s="123">
        <v>0.35399999999999998</v>
      </c>
      <c r="D5" s="122">
        <v>0.60599999999999998</v>
      </c>
      <c r="E5" s="122">
        <v>1.014</v>
      </c>
      <c r="F5" s="122">
        <v>0.77100000000000002</v>
      </c>
      <c r="G5" s="122">
        <v>0.35399999999999998</v>
      </c>
      <c r="H5" s="122">
        <v>0.433</v>
      </c>
      <c r="I5" s="122">
        <v>0.55600000000000005</v>
      </c>
    </row>
    <row r="6" spans="1:9" ht="11.25" customHeight="1">
      <c r="A6" s="57">
        <v>1983</v>
      </c>
      <c r="B6" s="122">
        <v>0.59</v>
      </c>
      <c r="C6" s="123">
        <v>0.38600000000000001</v>
      </c>
      <c r="D6" s="122">
        <v>0.61899999999999999</v>
      </c>
      <c r="E6" s="122">
        <v>1.071</v>
      </c>
      <c r="F6" s="122">
        <v>0.748</v>
      </c>
      <c r="G6" s="122">
        <v>0.36499999999999999</v>
      </c>
      <c r="H6" s="122">
        <v>0.38700000000000001</v>
      </c>
      <c r="I6" s="122">
        <v>0.38400000000000001</v>
      </c>
    </row>
    <row r="7" spans="1:9" ht="11.25" customHeight="1">
      <c r="A7" s="57">
        <v>1984</v>
      </c>
      <c r="B7" s="122">
        <v>0.65700000000000003</v>
      </c>
      <c r="C7" s="123">
        <v>0.35899999999999999</v>
      </c>
      <c r="D7" s="122">
        <v>0.54100000000000004</v>
      </c>
      <c r="E7" s="122">
        <v>1.1000000000000001</v>
      </c>
      <c r="F7" s="122">
        <v>0.752</v>
      </c>
      <c r="G7" s="122">
        <v>0.39800000000000002</v>
      </c>
      <c r="H7" s="122">
        <v>0.42499999999999999</v>
      </c>
      <c r="I7" s="122">
        <v>0.65</v>
      </c>
    </row>
    <row r="8" spans="1:9" ht="11.25" customHeight="1">
      <c r="A8" s="57">
        <v>1985</v>
      </c>
      <c r="B8" s="122">
        <v>0.68500000000000005</v>
      </c>
      <c r="C8" s="123">
        <v>0.36699999999999999</v>
      </c>
      <c r="D8" s="122">
        <v>0.70299999999999996</v>
      </c>
      <c r="E8" s="122">
        <v>0.94499999999999995</v>
      </c>
      <c r="F8" s="122">
        <v>0.92900000000000005</v>
      </c>
      <c r="G8" s="122">
        <v>0.47099999999999997</v>
      </c>
      <c r="H8" s="122">
        <v>0.53300000000000003</v>
      </c>
      <c r="I8" s="122">
        <v>0.53800000000000003</v>
      </c>
    </row>
    <row r="9" spans="1:9" ht="11.25" customHeight="1">
      <c r="A9" s="57">
        <v>1986</v>
      </c>
      <c r="B9" s="122">
        <v>0.77300000000000002</v>
      </c>
      <c r="C9" s="123">
        <v>0.38500000000000001</v>
      </c>
      <c r="D9" s="122">
        <v>0.76800000000000002</v>
      </c>
      <c r="E9" s="122">
        <v>1.1399999999999999</v>
      </c>
      <c r="F9" s="122">
        <v>0.82099999999999995</v>
      </c>
      <c r="G9" s="122">
        <v>0.50900000000000001</v>
      </c>
      <c r="H9" s="122">
        <v>0.48099999999999998</v>
      </c>
      <c r="I9" s="122">
        <v>0.46300000000000002</v>
      </c>
    </row>
    <row r="10" spans="1:9" ht="11.25" customHeight="1">
      <c r="A10" s="57">
        <v>1987</v>
      </c>
      <c r="B10" s="122">
        <v>0.72799999999999998</v>
      </c>
      <c r="C10" s="123">
        <v>0.36499999999999999</v>
      </c>
      <c r="D10" s="122">
        <v>0.745</v>
      </c>
      <c r="E10" s="122">
        <v>1.173</v>
      </c>
      <c r="F10" s="122">
        <v>0.89700000000000002</v>
      </c>
      <c r="G10" s="122">
        <v>0.51800000000000002</v>
      </c>
      <c r="H10" s="122">
        <v>0.54300000000000004</v>
      </c>
      <c r="I10" s="122">
        <v>0.57799999999999996</v>
      </c>
    </row>
    <row r="11" spans="1:9" ht="11.25" customHeight="1">
      <c r="A11" s="57">
        <v>1988</v>
      </c>
      <c r="B11" s="122">
        <v>0.72899999999999998</v>
      </c>
      <c r="C11" s="123">
        <v>0.41799999999999998</v>
      </c>
      <c r="D11" s="122">
        <v>0.628</v>
      </c>
      <c r="E11" s="122">
        <v>1.163</v>
      </c>
      <c r="F11" s="122">
        <v>0.93300000000000005</v>
      </c>
      <c r="G11" s="122">
        <v>0.51700000000000002</v>
      </c>
      <c r="H11" s="122">
        <v>0.52800000000000002</v>
      </c>
      <c r="I11" s="122">
        <v>0.58499999999999996</v>
      </c>
    </row>
    <row r="12" spans="1:9" ht="11.25" customHeight="1">
      <c r="A12" s="57">
        <v>1989</v>
      </c>
      <c r="B12" s="122">
        <v>0.68799999999999994</v>
      </c>
      <c r="C12" s="123">
        <v>0.44900000000000001</v>
      </c>
      <c r="D12" s="122">
        <v>0.73257142857142854</v>
      </c>
      <c r="E12" s="122">
        <v>1.2050000000000001</v>
      </c>
      <c r="F12" s="122">
        <v>0.995</v>
      </c>
      <c r="G12" s="122">
        <v>0.52500000000000002</v>
      </c>
      <c r="H12" s="122">
        <v>0.51600000000000001</v>
      </c>
      <c r="I12" s="122">
        <v>0.59899999999999998</v>
      </c>
    </row>
    <row r="13" spans="1:9" ht="11.25" customHeight="1">
      <c r="A13" s="57">
        <v>1990</v>
      </c>
      <c r="B13" s="122">
        <v>0.71899999999999997</v>
      </c>
      <c r="C13" s="123">
        <v>0.46300000000000002</v>
      </c>
      <c r="D13" s="122">
        <v>0.7629999999999999</v>
      </c>
      <c r="E13" s="122">
        <v>1.256</v>
      </c>
      <c r="F13" s="122">
        <v>1.0740000000000001</v>
      </c>
      <c r="G13" s="122">
        <v>0.65700000000000003</v>
      </c>
      <c r="H13" s="122">
        <v>0.56999999999999995</v>
      </c>
      <c r="I13" s="122">
        <v>0.55800000000000005</v>
      </c>
    </row>
    <row r="14" spans="1:9" ht="11.25" customHeight="1">
      <c r="A14" s="57">
        <v>1991</v>
      </c>
      <c r="B14" s="122">
        <v>0.88500000000000001</v>
      </c>
      <c r="C14" s="122">
        <v>0.48099999999999998</v>
      </c>
      <c r="D14" s="122">
        <v>0.83985714285714297</v>
      </c>
      <c r="E14" s="122">
        <v>1.4</v>
      </c>
      <c r="F14" s="122">
        <v>1.2270000000000001</v>
      </c>
      <c r="G14" s="122">
        <v>0.61799999999999999</v>
      </c>
      <c r="H14" s="122">
        <v>0.78400000000000003</v>
      </c>
      <c r="I14" s="122">
        <v>0.92500000000000004</v>
      </c>
    </row>
    <row r="15" spans="1:9" ht="11.25" customHeight="1">
      <c r="A15" s="57">
        <v>1992</v>
      </c>
      <c r="B15" s="122">
        <v>0.89</v>
      </c>
      <c r="C15" s="122">
        <v>0.45800000000000002</v>
      </c>
      <c r="D15" s="122">
        <v>0.82628571428571429</v>
      </c>
      <c r="E15" s="122">
        <v>1.288</v>
      </c>
      <c r="F15" s="122">
        <v>1.0069999999999999</v>
      </c>
      <c r="G15" s="122">
        <v>0.60699999999999998</v>
      </c>
      <c r="H15" s="122">
        <v>0.57399999999999995</v>
      </c>
      <c r="I15" s="122">
        <v>0.55900000000000005</v>
      </c>
    </row>
    <row r="16" spans="1:9" ht="11.25" customHeight="1">
      <c r="A16" s="57">
        <v>1993</v>
      </c>
      <c r="B16" s="122">
        <v>0.83399999999999996</v>
      </c>
      <c r="C16" s="122">
        <v>0.439</v>
      </c>
      <c r="D16" s="122">
        <v>0.85828571428571432</v>
      </c>
      <c r="E16" s="122">
        <v>1.415</v>
      </c>
      <c r="F16" s="122">
        <v>1.0840000000000001</v>
      </c>
      <c r="G16" s="122">
        <v>0.52900000000000003</v>
      </c>
      <c r="H16" s="122">
        <v>0.54900000000000004</v>
      </c>
      <c r="I16" s="122">
        <v>0.65400000000000003</v>
      </c>
    </row>
    <row r="17" spans="1:11" ht="11.25" customHeight="1">
      <c r="A17" s="57">
        <v>1994</v>
      </c>
      <c r="B17" s="122">
        <v>0.80300000000000005</v>
      </c>
      <c r="C17" s="122">
        <v>0.46200000000000002</v>
      </c>
      <c r="D17" s="122">
        <v>0.78733333333333333</v>
      </c>
      <c r="E17" s="122">
        <v>1.506</v>
      </c>
      <c r="F17" s="122">
        <v>1.109</v>
      </c>
      <c r="G17" s="122">
        <v>0.51300000000000001</v>
      </c>
      <c r="H17" s="122">
        <v>0.54500000000000004</v>
      </c>
      <c r="I17" s="122">
        <v>0.58699999999999997</v>
      </c>
    </row>
    <row r="18" spans="1:11" ht="11.25" customHeight="1">
      <c r="A18" s="57">
        <v>1995</v>
      </c>
      <c r="B18" s="122">
        <v>0.83499999999999996</v>
      </c>
      <c r="C18" s="122">
        <v>0.49</v>
      </c>
      <c r="D18" s="122">
        <v>0.77400000000000002</v>
      </c>
      <c r="E18" s="122">
        <v>1.5509999999999999</v>
      </c>
      <c r="F18" s="122">
        <v>1.1359999999999999</v>
      </c>
      <c r="G18" s="122">
        <v>0.54800000000000004</v>
      </c>
      <c r="H18" s="122">
        <v>0.625</v>
      </c>
      <c r="I18" s="122">
        <v>0.64800000000000002</v>
      </c>
    </row>
    <row r="19" spans="1:11" ht="11.25" customHeight="1">
      <c r="A19" s="57">
        <v>1996</v>
      </c>
      <c r="B19" s="123">
        <v>0.93</v>
      </c>
      <c r="C19" s="123">
        <v>0.49</v>
      </c>
      <c r="D19" s="123">
        <v>0.91600000000000004</v>
      </c>
      <c r="E19" s="123">
        <v>1.6850000000000001</v>
      </c>
      <c r="F19" s="123">
        <v>1.1140000000000001</v>
      </c>
      <c r="G19" s="123">
        <v>0.57399999999999995</v>
      </c>
      <c r="H19" s="123">
        <v>0.70699999999999996</v>
      </c>
      <c r="I19" s="123">
        <v>0.70299999999999996</v>
      </c>
    </row>
    <row r="20" spans="1:11" ht="11.25" customHeight="1">
      <c r="A20" s="57">
        <v>1997</v>
      </c>
      <c r="B20" s="123">
        <v>0.90700000000000003</v>
      </c>
      <c r="C20" s="123">
        <v>0.48699999999999999</v>
      </c>
      <c r="D20" s="123">
        <v>0.98499999999999999</v>
      </c>
      <c r="E20" s="123">
        <v>1.712</v>
      </c>
      <c r="F20" s="123">
        <v>1.1539999999999999</v>
      </c>
      <c r="G20" s="123">
        <v>0.52</v>
      </c>
      <c r="H20" s="123">
        <v>0.59199999999999997</v>
      </c>
      <c r="I20" s="123">
        <v>0.68200000000000005</v>
      </c>
    </row>
    <row r="21" spans="1:11" ht="11.25" customHeight="1">
      <c r="A21" s="57">
        <v>1998</v>
      </c>
      <c r="B21" s="123">
        <v>0.94299999999999995</v>
      </c>
      <c r="C21" s="123">
        <v>0.49399999999999999</v>
      </c>
      <c r="D21" s="123">
        <v>0.93299999999999994</v>
      </c>
      <c r="E21" s="123">
        <v>1.589</v>
      </c>
      <c r="F21" s="123">
        <v>1.198</v>
      </c>
      <c r="G21" s="123">
        <v>0.59899999999999998</v>
      </c>
      <c r="H21" s="123">
        <v>0.56499999999999995</v>
      </c>
      <c r="I21" s="123">
        <v>0.65700000000000003</v>
      </c>
    </row>
    <row r="22" spans="1:11" ht="11.25" customHeight="1">
      <c r="A22" s="57">
        <v>1999</v>
      </c>
      <c r="B22" s="123">
        <v>0.8969166666666667</v>
      </c>
      <c r="C22" s="123">
        <v>0.49083333333333323</v>
      </c>
      <c r="D22" s="123">
        <v>0.95</v>
      </c>
      <c r="E22" s="123">
        <v>1.8411818181818183</v>
      </c>
      <c r="F22" s="123">
        <v>1.2364285714285714</v>
      </c>
      <c r="G22" s="123">
        <v>0.61228571428571421</v>
      </c>
      <c r="H22" s="123">
        <v>0.84283333333333343</v>
      </c>
      <c r="I22" s="123">
        <v>0.94733333333333336</v>
      </c>
    </row>
    <row r="23" spans="1:11" ht="11.25" customHeight="1">
      <c r="A23" s="53">
        <v>2000</v>
      </c>
      <c r="B23" s="123">
        <v>0.91883333333333328</v>
      </c>
      <c r="C23" s="123">
        <v>0.501</v>
      </c>
      <c r="D23" s="123">
        <v>0.9860000000000001</v>
      </c>
      <c r="E23" s="123">
        <v>1.7452500000000004</v>
      </c>
      <c r="F23" s="123">
        <v>1.2894166666666667</v>
      </c>
      <c r="G23" s="123">
        <v>0.61016666666666663</v>
      </c>
      <c r="H23" s="123">
        <v>0.61250000000000004</v>
      </c>
      <c r="I23" s="123">
        <v>0.60950000000000004</v>
      </c>
    </row>
    <row r="24" spans="1:11" ht="11.25" customHeight="1">
      <c r="A24" s="53">
        <v>2001</v>
      </c>
      <c r="B24" s="123">
        <v>0.86799999999999999</v>
      </c>
      <c r="C24" s="123">
        <v>0.50700000000000001</v>
      </c>
      <c r="D24" s="123">
        <v>0.96571428571428564</v>
      </c>
      <c r="E24" s="123">
        <v>1.8496999999999999</v>
      </c>
      <c r="F24" s="123">
        <v>1.2649999999999999</v>
      </c>
      <c r="G24" s="123">
        <v>0.65100000000000002</v>
      </c>
      <c r="H24" s="123">
        <v>0.72199999999999998</v>
      </c>
      <c r="I24" s="123">
        <v>0.52400000000000002</v>
      </c>
    </row>
    <row r="25" spans="1:11" ht="11.25" customHeight="1">
      <c r="A25" s="53">
        <v>2002</v>
      </c>
      <c r="B25" s="123">
        <v>0.94791666666666663</v>
      </c>
      <c r="C25" s="123">
        <v>0.50749999999999995</v>
      </c>
      <c r="D25" s="123">
        <v>0.99659999999999993</v>
      </c>
      <c r="E25" s="123">
        <v>1.8871666666666667</v>
      </c>
      <c r="F25" s="123">
        <v>1.3906666666666665</v>
      </c>
      <c r="G25" s="123">
        <v>0.64800000000000002</v>
      </c>
      <c r="H25" s="123">
        <v>0.83587500000000003</v>
      </c>
      <c r="I25" s="123">
        <v>0.56540000000000012</v>
      </c>
    </row>
    <row r="26" spans="1:11" ht="11.25" customHeight="1">
      <c r="A26" s="53">
        <v>2003</v>
      </c>
      <c r="B26" s="123">
        <v>0.98</v>
      </c>
      <c r="C26" s="123">
        <v>0.50900000000000001</v>
      </c>
      <c r="D26" s="123" t="s">
        <v>370</v>
      </c>
      <c r="E26" s="123">
        <v>1.899</v>
      </c>
      <c r="F26" s="123">
        <v>1.3169999999999999</v>
      </c>
      <c r="G26" s="123">
        <v>0.72299999999999998</v>
      </c>
      <c r="H26" s="123">
        <v>0.83799999999999997</v>
      </c>
      <c r="I26" s="123">
        <v>0.57499999999999996</v>
      </c>
    </row>
    <row r="27" spans="1:11" ht="11.25" customHeight="1">
      <c r="A27" s="53">
        <v>2004</v>
      </c>
      <c r="B27" s="123">
        <v>1.0429999999999999</v>
      </c>
      <c r="C27" s="123">
        <v>0.49524999999999997</v>
      </c>
      <c r="D27" s="123">
        <v>1.1679999999999999</v>
      </c>
      <c r="E27" s="123">
        <v>2.0586666666666669</v>
      </c>
      <c r="F27" s="123">
        <v>1.2348333333333334</v>
      </c>
      <c r="G27" s="123">
        <v>0.81899999999999995</v>
      </c>
      <c r="H27" s="123">
        <v>0.85855555555555563</v>
      </c>
      <c r="I27" s="123">
        <v>0.69099999999999995</v>
      </c>
      <c r="J27" s="65"/>
    </row>
    <row r="28" spans="1:11" ht="11.25" customHeight="1">
      <c r="A28" s="53">
        <v>2005</v>
      </c>
      <c r="B28" s="123">
        <v>0.94941666666666669</v>
      </c>
      <c r="C28" s="123">
        <v>0.49216666666666664</v>
      </c>
      <c r="D28" s="123">
        <v>1.114222222222222</v>
      </c>
      <c r="E28" s="123">
        <v>2.0779999999999998</v>
      </c>
      <c r="F28" s="123">
        <v>1.4108333333333334</v>
      </c>
      <c r="G28" s="123">
        <v>1.0890909090909091</v>
      </c>
      <c r="H28" s="123">
        <v>0.99580000000000002</v>
      </c>
      <c r="I28" s="123">
        <v>0.89700000000000002</v>
      </c>
      <c r="J28" s="65"/>
    </row>
    <row r="29" spans="1:11" ht="11.25" customHeight="1">
      <c r="A29" s="53">
        <v>2006</v>
      </c>
      <c r="B29" s="123">
        <v>1.0665</v>
      </c>
      <c r="C29" s="123">
        <v>0.50033333333333341</v>
      </c>
      <c r="D29" s="123">
        <v>1.1331250000000002</v>
      </c>
      <c r="E29" s="123">
        <v>2.246</v>
      </c>
      <c r="F29" s="123">
        <v>1.5290000000000001</v>
      </c>
      <c r="G29" s="123">
        <v>1.1140000000000001</v>
      </c>
      <c r="H29" s="123">
        <v>1.0871818181818182</v>
      </c>
      <c r="I29" s="123">
        <v>1.0010000000000001</v>
      </c>
      <c r="J29" s="65"/>
      <c r="K29" s="65"/>
    </row>
    <row r="30" spans="1:11" ht="11.25" customHeight="1">
      <c r="A30" s="53">
        <v>2007</v>
      </c>
      <c r="B30" s="123">
        <v>1.1152500000000001</v>
      </c>
      <c r="C30" s="123">
        <v>0.51016666666666666</v>
      </c>
      <c r="D30" s="123">
        <v>1.2730000000000001</v>
      </c>
      <c r="E30" s="123">
        <v>2.0920000000000001</v>
      </c>
      <c r="F30" s="123">
        <v>1.8569166666666668</v>
      </c>
      <c r="G30" s="123">
        <v>0.96424999999999994</v>
      </c>
      <c r="H30" s="123">
        <v>1.2844545454545455</v>
      </c>
      <c r="I30" s="123">
        <v>1.07375</v>
      </c>
      <c r="J30" s="65"/>
      <c r="K30" s="65"/>
    </row>
    <row r="31" spans="1:11" ht="11.25" customHeight="1">
      <c r="A31" s="53">
        <v>2008</v>
      </c>
      <c r="B31" s="123">
        <v>1.3198333333333332</v>
      </c>
      <c r="C31" s="123">
        <v>0.60933333333333339</v>
      </c>
      <c r="D31" s="123">
        <v>1.3314444444444442</v>
      </c>
      <c r="E31" s="123">
        <v>2.2120000000000002</v>
      </c>
      <c r="F31" s="123">
        <v>2.004</v>
      </c>
      <c r="G31" s="123">
        <v>0.96499999999999997</v>
      </c>
      <c r="H31" s="123">
        <v>1.1163333333333332</v>
      </c>
      <c r="I31" s="123">
        <v>1.0163333333333333</v>
      </c>
      <c r="J31" s="65"/>
      <c r="K31" s="65"/>
    </row>
    <row r="32" spans="1:11" ht="11.25" customHeight="1">
      <c r="A32" s="53">
        <v>2009</v>
      </c>
      <c r="B32" s="123">
        <v>1.1815833333333334</v>
      </c>
      <c r="C32" s="123">
        <v>0.61116666666666652</v>
      </c>
      <c r="D32" s="123">
        <v>1.3046249999999999</v>
      </c>
      <c r="E32" s="123">
        <v>2.109</v>
      </c>
      <c r="F32" s="123">
        <v>1.5200000000000002</v>
      </c>
      <c r="G32" s="123">
        <v>0.90249999999999997</v>
      </c>
      <c r="H32" s="123">
        <v>1.0504166666666668</v>
      </c>
      <c r="I32" s="123">
        <v>0.95600000000000007</v>
      </c>
      <c r="J32" s="65"/>
      <c r="K32" s="65"/>
    </row>
    <row r="33" spans="1:11" ht="11.25" customHeight="1">
      <c r="A33" s="53">
        <v>2010</v>
      </c>
      <c r="B33" s="123">
        <v>1.2202500000000001</v>
      </c>
      <c r="C33" s="123">
        <v>0.57966666666666666</v>
      </c>
      <c r="D33" s="123">
        <v>1.2869999999999999</v>
      </c>
      <c r="E33" s="123">
        <v>2.181</v>
      </c>
      <c r="F33" s="123">
        <v>1.63425</v>
      </c>
      <c r="G33" s="123">
        <v>0.92733333333333345</v>
      </c>
      <c r="H33" s="123">
        <v>1.06175</v>
      </c>
      <c r="I33" s="123">
        <v>1.0169999999999999</v>
      </c>
      <c r="J33" s="65"/>
      <c r="K33" s="119"/>
    </row>
    <row r="34" spans="1:11" ht="11.25" customHeight="1">
      <c r="A34" s="53">
        <v>2011</v>
      </c>
      <c r="B34" s="123">
        <v>1.3503333333333334</v>
      </c>
      <c r="C34" s="123">
        <v>0.61016666666666663</v>
      </c>
      <c r="D34" s="123">
        <v>1.4088888888888889</v>
      </c>
      <c r="E34" s="123">
        <v>2.3860000000000001</v>
      </c>
      <c r="F34" s="123">
        <v>1.5806666666666667</v>
      </c>
      <c r="G34" s="123">
        <v>0.97583333333333322</v>
      </c>
      <c r="H34" s="123">
        <v>1.0958000000000001</v>
      </c>
      <c r="I34" s="123">
        <v>1.0089999999999999</v>
      </c>
      <c r="J34" s="65"/>
      <c r="K34" s="119"/>
    </row>
    <row r="35" spans="1:11" ht="11.25" customHeight="1">
      <c r="A35" s="53">
        <v>2012</v>
      </c>
      <c r="B35" s="123">
        <v>1.3770833333333332</v>
      </c>
      <c r="C35" s="123">
        <v>0.6020833333333333</v>
      </c>
      <c r="D35" s="123">
        <v>1.2525000000000002</v>
      </c>
      <c r="E35" s="123">
        <v>2.488</v>
      </c>
      <c r="F35" s="123">
        <v>1.5644999999999998</v>
      </c>
      <c r="G35" s="123">
        <v>1.0781666666666667</v>
      </c>
      <c r="H35" s="123">
        <v>1.0531666666666666</v>
      </c>
      <c r="I35" s="123" t="s">
        <v>370</v>
      </c>
      <c r="J35" s="65"/>
      <c r="K35" s="119"/>
    </row>
    <row r="36" spans="1:11" ht="11.25" customHeight="1">
      <c r="A36" s="53">
        <v>2013</v>
      </c>
      <c r="B36" s="123">
        <v>1.385909090909091</v>
      </c>
      <c r="C36" s="123">
        <v>0.59958333333333325</v>
      </c>
      <c r="D36" s="123" t="s">
        <v>370</v>
      </c>
      <c r="E36" s="123">
        <v>2.4936363636363641</v>
      </c>
      <c r="F36" s="123">
        <v>1.5817499999999998</v>
      </c>
      <c r="G36" s="123">
        <v>1.0482500000000001</v>
      </c>
      <c r="H36" s="123">
        <v>1.1507499999999999</v>
      </c>
      <c r="I36" s="123">
        <v>1.032</v>
      </c>
      <c r="J36" s="65"/>
      <c r="K36" s="119"/>
    </row>
    <row r="37" spans="1:11" ht="11.25" customHeight="1">
      <c r="A37" s="53">
        <v>2014</v>
      </c>
      <c r="B37" s="123">
        <v>1.3536666666666666</v>
      </c>
      <c r="C37" s="123">
        <v>0.59808333333333319</v>
      </c>
      <c r="D37" s="123" t="s">
        <v>370</v>
      </c>
      <c r="E37" s="123">
        <v>2.6393333333333335</v>
      </c>
      <c r="F37" s="123">
        <v>1.9676666666666669</v>
      </c>
      <c r="G37" s="123">
        <v>1.1088333333333336</v>
      </c>
      <c r="H37" s="123">
        <v>1.3190000000000002</v>
      </c>
      <c r="I37" s="123" t="s">
        <v>370</v>
      </c>
      <c r="J37" s="65"/>
      <c r="K37" s="119"/>
    </row>
    <row r="38" spans="1:11" ht="11.25" customHeight="1">
      <c r="A38" s="53">
        <v>2015</v>
      </c>
      <c r="B38" s="123">
        <v>1.3580000000000003</v>
      </c>
      <c r="C38" s="123">
        <v>0.58274999999999999</v>
      </c>
      <c r="D38" s="123" t="s">
        <v>370</v>
      </c>
      <c r="E38" s="123">
        <v>2.591333333333333</v>
      </c>
      <c r="F38" s="123">
        <v>1.981416666666667</v>
      </c>
      <c r="G38" s="123">
        <v>1.091</v>
      </c>
      <c r="H38" s="123">
        <v>1.3044166666666668</v>
      </c>
      <c r="I38" s="123" t="s">
        <v>370</v>
      </c>
      <c r="J38" s="65"/>
      <c r="K38" s="119"/>
    </row>
    <row r="39" spans="1:11" ht="11.25" customHeight="1">
      <c r="A39" s="53">
        <v>2016</v>
      </c>
      <c r="B39" s="123">
        <v>1.4422727272727272</v>
      </c>
      <c r="C39" s="123">
        <v>0.57300000000000006</v>
      </c>
      <c r="D39" s="123">
        <v>1.6739999999999999</v>
      </c>
      <c r="E39" s="123">
        <v>2.7577500000000001</v>
      </c>
      <c r="F39" s="123">
        <v>2.0369999999999999</v>
      </c>
      <c r="G39" s="123">
        <v>0.96975</v>
      </c>
      <c r="H39" s="123">
        <v>1.2459166666666668</v>
      </c>
      <c r="I39" s="123" t="s">
        <v>370</v>
      </c>
      <c r="J39" s="65"/>
      <c r="K39" s="119"/>
    </row>
    <row r="40" spans="1:11" ht="11.25" customHeight="1">
      <c r="A40" s="53">
        <v>2017</v>
      </c>
      <c r="B40" s="123">
        <v>1.2944</v>
      </c>
      <c r="C40" s="123">
        <v>0.56299999999999994</v>
      </c>
      <c r="D40" s="123">
        <v>1.6024999999999998</v>
      </c>
      <c r="E40" s="123">
        <v>2.641</v>
      </c>
      <c r="F40" s="123">
        <v>2.0070000000000001</v>
      </c>
      <c r="G40" s="123">
        <v>1.27925</v>
      </c>
      <c r="H40" s="123">
        <v>1.341</v>
      </c>
      <c r="I40" s="123" t="s">
        <v>370</v>
      </c>
      <c r="J40" s="65"/>
      <c r="K40" s="119"/>
    </row>
    <row r="41" spans="1:11" ht="11.25" customHeight="1">
      <c r="A41" s="53">
        <v>2018</v>
      </c>
      <c r="B41" s="123" t="s">
        <v>370</v>
      </c>
      <c r="C41" s="123">
        <v>0.57399999999999995</v>
      </c>
      <c r="D41" s="123">
        <v>1.5792999999999999</v>
      </c>
      <c r="E41" s="123">
        <v>2.5840000000000001</v>
      </c>
      <c r="F41" s="306">
        <v>2.2490000000000001</v>
      </c>
      <c r="G41" s="306">
        <v>1.34483333333333</v>
      </c>
      <c r="H41" s="306">
        <v>1.4128333333333301</v>
      </c>
      <c r="I41" s="306" t="s">
        <v>370</v>
      </c>
      <c r="J41" s="65"/>
      <c r="K41" s="119"/>
    </row>
    <row r="42" spans="1:11" ht="11.25" customHeight="1">
      <c r="A42" s="53">
        <v>2019</v>
      </c>
      <c r="B42" s="123" t="s">
        <v>370</v>
      </c>
      <c r="C42" s="123">
        <v>0.57399999999999995</v>
      </c>
      <c r="D42" s="123">
        <v>1.6032900000000001</v>
      </c>
      <c r="E42" s="123">
        <v>2.4449999999999998</v>
      </c>
      <c r="F42" s="306">
        <v>2.1293333333333302</v>
      </c>
      <c r="G42" s="306">
        <v>1.3569166666666701</v>
      </c>
      <c r="H42" s="306">
        <v>1.36666666666667</v>
      </c>
      <c r="I42" s="306" t="s">
        <v>370</v>
      </c>
      <c r="J42" s="65"/>
      <c r="K42" s="119"/>
    </row>
    <row r="43" spans="1:11" ht="11.25" customHeight="1">
      <c r="A43" s="53">
        <v>2020</v>
      </c>
      <c r="B43" s="123" t="s">
        <v>370</v>
      </c>
      <c r="C43" s="123">
        <v>0.57791666666666663</v>
      </c>
      <c r="D43" s="123" t="s">
        <v>370</v>
      </c>
      <c r="E43" s="123">
        <v>2.2833999999999999</v>
      </c>
      <c r="F43" s="306">
        <v>1.9346666666666701</v>
      </c>
      <c r="G43" s="306">
        <v>1.2482500000000001</v>
      </c>
      <c r="H43" s="306">
        <v>1.2450000000000001</v>
      </c>
      <c r="I43" s="306" t="s">
        <v>370</v>
      </c>
      <c r="J43" s="65"/>
      <c r="K43" s="119"/>
    </row>
    <row r="44" spans="1:11" ht="11.25" customHeight="1">
      <c r="A44" s="53">
        <v>2021</v>
      </c>
      <c r="B44" s="123" t="s">
        <v>370</v>
      </c>
      <c r="C44" s="123">
        <v>0.6</v>
      </c>
      <c r="D44" s="123" t="s">
        <v>370</v>
      </c>
      <c r="E44" s="122">
        <v>2.46</v>
      </c>
      <c r="F44" s="306">
        <v>1.98275</v>
      </c>
      <c r="G44" s="306" t="s">
        <v>370</v>
      </c>
      <c r="H44" s="306">
        <v>1.3621111111111099</v>
      </c>
      <c r="I44" s="306" t="s">
        <v>370</v>
      </c>
      <c r="J44" s="65"/>
      <c r="K44" s="119"/>
    </row>
    <row r="45" spans="1:11" ht="11.25" customHeight="1">
      <c r="A45" s="61">
        <v>2022</v>
      </c>
      <c r="B45" s="124" t="s">
        <v>370</v>
      </c>
      <c r="C45" s="146">
        <v>0.63700000000000001</v>
      </c>
      <c r="D45" s="124" t="s">
        <v>370</v>
      </c>
      <c r="E45" s="124" t="s">
        <v>370</v>
      </c>
      <c r="F45" s="307">
        <v>2.12763636363636</v>
      </c>
      <c r="G45" s="307" t="s">
        <v>370</v>
      </c>
      <c r="H45" s="307">
        <v>1.5720000000000001</v>
      </c>
      <c r="I45" s="307" t="s">
        <v>370</v>
      </c>
      <c r="J45" s="65"/>
      <c r="K45" s="119"/>
    </row>
    <row r="46" spans="1:11" ht="11.25" customHeight="1">
      <c r="A46" s="53" t="s">
        <v>394</v>
      </c>
      <c r="B46" s="118"/>
      <c r="C46" s="118"/>
      <c r="D46" s="118"/>
      <c r="E46" s="118"/>
      <c r="F46" s="118"/>
      <c r="G46" s="118"/>
      <c r="H46" s="118"/>
      <c r="I46" s="118"/>
    </row>
    <row r="47" spans="1:11" ht="11.25" customHeight="1">
      <c r="A47" s="120" t="s">
        <v>382</v>
      </c>
    </row>
    <row r="49" spans="2:4">
      <c r="B49" s="121"/>
      <c r="C49" s="121"/>
      <c r="D49" s="121"/>
    </row>
  </sheetData>
  <pageMargins left="0.66700000000000004" right="0.66700000000000004" top="0.66700000000000004" bottom="0.72" header="0" footer="0"/>
  <pageSetup scale="92" firstPageNumber="28"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3C7F-5579-46F8-8B7A-BDF66ACFEC72}">
  <sheetPr codeName="Sheet13">
    <pageSetUpPr fitToPage="1"/>
  </sheetPr>
  <dimension ref="A1:W98"/>
  <sheetViews>
    <sheetView showGridLines="0" zoomScale="120" zoomScaleNormal="120" workbookViewId="0">
      <selection activeCell="D52" sqref="D52"/>
    </sheetView>
  </sheetViews>
  <sheetFormatPr defaultColWidth="9" defaultRowHeight="11.25"/>
  <cols>
    <col min="1" max="1" width="11.140625" style="49" customWidth="1"/>
    <col min="2" max="23" width="14.42578125" style="49" customWidth="1"/>
    <col min="24" max="16384" width="9" style="49"/>
  </cols>
  <sheetData>
    <row r="1" spans="1:23" ht="11.25" customHeight="1">
      <c r="A1" s="47" t="s">
        <v>18</v>
      </c>
      <c r="B1" s="48"/>
      <c r="C1" s="48"/>
      <c r="D1" s="48"/>
      <c r="E1" s="48"/>
      <c r="F1" s="48"/>
      <c r="G1" s="48"/>
      <c r="H1" s="48"/>
      <c r="I1" s="48"/>
      <c r="J1" s="48"/>
      <c r="K1" s="48"/>
      <c r="L1" s="48"/>
      <c r="M1" s="48"/>
      <c r="N1" s="221"/>
      <c r="O1" s="48"/>
      <c r="P1" s="48"/>
      <c r="Q1" s="48"/>
      <c r="R1" s="48"/>
      <c r="S1" s="48"/>
      <c r="T1" s="48"/>
      <c r="U1" s="48"/>
      <c r="V1" s="48"/>
      <c r="W1" s="48"/>
    </row>
    <row r="2" spans="1:23" s="139" customFormat="1" ht="33.75">
      <c r="A2" s="127" t="s">
        <v>67</v>
      </c>
      <c r="B2" s="128" t="s">
        <v>214</v>
      </c>
      <c r="C2" s="128" t="s">
        <v>215</v>
      </c>
      <c r="D2" s="128" t="s">
        <v>218</v>
      </c>
      <c r="E2" s="229" t="s">
        <v>216</v>
      </c>
      <c r="F2" s="128" t="s">
        <v>217</v>
      </c>
      <c r="G2" s="128" t="s">
        <v>219</v>
      </c>
      <c r="H2" s="128" t="s">
        <v>220</v>
      </c>
      <c r="I2" s="128" t="s">
        <v>221</v>
      </c>
      <c r="J2" s="128" t="s">
        <v>222</v>
      </c>
      <c r="K2" s="128" t="s">
        <v>223</v>
      </c>
      <c r="L2" s="128" t="s">
        <v>224</v>
      </c>
      <c r="M2" s="128" t="s">
        <v>225</v>
      </c>
      <c r="N2" s="128" t="s">
        <v>226</v>
      </c>
      <c r="O2" s="128" t="s">
        <v>227</v>
      </c>
      <c r="P2" s="128" t="s">
        <v>228</v>
      </c>
      <c r="Q2" s="128" t="s">
        <v>229</v>
      </c>
      <c r="R2" s="134" t="s">
        <v>234</v>
      </c>
      <c r="S2" s="128" t="s">
        <v>230</v>
      </c>
      <c r="T2" s="128" t="s">
        <v>231</v>
      </c>
      <c r="U2" s="128" t="s">
        <v>232</v>
      </c>
      <c r="V2" s="228" t="s">
        <v>235</v>
      </c>
      <c r="W2" s="128" t="s">
        <v>233</v>
      </c>
    </row>
    <row r="3" spans="1:23" ht="11.25" customHeight="1">
      <c r="A3" s="129">
        <v>1980</v>
      </c>
      <c r="B3" s="130">
        <v>302237</v>
      </c>
      <c r="C3" s="130">
        <v>144890</v>
      </c>
      <c r="D3" s="130">
        <v>1301845</v>
      </c>
      <c r="E3" s="130">
        <v>33907</v>
      </c>
      <c r="F3" s="130">
        <v>705312</v>
      </c>
      <c r="G3" s="130">
        <v>125370</v>
      </c>
      <c r="H3" s="130">
        <v>135175</v>
      </c>
      <c r="I3" s="130">
        <v>1332439</v>
      </c>
      <c r="J3" s="130">
        <v>44121</v>
      </c>
      <c r="K3" s="130">
        <v>37714</v>
      </c>
      <c r="L3" s="130">
        <v>364089</v>
      </c>
      <c r="M3" s="130">
        <v>174717</v>
      </c>
      <c r="N3" s="130">
        <v>76596</v>
      </c>
      <c r="O3" s="130">
        <v>198156</v>
      </c>
      <c r="P3" s="130">
        <v>89194</v>
      </c>
      <c r="Q3" s="130">
        <v>244513</v>
      </c>
      <c r="R3" s="130">
        <v>49409</v>
      </c>
      <c r="S3" s="130">
        <v>473193</v>
      </c>
      <c r="T3" s="130">
        <v>136792</v>
      </c>
      <c r="U3" s="130">
        <v>184355</v>
      </c>
      <c r="V3" s="130">
        <v>403375</v>
      </c>
      <c r="W3" s="130">
        <v>6557399</v>
      </c>
    </row>
    <row r="4" spans="1:23" ht="11.25" customHeight="1">
      <c r="A4" s="132">
        <v>1981</v>
      </c>
      <c r="B4" s="130">
        <v>309583</v>
      </c>
      <c r="C4" s="350">
        <v>121334</v>
      </c>
      <c r="D4" s="130">
        <v>1279177</v>
      </c>
      <c r="E4" s="130">
        <v>28151</v>
      </c>
      <c r="F4" s="130">
        <v>790118</v>
      </c>
      <c r="G4" s="130">
        <v>132346</v>
      </c>
      <c r="H4" s="130">
        <v>157685</v>
      </c>
      <c r="I4" s="130">
        <v>1324997</v>
      </c>
      <c r="J4" s="130">
        <v>41678</v>
      </c>
      <c r="K4" s="130">
        <v>31205</v>
      </c>
      <c r="L4" s="130">
        <v>404813</v>
      </c>
      <c r="M4" s="130">
        <v>162740</v>
      </c>
      <c r="N4" s="130">
        <v>89745</v>
      </c>
      <c r="O4" s="130">
        <v>180983</v>
      </c>
      <c r="P4" s="130">
        <v>107494</v>
      </c>
      <c r="Q4" s="130">
        <v>310267</v>
      </c>
      <c r="R4" s="130">
        <v>64361</v>
      </c>
      <c r="S4" s="130">
        <v>299072</v>
      </c>
      <c r="T4" s="130">
        <v>180478</v>
      </c>
      <c r="U4" s="130">
        <v>228109</v>
      </c>
      <c r="V4" s="130">
        <v>358594</v>
      </c>
      <c r="W4" s="130">
        <v>6602930</v>
      </c>
    </row>
    <row r="5" spans="1:23" ht="11.25" customHeight="1">
      <c r="A5" s="133">
        <v>1982</v>
      </c>
      <c r="B5" s="130">
        <v>226527</v>
      </c>
      <c r="C5" s="350">
        <v>107224</v>
      </c>
      <c r="D5" s="130">
        <v>1325073</v>
      </c>
      <c r="E5" s="130">
        <v>51465</v>
      </c>
      <c r="F5" s="130">
        <v>856880</v>
      </c>
      <c r="G5" s="130">
        <v>99780</v>
      </c>
      <c r="H5" s="130">
        <v>127045</v>
      </c>
      <c r="I5" s="130">
        <v>1413791</v>
      </c>
      <c r="J5" s="130">
        <v>44322</v>
      </c>
      <c r="K5" s="130">
        <v>75741</v>
      </c>
      <c r="L5" s="130">
        <v>262558</v>
      </c>
      <c r="M5" s="130">
        <v>147525</v>
      </c>
      <c r="N5" s="130">
        <v>99484</v>
      </c>
      <c r="O5" s="130">
        <v>180578</v>
      </c>
      <c r="P5" s="130">
        <v>142018</v>
      </c>
      <c r="Q5" s="130">
        <v>424539</v>
      </c>
      <c r="R5" s="130">
        <v>46708</v>
      </c>
      <c r="S5" s="130">
        <v>311051</v>
      </c>
      <c r="T5" s="130">
        <v>152920</v>
      </c>
      <c r="U5" s="130">
        <v>238680</v>
      </c>
      <c r="V5" s="130">
        <v>469882</v>
      </c>
      <c r="W5" s="130">
        <v>6803791</v>
      </c>
    </row>
    <row r="6" spans="1:23" ht="11.25" customHeight="1">
      <c r="A6" s="132">
        <v>1983</v>
      </c>
      <c r="B6" s="130">
        <v>180413</v>
      </c>
      <c r="C6" s="350">
        <v>96305</v>
      </c>
      <c r="D6" s="130">
        <v>1334634</v>
      </c>
      <c r="E6" s="130">
        <v>38098</v>
      </c>
      <c r="F6" s="130">
        <v>738707</v>
      </c>
      <c r="G6" s="130">
        <v>117433</v>
      </c>
      <c r="H6" s="130">
        <v>176966</v>
      </c>
      <c r="I6" s="130">
        <v>1074643</v>
      </c>
      <c r="J6" s="130">
        <v>55500</v>
      </c>
      <c r="K6" s="130">
        <v>31659</v>
      </c>
      <c r="L6" s="130">
        <v>255798</v>
      </c>
      <c r="M6" s="130">
        <v>136795</v>
      </c>
      <c r="N6" s="130">
        <v>100376</v>
      </c>
      <c r="O6" s="130">
        <v>169455</v>
      </c>
      <c r="P6" s="130">
        <v>155266</v>
      </c>
      <c r="Q6" s="130">
        <v>407188</v>
      </c>
      <c r="R6" s="130">
        <v>44863</v>
      </c>
      <c r="S6" s="130">
        <v>251576</v>
      </c>
      <c r="T6" s="130">
        <v>153613</v>
      </c>
      <c r="U6" s="130">
        <v>125544</v>
      </c>
      <c r="V6" s="130">
        <v>411037</v>
      </c>
      <c r="W6" s="130">
        <v>6055869</v>
      </c>
    </row>
    <row r="7" spans="1:23" ht="11.25" customHeight="1">
      <c r="A7" s="133">
        <v>1984</v>
      </c>
      <c r="B7" s="130">
        <v>294103</v>
      </c>
      <c r="C7" s="350">
        <v>145600</v>
      </c>
      <c r="D7" s="130">
        <v>1358778</v>
      </c>
      <c r="E7" s="130">
        <v>47602</v>
      </c>
      <c r="F7" s="130">
        <v>951214</v>
      </c>
      <c r="G7" s="130">
        <v>107051</v>
      </c>
      <c r="H7" s="130">
        <v>164006</v>
      </c>
      <c r="I7" s="130">
        <v>983265</v>
      </c>
      <c r="J7" s="130">
        <v>57779</v>
      </c>
      <c r="K7" s="130">
        <v>50712</v>
      </c>
      <c r="L7" s="130">
        <v>319646</v>
      </c>
      <c r="M7" s="130">
        <v>150440</v>
      </c>
      <c r="N7" s="130">
        <v>89928</v>
      </c>
      <c r="O7" s="130">
        <v>157863</v>
      </c>
      <c r="P7" s="130">
        <v>180940</v>
      </c>
      <c r="Q7" s="130">
        <v>413253</v>
      </c>
      <c r="R7" s="130">
        <v>28916</v>
      </c>
      <c r="S7" s="130">
        <v>446134</v>
      </c>
      <c r="T7" s="130">
        <v>143951</v>
      </c>
      <c r="U7" s="130">
        <v>155490</v>
      </c>
      <c r="V7" s="130">
        <v>486950</v>
      </c>
      <c r="W7" s="130">
        <v>6733621</v>
      </c>
    </row>
    <row r="8" spans="1:23" ht="11.25" customHeight="1">
      <c r="A8" s="132">
        <v>1985</v>
      </c>
      <c r="B8" s="130">
        <v>319160</v>
      </c>
      <c r="C8" s="350">
        <v>236889</v>
      </c>
      <c r="D8" s="130">
        <v>1404301</v>
      </c>
      <c r="E8" s="130">
        <v>63123</v>
      </c>
      <c r="F8" s="130">
        <v>892446</v>
      </c>
      <c r="G8" s="130">
        <v>138896</v>
      </c>
      <c r="H8" s="130">
        <v>163770</v>
      </c>
      <c r="I8" s="130">
        <v>960515</v>
      </c>
      <c r="J8" s="130">
        <v>68723</v>
      </c>
      <c r="K8" s="130">
        <v>54336</v>
      </c>
      <c r="L8" s="130">
        <v>295149</v>
      </c>
      <c r="M8" s="130">
        <v>193084</v>
      </c>
      <c r="N8" s="130">
        <v>90530</v>
      </c>
      <c r="O8" s="130">
        <v>195734</v>
      </c>
      <c r="P8" s="130">
        <v>189959</v>
      </c>
      <c r="Q8" s="130">
        <v>450819</v>
      </c>
      <c r="R8" s="130">
        <v>43396</v>
      </c>
      <c r="S8" s="130">
        <v>360640</v>
      </c>
      <c r="T8" s="130">
        <v>163106</v>
      </c>
      <c r="U8" s="130">
        <v>174762</v>
      </c>
      <c r="V8" s="130">
        <v>487041</v>
      </c>
      <c r="W8" s="130">
        <v>6946379</v>
      </c>
    </row>
    <row r="9" spans="1:23" ht="11.25" customHeight="1">
      <c r="A9" s="133">
        <v>1986</v>
      </c>
      <c r="B9" s="130">
        <v>357911</v>
      </c>
      <c r="C9" s="350">
        <v>156660</v>
      </c>
      <c r="D9" s="130">
        <v>1184492</v>
      </c>
      <c r="E9" s="130">
        <v>59335</v>
      </c>
      <c r="F9" s="130">
        <v>927286</v>
      </c>
      <c r="G9" s="130">
        <v>163250</v>
      </c>
      <c r="H9" s="130">
        <v>156859</v>
      </c>
      <c r="I9" s="130">
        <v>1177269</v>
      </c>
      <c r="J9" s="130">
        <v>75720</v>
      </c>
      <c r="K9" s="130">
        <v>66231</v>
      </c>
      <c r="L9" s="130">
        <v>314926</v>
      </c>
      <c r="M9" s="130">
        <v>198360</v>
      </c>
      <c r="N9" s="130">
        <v>99720</v>
      </c>
      <c r="O9" s="130">
        <v>199876</v>
      </c>
      <c r="P9" s="130">
        <v>165086</v>
      </c>
      <c r="Q9" s="130">
        <v>503641</v>
      </c>
      <c r="R9" s="130">
        <v>42132</v>
      </c>
      <c r="S9" s="130">
        <v>461568</v>
      </c>
      <c r="T9" s="130">
        <v>196649</v>
      </c>
      <c r="U9" s="130">
        <v>194400</v>
      </c>
      <c r="V9" s="130">
        <v>550301</v>
      </c>
      <c r="W9" s="130">
        <v>7251672</v>
      </c>
    </row>
    <row r="10" spans="1:23" ht="11.25" customHeight="1">
      <c r="A10" s="132">
        <v>1987</v>
      </c>
      <c r="B10" s="130">
        <v>407827</v>
      </c>
      <c r="C10" s="350">
        <v>226195</v>
      </c>
      <c r="D10" s="130">
        <v>1363227</v>
      </c>
      <c r="E10" s="130">
        <v>76885</v>
      </c>
      <c r="F10" s="130">
        <v>1060109</v>
      </c>
      <c r="G10" s="130">
        <v>120168</v>
      </c>
      <c r="H10" s="130">
        <v>181653</v>
      </c>
      <c r="I10" s="130">
        <v>1361061</v>
      </c>
      <c r="J10" s="130">
        <v>65545</v>
      </c>
      <c r="K10" s="130">
        <v>42188</v>
      </c>
      <c r="L10" s="130">
        <v>308970</v>
      </c>
      <c r="M10" s="130">
        <v>195742</v>
      </c>
      <c r="N10" s="130">
        <v>99286</v>
      </c>
      <c r="O10" s="130">
        <v>205695</v>
      </c>
      <c r="P10" s="130">
        <v>150906</v>
      </c>
      <c r="Q10" s="130">
        <v>549641</v>
      </c>
      <c r="R10" s="130">
        <v>54512</v>
      </c>
      <c r="S10" s="130">
        <v>648000</v>
      </c>
      <c r="T10" s="130">
        <v>139989</v>
      </c>
      <c r="U10" s="130">
        <v>243048</v>
      </c>
      <c r="V10" s="130">
        <v>555344</v>
      </c>
      <c r="W10" s="130">
        <v>8055991</v>
      </c>
    </row>
    <row r="11" spans="1:23" ht="11.25" customHeight="1">
      <c r="A11" s="133">
        <v>1988</v>
      </c>
      <c r="B11" s="130">
        <v>468853</v>
      </c>
      <c r="C11" s="350">
        <v>188290</v>
      </c>
      <c r="D11" s="130">
        <v>1809371</v>
      </c>
      <c r="E11" s="130">
        <v>91556</v>
      </c>
      <c r="F11" s="130">
        <v>941721</v>
      </c>
      <c r="G11" s="130">
        <v>211790</v>
      </c>
      <c r="H11" s="130">
        <v>189105</v>
      </c>
      <c r="I11" s="130">
        <v>1604299</v>
      </c>
      <c r="J11" s="130">
        <v>85593</v>
      </c>
      <c r="K11" s="130">
        <v>45325</v>
      </c>
      <c r="L11" s="130">
        <v>383687</v>
      </c>
      <c r="M11" s="130">
        <v>218359</v>
      </c>
      <c r="N11" s="130">
        <v>107402</v>
      </c>
      <c r="O11" s="130">
        <v>255020</v>
      </c>
      <c r="P11" s="130">
        <v>186340</v>
      </c>
      <c r="Q11" s="130">
        <v>544279</v>
      </c>
      <c r="R11" s="130">
        <v>75414</v>
      </c>
      <c r="S11" s="130">
        <v>600075</v>
      </c>
      <c r="T11" s="130">
        <v>166661</v>
      </c>
      <c r="U11" s="130">
        <v>192698</v>
      </c>
      <c r="V11" s="130">
        <v>666252</v>
      </c>
      <c r="W11" s="130">
        <v>9032090</v>
      </c>
    </row>
    <row r="12" spans="1:23" ht="11.25" customHeight="1">
      <c r="A12" s="132">
        <v>1989</v>
      </c>
      <c r="B12" s="130">
        <v>436441</v>
      </c>
      <c r="C12" s="350">
        <v>223450</v>
      </c>
      <c r="D12" s="130">
        <v>1783269</v>
      </c>
      <c r="E12" s="130">
        <v>78114</v>
      </c>
      <c r="F12" s="130">
        <v>984458</v>
      </c>
      <c r="G12" s="130">
        <v>224298</v>
      </c>
      <c r="H12" s="130">
        <v>172612</v>
      </c>
      <c r="I12" s="130">
        <v>1854955</v>
      </c>
      <c r="J12" s="130">
        <v>87645</v>
      </c>
      <c r="K12" s="130">
        <v>57441</v>
      </c>
      <c r="L12" s="130">
        <v>361374</v>
      </c>
      <c r="M12" s="130">
        <v>258638</v>
      </c>
      <c r="N12" s="130">
        <v>98310</v>
      </c>
      <c r="O12" s="130">
        <v>251946</v>
      </c>
      <c r="P12" s="130">
        <v>164720</v>
      </c>
      <c r="Q12" s="130">
        <v>537756</v>
      </c>
      <c r="R12" s="130">
        <v>61998</v>
      </c>
      <c r="S12" s="130">
        <v>480930</v>
      </c>
      <c r="T12" s="130">
        <v>178965</v>
      </c>
      <c r="U12" s="130">
        <v>245030</v>
      </c>
      <c r="V12" s="130">
        <v>608828</v>
      </c>
      <c r="W12" s="130">
        <v>9151178</v>
      </c>
    </row>
    <row r="13" spans="1:23" ht="11.25" customHeight="1">
      <c r="A13" s="133">
        <v>1990</v>
      </c>
      <c r="B13" s="130">
        <v>358147</v>
      </c>
      <c r="C13" s="350">
        <v>305165</v>
      </c>
      <c r="D13" s="130">
        <v>1692447</v>
      </c>
      <c r="E13" s="130">
        <v>70681</v>
      </c>
      <c r="F13" s="130">
        <v>1069537</v>
      </c>
      <c r="G13" s="130">
        <v>245006</v>
      </c>
      <c r="H13" s="130">
        <v>156162</v>
      </c>
      <c r="I13" s="130">
        <v>1676836</v>
      </c>
      <c r="J13" s="130">
        <v>109999</v>
      </c>
      <c r="K13" s="130">
        <v>64059</v>
      </c>
      <c r="L13" s="130">
        <v>374167</v>
      </c>
      <c r="M13" s="130">
        <v>260861</v>
      </c>
      <c r="N13" s="130">
        <v>106365</v>
      </c>
      <c r="O13" s="130">
        <v>295335</v>
      </c>
      <c r="P13" s="130">
        <v>156455</v>
      </c>
      <c r="Q13" s="130">
        <v>589588</v>
      </c>
      <c r="R13" s="130">
        <v>68212</v>
      </c>
      <c r="S13" s="130">
        <v>597990</v>
      </c>
      <c r="T13" s="130">
        <v>247677</v>
      </c>
      <c r="U13" s="130">
        <v>236080</v>
      </c>
      <c r="V13" s="130">
        <v>700230</v>
      </c>
      <c r="W13" s="130">
        <v>9381000</v>
      </c>
    </row>
    <row r="14" spans="1:23" ht="11.25" customHeight="1">
      <c r="A14" s="132">
        <v>1991</v>
      </c>
      <c r="B14" s="130">
        <v>423097</v>
      </c>
      <c r="C14" s="130">
        <v>277835</v>
      </c>
      <c r="D14" s="130">
        <v>1525176</v>
      </c>
      <c r="E14" s="130">
        <v>83575</v>
      </c>
      <c r="F14" s="130">
        <v>1608572</v>
      </c>
      <c r="G14" s="130">
        <v>204139</v>
      </c>
      <c r="H14" s="130">
        <v>228835</v>
      </c>
      <c r="I14" s="130">
        <v>1736063</v>
      </c>
      <c r="J14" s="130">
        <v>86457</v>
      </c>
      <c r="K14" s="130">
        <v>36335</v>
      </c>
      <c r="L14" s="130">
        <v>396109</v>
      </c>
      <c r="M14" s="130">
        <v>271576</v>
      </c>
      <c r="N14" s="130">
        <v>107775</v>
      </c>
      <c r="O14" s="130">
        <v>256412</v>
      </c>
      <c r="P14" s="130">
        <v>206616</v>
      </c>
      <c r="Q14" s="130">
        <v>631458</v>
      </c>
      <c r="R14" s="130">
        <v>66209</v>
      </c>
      <c r="S14" s="130">
        <v>564179</v>
      </c>
      <c r="T14" s="130">
        <v>307016</v>
      </c>
      <c r="U14" s="130">
        <v>279720</v>
      </c>
      <c r="V14" s="130">
        <v>689246</v>
      </c>
      <c r="W14" s="130">
        <v>9986400</v>
      </c>
    </row>
    <row r="15" spans="1:23" ht="11.25" customHeight="1">
      <c r="A15" s="133">
        <v>1992</v>
      </c>
      <c r="B15" s="130">
        <v>372385</v>
      </c>
      <c r="C15" s="130">
        <v>238687</v>
      </c>
      <c r="D15" s="130">
        <v>1410099</v>
      </c>
      <c r="E15" s="130">
        <v>99308</v>
      </c>
      <c r="F15" s="130">
        <v>1597501</v>
      </c>
      <c r="G15" s="130">
        <v>175737</v>
      </c>
      <c r="H15" s="130">
        <v>233391</v>
      </c>
      <c r="I15" s="130">
        <v>1846216</v>
      </c>
      <c r="J15" s="130">
        <v>73710</v>
      </c>
      <c r="K15" s="130">
        <v>90585</v>
      </c>
      <c r="L15" s="130">
        <v>379749</v>
      </c>
      <c r="M15" s="130">
        <v>275241</v>
      </c>
      <c r="N15" s="130">
        <v>102100</v>
      </c>
      <c r="O15" s="130">
        <v>254125</v>
      </c>
      <c r="P15" s="130">
        <v>214767</v>
      </c>
      <c r="Q15" s="130">
        <v>697950</v>
      </c>
      <c r="R15" s="130">
        <v>128616</v>
      </c>
      <c r="S15" s="130">
        <v>691340</v>
      </c>
      <c r="T15" s="130">
        <v>240797</v>
      </c>
      <c r="U15" s="130">
        <v>286230</v>
      </c>
      <c r="V15" s="130">
        <v>681076</v>
      </c>
      <c r="W15" s="130">
        <v>10089612</v>
      </c>
    </row>
    <row r="16" spans="1:23" ht="11.25" customHeight="1">
      <c r="A16" s="132">
        <v>1993</v>
      </c>
      <c r="B16" s="130">
        <v>316378</v>
      </c>
      <c r="C16" s="130">
        <v>282823</v>
      </c>
      <c r="D16" s="130">
        <v>1543981</v>
      </c>
      <c r="E16" s="130">
        <v>87971</v>
      </c>
      <c r="F16" s="130">
        <v>1406532</v>
      </c>
      <c r="G16" s="130">
        <v>139506</v>
      </c>
      <c r="H16" s="130">
        <v>223774</v>
      </c>
      <c r="I16" s="130">
        <v>2000445</v>
      </c>
      <c r="J16" s="130">
        <v>102421</v>
      </c>
      <c r="K16" s="130">
        <v>56974</v>
      </c>
      <c r="L16" s="130">
        <v>395231</v>
      </c>
      <c r="M16" s="130">
        <v>247045</v>
      </c>
      <c r="N16" s="130">
        <v>79850</v>
      </c>
      <c r="O16" s="130">
        <v>261544</v>
      </c>
      <c r="P16" s="130">
        <v>196820</v>
      </c>
      <c r="Q16" s="130">
        <v>669937</v>
      </c>
      <c r="R16" s="130">
        <v>111233</v>
      </c>
      <c r="S16" s="130">
        <v>930618</v>
      </c>
      <c r="T16" s="130">
        <v>213862</v>
      </c>
      <c r="U16" s="130">
        <v>361400</v>
      </c>
      <c r="V16" s="130">
        <v>701238</v>
      </c>
      <c r="W16" s="130">
        <v>10329585</v>
      </c>
    </row>
    <row r="17" spans="1:23" ht="11.25" customHeight="1">
      <c r="A17" s="133">
        <v>1994</v>
      </c>
      <c r="B17" s="130">
        <v>319715</v>
      </c>
      <c r="C17" s="130">
        <v>248101</v>
      </c>
      <c r="D17" s="130">
        <v>1630196</v>
      </c>
      <c r="E17" s="130">
        <v>75116</v>
      </c>
      <c r="F17" s="130">
        <v>1367024</v>
      </c>
      <c r="G17" s="130">
        <v>260684</v>
      </c>
      <c r="H17" s="130">
        <v>248603</v>
      </c>
      <c r="I17" s="130">
        <v>1887974</v>
      </c>
      <c r="J17" s="130">
        <v>68168</v>
      </c>
      <c r="K17" s="130">
        <v>38976</v>
      </c>
      <c r="L17" s="130">
        <v>314449</v>
      </c>
      <c r="M17" s="130">
        <v>226521</v>
      </c>
      <c r="N17" s="130">
        <v>78890</v>
      </c>
      <c r="O17" s="130">
        <v>257255</v>
      </c>
      <c r="P17" s="130">
        <v>230795</v>
      </c>
      <c r="Q17" s="130">
        <v>836142</v>
      </c>
      <c r="R17" s="130">
        <v>108417</v>
      </c>
      <c r="S17" s="130">
        <v>965202</v>
      </c>
      <c r="T17" s="130">
        <v>207345</v>
      </c>
      <c r="U17" s="130">
        <v>238960</v>
      </c>
      <c r="V17" s="130">
        <v>692109</v>
      </c>
      <c r="W17" s="130">
        <v>10300642</v>
      </c>
    </row>
    <row r="18" spans="1:23" ht="11.25" customHeight="1">
      <c r="A18" s="132">
        <v>1995</v>
      </c>
      <c r="B18" s="130">
        <v>305019</v>
      </c>
      <c r="C18" s="130">
        <v>266043</v>
      </c>
      <c r="D18" s="130">
        <v>1692235</v>
      </c>
      <c r="E18" s="130">
        <v>145318</v>
      </c>
      <c r="F18" s="130">
        <v>1557565</v>
      </c>
      <c r="G18" s="130">
        <v>241893</v>
      </c>
      <c r="H18" s="130">
        <v>211524</v>
      </c>
      <c r="I18" s="130">
        <v>2045091</v>
      </c>
      <c r="J18" s="130">
        <v>93990</v>
      </c>
      <c r="K18" s="130">
        <v>50065</v>
      </c>
      <c r="L18" s="130">
        <v>401393</v>
      </c>
      <c r="M18" s="130">
        <v>241276</v>
      </c>
      <c r="N18" s="130">
        <v>87360</v>
      </c>
      <c r="O18" s="130">
        <v>324005</v>
      </c>
      <c r="P18" s="130">
        <v>223938</v>
      </c>
      <c r="Q18" s="130">
        <v>811634</v>
      </c>
      <c r="R18" s="130">
        <v>122283</v>
      </c>
      <c r="S18" s="130">
        <v>880896</v>
      </c>
      <c r="T18" s="130">
        <v>271232</v>
      </c>
      <c r="U18" s="130">
        <v>327600</v>
      </c>
      <c r="V18" s="130">
        <v>717483</v>
      </c>
      <c r="W18" s="130">
        <v>11017842</v>
      </c>
    </row>
    <row r="19" spans="1:23" ht="11.25" customHeight="1">
      <c r="A19" s="133">
        <v>1996</v>
      </c>
      <c r="B19" s="130">
        <v>300519</v>
      </c>
      <c r="C19" s="130">
        <v>252835</v>
      </c>
      <c r="D19" s="130">
        <v>1788750</v>
      </c>
      <c r="E19" s="130">
        <v>111842</v>
      </c>
      <c r="F19" s="130">
        <v>1820188</v>
      </c>
      <c r="G19" s="130">
        <v>249656</v>
      </c>
      <c r="H19" s="130">
        <v>264769</v>
      </c>
      <c r="I19" s="130">
        <v>2372217</v>
      </c>
      <c r="J19" s="130">
        <v>116977</v>
      </c>
      <c r="K19" s="130">
        <v>102422</v>
      </c>
      <c r="L19" s="130">
        <v>389894</v>
      </c>
      <c r="M19" s="130">
        <v>292788</v>
      </c>
      <c r="N19" s="130">
        <v>95914</v>
      </c>
      <c r="O19" s="130">
        <v>291778</v>
      </c>
      <c r="P19" s="130">
        <v>307827</v>
      </c>
      <c r="Q19" s="130">
        <v>769393</v>
      </c>
      <c r="R19" s="130">
        <v>147370</v>
      </c>
      <c r="S19" s="130">
        <v>1018368</v>
      </c>
      <c r="T19" s="130">
        <v>134355</v>
      </c>
      <c r="U19" s="130">
        <v>328640</v>
      </c>
      <c r="V19" s="130">
        <v>692088</v>
      </c>
      <c r="W19" s="130">
        <v>11848590</v>
      </c>
    </row>
    <row r="20" spans="1:23" ht="11.25" customHeight="1">
      <c r="A20" s="132">
        <v>1997</v>
      </c>
      <c r="B20" s="92">
        <v>241792</v>
      </c>
      <c r="C20" s="92">
        <v>254626</v>
      </c>
      <c r="D20" s="92">
        <v>1819240</v>
      </c>
      <c r="E20" s="92">
        <v>98076</v>
      </c>
      <c r="F20" s="92">
        <v>1431706</v>
      </c>
      <c r="G20" s="92">
        <v>275252</v>
      </c>
      <c r="H20" s="92">
        <v>323422</v>
      </c>
      <c r="I20" s="92">
        <v>3119448</v>
      </c>
      <c r="J20" s="92">
        <v>98895</v>
      </c>
      <c r="K20" s="92">
        <v>66768</v>
      </c>
      <c r="L20" s="92">
        <v>444137</v>
      </c>
      <c r="M20" s="92">
        <v>306761</v>
      </c>
      <c r="N20" s="92">
        <v>91721</v>
      </c>
      <c r="O20" s="92">
        <v>267398</v>
      </c>
      <c r="P20" s="92">
        <v>350147</v>
      </c>
      <c r="Q20" s="92">
        <v>903990</v>
      </c>
      <c r="R20" s="92">
        <v>170112</v>
      </c>
      <c r="S20" s="92">
        <v>1160640</v>
      </c>
      <c r="T20" s="92">
        <v>259220</v>
      </c>
      <c r="U20" s="92">
        <v>384670</v>
      </c>
      <c r="V20" s="130">
        <v>889965</v>
      </c>
      <c r="W20" s="92">
        <v>12957987</v>
      </c>
    </row>
    <row r="21" spans="1:23" ht="11.25" customHeight="1">
      <c r="A21" s="133">
        <v>1998</v>
      </c>
      <c r="B21" s="92">
        <v>267204</v>
      </c>
      <c r="C21" s="92">
        <v>258297</v>
      </c>
      <c r="D21" s="92">
        <v>2263631</v>
      </c>
      <c r="E21" s="92">
        <v>110580</v>
      </c>
      <c r="F21" s="92">
        <v>1431929</v>
      </c>
      <c r="G21" s="92">
        <v>290158</v>
      </c>
      <c r="H21" s="92">
        <v>257295</v>
      </c>
      <c r="I21" s="92">
        <v>2650637</v>
      </c>
      <c r="J21" s="92">
        <v>105466</v>
      </c>
      <c r="K21" s="92">
        <v>41310</v>
      </c>
      <c r="L21" s="92">
        <v>434889</v>
      </c>
      <c r="M21" s="92">
        <v>284229</v>
      </c>
      <c r="N21" s="92">
        <v>92776</v>
      </c>
      <c r="O21" s="92">
        <v>237562</v>
      </c>
      <c r="P21" s="92">
        <v>199114</v>
      </c>
      <c r="Q21" s="92">
        <v>1002709</v>
      </c>
      <c r="R21" s="92">
        <v>136649</v>
      </c>
      <c r="S21" s="92">
        <v>703590</v>
      </c>
      <c r="T21" s="92">
        <v>177452</v>
      </c>
      <c r="U21" s="92">
        <v>238350</v>
      </c>
      <c r="V21" s="130">
        <v>798968</v>
      </c>
      <c r="W21" s="92">
        <v>11982796</v>
      </c>
    </row>
    <row r="22" spans="1:23" ht="11.25" customHeight="1">
      <c r="A22" s="132">
        <v>1999</v>
      </c>
      <c r="B22" s="92">
        <v>350479</v>
      </c>
      <c r="C22" s="92">
        <v>263788</v>
      </c>
      <c r="D22" s="92">
        <v>1511643</v>
      </c>
      <c r="E22" s="92">
        <v>108454</v>
      </c>
      <c r="F22" s="92">
        <v>1409703</v>
      </c>
      <c r="G22" s="92">
        <v>314760</v>
      </c>
      <c r="H22" s="92">
        <v>290384</v>
      </c>
      <c r="I22" s="92">
        <v>2963310</v>
      </c>
      <c r="J22" s="92">
        <v>112497</v>
      </c>
      <c r="K22" s="92">
        <v>54954</v>
      </c>
      <c r="L22" s="92">
        <v>451728</v>
      </c>
      <c r="M22" s="92">
        <v>294055</v>
      </c>
      <c r="N22" s="92">
        <v>101448</v>
      </c>
      <c r="O22" s="92">
        <v>196539</v>
      </c>
      <c r="P22" s="92">
        <v>109072</v>
      </c>
      <c r="Q22" s="92">
        <v>1145876</v>
      </c>
      <c r="R22" s="92">
        <v>187867</v>
      </c>
      <c r="S22" s="92">
        <v>687742</v>
      </c>
      <c r="T22" s="92">
        <v>330398</v>
      </c>
      <c r="U22" s="92">
        <v>250738</v>
      </c>
      <c r="V22" s="130">
        <v>880775</v>
      </c>
      <c r="W22" s="92">
        <v>12016211</v>
      </c>
    </row>
    <row r="23" spans="1:23" ht="11.25" customHeight="1">
      <c r="A23" s="133">
        <v>2000</v>
      </c>
      <c r="B23" s="92">
        <v>376728</v>
      </c>
      <c r="C23" s="92">
        <v>267382</v>
      </c>
      <c r="D23" s="92">
        <v>1775222</v>
      </c>
      <c r="E23" s="92">
        <v>83981</v>
      </c>
      <c r="F23" s="92">
        <v>1466268</v>
      </c>
      <c r="G23" s="92">
        <v>353045</v>
      </c>
      <c r="H23" s="92">
        <v>327483</v>
      </c>
      <c r="I23" s="92">
        <v>3099883</v>
      </c>
      <c r="J23" s="92">
        <v>106256</v>
      </c>
      <c r="K23" s="92">
        <v>34768</v>
      </c>
      <c r="L23" s="92">
        <v>470399</v>
      </c>
      <c r="M23" s="92">
        <v>288196</v>
      </c>
      <c r="N23" s="92">
        <v>101530</v>
      </c>
      <c r="O23" s="92">
        <v>187462</v>
      </c>
      <c r="P23" s="92">
        <v>100851</v>
      </c>
      <c r="Q23" s="92">
        <v>1045413</v>
      </c>
      <c r="R23" s="92">
        <v>222536</v>
      </c>
      <c r="S23" s="92">
        <v>666487</v>
      </c>
      <c r="T23" s="92">
        <v>238768</v>
      </c>
      <c r="U23" s="92">
        <v>296360</v>
      </c>
      <c r="V23" s="130">
        <v>876397</v>
      </c>
      <c r="W23" s="92">
        <v>12385416</v>
      </c>
    </row>
    <row r="24" spans="1:23" ht="11.25" customHeight="1">
      <c r="A24" s="132">
        <v>2001</v>
      </c>
      <c r="B24" s="92">
        <v>296823</v>
      </c>
      <c r="C24" s="92">
        <v>277771</v>
      </c>
      <c r="D24" s="92">
        <v>1546116</v>
      </c>
      <c r="E24" s="92">
        <v>109711</v>
      </c>
      <c r="F24" s="92">
        <v>1314432</v>
      </c>
      <c r="G24" s="92">
        <v>354259</v>
      </c>
      <c r="H24" s="92">
        <v>328064</v>
      </c>
      <c r="I24" s="92">
        <v>2952381</v>
      </c>
      <c r="J24" s="92">
        <v>127642</v>
      </c>
      <c r="K24" s="92">
        <v>90048</v>
      </c>
      <c r="L24" s="92">
        <v>483043</v>
      </c>
      <c r="M24" s="92">
        <v>273206</v>
      </c>
      <c r="N24" s="92">
        <v>96337</v>
      </c>
      <c r="O24" s="92">
        <v>216077</v>
      </c>
      <c r="P24" s="92">
        <v>113646</v>
      </c>
      <c r="Q24" s="92">
        <v>1069259</v>
      </c>
      <c r="R24" s="92">
        <v>187004</v>
      </c>
      <c r="S24" s="92">
        <v>740012</v>
      </c>
      <c r="T24" s="92">
        <v>201101</v>
      </c>
      <c r="U24" s="92">
        <v>341600</v>
      </c>
      <c r="V24" s="130">
        <v>785512</v>
      </c>
      <c r="W24" s="92">
        <v>11904046</v>
      </c>
    </row>
    <row r="25" spans="1:23" ht="11.25" customHeight="1">
      <c r="A25" s="133">
        <v>2002</v>
      </c>
      <c r="B25" s="92">
        <v>294287</v>
      </c>
      <c r="C25" s="92">
        <v>329789</v>
      </c>
      <c r="D25" s="92">
        <v>1633590</v>
      </c>
      <c r="E25" s="92">
        <v>120529</v>
      </c>
      <c r="F25" s="92">
        <v>1453199</v>
      </c>
      <c r="G25" s="92">
        <v>345590</v>
      </c>
      <c r="H25" s="92">
        <v>302350</v>
      </c>
      <c r="I25" s="92">
        <v>2837398</v>
      </c>
      <c r="J25" s="92">
        <v>114600</v>
      </c>
      <c r="K25" s="92">
        <v>58983</v>
      </c>
      <c r="L25" s="92">
        <v>488011</v>
      </c>
      <c r="M25" s="92">
        <v>253197</v>
      </c>
      <c r="N25" s="92">
        <v>100616</v>
      </c>
      <c r="O25" s="92">
        <v>184936</v>
      </c>
      <c r="P25" s="92">
        <v>182783</v>
      </c>
      <c r="Q25" s="92">
        <v>1164270</v>
      </c>
      <c r="R25" s="92">
        <v>212426</v>
      </c>
      <c r="S25" s="92">
        <v>1200687</v>
      </c>
      <c r="T25" s="92">
        <v>165033</v>
      </c>
      <c r="U25" s="92">
        <v>329940</v>
      </c>
      <c r="V25" s="130">
        <v>1001690</v>
      </c>
      <c r="W25" s="92">
        <v>12773903</v>
      </c>
    </row>
    <row r="26" spans="1:23" ht="11.25" customHeight="1">
      <c r="A26" s="132">
        <v>2003</v>
      </c>
      <c r="B26" s="92">
        <v>254368</v>
      </c>
      <c r="C26" s="92">
        <v>245856</v>
      </c>
      <c r="D26" s="92">
        <v>1587979</v>
      </c>
      <c r="E26" s="92">
        <v>104921</v>
      </c>
      <c r="F26" s="92">
        <v>1686222</v>
      </c>
      <c r="G26" s="92">
        <v>380537</v>
      </c>
      <c r="H26" s="92">
        <v>422323</v>
      </c>
      <c r="I26" s="92">
        <v>2609279</v>
      </c>
      <c r="J26" s="92">
        <v>119028</v>
      </c>
      <c r="K26" s="92">
        <v>48262</v>
      </c>
      <c r="L26" s="92">
        <v>454406</v>
      </c>
      <c r="M26" s="92">
        <v>267829</v>
      </c>
      <c r="N26" s="92">
        <v>101470</v>
      </c>
      <c r="O26" s="92">
        <v>224302</v>
      </c>
      <c r="P26" s="92">
        <v>209834</v>
      </c>
      <c r="Q26" s="92">
        <v>1377277</v>
      </c>
      <c r="R26" s="92">
        <v>247529</v>
      </c>
      <c r="S26" s="92">
        <v>1600144</v>
      </c>
      <c r="T26" s="92">
        <v>277629</v>
      </c>
      <c r="U26" s="92">
        <v>378160</v>
      </c>
      <c r="V26" s="136">
        <v>983520</v>
      </c>
      <c r="W26" s="92">
        <v>13580875</v>
      </c>
    </row>
    <row r="27" spans="1:23" ht="11.25" customHeight="1">
      <c r="A27" s="133">
        <v>2004</v>
      </c>
      <c r="B27" s="92">
        <v>291082</v>
      </c>
      <c r="C27" s="92">
        <v>291258</v>
      </c>
      <c r="D27" s="92">
        <v>1501780</v>
      </c>
      <c r="E27" s="92">
        <v>115406</v>
      </c>
      <c r="F27" s="92">
        <v>1750838</v>
      </c>
      <c r="G27" s="92">
        <v>389480</v>
      </c>
      <c r="H27" s="92">
        <v>507074</v>
      </c>
      <c r="I27" s="92">
        <v>3010742</v>
      </c>
      <c r="J27" s="92">
        <v>86184</v>
      </c>
      <c r="K27" s="92">
        <v>60643</v>
      </c>
      <c r="L27" s="92">
        <v>461804</v>
      </c>
      <c r="M27" s="92">
        <v>286293</v>
      </c>
      <c r="N27" s="92">
        <v>83104</v>
      </c>
      <c r="O27" s="92">
        <v>202191</v>
      </c>
      <c r="P27" s="92">
        <v>202670</v>
      </c>
      <c r="Q27" s="92">
        <v>1297723</v>
      </c>
      <c r="R27" s="92">
        <v>296981</v>
      </c>
      <c r="S27" s="92">
        <v>2189005</v>
      </c>
      <c r="T27" s="92">
        <v>326924</v>
      </c>
      <c r="U27" s="92">
        <v>451750</v>
      </c>
      <c r="V27" s="136">
        <v>1405435</v>
      </c>
      <c r="W27" s="92">
        <v>15208366</v>
      </c>
    </row>
    <row r="28" spans="1:23" ht="11.25" customHeight="1">
      <c r="A28" s="132">
        <v>2005</v>
      </c>
      <c r="B28" s="92">
        <v>416819</v>
      </c>
      <c r="C28" s="92">
        <v>344790</v>
      </c>
      <c r="D28" s="92">
        <v>1901035</v>
      </c>
      <c r="E28" s="92">
        <v>135149</v>
      </c>
      <c r="F28" s="92">
        <v>1712290</v>
      </c>
      <c r="G28" s="92">
        <v>292421</v>
      </c>
      <c r="H28" s="92">
        <v>548089</v>
      </c>
      <c r="I28" s="92">
        <v>3490260</v>
      </c>
      <c r="J28" s="92">
        <v>126942</v>
      </c>
      <c r="K28" s="92">
        <v>80102</v>
      </c>
      <c r="L28" s="92">
        <v>511464</v>
      </c>
      <c r="M28" s="92">
        <v>295600</v>
      </c>
      <c r="N28" s="92">
        <v>79288</v>
      </c>
      <c r="O28" s="92">
        <v>179475</v>
      </c>
      <c r="P28" s="92">
        <v>219985</v>
      </c>
      <c r="Q28" s="92">
        <v>1399161</v>
      </c>
      <c r="R28" s="92">
        <v>381777</v>
      </c>
      <c r="S28" s="92">
        <v>2525909</v>
      </c>
      <c r="T28" s="92">
        <v>406920</v>
      </c>
      <c r="U28" s="92">
        <v>557350</v>
      </c>
      <c r="V28" s="92">
        <v>1532702</v>
      </c>
      <c r="W28" s="130">
        <v>17137528</v>
      </c>
    </row>
    <row r="29" spans="1:23" ht="11.25" customHeight="1">
      <c r="A29" s="133">
        <v>2006</v>
      </c>
      <c r="B29" s="92">
        <v>372927</v>
      </c>
      <c r="C29" s="92">
        <v>446682</v>
      </c>
      <c r="D29" s="92">
        <v>1922338</v>
      </c>
      <c r="E29" s="92">
        <v>131467</v>
      </c>
      <c r="F29" s="92">
        <v>1997786</v>
      </c>
      <c r="G29" s="92">
        <v>350243</v>
      </c>
      <c r="H29" s="92">
        <v>518679</v>
      </c>
      <c r="I29" s="92">
        <v>3303107</v>
      </c>
      <c r="J29" s="92">
        <v>121004</v>
      </c>
      <c r="K29" s="92">
        <v>18119</v>
      </c>
      <c r="L29" s="92">
        <v>513093</v>
      </c>
      <c r="M29" s="92">
        <v>307595</v>
      </c>
      <c r="N29" s="92">
        <v>73652</v>
      </c>
      <c r="O29" s="92">
        <v>274186</v>
      </c>
      <c r="P29" s="92">
        <v>278888</v>
      </c>
      <c r="Q29" s="92">
        <v>1523089</v>
      </c>
      <c r="R29" s="92">
        <v>560092</v>
      </c>
      <c r="S29" s="92">
        <v>2258790</v>
      </c>
      <c r="T29" s="92">
        <v>322493</v>
      </c>
      <c r="U29" s="92">
        <v>563980</v>
      </c>
      <c r="V29" s="92">
        <v>1396049</v>
      </c>
      <c r="W29" s="130">
        <v>17254259</v>
      </c>
    </row>
    <row r="30" spans="1:23" ht="11.25" customHeight="1">
      <c r="A30" s="132">
        <v>2007</v>
      </c>
      <c r="B30" s="92">
        <v>408792</v>
      </c>
      <c r="C30" s="92">
        <v>407502</v>
      </c>
      <c r="D30" s="92">
        <v>1808430</v>
      </c>
      <c r="E30" s="92">
        <v>158455</v>
      </c>
      <c r="F30" s="92">
        <v>2608220</v>
      </c>
      <c r="G30" s="93">
        <v>341239</v>
      </c>
      <c r="H30" s="93">
        <v>624979</v>
      </c>
      <c r="I30" s="93">
        <v>3453124</v>
      </c>
      <c r="J30" s="93">
        <v>96305</v>
      </c>
      <c r="K30" s="93">
        <v>86694</v>
      </c>
      <c r="L30" s="93">
        <v>502087</v>
      </c>
      <c r="M30" s="93">
        <v>363092</v>
      </c>
      <c r="N30" s="125" t="s">
        <v>370</v>
      </c>
      <c r="O30" s="93">
        <v>223483</v>
      </c>
      <c r="P30" s="93">
        <v>332092</v>
      </c>
      <c r="Q30" s="93">
        <v>1751108</v>
      </c>
      <c r="R30" s="93">
        <v>614106</v>
      </c>
      <c r="S30" s="93">
        <v>2401875</v>
      </c>
      <c r="T30" s="93">
        <v>433644</v>
      </c>
      <c r="U30" s="93">
        <v>751120</v>
      </c>
      <c r="V30" s="93">
        <v>1285345</v>
      </c>
      <c r="W30" s="130">
        <v>18651692</v>
      </c>
    </row>
    <row r="31" spans="1:23" ht="11.25" customHeight="1">
      <c r="A31" s="133">
        <v>2008</v>
      </c>
      <c r="B31" s="92">
        <v>273076</v>
      </c>
      <c r="C31" s="92">
        <v>523528</v>
      </c>
      <c r="D31" s="92">
        <v>2198828</v>
      </c>
      <c r="E31" s="92">
        <v>236193</v>
      </c>
      <c r="F31" s="92">
        <v>2210997</v>
      </c>
      <c r="G31" s="93">
        <v>214546</v>
      </c>
      <c r="H31" s="93">
        <v>654387</v>
      </c>
      <c r="I31" s="93">
        <v>3613420</v>
      </c>
      <c r="J31" s="93">
        <v>110915</v>
      </c>
      <c r="K31" s="93">
        <v>46587</v>
      </c>
      <c r="L31" s="93">
        <v>545499</v>
      </c>
      <c r="M31" s="93">
        <v>396081</v>
      </c>
      <c r="N31" s="125" t="s">
        <v>370</v>
      </c>
      <c r="O31" s="93">
        <v>256378</v>
      </c>
      <c r="P31" s="93">
        <v>457192</v>
      </c>
      <c r="Q31" s="93">
        <v>1918288</v>
      </c>
      <c r="R31" s="93">
        <v>591842</v>
      </c>
      <c r="S31" s="93">
        <v>2343200</v>
      </c>
      <c r="T31" s="93">
        <v>271687</v>
      </c>
      <c r="U31" s="93">
        <v>558080</v>
      </c>
      <c r="V31" s="93">
        <v>1224799</v>
      </c>
      <c r="W31" s="130">
        <v>18645523</v>
      </c>
    </row>
    <row r="32" spans="1:23" ht="11.25" customHeight="1">
      <c r="A32" s="132">
        <v>2009</v>
      </c>
      <c r="B32" s="92">
        <v>224098</v>
      </c>
      <c r="C32" s="92">
        <v>335065</v>
      </c>
      <c r="D32" s="92">
        <v>1970070</v>
      </c>
      <c r="E32" s="92">
        <v>207202</v>
      </c>
      <c r="F32" s="92">
        <v>2182003</v>
      </c>
      <c r="G32" s="93">
        <v>429586</v>
      </c>
      <c r="H32" s="93">
        <v>574958</v>
      </c>
      <c r="I32" s="93">
        <v>4101600</v>
      </c>
      <c r="J32" s="93">
        <v>138611</v>
      </c>
      <c r="K32" s="93">
        <v>32209</v>
      </c>
      <c r="L32" s="93">
        <v>593387</v>
      </c>
      <c r="M32" s="93">
        <v>355662</v>
      </c>
      <c r="N32" s="125" t="s">
        <v>370</v>
      </c>
      <c r="O32" s="93">
        <v>267535</v>
      </c>
      <c r="P32" s="93">
        <v>305669</v>
      </c>
      <c r="Q32" s="93">
        <v>2129585</v>
      </c>
      <c r="R32" s="93">
        <v>517325</v>
      </c>
      <c r="S32" s="93">
        <v>2293500</v>
      </c>
      <c r="T32" s="93">
        <v>430388</v>
      </c>
      <c r="U32" s="93">
        <v>747270</v>
      </c>
      <c r="V32" s="93">
        <v>1342857</v>
      </c>
      <c r="W32" s="130">
        <v>19178580</v>
      </c>
    </row>
    <row r="33" spans="1:23" ht="11.25" customHeight="1">
      <c r="A33" s="133">
        <v>2010</v>
      </c>
      <c r="B33" s="92">
        <v>291424</v>
      </c>
      <c r="C33" s="92">
        <v>395339</v>
      </c>
      <c r="D33" s="92">
        <v>1997188</v>
      </c>
      <c r="E33" s="92">
        <v>274519</v>
      </c>
      <c r="F33" s="92">
        <v>2310982</v>
      </c>
      <c r="G33" s="93">
        <v>479068</v>
      </c>
      <c r="H33" s="93">
        <v>756425</v>
      </c>
      <c r="I33" s="93">
        <v>4023967</v>
      </c>
      <c r="J33" s="93">
        <v>129075</v>
      </c>
      <c r="K33" s="93">
        <v>136796</v>
      </c>
      <c r="L33" s="93">
        <v>617459</v>
      </c>
      <c r="M33" s="93">
        <v>386955</v>
      </c>
      <c r="N33" s="125" t="s">
        <v>370</v>
      </c>
      <c r="O33" s="93">
        <v>259225</v>
      </c>
      <c r="P33" s="93">
        <v>299123</v>
      </c>
      <c r="Q33" s="93">
        <v>2260733</v>
      </c>
      <c r="R33" s="93">
        <v>643861</v>
      </c>
      <c r="S33" s="93">
        <v>2903380</v>
      </c>
      <c r="T33" s="93">
        <v>674828</v>
      </c>
      <c r="U33" s="93">
        <v>1028160</v>
      </c>
      <c r="V33" s="93">
        <v>1744420</v>
      </c>
      <c r="W33" s="136">
        <v>21612927</v>
      </c>
    </row>
    <row r="34" spans="1:23" ht="11.25" customHeight="1">
      <c r="A34" s="132">
        <v>2011</v>
      </c>
      <c r="B34" s="92">
        <v>283537</v>
      </c>
      <c r="C34" s="92">
        <v>386514</v>
      </c>
      <c r="D34" s="92">
        <v>2230412</v>
      </c>
      <c r="E34" s="92">
        <v>330503</v>
      </c>
      <c r="F34" s="92">
        <v>2830784</v>
      </c>
      <c r="G34" s="93">
        <v>406047</v>
      </c>
      <c r="H34" s="93">
        <v>903657</v>
      </c>
      <c r="I34" s="93">
        <v>4262945</v>
      </c>
      <c r="J34" s="93">
        <v>130973</v>
      </c>
      <c r="K34" s="93">
        <v>52168</v>
      </c>
      <c r="L34" s="93">
        <v>587228</v>
      </c>
      <c r="M34" s="93">
        <v>366552</v>
      </c>
      <c r="N34" s="125" t="s">
        <v>370</v>
      </c>
      <c r="O34" s="93">
        <v>248557</v>
      </c>
      <c r="P34" s="93">
        <v>345561</v>
      </c>
      <c r="Q34" s="93">
        <v>2391406</v>
      </c>
      <c r="R34" s="93">
        <v>880269</v>
      </c>
      <c r="S34" s="93">
        <v>4007860</v>
      </c>
      <c r="T34" s="93">
        <v>655889</v>
      </c>
      <c r="U34" s="93">
        <v>1336900</v>
      </c>
      <c r="V34" s="93">
        <v>1528524</v>
      </c>
      <c r="W34" s="136">
        <v>24166286</v>
      </c>
    </row>
    <row r="35" spans="1:23" ht="11.25" customHeight="1">
      <c r="A35" s="133">
        <v>2012</v>
      </c>
      <c r="B35" s="92">
        <v>279033</v>
      </c>
      <c r="C35" s="92">
        <v>448698</v>
      </c>
      <c r="D35" s="92">
        <v>2621620</v>
      </c>
      <c r="E35" s="92">
        <v>349167</v>
      </c>
      <c r="F35" s="92">
        <v>3314996</v>
      </c>
      <c r="G35" s="93">
        <v>383676</v>
      </c>
      <c r="H35" s="93">
        <v>893833</v>
      </c>
      <c r="I35" s="93">
        <v>5661096</v>
      </c>
      <c r="J35" s="93">
        <v>144906</v>
      </c>
      <c r="K35" s="93">
        <v>130038</v>
      </c>
      <c r="L35" s="93">
        <v>618369</v>
      </c>
      <c r="M35" s="93">
        <v>432988</v>
      </c>
      <c r="N35" s="125" t="s">
        <v>370</v>
      </c>
      <c r="O35" s="93">
        <v>269768</v>
      </c>
      <c r="P35" s="93">
        <v>385506</v>
      </c>
      <c r="Q35" s="93">
        <v>2453039</v>
      </c>
      <c r="R35" s="93">
        <v>841663</v>
      </c>
      <c r="S35" s="93">
        <v>4816860</v>
      </c>
      <c r="T35" s="93">
        <v>475991</v>
      </c>
      <c r="U35" s="93">
        <v>1505910</v>
      </c>
      <c r="V35" s="93">
        <v>2080661</v>
      </c>
      <c r="W35" s="136">
        <v>28107818</v>
      </c>
    </row>
    <row r="36" spans="1:23" ht="11.25" customHeight="1">
      <c r="A36" s="132">
        <v>2013</v>
      </c>
      <c r="B36" s="92">
        <v>256524</v>
      </c>
      <c r="C36" s="92">
        <v>400295</v>
      </c>
      <c r="D36" s="92">
        <v>2073638</v>
      </c>
      <c r="E36" s="92">
        <v>426101</v>
      </c>
      <c r="F36" s="92">
        <v>3147435</v>
      </c>
      <c r="G36" s="93">
        <v>361305</v>
      </c>
      <c r="H36" s="93">
        <v>876193</v>
      </c>
      <c r="I36" s="93">
        <v>6135301</v>
      </c>
      <c r="J36" s="93">
        <v>125113</v>
      </c>
      <c r="K36" s="93">
        <v>134881</v>
      </c>
      <c r="L36" s="93">
        <v>550243</v>
      </c>
      <c r="M36" s="93">
        <v>430660</v>
      </c>
      <c r="N36" s="125" t="s">
        <v>370</v>
      </c>
      <c r="O36" s="93">
        <v>241696</v>
      </c>
      <c r="P36" s="93">
        <v>287322</v>
      </c>
      <c r="Q36" s="93">
        <v>2609038</v>
      </c>
      <c r="R36" s="93">
        <v>815561</v>
      </c>
      <c r="S36" s="93">
        <v>6384690</v>
      </c>
      <c r="T36" s="93">
        <v>460390</v>
      </c>
      <c r="U36" s="93">
        <v>1825320</v>
      </c>
      <c r="V36" s="93">
        <v>2672402</v>
      </c>
      <c r="W36" s="136">
        <v>30214108</v>
      </c>
    </row>
    <row r="37" spans="1:23" ht="11.25" customHeight="1">
      <c r="A37" s="133">
        <v>2014</v>
      </c>
      <c r="B37" s="92">
        <v>241686</v>
      </c>
      <c r="C37" s="92">
        <v>641259</v>
      </c>
      <c r="D37" s="92">
        <v>2254303</v>
      </c>
      <c r="E37" s="92">
        <v>557357</v>
      </c>
      <c r="F37" s="92">
        <v>2886900</v>
      </c>
      <c r="G37" s="93">
        <v>326378</v>
      </c>
      <c r="H37" s="93">
        <v>873361</v>
      </c>
      <c r="I37" s="93">
        <v>5822250</v>
      </c>
      <c r="J37" s="93">
        <v>162221</v>
      </c>
      <c r="K37" s="93">
        <v>73559</v>
      </c>
      <c r="L37" s="93">
        <v>628846</v>
      </c>
      <c r="M37" s="93">
        <v>467194</v>
      </c>
      <c r="N37" s="125" t="s">
        <v>370</v>
      </c>
      <c r="O37" s="93">
        <v>368662</v>
      </c>
      <c r="P37" s="93">
        <v>254412</v>
      </c>
      <c r="Q37" s="93">
        <v>2821854</v>
      </c>
      <c r="R37" s="93">
        <v>889188</v>
      </c>
      <c r="S37" s="93">
        <v>7388000</v>
      </c>
      <c r="T37" s="93">
        <v>516591</v>
      </c>
      <c r="U37" s="93">
        <v>1907140</v>
      </c>
      <c r="V37" s="93">
        <v>3167349</v>
      </c>
      <c r="W37" s="136">
        <v>32248510</v>
      </c>
    </row>
    <row r="38" spans="1:23" ht="11.25" customHeight="1">
      <c r="A38" s="132">
        <v>2015</v>
      </c>
      <c r="B38" s="92">
        <v>216258</v>
      </c>
      <c r="C38" s="92">
        <v>696835</v>
      </c>
      <c r="D38" s="92">
        <v>1963353</v>
      </c>
      <c r="E38" s="92">
        <v>468083</v>
      </c>
      <c r="F38" s="92">
        <v>3365665</v>
      </c>
      <c r="G38" s="93">
        <v>433870</v>
      </c>
      <c r="H38" s="93">
        <v>838159</v>
      </c>
      <c r="I38" s="93">
        <v>5914468</v>
      </c>
      <c r="J38" s="93">
        <v>143061</v>
      </c>
      <c r="K38" s="93">
        <v>160043</v>
      </c>
      <c r="L38" s="93">
        <v>602214</v>
      </c>
      <c r="M38" s="93">
        <v>494190</v>
      </c>
      <c r="N38" s="125" t="s">
        <v>370</v>
      </c>
      <c r="O38" s="93">
        <v>321962</v>
      </c>
      <c r="P38" s="93">
        <v>261853</v>
      </c>
      <c r="Q38" s="93">
        <v>2239301</v>
      </c>
      <c r="R38" s="93">
        <v>866760</v>
      </c>
      <c r="S38" s="93">
        <v>5868750</v>
      </c>
      <c r="T38" s="93">
        <v>560216</v>
      </c>
      <c r="U38" s="93">
        <v>1012020</v>
      </c>
      <c r="V38" s="93">
        <v>2020431</v>
      </c>
      <c r="W38" s="136">
        <v>28447492</v>
      </c>
    </row>
    <row r="39" spans="1:23" ht="11.25" customHeight="1">
      <c r="A39" s="133">
        <v>2016</v>
      </c>
      <c r="B39" s="92">
        <v>254318</v>
      </c>
      <c r="C39" s="92">
        <v>755086</v>
      </c>
      <c r="D39" s="92">
        <v>1927270</v>
      </c>
      <c r="E39" s="92">
        <v>490217</v>
      </c>
      <c r="F39" s="92">
        <v>3492607</v>
      </c>
      <c r="G39" s="93">
        <v>372254</v>
      </c>
      <c r="H39" s="93">
        <v>860356</v>
      </c>
      <c r="I39" s="93">
        <v>6294150</v>
      </c>
      <c r="J39" s="93">
        <v>133791</v>
      </c>
      <c r="K39" s="93">
        <v>141761</v>
      </c>
      <c r="L39" s="93">
        <v>622624</v>
      </c>
      <c r="M39" s="93">
        <v>485763</v>
      </c>
      <c r="N39" s="125" t="s">
        <v>370</v>
      </c>
      <c r="O39" s="93">
        <v>205180</v>
      </c>
      <c r="P39" s="93">
        <v>292292</v>
      </c>
      <c r="Q39" s="93">
        <v>3243711</v>
      </c>
      <c r="R39" s="93">
        <v>747839</v>
      </c>
      <c r="S39" s="93">
        <v>5052460</v>
      </c>
      <c r="T39" s="93">
        <v>696806</v>
      </c>
      <c r="U39" s="93">
        <v>1274650</v>
      </c>
      <c r="V39" s="93">
        <v>2354950</v>
      </c>
      <c r="W39" s="138">
        <v>29698085</v>
      </c>
    </row>
    <row r="40" spans="1:23" ht="11.25" customHeight="1">
      <c r="A40" s="132">
        <v>2017</v>
      </c>
      <c r="B40" s="92">
        <v>256917</v>
      </c>
      <c r="C40" s="92">
        <v>763446</v>
      </c>
      <c r="D40" s="92">
        <v>1943678</v>
      </c>
      <c r="E40" s="92">
        <v>568084</v>
      </c>
      <c r="F40" s="92">
        <v>3601447</v>
      </c>
      <c r="G40" s="93">
        <v>392012</v>
      </c>
      <c r="H40" s="93">
        <v>948520</v>
      </c>
      <c r="I40" s="93">
        <v>6507849</v>
      </c>
      <c r="J40" s="93">
        <v>128255</v>
      </c>
      <c r="K40" s="93">
        <v>186649</v>
      </c>
      <c r="L40" s="93">
        <v>599862</v>
      </c>
      <c r="M40" s="93">
        <v>519290</v>
      </c>
      <c r="N40" s="125" t="s">
        <v>370</v>
      </c>
      <c r="O40" s="93">
        <v>322797</v>
      </c>
      <c r="P40" s="93">
        <v>252088</v>
      </c>
      <c r="Q40" s="93">
        <v>2895813</v>
      </c>
      <c r="R40" s="93">
        <v>833469</v>
      </c>
      <c r="S40" s="93">
        <v>5603950</v>
      </c>
      <c r="T40" s="93">
        <v>709218</v>
      </c>
      <c r="U40" s="93">
        <v>1568700</v>
      </c>
      <c r="V40" s="93">
        <v>1986905</v>
      </c>
      <c r="W40" s="138">
        <v>30588949</v>
      </c>
    </row>
    <row r="41" spans="1:23" ht="11.25" customHeight="1">
      <c r="A41" s="133">
        <v>2018</v>
      </c>
      <c r="B41" s="297">
        <v>207970</v>
      </c>
      <c r="C41" s="297">
        <v>715761</v>
      </c>
      <c r="D41" s="297">
        <v>1830445</v>
      </c>
      <c r="E41" s="297">
        <v>575976</v>
      </c>
      <c r="F41" s="92">
        <v>2954219</v>
      </c>
      <c r="G41" s="93">
        <v>400354</v>
      </c>
      <c r="H41" s="93">
        <v>694335</v>
      </c>
      <c r="I41" s="93">
        <v>6621258</v>
      </c>
      <c r="J41" s="93">
        <v>104626</v>
      </c>
      <c r="K41" s="93">
        <v>40523</v>
      </c>
      <c r="L41" s="93">
        <v>511226</v>
      </c>
      <c r="M41" s="93">
        <v>428940</v>
      </c>
      <c r="N41" s="125" t="s">
        <v>370</v>
      </c>
      <c r="O41" s="93">
        <f>99537+168080</f>
        <v>267617</v>
      </c>
      <c r="P41" s="93">
        <v>245762</v>
      </c>
      <c r="Q41" s="93">
        <v>2416285</v>
      </c>
      <c r="R41" s="93">
        <v>821110</v>
      </c>
      <c r="S41" s="93">
        <v>5602500</v>
      </c>
      <c r="T41" s="93">
        <v>421531</v>
      </c>
      <c r="U41" s="93">
        <v>916650</v>
      </c>
      <c r="V41" s="93">
        <v>3071280</v>
      </c>
      <c r="W41" s="138">
        <v>29317722</v>
      </c>
    </row>
    <row r="42" spans="1:23" ht="11.25" customHeight="1">
      <c r="A42" s="132">
        <v>2019</v>
      </c>
      <c r="B42" s="297">
        <v>202712</v>
      </c>
      <c r="C42" s="297">
        <v>730843</v>
      </c>
      <c r="D42" s="297">
        <v>1765347</v>
      </c>
      <c r="E42" s="297">
        <v>700977</v>
      </c>
      <c r="F42" s="92">
        <v>2762342</v>
      </c>
      <c r="G42" s="93">
        <v>398304</v>
      </c>
      <c r="H42" s="93">
        <v>689694</v>
      </c>
      <c r="I42" s="93">
        <v>5706234</v>
      </c>
      <c r="J42" s="93">
        <v>121126</v>
      </c>
      <c r="K42" s="93">
        <v>130218</v>
      </c>
      <c r="L42" s="93">
        <v>518876</v>
      </c>
      <c r="M42" s="93">
        <v>308763</v>
      </c>
      <c r="N42" s="125" t="s">
        <v>370</v>
      </c>
      <c r="O42" s="93">
        <f>159066+108237</f>
        <v>267303</v>
      </c>
      <c r="P42" s="93">
        <v>270213</v>
      </c>
      <c r="Q42" s="93">
        <v>2593530</v>
      </c>
      <c r="R42" s="93">
        <v>942921</v>
      </c>
      <c r="S42" s="93">
        <v>6169100</v>
      </c>
      <c r="T42" s="93">
        <v>470999</v>
      </c>
      <c r="U42" s="93">
        <v>1237950</v>
      </c>
      <c r="V42" s="93">
        <v>2586791</v>
      </c>
      <c r="W42" s="138">
        <v>28770303</v>
      </c>
    </row>
    <row r="43" spans="1:23" ht="11.25" customHeight="1">
      <c r="A43" s="133">
        <v>2020</v>
      </c>
      <c r="B43" s="297">
        <v>198809</v>
      </c>
      <c r="C43" s="297">
        <v>664935</v>
      </c>
      <c r="D43" s="297">
        <v>1711619</v>
      </c>
      <c r="E43" s="297">
        <v>821104</v>
      </c>
      <c r="F43" s="92">
        <v>2936555</v>
      </c>
      <c r="G43" s="92">
        <v>426632</v>
      </c>
      <c r="H43" s="92">
        <v>958671</v>
      </c>
      <c r="I43" s="92">
        <v>4790731</v>
      </c>
      <c r="J43" s="92">
        <v>120508</v>
      </c>
      <c r="K43" s="92">
        <v>57909</v>
      </c>
      <c r="L43" s="92">
        <v>579963</v>
      </c>
      <c r="M43" s="92">
        <v>333134</v>
      </c>
      <c r="N43" s="125" t="s">
        <v>370</v>
      </c>
      <c r="O43" s="92">
        <v>225372</v>
      </c>
      <c r="P43" s="92">
        <v>287133</v>
      </c>
      <c r="Q43" s="92">
        <v>2609220</v>
      </c>
      <c r="R43" s="92">
        <v>932352</v>
      </c>
      <c r="S43" s="92">
        <v>5251410</v>
      </c>
      <c r="T43" s="92">
        <v>433220</v>
      </c>
      <c r="U43" s="92">
        <v>948000</v>
      </c>
      <c r="V43" s="16" t="s">
        <v>370</v>
      </c>
      <c r="W43" s="16" t="s">
        <v>370</v>
      </c>
    </row>
    <row r="44" spans="1:23" ht="11.25" customHeight="1">
      <c r="A44" s="219">
        <v>2021</v>
      </c>
      <c r="B44" s="297">
        <v>231672</v>
      </c>
      <c r="C44" s="297">
        <v>661623</v>
      </c>
      <c r="D44" s="297">
        <v>1611752</v>
      </c>
      <c r="E44" s="297">
        <v>849994</v>
      </c>
      <c r="F44" s="92">
        <v>2859249</v>
      </c>
      <c r="G44" s="92">
        <v>341936</v>
      </c>
      <c r="H44" s="92">
        <v>962527</v>
      </c>
      <c r="I44" s="92">
        <v>5510105</v>
      </c>
      <c r="J44" s="92">
        <v>134772</v>
      </c>
      <c r="K44" s="92">
        <v>85044</v>
      </c>
      <c r="L44" s="92">
        <v>623666</v>
      </c>
      <c r="M44" s="92">
        <v>345570</v>
      </c>
      <c r="N44" s="125" t="s">
        <v>370</v>
      </c>
      <c r="O44" s="92">
        <v>264721</v>
      </c>
      <c r="P44" s="92">
        <v>270415</v>
      </c>
      <c r="Q44" s="92">
        <v>3419420</v>
      </c>
      <c r="R44" s="92">
        <v>1087287</v>
      </c>
      <c r="S44" s="92">
        <v>5341920</v>
      </c>
      <c r="T44" s="92">
        <v>553429</v>
      </c>
      <c r="U44" s="92">
        <v>1062850</v>
      </c>
      <c r="V44" s="16" t="s">
        <v>370</v>
      </c>
      <c r="W44" s="16" t="s">
        <v>370</v>
      </c>
    </row>
    <row r="45" spans="1:23" ht="11.25" customHeight="1">
      <c r="A45" s="218">
        <v>2022</v>
      </c>
      <c r="B45" s="298">
        <v>157715</v>
      </c>
      <c r="C45" s="298">
        <v>586304</v>
      </c>
      <c r="D45" s="298">
        <v>1529414</v>
      </c>
      <c r="E45" s="298">
        <v>705134</v>
      </c>
      <c r="F45" s="96">
        <v>3054412</v>
      </c>
      <c r="G45" s="96">
        <v>502806</v>
      </c>
      <c r="H45" s="96">
        <v>769447</v>
      </c>
      <c r="I45" s="96">
        <v>5930307</v>
      </c>
      <c r="J45" s="96">
        <v>136045</v>
      </c>
      <c r="K45" s="96">
        <v>63094</v>
      </c>
      <c r="L45" s="96">
        <v>651022</v>
      </c>
      <c r="M45" s="96">
        <v>353292</v>
      </c>
      <c r="N45" s="126" t="s">
        <v>370</v>
      </c>
      <c r="O45" s="96">
        <v>281659</v>
      </c>
      <c r="P45" s="96">
        <v>305135</v>
      </c>
      <c r="Q45" s="96">
        <v>3196070</v>
      </c>
      <c r="R45" s="96">
        <v>1042473</v>
      </c>
      <c r="S45" s="96">
        <v>3515400</v>
      </c>
      <c r="T45" s="96">
        <v>500348</v>
      </c>
      <c r="U45" s="96">
        <v>473760</v>
      </c>
      <c r="V45" s="36" t="s">
        <v>370</v>
      </c>
      <c r="W45" s="36" t="s">
        <v>370</v>
      </c>
    </row>
    <row r="46" spans="1:23" ht="11.25" customHeight="1">
      <c r="A46" s="53" t="s">
        <v>393</v>
      </c>
      <c r="B46" s="15"/>
      <c r="C46" s="15"/>
      <c r="D46" s="15"/>
      <c r="E46" s="15"/>
      <c r="F46" s="15"/>
      <c r="G46" s="15"/>
      <c r="H46" s="15"/>
      <c r="I46" s="15"/>
      <c r="J46" s="15"/>
      <c r="K46" s="15"/>
      <c r="L46" s="15"/>
      <c r="P46" s="46"/>
      <c r="Q46" s="89"/>
      <c r="R46" s="89"/>
      <c r="S46" s="89"/>
    </row>
    <row r="47" spans="1:23" s="141" customFormat="1">
      <c r="A47" s="222" t="s">
        <v>236</v>
      </c>
      <c r="M47" s="135"/>
      <c r="N47" s="140"/>
    </row>
    <row r="48" spans="1:23" ht="11.25" customHeight="1">
      <c r="A48" s="222" t="s">
        <v>237</v>
      </c>
      <c r="M48" s="131"/>
      <c r="N48" s="15"/>
    </row>
    <row r="49" spans="1:16" ht="11.25" customHeight="1">
      <c r="A49" s="49" t="s">
        <v>398</v>
      </c>
      <c r="M49" s="131"/>
      <c r="N49" s="15"/>
    </row>
    <row r="50" spans="1:16" ht="11.25" customHeight="1">
      <c r="M50" s="131"/>
      <c r="N50" s="15"/>
    </row>
    <row r="51" spans="1:16" ht="11.25" customHeight="1">
      <c r="A51" s="53"/>
      <c r="M51" s="131"/>
      <c r="N51" s="15"/>
    </row>
    <row r="52" spans="1:16" ht="11.25" customHeight="1">
      <c r="M52" s="131"/>
      <c r="N52" s="15"/>
    </row>
    <row r="53" spans="1:16" ht="11.25" customHeight="1">
      <c r="M53" s="131"/>
      <c r="N53" s="15"/>
    </row>
    <row r="54" spans="1:16" ht="11.25" customHeight="1">
      <c r="A54" s="142"/>
      <c r="M54" s="131"/>
      <c r="N54" s="15"/>
    </row>
    <row r="55" spans="1:16" ht="11.25" customHeight="1">
      <c r="M55" s="131"/>
      <c r="N55" s="15"/>
    </row>
    <row r="56" spans="1:16" ht="11.25" customHeight="1">
      <c r="M56" s="131"/>
      <c r="N56" s="15"/>
    </row>
    <row r="57" spans="1:16" ht="11.25" customHeight="1">
      <c r="M57" s="131"/>
      <c r="N57" s="15"/>
    </row>
    <row r="58" spans="1:16" ht="11.25" customHeight="1">
      <c r="M58" s="131"/>
      <c r="N58" s="15"/>
    </row>
    <row r="59" spans="1:16" ht="11.25" customHeight="1">
      <c r="M59" s="131"/>
      <c r="N59" s="15"/>
    </row>
    <row r="60" spans="1:16" ht="11.25" customHeight="1">
      <c r="M60" s="131"/>
      <c r="N60" s="15"/>
      <c r="O60" s="90"/>
      <c r="P60" s="90"/>
    </row>
    <row r="61" spans="1:16" ht="11.25" customHeight="1">
      <c r="M61" s="131"/>
      <c r="N61" s="15"/>
      <c r="O61" s="90"/>
    </row>
    <row r="62" spans="1:16" ht="11.25" customHeight="1">
      <c r="M62" s="131"/>
      <c r="N62" s="15"/>
      <c r="O62" s="90"/>
    </row>
    <row r="63" spans="1:16" ht="11.25" customHeight="1">
      <c r="M63" s="131"/>
      <c r="N63" s="15"/>
      <c r="O63" s="90"/>
    </row>
    <row r="64" spans="1:16" ht="11.25" customHeight="1">
      <c r="M64" s="131"/>
      <c r="N64" s="15"/>
      <c r="O64" s="90"/>
    </row>
    <row r="65" spans="13:19" ht="11.25" customHeight="1">
      <c r="M65" s="15"/>
      <c r="N65" s="15"/>
      <c r="O65" s="90"/>
    </row>
    <row r="66" spans="13:19" ht="11.25" customHeight="1">
      <c r="M66" s="15"/>
      <c r="N66" s="15"/>
      <c r="O66" s="90"/>
      <c r="P66" s="90"/>
    </row>
    <row r="67" spans="13:19" ht="11.25" customHeight="1">
      <c r="M67" s="15"/>
      <c r="N67" s="15"/>
      <c r="O67" s="90"/>
    </row>
    <row r="68" spans="13:19" ht="11.25" customHeight="1">
      <c r="M68" s="15"/>
      <c r="N68" s="15"/>
      <c r="O68" s="90"/>
      <c r="P68" s="90"/>
      <c r="Q68" s="90"/>
      <c r="R68" s="90"/>
    </row>
    <row r="69" spans="13:19" ht="11.25" customHeight="1">
      <c r="M69" s="15"/>
      <c r="N69" s="15"/>
      <c r="O69" s="90"/>
      <c r="P69" s="90"/>
      <c r="Q69" s="90"/>
      <c r="R69" s="90"/>
    </row>
    <row r="70" spans="13:19" ht="11.25" customHeight="1">
      <c r="M70" s="15"/>
      <c r="N70" s="15"/>
      <c r="O70" s="90"/>
      <c r="P70" s="90"/>
      <c r="Q70" s="90"/>
      <c r="R70" s="90"/>
    </row>
    <row r="71" spans="13:19" ht="11.25" customHeight="1">
      <c r="M71" s="15"/>
      <c r="N71" s="15"/>
      <c r="O71" s="90"/>
      <c r="P71" s="90"/>
      <c r="Q71" s="90"/>
      <c r="R71" s="90"/>
    </row>
    <row r="72" spans="13:19" ht="11.25" customHeight="1">
      <c r="M72" s="15"/>
      <c r="N72" s="15"/>
      <c r="O72" s="90"/>
      <c r="P72" s="90"/>
      <c r="Q72" s="90"/>
      <c r="R72" s="90"/>
    </row>
    <row r="73" spans="13:19" ht="11.25" customHeight="1">
      <c r="M73" s="15"/>
      <c r="N73" s="137"/>
      <c r="O73" s="90"/>
      <c r="P73" s="90"/>
      <c r="Q73" s="90"/>
      <c r="R73" s="90"/>
    </row>
    <row r="74" spans="13:19" ht="11.25" customHeight="1">
      <c r="M74" s="15"/>
      <c r="N74" s="137"/>
      <c r="O74" s="90"/>
      <c r="P74" s="90"/>
      <c r="Q74" s="90"/>
      <c r="R74" s="90"/>
    </row>
    <row r="75" spans="13:19" ht="11.25" customHeight="1">
      <c r="M75" s="15"/>
      <c r="N75" s="137"/>
      <c r="O75" s="90"/>
      <c r="P75" s="90"/>
      <c r="Q75" s="90"/>
      <c r="R75" s="90"/>
    </row>
    <row r="76" spans="13:19" ht="11.25" customHeight="1">
      <c r="M76" s="15"/>
      <c r="N76" s="137"/>
      <c r="O76" s="137"/>
      <c r="P76" s="137"/>
      <c r="Q76" s="90"/>
      <c r="R76" s="90"/>
    </row>
    <row r="77" spans="13:19" ht="11.25" customHeight="1">
      <c r="M77" s="15"/>
      <c r="N77" s="137"/>
      <c r="O77" s="137"/>
      <c r="P77" s="90"/>
      <c r="Q77" s="90"/>
      <c r="R77" s="90"/>
    </row>
    <row r="78" spans="13:19" ht="11.25" customHeight="1">
      <c r="M78" s="15"/>
      <c r="N78" s="137"/>
      <c r="O78" s="137"/>
      <c r="P78" s="90"/>
      <c r="Q78" s="90"/>
      <c r="R78" s="90"/>
    </row>
    <row r="79" spans="13:19" ht="11.25" customHeight="1">
      <c r="M79" s="15"/>
      <c r="N79" s="137"/>
      <c r="O79" s="137"/>
      <c r="P79" s="90"/>
      <c r="Q79" s="90"/>
      <c r="R79" s="90"/>
    </row>
    <row r="80" spans="13:19" ht="11.25" customHeight="1">
      <c r="M80" s="15"/>
      <c r="N80" s="137"/>
      <c r="O80" s="137"/>
      <c r="P80" s="90"/>
      <c r="Q80" s="90"/>
      <c r="R80" s="90"/>
      <c r="S80" s="137"/>
    </row>
    <row r="81" spans="2:18" ht="11.25" customHeight="1">
      <c r="M81" s="15"/>
      <c r="N81" s="137"/>
      <c r="O81" s="137"/>
      <c r="P81" s="90"/>
      <c r="Q81" s="90"/>
      <c r="R81" s="90"/>
    </row>
    <row r="82" spans="2:18" ht="11.25" customHeight="1">
      <c r="M82" s="15"/>
      <c r="N82" s="137"/>
      <c r="O82" s="137"/>
      <c r="P82" s="90"/>
      <c r="Q82" s="90"/>
      <c r="R82" s="90"/>
    </row>
    <row r="83" spans="2:18" ht="11.25" customHeight="1">
      <c r="M83" s="15"/>
      <c r="N83" s="137"/>
      <c r="O83" s="137"/>
      <c r="P83" s="90"/>
      <c r="Q83" s="90"/>
      <c r="R83" s="90"/>
    </row>
    <row r="84" spans="2:18" ht="11.25" customHeight="1">
      <c r="M84" s="15"/>
      <c r="N84" s="137"/>
      <c r="O84" s="137"/>
      <c r="P84" s="90"/>
      <c r="Q84" s="90"/>
      <c r="R84" s="90"/>
    </row>
    <row r="85" spans="2:18" ht="11.25" customHeight="1">
      <c r="M85" s="15"/>
      <c r="N85" s="137"/>
      <c r="O85" s="137"/>
      <c r="P85" s="90"/>
      <c r="Q85" s="90"/>
      <c r="R85" s="90"/>
    </row>
    <row r="86" spans="2:18" ht="11.25" customHeight="1">
      <c r="M86" s="15"/>
      <c r="N86" s="137"/>
      <c r="O86" s="137"/>
      <c r="P86" s="90"/>
      <c r="Q86" s="90"/>
      <c r="R86" s="90"/>
    </row>
    <row r="87" spans="2:18" ht="11.25" customHeight="1">
      <c r="M87" s="15"/>
      <c r="N87" s="137"/>
      <c r="O87" s="137"/>
      <c r="P87" s="90"/>
      <c r="Q87" s="90"/>
      <c r="R87" s="90"/>
    </row>
    <row r="88" spans="2:18" ht="11.25" customHeight="1">
      <c r="M88" s="15"/>
      <c r="N88" s="137"/>
      <c r="O88" s="137"/>
      <c r="P88" s="90"/>
      <c r="Q88" s="90"/>
      <c r="R88" s="90"/>
    </row>
    <row r="89" spans="2:18" ht="11.25" customHeight="1">
      <c r="M89" s="15"/>
      <c r="N89" s="46"/>
      <c r="O89" s="46"/>
      <c r="P89" s="90"/>
      <c r="Q89" s="90"/>
      <c r="R89" s="90"/>
    </row>
    <row r="90" spans="2:18" ht="11.25" customHeight="1">
      <c r="M90" s="15"/>
      <c r="N90" s="137"/>
      <c r="O90" s="137"/>
      <c r="P90" s="90"/>
      <c r="Q90" s="90"/>
      <c r="R90" s="90"/>
    </row>
    <row r="91" spans="2:18" ht="11.25" customHeight="1">
      <c r="B91" s="46"/>
      <c r="C91" s="46"/>
      <c r="D91" s="46"/>
      <c r="E91" s="46"/>
      <c r="F91" s="46"/>
      <c r="G91" s="46"/>
      <c r="H91" s="46"/>
      <c r="I91" s="46"/>
      <c r="J91" s="46"/>
      <c r="K91" s="46"/>
      <c r="L91" s="46"/>
      <c r="N91" s="15"/>
      <c r="O91" s="90"/>
    </row>
    <row r="92" spans="2:18" ht="11.25" customHeight="1">
      <c r="B92" s="46"/>
      <c r="C92" s="46"/>
      <c r="D92" s="46"/>
      <c r="E92" s="46"/>
      <c r="F92" s="46"/>
      <c r="G92" s="46"/>
      <c r="H92" s="46"/>
      <c r="I92" s="46"/>
      <c r="J92" s="46"/>
      <c r="K92" s="46"/>
      <c r="L92" s="46"/>
      <c r="N92" s="15"/>
      <c r="O92" s="90"/>
    </row>
    <row r="93" spans="2:18" ht="11.25" customHeight="1">
      <c r="B93" s="46"/>
      <c r="C93" s="46"/>
      <c r="D93" s="46"/>
      <c r="E93" s="46"/>
      <c r="F93" s="46"/>
      <c r="G93" s="46"/>
      <c r="H93" s="46"/>
      <c r="I93" s="46"/>
      <c r="J93" s="46"/>
      <c r="K93" s="46"/>
      <c r="L93" s="46"/>
      <c r="N93" s="15"/>
      <c r="O93" s="90"/>
    </row>
    <row r="94" spans="2:18" ht="11.25" customHeight="1">
      <c r="N94" s="15"/>
    </row>
    <row r="95" spans="2:18" ht="11.25" customHeight="1">
      <c r="N95" s="15"/>
    </row>
    <row r="96" spans="2:18" ht="11.25" customHeight="1"/>
    <row r="98" spans="2:4">
      <c r="B98" s="142"/>
      <c r="C98" s="142"/>
      <c r="D98" s="142"/>
    </row>
  </sheetData>
  <pageMargins left="0.66700000000000004" right="0.66700000000000004" top="0.66700000000000004" bottom="0.72" header="0" footer="0"/>
  <pageSetup scale="69" firstPageNumber="29" orientation="portrait" useFirstPageNumber="1" copies="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4444-43AF-4499-B8CA-A96BE9297A49}">
  <sheetPr codeName="Sheet14">
    <pageSetUpPr fitToPage="1"/>
  </sheetPr>
  <dimension ref="A1:J51"/>
  <sheetViews>
    <sheetView showGridLines="0" zoomScale="150" zoomScaleNormal="150" workbookViewId="0">
      <selection activeCell="J25" sqref="J25"/>
    </sheetView>
  </sheetViews>
  <sheetFormatPr defaultColWidth="9" defaultRowHeight="11.25"/>
  <cols>
    <col min="1" max="1" width="11.140625" style="49" customWidth="1"/>
    <col min="2" max="6" width="14.42578125" style="49" customWidth="1"/>
    <col min="7" max="7" width="9.7109375" style="49" customWidth="1"/>
    <col min="8" max="10" width="9" style="49" customWidth="1"/>
    <col min="11" max="11" width="2.42578125" style="49" customWidth="1"/>
    <col min="12" max="16384" width="9" style="49"/>
  </cols>
  <sheetData>
    <row r="1" spans="1:9" ht="11.25" customHeight="1">
      <c r="A1" s="47" t="s">
        <v>272</v>
      </c>
      <c r="B1" s="48"/>
      <c r="C1" s="48"/>
      <c r="D1" s="48"/>
      <c r="E1" s="48"/>
      <c r="F1" s="48"/>
    </row>
    <row r="2" spans="1:9" s="139" customFormat="1" ht="33.75" customHeight="1">
      <c r="A2" s="189" t="s">
        <v>67</v>
      </c>
      <c r="B2" s="67" t="s">
        <v>261</v>
      </c>
      <c r="C2" s="67" t="s">
        <v>293</v>
      </c>
      <c r="D2" s="67" t="s">
        <v>294</v>
      </c>
      <c r="E2" s="67" t="s">
        <v>295</v>
      </c>
      <c r="F2" s="67" t="s">
        <v>296</v>
      </c>
    </row>
    <row r="3" spans="1:9" ht="11.25" customHeight="1">
      <c r="A3" s="57">
        <v>1989</v>
      </c>
      <c r="B3" s="187">
        <v>0.66064000000000001</v>
      </c>
      <c r="C3" s="187">
        <v>0.51480666666666663</v>
      </c>
      <c r="D3" s="187">
        <v>77.925446032130452</v>
      </c>
      <c r="E3" s="187">
        <v>0.14583333333333334</v>
      </c>
      <c r="F3" s="187">
        <v>22.074553967869541</v>
      </c>
      <c r="G3" s="184"/>
      <c r="H3" s="56"/>
      <c r="I3" s="56"/>
    </row>
    <row r="4" spans="1:9" ht="11.25" customHeight="1">
      <c r="A4" s="57">
        <v>1990</v>
      </c>
      <c r="B4" s="187">
        <v>0.68975999999999982</v>
      </c>
      <c r="C4" s="295">
        <v>0.52325999999999984</v>
      </c>
      <c r="D4" s="187">
        <v>75.861169102296444</v>
      </c>
      <c r="E4" s="187">
        <v>0.16650000000000001</v>
      </c>
      <c r="F4" s="187">
        <v>24.138830897703556</v>
      </c>
      <c r="G4" s="184"/>
      <c r="H4" s="56"/>
      <c r="I4" s="56"/>
    </row>
    <row r="5" spans="1:9" ht="11.25" customHeight="1">
      <c r="A5" s="57">
        <v>1991</v>
      </c>
      <c r="B5" s="187">
        <v>0.84976000000000007</v>
      </c>
      <c r="C5" s="295">
        <v>0.62009333333333339</v>
      </c>
      <c r="D5" s="187">
        <v>72.972760936421267</v>
      </c>
      <c r="E5" s="187">
        <v>0.22966666666666669</v>
      </c>
      <c r="F5" s="187">
        <v>27.027239063578733</v>
      </c>
      <c r="G5" s="184"/>
      <c r="H5" s="56"/>
      <c r="I5" s="56"/>
    </row>
    <row r="6" spans="1:9" ht="11.25" customHeight="1">
      <c r="A6" s="57">
        <v>1992</v>
      </c>
      <c r="B6" s="187">
        <v>0.85447999999999991</v>
      </c>
      <c r="C6" s="295">
        <v>0.60656333333333323</v>
      </c>
      <c r="D6" s="187">
        <v>70.986252847735855</v>
      </c>
      <c r="E6" s="187">
        <v>0.24791666666666665</v>
      </c>
      <c r="F6" s="187">
        <v>29.013747152264145</v>
      </c>
      <c r="G6" s="184"/>
      <c r="H6" s="56"/>
      <c r="I6" s="56"/>
    </row>
    <row r="7" spans="1:9" ht="11.25" customHeight="1">
      <c r="A7" s="57">
        <v>1993</v>
      </c>
      <c r="B7" s="187">
        <v>0.80032000000000003</v>
      </c>
      <c r="C7" s="295">
        <v>0.61690333333333336</v>
      </c>
      <c r="D7" s="187">
        <v>77.082083833133424</v>
      </c>
      <c r="E7" s="187">
        <v>0.18341666666666664</v>
      </c>
      <c r="F7" s="187">
        <v>22.917916166866583</v>
      </c>
      <c r="G7" s="184"/>
      <c r="H7" s="56"/>
      <c r="I7" s="56"/>
    </row>
    <row r="8" spans="1:9" ht="11.25" customHeight="1">
      <c r="A8" s="57">
        <v>1994</v>
      </c>
      <c r="B8" s="187">
        <v>0.77111999999999992</v>
      </c>
      <c r="C8" s="295">
        <v>0.58770333333333324</v>
      </c>
      <c r="D8" s="187">
        <v>76.21425113255178</v>
      </c>
      <c r="E8" s="187">
        <v>0.18341666666666667</v>
      </c>
      <c r="F8" s="187">
        <v>23.785748867448216</v>
      </c>
      <c r="G8" s="184"/>
      <c r="H8" s="56"/>
      <c r="I8" s="56"/>
    </row>
    <row r="9" spans="1:9" ht="11.25" customHeight="1">
      <c r="A9" s="57">
        <v>1995</v>
      </c>
      <c r="B9" s="187">
        <v>0.80119999999999991</v>
      </c>
      <c r="C9" s="295">
        <v>0.57736666666666658</v>
      </c>
      <c r="D9" s="187">
        <v>72.062739224496582</v>
      </c>
      <c r="E9" s="187">
        <v>0.22383333333333336</v>
      </c>
      <c r="F9" s="187">
        <v>27.937260775503418</v>
      </c>
      <c r="G9" s="184"/>
      <c r="H9" s="56"/>
      <c r="I9" s="56"/>
    </row>
    <row r="10" spans="1:9" ht="11.25" customHeight="1">
      <c r="A10" s="57">
        <v>1996</v>
      </c>
      <c r="B10" s="187">
        <v>0.89280000000000004</v>
      </c>
      <c r="C10" s="295">
        <v>0.65055000000000007</v>
      </c>
      <c r="D10" s="187">
        <v>72.866263440860223</v>
      </c>
      <c r="E10" s="187">
        <v>0.24224999999999999</v>
      </c>
      <c r="F10" s="187">
        <v>27.133736559139781</v>
      </c>
      <c r="G10" s="184"/>
      <c r="H10" s="56"/>
      <c r="I10" s="56"/>
    </row>
    <row r="11" spans="1:9" ht="11.25" customHeight="1">
      <c r="A11" s="57">
        <v>1997</v>
      </c>
      <c r="B11" s="187">
        <v>0.87056000000000011</v>
      </c>
      <c r="C11" s="295">
        <v>0.67781000000000013</v>
      </c>
      <c r="D11" s="187">
        <v>77.8590792133799</v>
      </c>
      <c r="E11" s="187">
        <v>0.19275</v>
      </c>
      <c r="F11" s="187">
        <v>22.140920786620104</v>
      </c>
      <c r="G11" s="184"/>
      <c r="H11" s="56"/>
      <c r="I11" s="56"/>
    </row>
    <row r="12" spans="1:9" ht="11.25" customHeight="1">
      <c r="A12" s="57">
        <v>1998</v>
      </c>
      <c r="B12" s="187">
        <v>0.90535999999999983</v>
      </c>
      <c r="C12" s="295">
        <v>0.72177666666666651</v>
      </c>
      <c r="D12" s="187">
        <v>79.722614945067889</v>
      </c>
      <c r="E12" s="187">
        <v>0.18358333333333332</v>
      </c>
      <c r="F12" s="187">
        <v>20.277385054932111</v>
      </c>
      <c r="G12" s="184"/>
      <c r="H12" s="56"/>
      <c r="I12" s="56"/>
    </row>
    <row r="13" spans="1:9" ht="11.25" customHeight="1">
      <c r="A13" s="57">
        <v>1999</v>
      </c>
      <c r="B13" s="187">
        <v>0.86104000000000003</v>
      </c>
      <c r="C13" s="295">
        <v>0.68545666666666671</v>
      </c>
      <c r="D13" s="187">
        <v>79.607993434296503</v>
      </c>
      <c r="E13" s="187">
        <v>0.17558333333333334</v>
      </c>
      <c r="F13" s="187">
        <v>20.39200656570349</v>
      </c>
      <c r="G13" s="184"/>
      <c r="H13" s="56"/>
      <c r="I13" s="56"/>
    </row>
    <row r="14" spans="1:9" ht="11.25" customHeight="1">
      <c r="A14" s="57">
        <v>2000</v>
      </c>
      <c r="B14" s="187">
        <v>0.88207999999999986</v>
      </c>
      <c r="C14" s="187">
        <v>0.68716333333333324</v>
      </c>
      <c r="D14" s="187">
        <v>77.902608984823758</v>
      </c>
      <c r="E14" s="187">
        <v>0.19491666666666663</v>
      </c>
      <c r="F14" s="187">
        <v>22.09739101517625</v>
      </c>
      <c r="G14" s="184"/>
      <c r="H14" s="56"/>
      <c r="I14" s="56"/>
    </row>
    <row r="15" spans="1:9" ht="11.25" customHeight="1">
      <c r="A15" s="57">
        <v>2001</v>
      </c>
      <c r="B15" s="187">
        <v>0.83367999999999987</v>
      </c>
      <c r="C15" s="187">
        <v>0.65367999999999982</v>
      </c>
      <c r="D15" s="187">
        <v>78.408981863544753</v>
      </c>
      <c r="E15" s="187">
        <v>0.18</v>
      </c>
      <c r="F15" s="187">
        <v>21.591018136455236</v>
      </c>
      <c r="G15" s="184"/>
      <c r="H15" s="56"/>
      <c r="I15" s="56"/>
    </row>
    <row r="16" spans="1:9" ht="11.25" customHeight="1">
      <c r="A16" s="57">
        <v>2002</v>
      </c>
      <c r="B16" s="187">
        <v>0.91</v>
      </c>
      <c r="C16" s="187">
        <v>0.66891666666666671</v>
      </c>
      <c r="D16" s="187">
        <v>73.507326007326014</v>
      </c>
      <c r="E16" s="187">
        <v>0.24108333333333332</v>
      </c>
      <c r="F16" s="187">
        <v>26.492673992673986</v>
      </c>
      <c r="G16" s="184"/>
      <c r="H16" s="56"/>
      <c r="I16" s="56"/>
    </row>
    <row r="17" spans="1:9" ht="11.25" customHeight="1">
      <c r="A17" s="57">
        <v>2003</v>
      </c>
      <c r="B17" s="187">
        <v>0.94056000000000006</v>
      </c>
      <c r="C17" s="187">
        <v>0.68406000000000011</v>
      </c>
      <c r="D17" s="187">
        <v>72.729012503189594</v>
      </c>
      <c r="E17" s="187">
        <v>0.25650000000000001</v>
      </c>
      <c r="F17" s="187">
        <v>27.270987496810413</v>
      </c>
      <c r="G17" s="184"/>
      <c r="H17" s="56"/>
      <c r="I17" s="56"/>
    </row>
    <row r="18" spans="1:9" ht="11.25" customHeight="1">
      <c r="A18" s="57">
        <v>2004</v>
      </c>
      <c r="B18" s="187">
        <v>1.0012000000000001</v>
      </c>
      <c r="C18" s="187">
        <v>0.73970000000000002</v>
      </c>
      <c r="D18" s="187">
        <v>73.881342389133025</v>
      </c>
      <c r="E18" s="187">
        <v>0.26150000000000001</v>
      </c>
      <c r="F18" s="187">
        <v>26.118657610866958</v>
      </c>
      <c r="G18" s="184"/>
      <c r="H18" s="56"/>
      <c r="I18" s="56"/>
    </row>
    <row r="19" spans="1:9" ht="11.25" customHeight="1">
      <c r="A19" s="57">
        <v>2005</v>
      </c>
      <c r="B19" s="187">
        <v>0.91144000000000003</v>
      </c>
      <c r="C19" s="187">
        <v>0.73554000000000008</v>
      </c>
      <c r="D19" s="187">
        <v>80.700868954621257</v>
      </c>
      <c r="E19" s="187">
        <v>0.1759</v>
      </c>
      <c r="F19" s="187">
        <v>19.29913104537874</v>
      </c>
      <c r="G19" s="184"/>
      <c r="H19" s="56"/>
      <c r="I19" s="56"/>
    </row>
    <row r="20" spans="1:9" ht="11.25" customHeight="1">
      <c r="A20" s="57">
        <v>2006</v>
      </c>
      <c r="B20" s="187">
        <v>1.0238399999999999</v>
      </c>
      <c r="C20" s="187">
        <v>0.74733999999999989</v>
      </c>
      <c r="D20" s="187">
        <v>72.993827160493822</v>
      </c>
      <c r="E20" s="187">
        <v>0.27650000000000002</v>
      </c>
      <c r="F20" s="187">
        <v>27.006172839506178</v>
      </c>
      <c r="G20" s="184"/>
      <c r="H20" s="56"/>
      <c r="I20" s="56"/>
    </row>
    <row r="21" spans="1:9" ht="11.25" customHeight="1">
      <c r="A21" s="57">
        <v>2007</v>
      </c>
      <c r="B21" s="187">
        <v>1.07064</v>
      </c>
      <c r="C21" s="187">
        <v>0.74522333333333335</v>
      </c>
      <c r="D21" s="187">
        <v>69.605407357592966</v>
      </c>
      <c r="E21" s="187">
        <v>0.32541666666666669</v>
      </c>
      <c r="F21" s="187">
        <v>30.394592642407037</v>
      </c>
      <c r="G21" s="184"/>
      <c r="H21" s="56"/>
      <c r="I21" s="56"/>
    </row>
    <row r="22" spans="1:9" ht="11.25" customHeight="1">
      <c r="A22" s="57">
        <v>2008</v>
      </c>
      <c r="B22" s="187">
        <v>1.26576</v>
      </c>
      <c r="C22" s="187">
        <v>0.87192666666666674</v>
      </c>
      <c r="D22" s="187">
        <v>68.885623393586997</v>
      </c>
      <c r="E22" s="187">
        <v>0.39383333333333331</v>
      </c>
      <c r="F22" s="187">
        <v>31.114376606413007</v>
      </c>
      <c r="G22" s="184"/>
      <c r="H22" s="56"/>
      <c r="I22" s="56"/>
    </row>
    <row r="23" spans="1:9" ht="11.25" customHeight="1">
      <c r="A23" s="57">
        <v>2009</v>
      </c>
      <c r="B23" s="187">
        <v>1.13432</v>
      </c>
      <c r="C23" s="187">
        <v>0.90107000000000004</v>
      </c>
      <c r="D23" s="187">
        <v>79.43701953593343</v>
      </c>
      <c r="E23" s="187">
        <v>0.23324999999999999</v>
      </c>
      <c r="F23" s="187">
        <v>20.562980464066577</v>
      </c>
      <c r="G23" s="184"/>
      <c r="H23" s="56"/>
      <c r="I23" s="56"/>
    </row>
    <row r="24" spans="1:9" ht="11.25" customHeight="1">
      <c r="A24" s="57">
        <v>2010</v>
      </c>
      <c r="B24" s="187">
        <v>1.17144</v>
      </c>
      <c r="C24" s="187">
        <v>0.90944000000000003</v>
      </c>
      <c r="D24" s="187">
        <v>77.634364542784951</v>
      </c>
      <c r="E24" s="187">
        <v>0.26199999999999996</v>
      </c>
      <c r="F24" s="187">
        <v>22.365635457215046</v>
      </c>
      <c r="G24" s="184"/>
      <c r="H24" s="56"/>
      <c r="I24" s="56"/>
    </row>
    <row r="25" spans="1:9" ht="11.25" customHeight="1">
      <c r="A25" s="57">
        <v>2011</v>
      </c>
      <c r="B25" s="187">
        <v>1.2963199999999999</v>
      </c>
      <c r="C25" s="187">
        <v>0.95706999999999987</v>
      </c>
      <c r="D25" s="187">
        <v>73.82976425573932</v>
      </c>
      <c r="E25" s="187">
        <v>0.33925</v>
      </c>
      <c r="F25" s="187">
        <v>26.17023574426068</v>
      </c>
      <c r="G25" s="184"/>
      <c r="H25" s="56"/>
      <c r="I25" s="56"/>
    </row>
    <row r="26" spans="1:9" ht="11.25" customHeight="1">
      <c r="A26" s="57">
        <v>2012</v>
      </c>
      <c r="B26" s="187">
        <v>1.3219999999999998</v>
      </c>
      <c r="C26" s="187">
        <v>0.89708333333333323</v>
      </c>
      <c r="D26" s="187">
        <v>67.858043368633375</v>
      </c>
      <c r="E26" s="187">
        <v>0.42491666666666666</v>
      </c>
      <c r="F26" s="187">
        <v>32.141956631366618</v>
      </c>
      <c r="G26" s="184"/>
      <c r="H26" s="56"/>
      <c r="I26" s="56"/>
    </row>
    <row r="27" spans="1:9" ht="11.25" customHeight="1">
      <c r="A27" s="57" t="s">
        <v>384</v>
      </c>
      <c r="B27" s="187">
        <v>1.3304727272727273</v>
      </c>
      <c r="C27" s="295" t="s">
        <v>370</v>
      </c>
      <c r="D27" s="295" t="s">
        <v>370</v>
      </c>
      <c r="E27" s="295" t="s">
        <v>370</v>
      </c>
      <c r="F27" s="295" t="s">
        <v>370</v>
      </c>
      <c r="G27" s="184"/>
      <c r="H27" s="56"/>
      <c r="I27" s="56"/>
    </row>
    <row r="28" spans="1:9" ht="11.25" customHeight="1">
      <c r="A28" s="57">
        <v>2014</v>
      </c>
      <c r="B28" s="187">
        <v>1.2995199999999998</v>
      </c>
      <c r="C28" s="187">
        <v>0.92618666666666649</v>
      </c>
      <c r="D28" s="187">
        <v>71.271443815152253</v>
      </c>
      <c r="E28" s="187">
        <v>0.37333333333333329</v>
      </c>
      <c r="F28" s="187">
        <v>28.728556184847744</v>
      </c>
      <c r="G28" s="184"/>
      <c r="H28" s="56"/>
      <c r="I28" s="56"/>
    </row>
    <row r="29" spans="1:9" ht="11.25" customHeight="1">
      <c r="A29" s="57">
        <v>2015</v>
      </c>
      <c r="B29" s="187">
        <v>1.3036800000000002</v>
      </c>
      <c r="C29" s="187">
        <v>0.98518000000000017</v>
      </c>
      <c r="D29" s="187">
        <v>75.569158075601379</v>
      </c>
      <c r="E29" s="187">
        <v>0.31850000000000001</v>
      </c>
      <c r="F29" s="187">
        <v>24.430841924398621</v>
      </c>
      <c r="G29" s="184"/>
      <c r="H29" s="56"/>
      <c r="I29" s="56"/>
    </row>
    <row r="30" spans="1:9" ht="11.25" customHeight="1">
      <c r="A30" s="57">
        <v>2016</v>
      </c>
      <c r="B30" s="187">
        <v>1.3845818181818179</v>
      </c>
      <c r="C30" s="187">
        <v>0.95324848484848457</v>
      </c>
      <c r="D30" s="187">
        <v>68.847392933431379</v>
      </c>
      <c r="E30" s="187">
        <v>0.42733333333333334</v>
      </c>
      <c r="F30" s="187">
        <v>31.152607066568621</v>
      </c>
      <c r="G30" s="184"/>
      <c r="H30" s="56"/>
      <c r="I30" s="56"/>
    </row>
    <row r="31" spans="1:9" ht="11.25" customHeight="1">
      <c r="A31" s="57">
        <v>2017</v>
      </c>
      <c r="B31" s="187">
        <v>1.242624</v>
      </c>
      <c r="C31" s="187">
        <v>0.83720733333333319</v>
      </c>
      <c r="D31" s="187">
        <v>67.374148039417662</v>
      </c>
      <c r="E31" s="187">
        <v>0.40300000000000002</v>
      </c>
      <c r="F31" s="187">
        <v>32.625851960582338</v>
      </c>
      <c r="G31" s="184"/>
      <c r="H31" s="56"/>
      <c r="I31" s="56"/>
    </row>
    <row r="32" spans="1:9" ht="11.25" customHeight="1">
      <c r="A32" s="57" t="s">
        <v>385</v>
      </c>
      <c r="B32" s="295" t="s">
        <v>370</v>
      </c>
      <c r="C32" s="295" t="s">
        <v>370</v>
      </c>
      <c r="D32" s="295" t="s">
        <v>370</v>
      </c>
      <c r="E32" s="187">
        <v>0.32700000000000001</v>
      </c>
      <c r="F32" s="295" t="s">
        <v>370</v>
      </c>
      <c r="G32" s="185"/>
      <c r="H32" s="56"/>
      <c r="I32" s="56"/>
    </row>
    <row r="33" spans="1:10" ht="11.25" customHeight="1">
      <c r="A33" s="57" t="s">
        <v>386</v>
      </c>
      <c r="B33" s="295" t="s">
        <v>370</v>
      </c>
      <c r="C33" s="295" t="s">
        <v>370</v>
      </c>
      <c r="D33" s="295" t="s">
        <v>370</v>
      </c>
      <c r="E33" s="187">
        <v>0.32700000000000001</v>
      </c>
      <c r="F33" s="295" t="s">
        <v>370</v>
      </c>
      <c r="G33" s="185"/>
      <c r="H33" s="56"/>
      <c r="I33" s="56"/>
    </row>
    <row r="34" spans="1:10" ht="11.25" customHeight="1">
      <c r="A34" s="53" t="s">
        <v>383</v>
      </c>
      <c r="B34" s="295" t="s">
        <v>370</v>
      </c>
      <c r="C34" s="295" t="s">
        <v>370</v>
      </c>
      <c r="D34" s="295" t="s">
        <v>370</v>
      </c>
      <c r="E34" s="187">
        <v>0.38400000000000001</v>
      </c>
      <c r="F34" s="295" t="s">
        <v>370</v>
      </c>
      <c r="G34" s="184"/>
      <c r="H34" s="56"/>
      <c r="I34" s="56"/>
    </row>
    <row r="35" spans="1:10" ht="11.25" customHeight="1">
      <c r="A35" s="53" t="s">
        <v>387</v>
      </c>
      <c r="B35" s="295" t="s">
        <v>370</v>
      </c>
      <c r="C35" s="295" t="s">
        <v>370</v>
      </c>
      <c r="D35" s="295" t="s">
        <v>370</v>
      </c>
      <c r="E35" s="187">
        <v>0.39600000000000002</v>
      </c>
      <c r="F35" s="295" t="s">
        <v>370</v>
      </c>
      <c r="G35" s="184"/>
      <c r="H35" s="56"/>
      <c r="I35" s="56"/>
    </row>
    <row r="36" spans="1:10" ht="11.25" customHeight="1">
      <c r="A36" s="336" t="s">
        <v>388</v>
      </c>
      <c r="B36" s="299" t="s">
        <v>370</v>
      </c>
      <c r="C36" s="299" t="s">
        <v>370</v>
      </c>
      <c r="D36" s="299" t="s">
        <v>370</v>
      </c>
      <c r="E36" s="188">
        <v>0.41599999999999998</v>
      </c>
      <c r="F36" s="299" t="s">
        <v>370</v>
      </c>
      <c r="G36" s="184"/>
      <c r="H36" s="56"/>
      <c r="I36" s="56"/>
    </row>
    <row r="37" spans="1:10" ht="11.25" customHeight="1">
      <c r="A37" s="337" t="s">
        <v>393</v>
      </c>
      <c r="B37" s="295"/>
      <c r="C37" s="295"/>
      <c r="D37" s="295"/>
      <c r="E37" s="187"/>
      <c r="F37" s="295"/>
      <c r="G37" s="184"/>
      <c r="H37" s="56"/>
      <c r="I37" s="56"/>
    </row>
    <row r="38" spans="1:10" ht="11.25" customHeight="1">
      <c r="A38" s="49" t="s">
        <v>258</v>
      </c>
    </row>
    <row r="39" spans="1:10" ht="11.25" customHeight="1">
      <c r="A39" s="222" t="s">
        <v>259</v>
      </c>
    </row>
    <row r="40" spans="1:10" ht="11.25" customHeight="1">
      <c r="A40" s="222" t="s">
        <v>260</v>
      </c>
    </row>
    <row r="41" spans="1:10" ht="11.25" customHeight="1">
      <c r="A41" s="222" t="s">
        <v>162</v>
      </c>
    </row>
    <row r="42" spans="1:10" ht="11.25" customHeight="1">
      <c r="A42" s="53" t="s">
        <v>389</v>
      </c>
    </row>
    <row r="43" spans="1:10" ht="11.25" customHeight="1">
      <c r="A43" s="53"/>
    </row>
    <row r="44" spans="1:10" ht="11.25" customHeight="1"/>
    <row r="45" spans="1:10">
      <c r="A45" s="57"/>
      <c r="B45" s="186"/>
      <c r="C45" s="186"/>
      <c r="D45" s="186"/>
      <c r="E45" s="186"/>
      <c r="F45" s="186"/>
    </row>
    <row r="46" spans="1:10">
      <c r="A46" s="57"/>
      <c r="B46" s="186"/>
      <c r="C46" s="186"/>
      <c r="D46" s="186"/>
      <c r="E46" s="186"/>
      <c r="F46" s="186"/>
      <c r="H46" s="121"/>
      <c r="I46" s="121"/>
      <c r="J46" s="121"/>
    </row>
    <row r="47" spans="1:10">
      <c r="A47" s="57"/>
      <c r="B47" s="186"/>
      <c r="C47" s="186"/>
      <c r="D47" s="186"/>
      <c r="E47" s="186"/>
      <c r="F47" s="186"/>
    </row>
    <row r="48" spans="1:10">
      <c r="A48" s="57"/>
      <c r="B48" s="186"/>
      <c r="C48" s="186"/>
      <c r="D48" s="186"/>
      <c r="E48" s="186"/>
      <c r="F48" s="186"/>
    </row>
    <row r="49" spans="1:7">
      <c r="A49" s="57"/>
      <c r="B49" s="186"/>
      <c r="C49" s="186"/>
      <c r="D49" s="186"/>
      <c r="E49" s="186"/>
      <c r="F49" s="186"/>
    </row>
    <row r="50" spans="1:7">
      <c r="A50" s="57"/>
      <c r="B50" s="186"/>
      <c r="C50" s="186"/>
      <c r="D50" s="186"/>
      <c r="E50" s="186"/>
      <c r="F50" s="186"/>
    </row>
    <row r="51" spans="1:7">
      <c r="C51" s="65"/>
      <c r="D51" s="65"/>
      <c r="E51" s="65"/>
      <c r="F51" s="65"/>
      <c r="G51" s="65"/>
    </row>
  </sheetData>
  <pageMargins left="0.66700000000000004" right="0.66700000000000004" top="0.66700000000000004" bottom="0.72" header="0" footer="0"/>
  <pageSetup scale="80" firstPageNumber="30"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01F2-6DCE-4F1B-A0DC-AEDDE5A56B1D}">
  <sheetPr codeName="Sheet15">
    <pageSetUpPr fitToPage="1"/>
  </sheetPr>
  <dimension ref="A1:I52"/>
  <sheetViews>
    <sheetView showGridLines="0" zoomScale="140" zoomScaleNormal="140" workbookViewId="0">
      <selection activeCell="J25" sqref="J25"/>
    </sheetView>
  </sheetViews>
  <sheetFormatPr defaultColWidth="9" defaultRowHeight="11.25"/>
  <cols>
    <col min="1" max="1" width="11.140625" style="49" customWidth="1"/>
    <col min="2" max="6" width="14.42578125" style="49" customWidth="1"/>
    <col min="7" max="7" width="9.7109375" style="49" customWidth="1"/>
    <col min="8" max="8" width="12" style="49" bestFit="1" customWidth="1"/>
    <col min="9" max="9" width="9.42578125" style="49" bestFit="1" customWidth="1"/>
    <col min="10" max="16384" width="9" style="49"/>
  </cols>
  <sheetData>
    <row r="1" spans="1:7" ht="11.25" customHeight="1">
      <c r="A1" s="47" t="s">
        <v>271</v>
      </c>
      <c r="B1" s="48"/>
      <c r="C1" s="48"/>
      <c r="D1" s="48"/>
      <c r="E1" s="48"/>
      <c r="F1" s="48"/>
    </row>
    <row r="2" spans="1:7" s="139" customFormat="1" ht="33.75" customHeight="1">
      <c r="A2" s="189" t="s">
        <v>67</v>
      </c>
      <c r="B2" s="67" t="s">
        <v>261</v>
      </c>
      <c r="C2" s="67" t="s">
        <v>293</v>
      </c>
      <c r="D2" s="67" t="s">
        <v>294</v>
      </c>
      <c r="E2" s="67" t="s">
        <v>295</v>
      </c>
      <c r="F2" s="67" t="s">
        <v>296</v>
      </c>
    </row>
    <row r="3" spans="1:7" ht="11.25" customHeight="1">
      <c r="A3" s="57">
        <v>1989</v>
      </c>
      <c r="B3" s="187">
        <v>0.78489999999999993</v>
      </c>
      <c r="C3" s="187">
        <v>0.55389999999999995</v>
      </c>
      <c r="D3" s="187">
        <v>70.569499299273801</v>
      </c>
      <c r="E3" s="187">
        <v>0.23100000000000001</v>
      </c>
      <c r="F3" s="187">
        <v>29.43050070072621</v>
      </c>
      <c r="G3" s="56"/>
    </row>
    <row r="4" spans="1:7" ht="11.25" customHeight="1">
      <c r="A4" s="57">
        <v>1990</v>
      </c>
      <c r="B4" s="187">
        <v>0.96616333333333337</v>
      </c>
      <c r="C4" s="295">
        <v>0.70216333333333336</v>
      </c>
      <c r="D4" s="187">
        <v>72.675427550207175</v>
      </c>
      <c r="E4" s="187">
        <v>0.26400000000000001</v>
      </c>
      <c r="F4" s="187">
        <v>27.324572449792822</v>
      </c>
      <c r="G4" s="56"/>
    </row>
    <row r="5" spans="1:7" ht="11.25" customHeight="1">
      <c r="A5" s="57">
        <v>1991</v>
      </c>
      <c r="B5" s="187">
        <v>0.90584666666666658</v>
      </c>
      <c r="C5" s="295">
        <v>0.69484666666666661</v>
      </c>
      <c r="D5" s="187">
        <v>76.706874599821901</v>
      </c>
      <c r="E5" s="187">
        <v>0.21099999999999999</v>
      </c>
      <c r="F5" s="187">
        <v>23.293125400178102</v>
      </c>
      <c r="G5" s="56"/>
    </row>
    <row r="6" spans="1:7" ht="11.25" customHeight="1">
      <c r="A6" s="57">
        <v>1992</v>
      </c>
      <c r="B6" s="187">
        <v>0.84073599999999993</v>
      </c>
      <c r="C6" s="295">
        <v>0.62873599999999996</v>
      </c>
      <c r="D6" s="187">
        <v>74.783998782019566</v>
      </c>
      <c r="E6" s="187">
        <v>0.21199999999999999</v>
      </c>
      <c r="F6" s="187">
        <v>25.216001217980438</v>
      </c>
      <c r="G6" s="56"/>
    </row>
    <row r="7" spans="1:7" ht="11.25" customHeight="1">
      <c r="A7" s="57">
        <v>1993</v>
      </c>
      <c r="B7" s="187">
        <v>0.89149600000000007</v>
      </c>
      <c r="C7" s="295">
        <v>0.67049600000000009</v>
      </c>
      <c r="D7" s="187">
        <v>75.210208458590955</v>
      </c>
      <c r="E7" s="187">
        <v>0.221</v>
      </c>
      <c r="F7" s="187">
        <v>24.789791541409045</v>
      </c>
      <c r="G7" s="56"/>
    </row>
    <row r="8" spans="1:7" ht="11.25" customHeight="1">
      <c r="A8" s="57">
        <v>1994</v>
      </c>
      <c r="B8" s="187">
        <v>0.89168400000000003</v>
      </c>
      <c r="C8" s="295">
        <v>0.70368399999999998</v>
      </c>
      <c r="D8" s="187">
        <v>78.916297701876445</v>
      </c>
      <c r="E8" s="187">
        <v>0.188</v>
      </c>
      <c r="F8" s="187">
        <v>21.083702298123548</v>
      </c>
      <c r="G8" s="56"/>
    </row>
    <row r="9" spans="1:7" ht="11.25" customHeight="1">
      <c r="A9" s="57">
        <v>1995</v>
      </c>
      <c r="B9" s="187">
        <v>1.0246</v>
      </c>
      <c r="C9" s="295">
        <v>0.76459999999999995</v>
      </c>
      <c r="D9" s="187">
        <v>74.624243607261363</v>
      </c>
      <c r="E9" s="187">
        <v>0.26</v>
      </c>
      <c r="F9" s="187">
        <v>25.37575639273863</v>
      </c>
      <c r="G9" s="56"/>
    </row>
    <row r="10" spans="1:7" ht="11.25" customHeight="1">
      <c r="A10" s="57">
        <v>1996</v>
      </c>
      <c r="B10" s="187">
        <v>1.105675</v>
      </c>
      <c r="C10" s="295">
        <v>0.774675</v>
      </c>
      <c r="D10" s="187">
        <v>70.063535849141928</v>
      </c>
      <c r="E10" s="187">
        <v>0.33100000000000002</v>
      </c>
      <c r="F10" s="187">
        <v>29.936464150858079</v>
      </c>
      <c r="G10" s="56"/>
    </row>
    <row r="11" spans="1:7" ht="11.25" customHeight="1">
      <c r="A11" s="57">
        <v>1997</v>
      </c>
      <c r="B11" s="187">
        <v>0.98441499999999993</v>
      </c>
      <c r="C11" s="295">
        <v>0.74041499999999993</v>
      </c>
      <c r="D11" s="187">
        <v>75.213705601804122</v>
      </c>
      <c r="E11" s="187">
        <v>0.24399999999999999</v>
      </c>
      <c r="F11" s="187">
        <v>24.786294398195885</v>
      </c>
      <c r="G11" s="56"/>
    </row>
    <row r="12" spans="1:7" ht="11.25" customHeight="1">
      <c r="A12" s="57">
        <v>1998</v>
      </c>
      <c r="B12" s="187">
        <v>1.2753919999999999</v>
      </c>
      <c r="C12" s="295">
        <v>0.97439199999999992</v>
      </c>
      <c r="D12" s="187">
        <v>76.399412886391005</v>
      </c>
      <c r="E12" s="187">
        <v>0.30099999999999999</v>
      </c>
      <c r="F12" s="187">
        <v>23.600587113608995</v>
      </c>
      <c r="G12" s="56"/>
    </row>
    <row r="13" spans="1:7" ht="11.25" customHeight="1">
      <c r="A13" s="57">
        <v>1999</v>
      </c>
      <c r="B13" s="187">
        <v>1.34232</v>
      </c>
      <c r="C13" s="295">
        <v>1.0563199999999999</v>
      </c>
      <c r="D13" s="187">
        <v>78.69360510161512</v>
      </c>
      <c r="E13" s="187">
        <v>0.28599999999999998</v>
      </c>
      <c r="F13" s="187">
        <v>21.306394898384884</v>
      </c>
      <c r="G13" s="56"/>
    </row>
    <row r="14" spans="1:7" ht="11.25" customHeight="1">
      <c r="A14" s="57">
        <v>2000</v>
      </c>
      <c r="B14" s="187">
        <v>1.2711619999999999</v>
      </c>
      <c r="C14" s="187">
        <v>0.99516199999999988</v>
      </c>
      <c r="D14" s="187">
        <v>78.287582542587018</v>
      </c>
      <c r="E14" s="187">
        <v>0.27600000000000002</v>
      </c>
      <c r="F14" s="187">
        <v>21.712417457412986</v>
      </c>
      <c r="G14" s="56"/>
    </row>
    <row r="15" spans="1:7" ht="11.25" customHeight="1">
      <c r="A15" s="57">
        <v>2001</v>
      </c>
      <c r="B15" s="187">
        <v>1.3966519999999998</v>
      </c>
      <c r="C15" s="187">
        <v>1.0896519999999998</v>
      </c>
      <c r="D15" s="187">
        <v>78.018862250582117</v>
      </c>
      <c r="E15" s="187">
        <v>0.307</v>
      </c>
      <c r="F15" s="187">
        <v>21.981137749417897</v>
      </c>
      <c r="G15" s="56"/>
    </row>
    <row r="16" spans="1:7" ht="11.25" customHeight="1">
      <c r="A16" s="57">
        <v>2002</v>
      </c>
      <c r="B16" s="187">
        <v>1.4255100000000001</v>
      </c>
      <c r="C16" s="187">
        <v>1.11951</v>
      </c>
      <c r="D16" s="187">
        <v>78.533998358482222</v>
      </c>
      <c r="E16" s="187">
        <v>0.30599999999999999</v>
      </c>
      <c r="F16" s="187">
        <v>21.466001641517771</v>
      </c>
      <c r="G16" s="56"/>
    </row>
    <row r="17" spans="1:9" ht="11.25" customHeight="1">
      <c r="A17" s="57">
        <v>2003</v>
      </c>
      <c r="B17" s="187">
        <v>1.3813299999999999</v>
      </c>
      <c r="C17" s="187">
        <v>1.09083</v>
      </c>
      <c r="D17" s="187">
        <v>78.96954384542434</v>
      </c>
      <c r="E17" s="187">
        <v>0.29049999999999998</v>
      </c>
      <c r="F17" s="187">
        <v>21.03045615457566</v>
      </c>
      <c r="G17" s="56"/>
    </row>
    <row r="18" spans="1:9" ht="11.25" customHeight="1">
      <c r="A18" s="57">
        <v>2004</v>
      </c>
      <c r="B18" s="187">
        <v>1.3366799999999999</v>
      </c>
      <c r="C18" s="187">
        <v>1.0626799999999998</v>
      </c>
      <c r="D18" s="187">
        <v>79.501451357093686</v>
      </c>
      <c r="E18" s="190">
        <v>0.27400000000000002</v>
      </c>
      <c r="F18" s="187">
        <v>20.498548642906307</v>
      </c>
      <c r="G18" s="56"/>
    </row>
    <row r="19" spans="1:9" ht="11.25" customHeight="1">
      <c r="A19" s="57">
        <v>2005</v>
      </c>
      <c r="B19" s="187">
        <v>1.4888033333333333</v>
      </c>
      <c r="C19" s="187">
        <v>1.1298033333333333</v>
      </c>
      <c r="D19" s="187">
        <v>75.886674085003392</v>
      </c>
      <c r="E19" s="190">
        <v>0.35899999999999999</v>
      </c>
      <c r="F19" s="187">
        <v>24.113325914996608</v>
      </c>
      <c r="G19" s="56"/>
      <c r="H19" s="52"/>
      <c r="I19" s="121"/>
    </row>
    <row r="20" spans="1:9" ht="11.25" customHeight="1">
      <c r="A20" s="57">
        <v>2006</v>
      </c>
      <c r="B20" s="187">
        <v>1.5384666666666666</v>
      </c>
      <c r="C20" s="187">
        <v>1.1489666666666667</v>
      </c>
      <c r="D20" s="187">
        <v>74.682584391385362</v>
      </c>
      <c r="E20" s="190">
        <v>0.38950000000000001</v>
      </c>
      <c r="F20" s="187">
        <v>25.317415608614642</v>
      </c>
      <c r="G20" s="56"/>
      <c r="H20" s="52"/>
      <c r="I20" s="121"/>
    </row>
    <row r="21" spans="1:9" ht="11.25" customHeight="1">
      <c r="A21" s="57">
        <v>2007</v>
      </c>
      <c r="B21" s="187">
        <v>1.4689066666666666</v>
      </c>
      <c r="C21" s="187">
        <v>1.1455066666666665</v>
      </c>
      <c r="D21" s="187">
        <v>77.983625009077045</v>
      </c>
      <c r="E21" s="190">
        <v>0.32340000000000002</v>
      </c>
      <c r="F21" s="187">
        <v>22.016374990922959</v>
      </c>
      <c r="G21" s="56"/>
      <c r="H21" s="52"/>
      <c r="I21" s="121"/>
    </row>
    <row r="22" spans="1:9" ht="11.25" customHeight="1">
      <c r="A22" s="57">
        <v>2008</v>
      </c>
      <c r="B22" s="187">
        <v>1.5428533333333334</v>
      </c>
      <c r="C22" s="187">
        <v>1.2468533333333334</v>
      </c>
      <c r="D22" s="187">
        <v>80.814767443870224</v>
      </c>
      <c r="E22" s="190">
        <v>0.29599999999999999</v>
      </c>
      <c r="F22" s="187">
        <v>19.185232556129765</v>
      </c>
      <c r="G22" s="56"/>
      <c r="H22" s="52"/>
      <c r="I22" s="121"/>
    </row>
    <row r="23" spans="1:9" ht="11.25" customHeight="1">
      <c r="A23" s="57">
        <v>2009</v>
      </c>
      <c r="B23" s="187">
        <v>1.5335159999999999</v>
      </c>
      <c r="C23" s="187">
        <v>1.1720159999999997</v>
      </c>
      <c r="D23" s="187">
        <v>76.426721338414467</v>
      </c>
      <c r="E23" s="190">
        <v>0.36150000000000004</v>
      </c>
      <c r="F23" s="187">
        <v>23.573278661585537</v>
      </c>
      <c r="G23" s="56"/>
      <c r="H23" s="52"/>
      <c r="I23" s="121"/>
    </row>
    <row r="24" spans="1:9" ht="11.25" customHeight="1">
      <c r="A24" s="57">
        <v>2010</v>
      </c>
      <c r="B24" s="187">
        <v>1.6468799999999999</v>
      </c>
      <c r="C24" s="187">
        <v>1.31548</v>
      </c>
      <c r="D24" s="187">
        <v>79.87710094238804</v>
      </c>
      <c r="E24" s="190">
        <v>0.33140000000000003</v>
      </c>
      <c r="F24" s="187">
        <v>20.122899057611974</v>
      </c>
      <c r="G24" s="56"/>
      <c r="H24" s="52"/>
      <c r="I24" s="121"/>
    </row>
    <row r="25" spans="1:9" ht="11.25" customHeight="1">
      <c r="A25" s="53">
        <v>2011</v>
      </c>
      <c r="B25" s="187">
        <v>1.5441849999999999</v>
      </c>
      <c r="C25" s="187">
        <v>1.1553849999999999</v>
      </c>
      <c r="D25" s="187">
        <v>74.821669683360469</v>
      </c>
      <c r="E25" s="190">
        <v>0.38879999999999998</v>
      </c>
      <c r="F25" s="187">
        <v>25.178330316639524</v>
      </c>
      <c r="G25" s="56"/>
      <c r="H25" s="52"/>
      <c r="I25" s="121"/>
    </row>
    <row r="26" spans="1:9" ht="11.25" customHeight="1">
      <c r="A26" s="53">
        <v>2012</v>
      </c>
      <c r="B26" s="187">
        <v>1.6249466666666665</v>
      </c>
      <c r="C26" s="187">
        <v>1.1483466666666664</v>
      </c>
      <c r="D26" s="187">
        <v>70.669806598780667</v>
      </c>
      <c r="E26" s="190">
        <v>0.47660000000000002</v>
      </c>
      <c r="F26" s="187">
        <v>29.330193401219322</v>
      </c>
      <c r="G26" s="56"/>
      <c r="H26" s="52"/>
      <c r="I26" s="121"/>
    </row>
    <row r="27" spans="1:9" ht="11.25" customHeight="1">
      <c r="A27" s="53" t="s">
        <v>384</v>
      </c>
      <c r="B27" s="187">
        <v>1.5733250000000001</v>
      </c>
      <c r="C27" s="187" t="s">
        <v>370</v>
      </c>
      <c r="D27" s="187" t="s">
        <v>370</v>
      </c>
      <c r="E27" s="187" t="s">
        <v>370</v>
      </c>
      <c r="F27" s="187" t="s">
        <v>370</v>
      </c>
      <c r="G27" s="56"/>
      <c r="H27" s="52"/>
      <c r="I27" s="121"/>
    </row>
    <row r="28" spans="1:9" ht="11.25" customHeight="1">
      <c r="A28" s="53">
        <v>2014</v>
      </c>
      <c r="B28" s="187">
        <v>1.8254799999999995</v>
      </c>
      <c r="C28" s="187">
        <v>1.2662299999999995</v>
      </c>
      <c r="D28" s="187">
        <v>69.364222012840443</v>
      </c>
      <c r="E28" s="190">
        <v>0.55925000000000002</v>
      </c>
      <c r="F28" s="187">
        <v>30.63577798715955</v>
      </c>
      <c r="G28" s="191"/>
      <c r="H28" s="52"/>
      <c r="I28" s="121"/>
    </row>
    <row r="29" spans="1:9" ht="11.25" customHeight="1">
      <c r="A29" s="53">
        <v>2015</v>
      </c>
      <c r="B29" s="187">
        <v>1.6997550000000001</v>
      </c>
      <c r="C29" s="187">
        <v>1.158555</v>
      </c>
      <c r="D29" s="187">
        <v>68.160117193360207</v>
      </c>
      <c r="E29" s="190">
        <v>0.54120000000000013</v>
      </c>
      <c r="F29" s="187">
        <v>31.839882806639785</v>
      </c>
      <c r="G29" s="191"/>
      <c r="H29" s="52"/>
      <c r="I29" s="121"/>
    </row>
    <row r="30" spans="1:9" ht="11.25" customHeight="1">
      <c r="A30" s="53">
        <v>2016</v>
      </c>
      <c r="B30" s="187">
        <v>1.6750799999999997</v>
      </c>
      <c r="C30" s="187">
        <v>1.0907799999999996</v>
      </c>
      <c r="D30" s="187">
        <v>65.118083912410142</v>
      </c>
      <c r="E30" s="190">
        <v>0.58430000000000004</v>
      </c>
      <c r="F30" s="187">
        <v>34.88191608758985</v>
      </c>
      <c r="H30" s="52"/>
      <c r="I30" s="121"/>
    </row>
    <row r="31" spans="1:9" ht="11.25" customHeight="1">
      <c r="A31" s="53">
        <v>2017</v>
      </c>
      <c r="B31" s="187">
        <v>1.8987999999999998</v>
      </c>
      <c r="C31" s="187">
        <v>1.2112999999999998</v>
      </c>
      <c r="D31" s="187">
        <v>63.792921845376029</v>
      </c>
      <c r="E31" s="190">
        <v>0.68</v>
      </c>
      <c r="F31" s="187">
        <v>35.812091847482627</v>
      </c>
      <c r="H31" s="52"/>
      <c r="I31" s="121"/>
    </row>
    <row r="32" spans="1:9" ht="11.25" customHeight="1">
      <c r="A32" s="53">
        <v>2018</v>
      </c>
      <c r="B32" s="187">
        <v>1.9540250000000001</v>
      </c>
      <c r="C32" s="187">
        <v>1.3290250000000001</v>
      </c>
      <c r="D32" s="187">
        <v>68.014738808357109</v>
      </c>
      <c r="E32" s="190">
        <v>0.625</v>
      </c>
      <c r="F32" s="187">
        <v>31.985261191642888</v>
      </c>
      <c r="H32" s="52"/>
      <c r="I32" s="121"/>
    </row>
    <row r="33" spans="1:9" ht="11.25" customHeight="1">
      <c r="A33" s="53">
        <v>2019</v>
      </c>
      <c r="B33" s="187">
        <v>1.9434499999999999</v>
      </c>
      <c r="C33" s="187">
        <v>1.29345</v>
      </c>
      <c r="D33" s="187">
        <v>66.554323496874119</v>
      </c>
      <c r="E33" s="190">
        <v>0.65</v>
      </c>
      <c r="F33" s="187">
        <v>33.445676503125888</v>
      </c>
      <c r="H33" s="52"/>
      <c r="I33" s="121"/>
    </row>
    <row r="34" spans="1:9" ht="11.25" customHeight="1">
      <c r="A34" s="222" t="s">
        <v>262</v>
      </c>
      <c r="B34" s="187">
        <v>1.9587000000000001</v>
      </c>
      <c r="C34" s="187">
        <v>1.2437</v>
      </c>
      <c r="D34" s="187">
        <v>63.496196456833609</v>
      </c>
      <c r="E34" s="190">
        <v>0.7</v>
      </c>
      <c r="F34" s="187">
        <v>36.503803543166377</v>
      </c>
      <c r="H34" s="52"/>
      <c r="I34" s="121"/>
    </row>
    <row r="35" spans="1:9" ht="11.25" customHeight="1">
      <c r="A35" s="53" t="s">
        <v>263</v>
      </c>
      <c r="B35" s="187" t="s">
        <v>370</v>
      </c>
      <c r="C35" s="187" t="s">
        <v>370</v>
      </c>
      <c r="D35" s="187" t="s">
        <v>370</v>
      </c>
      <c r="E35" s="187">
        <v>0.69</v>
      </c>
      <c r="F35" s="187" t="s">
        <v>370</v>
      </c>
      <c r="H35" s="52"/>
      <c r="I35" s="121"/>
    </row>
    <row r="36" spans="1:9" ht="11.25" customHeight="1">
      <c r="A36" s="47" t="s">
        <v>289</v>
      </c>
      <c r="B36" s="188" t="s">
        <v>370</v>
      </c>
      <c r="C36" s="188" t="s">
        <v>370</v>
      </c>
      <c r="D36" s="188" t="s">
        <v>370</v>
      </c>
      <c r="E36" s="188">
        <v>0.745</v>
      </c>
      <c r="F36" s="188" t="s">
        <v>370</v>
      </c>
      <c r="H36" s="52"/>
      <c r="I36" s="121"/>
    </row>
    <row r="37" spans="1:9" ht="11.25" customHeight="1">
      <c r="A37" s="53" t="s">
        <v>392</v>
      </c>
      <c r="B37" s="52"/>
      <c r="C37" s="54"/>
      <c r="D37" s="52"/>
      <c r="E37" s="52"/>
      <c r="F37" s="52"/>
      <c r="H37" s="52"/>
      <c r="I37" s="121"/>
    </row>
    <row r="38" spans="1:9" ht="11.25" customHeight="1">
      <c r="A38" s="222" t="s">
        <v>159</v>
      </c>
    </row>
    <row r="39" spans="1:9" ht="11.25" customHeight="1">
      <c r="A39" s="222" t="s">
        <v>264</v>
      </c>
    </row>
    <row r="40" spans="1:9" ht="11.25" customHeight="1">
      <c r="A40" s="222" t="s">
        <v>265</v>
      </c>
    </row>
    <row r="41" spans="1:9" ht="11.25" customHeight="1">
      <c r="A41" s="222" t="s">
        <v>162</v>
      </c>
    </row>
    <row r="42" spans="1:9" ht="11.25" customHeight="1">
      <c r="A42" s="53" t="s">
        <v>389</v>
      </c>
    </row>
    <row r="43" spans="1:9" ht="11.25" customHeight="1">
      <c r="A43" s="53" t="s">
        <v>155</v>
      </c>
    </row>
    <row r="44" spans="1:9" ht="11.25" customHeight="1"/>
    <row r="47" spans="1:9">
      <c r="A47" s="57"/>
      <c r="B47" s="192"/>
      <c r="C47" s="192"/>
      <c r="D47" s="192"/>
      <c r="E47" s="192"/>
      <c r="F47" s="192"/>
    </row>
    <row r="48" spans="1:9">
      <c r="A48" s="57"/>
      <c r="B48" s="192"/>
      <c r="C48" s="192"/>
      <c r="D48" s="192"/>
      <c r="E48" s="192"/>
      <c r="F48" s="192"/>
    </row>
    <row r="49" spans="1:6">
      <c r="A49" s="57"/>
      <c r="B49" s="192"/>
      <c r="C49" s="192"/>
      <c r="D49" s="192"/>
      <c r="E49" s="192"/>
      <c r="F49" s="192"/>
    </row>
    <row r="50" spans="1:6">
      <c r="A50" s="57"/>
      <c r="B50" s="192"/>
      <c r="C50" s="192"/>
      <c r="D50" s="192"/>
      <c r="E50" s="192"/>
      <c r="F50" s="192"/>
    </row>
    <row r="51" spans="1:6">
      <c r="A51" s="57"/>
      <c r="B51" s="192"/>
      <c r="C51" s="192"/>
      <c r="D51" s="192"/>
      <c r="E51" s="192"/>
      <c r="F51" s="192"/>
    </row>
    <row r="52" spans="1:6">
      <c r="A52" s="57"/>
      <c r="B52" s="192"/>
      <c r="C52" s="192"/>
      <c r="D52" s="192"/>
      <c r="E52" s="192"/>
      <c r="F52" s="192"/>
    </row>
  </sheetData>
  <pageMargins left="0.66700000000000004" right="0.66700000000000004" top="0.66700000000000004" bottom="0.72" header="0" footer="0"/>
  <pageSetup scale="89" firstPageNumber="31"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83F9-10C7-4454-944A-CAD3255E54A4}">
  <sheetPr codeName="Sheet16">
    <pageSetUpPr fitToPage="1"/>
  </sheetPr>
  <dimension ref="A1:I52"/>
  <sheetViews>
    <sheetView showGridLines="0" zoomScale="140" zoomScaleNormal="140" workbookViewId="0">
      <selection activeCell="J25" sqref="J25"/>
    </sheetView>
  </sheetViews>
  <sheetFormatPr defaultColWidth="9" defaultRowHeight="12"/>
  <cols>
    <col min="1" max="1" width="11.140625" style="12" customWidth="1"/>
    <col min="2" max="6" width="14.42578125" style="12" customWidth="1"/>
    <col min="7" max="7" width="9" style="12"/>
    <col min="8" max="8" width="9.140625" style="12" bestFit="1" customWidth="1"/>
    <col min="9" max="9" width="9.42578125" style="12" bestFit="1" customWidth="1"/>
    <col min="10" max="16384" width="9" style="12"/>
  </cols>
  <sheetData>
    <row r="1" spans="1:7" s="49" customFormat="1" ht="11.25" customHeight="1">
      <c r="A1" s="47" t="s">
        <v>273</v>
      </c>
      <c r="B1" s="48"/>
      <c r="C1" s="48"/>
      <c r="D1" s="48"/>
      <c r="E1" s="48"/>
      <c r="F1" s="48"/>
    </row>
    <row r="2" spans="1:7" s="49" customFormat="1" ht="33" customHeight="1">
      <c r="A2" s="189" t="s">
        <v>67</v>
      </c>
      <c r="B2" s="67" t="s">
        <v>261</v>
      </c>
      <c r="C2" s="67" t="s">
        <v>293</v>
      </c>
      <c r="D2" s="67" t="s">
        <v>294</v>
      </c>
      <c r="E2" s="67" t="s">
        <v>295</v>
      </c>
      <c r="F2" s="67" t="s">
        <v>296</v>
      </c>
    </row>
    <row r="3" spans="1:7" s="49" customFormat="1" ht="11.25" customHeight="1">
      <c r="A3" s="57">
        <v>1989</v>
      </c>
      <c r="B3" s="187">
        <v>0.69594285714285709</v>
      </c>
      <c r="C3" s="187">
        <v>0.5194428571428571</v>
      </c>
      <c r="D3" s="187">
        <v>74.638722391000897</v>
      </c>
      <c r="E3" s="187">
        <v>0.17649999999999999</v>
      </c>
      <c r="F3" s="187">
        <v>25.361277608999099</v>
      </c>
      <c r="G3" s="65"/>
    </row>
    <row r="4" spans="1:7" s="49" customFormat="1" ht="11.25" customHeight="1">
      <c r="A4" s="57">
        <v>1990</v>
      </c>
      <c r="B4" s="187">
        <v>0.72484999999999988</v>
      </c>
      <c r="C4" s="295">
        <v>0.5397249999999999</v>
      </c>
      <c r="D4" s="187">
        <v>74.460233151686552</v>
      </c>
      <c r="E4" s="187">
        <v>0.18512500000000001</v>
      </c>
      <c r="F4" s="187">
        <v>25.539766848313448</v>
      </c>
      <c r="G4" s="65"/>
    </row>
    <row r="5" spans="1:7" s="49" customFormat="1" ht="11.25" customHeight="1">
      <c r="A5" s="57">
        <v>1991</v>
      </c>
      <c r="B5" s="187">
        <v>0.7978642857142858</v>
      </c>
      <c r="C5" s="295">
        <v>0.58782261904761912</v>
      </c>
      <c r="D5" s="187">
        <v>73.674512015708601</v>
      </c>
      <c r="E5" s="187">
        <v>0.21004166666666665</v>
      </c>
      <c r="F5" s="187">
        <v>26.325487984291389</v>
      </c>
      <c r="G5" s="65"/>
    </row>
    <row r="6" spans="1:7" s="49" customFormat="1" ht="11.25" customHeight="1">
      <c r="A6" s="57">
        <v>1992</v>
      </c>
      <c r="B6" s="187">
        <v>0.78497142857142854</v>
      </c>
      <c r="C6" s="295">
        <v>0.59656233766233768</v>
      </c>
      <c r="D6" s="187">
        <v>75.997968327079491</v>
      </c>
      <c r="E6" s="187">
        <v>0.18840909090909091</v>
      </c>
      <c r="F6" s="187">
        <v>24.002031672920516</v>
      </c>
      <c r="G6" s="65"/>
    </row>
    <row r="7" spans="1:7" s="49" customFormat="1" ht="11.25" customHeight="1">
      <c r="A7" s="57">
        <v>1993</v>
      </c>
      <c r="B7" s="187">
        <v>0.81537142857142852</v>
      </c>
      <c r="C7" s="295">
        <v>0.61820476190476192</v>
      </c>
      <c r="D7" s="187">
        <v>75.818791319176782</v>
      </c>
      <c r="E7" s="187">
        <v>0.19716666666666666</v>
      </c>
      <c r="F7" s="187">
        <v>24.181208680823229</v>
      </c>
      <c r="G7" s="65"/>
    </row>
    <row r="8" spans="1:7" s="49" customFormat="1" ht="11.25" customHeight="1">
      <c r="A8" s="57">
        <v>1994</v>
      </c>
      <c r="B8" s="187">
        <v>0.74796666666666667</v>
      </c>
      <c r="C8" s="295">
        <v>0.64154999999999995</v>
      </c>
      <c r="D8" s="187">
        <v>85.772538883194429</v>
      </c>
      <c r="E8" s="187">
        <v>0.10641666666666667</v>
      </c>
      <c r="F8" s="187">
        <v>14.227461116805562</v>
      </c>
      <c r="G8" s="65"/>
    </row>
    <row r="9" spans="1:7" s="49" customFormat="1" ht="11.25" customHeight="1">
      <c r="A9" s="57">
        <v>1995</v>
      </c>
      <c r="B9" s="187">
        <v>0.73529999999999995</v>
      </c>
      <c r="C9" s="295">
        <v>0.55171666666666663</v>
      </c>
      <c r="D9" s="187">
        <v>75.032866403735426</v>
      </c>
      <c r="E9" s="187">
        <v>0.18358333333333335</v>
      </c>
      <c r="F9" s="187">
        <v>24.967133596264567</v>
      </c>
      <c r="G9" s="65"/>
    </row>
    <row r="10" spans="1:7" s="49" customFormat="1" ht="11.25" customHeight="1">
      <c r="A10" s="57">
        <v>1996</v>
      </c>
      <c r="B10" s="187">
        <v>0.86982000000000004</v>
      </c>
      <c r="C10" s="295">
        <v>0.65469500000000003</v>
      </c>
      <c r="D10" s="187">
        <v>75.267871513646497</v>
      </c>
      <c r="E10" s="187">
        <v>0.21512500000000001</v>
      </c>
      <c r="F10" s="187">
        <v>24.732128486353499</v>
      </c>
      <c r="G10" s="65"/>
    </row>
    <row r="11" spans="1:7" s="49" customFormat="1" ht="11.25" customHeight="1">
      <c r="A11" s="57">
        <v>1997</v>
      </c>
      <c r="B11" s="187">
        <v>0.9360666666666666</v>
      </c>
      <c r="C11" s="295">
        <v>0.77156666666666662</v>
      </c>
      <c r="D11" s="187">
        <v>82.426465351470696</v>
      </c>
      <c r="E11" s="187">
        <v>0.16450000000000001</v>
      </c>
      <c r="F11" s="187">
        <v>17.573534648529311</v>
      </c>
      <c r="G11" s="65"/>
    </row>
    <row r="12" spans="1:7" s="49" customFormat="1" ht="11.25" customHeight="1">
      <c r="A12" s="57">
        <v>1998</v>
      </c>
      <c r="B12" s="187">
        <v>0.88634999999999986</v>
      </c>
      <c r="C12" s="295">
        <v>0.69884999999999986</v>
      </c>
      <c r="D12" s="187">
        <v>78.845828397359952</v>
      </c>
      <c r="E12" s="187">
        <v>0.1875</v>
      </c>
      <c r="F12" s="187">
        <v>21.154171602640044</v>
      </c>
      <c r="G12" s="65"/>
    </row>
    <row r="13" spans="1:7" s="49" customFormat="1" ht="11.25" customHeight="1">
      <c r="A13" s="57">
        <v>1999</v>
      </c>
      <c r="B13" s="187">
        <v>0.90249999999999997</v>
      </c>
      <c r="C13" s="295">
        <v>0.70849999999999991</v>
      </c>
      <c r="D13" s="187">
        <v>78.504155124653735</v>
      </c>
      <c r="E13" s="187">
        <v>0.19400000000000001</v>
      </c>
      <c r="F13" s="187">
        <v>21.495844875346261</v>
      </c>
      <c r="G13" s="65"/>
    </row>
    <row r="14" spans="1:7" s="49" customFormat="1" ht="11.25" customHeight="1">
      <c r="A14" s="57">
        <v>2000</v>
      </c>
      <c r="B14" s="187">
        <v>0.93670000000000009</v>
      </c>
      <c r="C14" s="187">
        <v>0.77620000000000011</v>
      </c>
      <c r="D14" s="187">
        <v>82.865378456282698</v>
      </c>
      <c r="E14" s="187">
        <v>0.1605</v>
      </c>
      <c r="F14" s="187">
        <v>17.134621543717305</v>
      </c>
      <c r="G14" s="65"/>
    </row>
    <row r="15" spans="1:7" s="49" customFormat="1" ht="11.25" customHeight="1">
      <c r="A15" s="57">
        <v>2001</v>
      </c>
      <c r="B15" s="187">
        <v>0.91742857142857126</v>
      </c>
      <c r="C15" s="187">
        <v>0.75042857142857122</v>
      </c>
      <c r="D15" s="187">
        <v>81.796947991279964</v>
      </c>
      <c r="E15" s="187">
        <v>0.16700000000000001</v>
      </c>
      <c r="F15" s="187">
        <v>18.203052008720029</v>
      </c>
      <c r="G15" s="65"/>
    </row>
    <row r="16" spans="1:7" s="49" customFormat="1" ht="11.25" customHeight="1">
      <c r="A16" s="57">
        <v>2002</v>
      </c>
      <c r="B16" s="187">
        <v>0.94676999999999989</v>
      </c>
      <c r="C16" s="187">
        <v>0.7662699999999999</v>
      </c>
      <c r="D16" s="187">
        <v>80.9351796106763</v>
      </c>
      <c r="E16" s="187">
        <v>0.18049999999999999</v>
      </c>
      <c r="F16" s="187">
        <v>20.140284816398182</v>
      </c>
      <c r="G16" s="65"/>
    </row>
    <row r="17" spans="1:9" s="49" customFormat="1" ht="11.25" customHeight="1">
      <c r="A17" s="57">
        <v>2003</v>
      </c>
      <c r="B17" s="187" t="s">
        <v>370</v>
      </c>
      <c r="C17" s="187" t="s">
        <v>370</v>
      </c>
      <c r="D17" s="187" t="s">
        <v>370</v>
      </c>
      <c r="E17" s="187" t="s">
        <v>370</v>
      </c>
      <c r="F17" s="187" t="s">
        <v>370</v>
      </c>
      <c r="G17" s="65"/>
    </row>
    <row r="18" spans="1:9" s="49" customFormat="1" ht="11.25" customHeight="1">
      <c r="A18" s="57">
        <v>2004</v>
      </c>
      <c r="B18" s="187" t="s">
        <v>370</v>
      </c>
      <c r="C18" s="187" t="s">
        <v>370</v>
      </c>
      <c r="D18" s="187" t="s">
        <v>370</v>
      </c>
      <c r="E18" s="187" t="s">
        <v>370</v>
      </c>
      <c r="F18" s="187" t="s">
        <v>370</v>
      </c>
      <c r="G18" s="65"/>
    </row>
    <row r="19" spans="1:9" s="49" customFormat="1" ht="11.25" customHeight="1">
      <c r="A19" s="57">
        <v>2005</v>
      </c>
      <c r="B19" s="187">
        <v>1.058511111111111</v>
      </c>
      <c r="C19" s="187">
        <v>0.81246944444444424</v>
      </c>
      <c r="D19" s="187">
        <v>76.755873029202434</v>
      </c>
      <c r="E19" s="187">
        <v>0.24604166666666666</v>
      </c>
      <c r="F19" s="187">
        <v>23.244126970797559</v>
      </c>
      <c r="G19" s="65"/>
      <c r="H19" s="121"/>
      <c r="I19" s="121"/>
    </row>
    <row r="20" spans="1:9" s="49" customFormat="1" ht="11.25" customHeight="1">
      <c r="A20" s="57">
        <v>2006</v>
      </c>
      <c r="B20" s="187">
        <v>1.0764687499999999</v>
      </c>
      <c r="C20" s="187">
        <v>0.8455520833333332</v>
      </c>
      <c r="D20" s="187">
        <v>78.548688323124409</v>
      </c>
      <c r="E20" s="187">
        <v>0.23091666666666666</v>
      </c>
      <c r="F20" s="187">
        <v>21.451311676875591</v>
      </c>
      <c r="G20" s="65"/>
      <c r="H20" s="121"/>
      <c r="I20" s="121"/>
    </row>
    <row r="21" spans="1:9" s="49" customFormat="1" ht="11.25" customHeight="1">
      <c r="A21" s="57">
        <v>2007</v>
      </c>
      <c r="B21" s="187">
        <v>1.2093500000000001</v>
      </c>
      <c r="C21" s="187">
        <v>0.94699999999999995</v>
      </c>
      <c r="D21" s="187">
        <v>78.33</v>
      </c>
      <c r="E21" s="187">
        <v>0.26200000000000001</v>
      </c>
      <c r="F21" s="187">
        <v>21.67</v>
      </c>
      <c r="G21" s="56"/>
      <c r="H21" s="121"/>
      <c r="I21" s="121"/>
    </row>
    <row r="22" spans="1:9" s="49" customFormat="1" ht="11.25" customHeight="1">
      <c r="A22" s="57">
        <v>2008</v>
      </c>
      <c r="B22" s="187">
        <v>1.264872222222222</v>
      </c>
      <c r="C22" s="187">
        <v>0.99</v>
      </c>
      <c r="D22" s="187">
        <v>78.27</v>
      </c>
      <c r="E22" s="187">
        <v>0.27500000000000002</v>
      </c>
      <c r="F22" s="187">
        <v>21.73</v>
      </c>
      <c r="G22" s="56"/>
      <c r="H22" s="121"/>
      <c r="I22" s="121"/>
    </row>
    <row r="23" spans="1:9" s="49" customFormat="1" ht="11.25" customHeight="1">
      <c r="A23" s="57">
        <v>2009</v>
      </c>
      <c r="B23" s="187">
        <v>1.2649999999999999</v>
      </c>
      <c r="C23" s="187">
        <v>1.016</v>
      </c>
      <c r="D23" s="187">
        <v>81.95</v>
      </c>
      <c r="E23" s="187">
        <v>0.224</v>
      </c>
      <c r="F23" s="187">
        <v>18.05</v>
      </c>
      <c r="G23" s="56"/>
      <c r="H23" s="121"/>
      <c r="I23" s="121"/>
    </row>
    <row r="24" spans="1:9" s="49" customFormat="1" ht="11.25" customHeight="1">
      <c r="A24" s="57">
        <v>2010</v>
      </c>
      <c r="B24" s="187">
        <v>1.2390000000000001</v>
      </c>
      <c r="C24" s="187">
        <v>0.92200000000000004</v>
      </c>
      <c r="D24" s="187">
        <v>75.41</v>
      </c>
      <c r="E24" s="187">
        <v>0.30099999999999999</v>
      </c>
      <c r="F24" s="187">
        <v>24.59</v>
      </c>
      <c r="G24" s="56"/>
      <c r="H24" s="121"/>
      <c r="I24" s="121"/>
    </row>
    <row r="25" spans="1:9" s="49" customFormat="1" ht="11.25" customHeight="1">
      <c r="A25" s="57">
        <v>2011</v>
      </c>
      <c r="B25" s="187">
        <v>1.3380000000000001</v>
      </c>
      <c r="C25" s="187">
        <v>1.1120000000000001</v>
      </c>
      <c r="D25" s="187">
        <v>83.11</v>
      </c>
      <c r="E25" s="187">
        <v>0.22600000000000001</v>
      </c>
      <c r="F25" s="187">
        <v>16.89</v>
      </c>
      <c r="G25" s="56"/>
      <c r="H25" s="121"/>
      <c r="I25" s="121"/>
    </row>
    <row r="26" spans="1:9" s="49" customFormat="1" ht="11.25" customHeight="1">
      <c r="A26" s="57">
        <v>2012</v>
      </c>
      <c r="B26" s="187">
        <v>1.19</v>
      </c>
      <c r="C26" s="187">
        <v>0.84199999999999997</v>
      </c>
      <c r="D26" s="187">
        <v>70.75</v>
      </c>
      <c r="E26" s="187">
        <v>0.34799999999999998</v>
      </c>
      <c r="F26" s="187">
        <v>29.25</v>
      </c>
      <c r="G26" s="56"/>
      <c r="H26" s="121"/>
      <c r="I26" s="121"/>
    </row>
    <row r="27" spans="1:9" s="49" customFormat="1" ht="11.25" customHeight="1">
      <c r="A27" s="57">
        <v>2013</v>
      </c>
      <c r="B27" s="187" t="s">
        <v>370</v>
      </c>
      <c r="C27" s="187" t="s">
        <v>370</v>
      </c>
      <c r="D27" s="187" t="s">
        <v>370</v>
      </c>
      <c r="E27" s="187" t="s">
        <v>370</v>
      </c>
      <c r="F27" s="187" t="s">
        <v>370</v>
      </c>
      <c r="G27" s="56"/>
      <c r="H27" s="121"/>
      <c r="I27" s="121"/>
    </row>
    <row r="28" spans="1:9" s="49" customFormat="1" ht="11.25" customHeight="1">
      <c r="A28" s="57">
        <v>2014</v>
      </c>
      <c r="B28" s="187" t="s">
        <v>370</v>
      </c>
      <c r="C28" s="187" t="s">
        <v>370</v>
      </c>
      <c r="D28" s="187" t="s">
        <v>370</v>
      </c>
      <c r="E28" s="190">
        <v>0.32700000000000001</v>
      </c>
      <c r="F28" s="187" t="s">
        <v>370</v>
      </c>
      <c r="G28" s="56"/>
      <c r="H28" s="121"/>
      <c r="I28" s="121"/>
    </row>
    <row r="29" spans="1:9" s="49" customFormat="1" ht="11.25" customHeight="1">
      <c r="A29" s="57">
        <v>2015</v>
      </c>
      <c r="B29" s="187" t="s">
        <v>370</v>
      </c>
      <c r="C29" s="187" t="s">
        <v>370</v>
      </c>
      <c r="D29" s="187" t="s">
        <v>370</v>
      </c>
      <c r="E29" s="190">
        <v>0.38</v>
      </c>
      <c r="F29" s="187" t="s">
        <v>370</v>
      </c>
      <c r="G29" s="56"/>
      <c r="H29" s="121"/>
      <c r="I29" s="121"/>
    </row>
    <row r="30" spans="1:9" s="49" customFormat="1" ht="11.25" customHeight="1">
      <c r="A30" s="57">
        <v>2016</v>
      </c>
      <c r="B30" s="187">
        <v>1.59</v>
      </c>
      <c r="C30" s="187">
        <v>1.1839999999999999</v>
      </c>
      <c r="D30" s="187">
        <v>74.45</v>
      </c>
      <c r="E30" s="187">
        <v>0.40600000000000003</v>
      </c>
      <c r="F30" s="187">
        <v>25.55</v>
      </c>
      <c r="G30" s="56"/>
      <c r="H30" s="121"/>
      <c r="I30" s="121"/>
    </row>
    <row r="31" spans="1:9" s="49" customFormat="1" ht="11.25" customHeight="1">
      <c r="A31" s="57">
        <v>2017</v>
      </c>
      <c r="B31" s="187">
        <v>1.522</v>
      </c>
      <c r="C31" s="187">
        <v>1.139</v>
      </c>
      <c r="D31" s="187">
        <v>74.83</v>
      </c>
      <c r="E31" s="187">
        <v>0.438</v>
      </c>
      <c r="F31" s="187">
        <v>28.777923784494085</v>
      </c>
      <c r="G31" s="56"/>
      <c r="H31" s="121"/>
      <c r="I31" s="121"/>
    </row>
    <row r="32" spans="1:9" s="49" customFormat="1" ht="11.25" customHeight="1">
      <c r="A32" s="57">
        <v>2018</v>
      </c>
      <c r="B32" s="187">
        <v>1.5</v>
      </c>
      <c r="C32" s="187">
        <v>1.1379999999999999</v>
      </c>
      <c r="D32" s="187">
        <v>75.84</v>
      </c>
      <c r="E32" s="187">
        <v>0.30499999999999999</v>
      </c>
      <c r="F32" s="187">
        <v>20.333333333333332</v>
      </c>
      <c r="G32" s="56"/>
      <c r="H32" s="121"/>
      <c r="I32" s="121"/>
    </row>
    <row r="33" spans="1:9" s="49" customFormat="1" ht="11.25" customHeight="1">
      <c r="A33" s="57">
        <v>2019</v>
      </c>
      <c r="B33" s="187">
        <v>1.5229999999999999</v>
      </c>
      <c r="C33" s="187">
        <v>1.196</v>
      </c>
      <c r="D33" s="187">
        <v>78.498103049658354</v>
      </c>
      <c r="E33" s="187">
        <v>0.23250000000000001</v>
      </c>
      <c r="F33" s="187">
        <v>15.265922521339464</v>
      </c>
      <c r="G33" s="56"/>
      <c r="H33" s="121"/>
      <c r="I33" s="121"/>
    </row>
    <row r="34" spans="1:9" s="49" customFormat="1" ht="11.25" customHeight="1">
      <c r="A34" s="222" t="s">
        <v>266</v>
      </c>
      <c r="B34" s="187" t="s">
        <v>370</v>
      </c>
      <c r="C34" s="187" t="s">
        <v>370</v>
      </c>
      <c r="D34" s="187" t="s">
        <v>370</v>
      </c>
      <c r="E34" s="187">
        <v>0.27500000000000002</v>
      </c>
      <c r="F34" s="187" t="s">
        <v>370</v>
      </c>
      <c r="G34" s="56"/>
      <c r="H34" s="121"/>
      <c r="I34" s="121"/>
    </row>
    <row r="35" spans="1:9" s="49" customFormat="1" ht="11.25" customHeight="1">
      <c r="A35" s="53" t="s">
        <v>267</v>
      </c>
      <c r="B35" s="187" t="s">
        <v>370</v>
      </c>
      <c r="C35" s="187" t="s">
        <v>370</v>
      </c>
      <c r="D35" s="187" t="s">
        <v>370</v>
      </c>
      <c r="E35" s="187">
        <v>0.28599999999999998</v>
      </c>
      <c r="F35" s="187" t="s">
        <v>370</v>
      </c>
      <c r="G35" s="56"/>
      <c r="H35" s="121"/>
      <c r="I35" s="121"/>
    </row>
    <row r="36" spans="1:9" s="49" customFormat="1" ht="11.25" customHeight="1">
      <c r="A36" s="47" t="s">
        <v>300</v>
      </c>
      <c r="B36" s="188" t="s">
        <v>370</v>
      </c>
      <c r="C36" s="188" t="s">
        <v>370</v>
      </c>
      <c r="D36" s="188" t="s">
        <v>370</v>
      </c>
      <c r="E36" s="188">
        <v>0.29349999999999998</v>
      </c>
      <c r="F36" s="188" t="s">
        <v>370</v>
      </c>
      <c r="G36" s="56"/>
      <c r="H36" s="121"/>
      <c r="I36" s="121"/>
    </row>
    <row r="37" spans="1:9" s="49" customFormat="1" ht="11.25" customHeight="1">
      <c r="A37" s="53" t="s">
        <v>391</v>
      </c>
    </row>
    <row r="38" spans="1:9" s="49" customFormat="1" ht="11.25" customHeight="1">
      <c r="A38" s="222" t="s">
        <v>268</v>
      </c>
    </row>
    <row r="39" spans="1:9" s="49" customFormat="1" ht="11.25" customHeight="1">
      <c r="A39" s="222" t="s">
        <v>269</v>
      </c>
    </row>
    <row r="40" spans="1:9" s="49" customFormat="1" ht="11.25" customHeight="1">
      <c r="A40" s="222" t="s">
        <v>270</v>
      </c>
    </row>
    <row r="41" spans="1:9" s="49" customFormat="1" ht="11.25" customHeight="1">
      <c r="A41" s="53" t="s">
        <v>389</v>
      </c>
    </row>
    <row r="42" spans="1:9" ht="11.25" customHeight="1">
      <c r="B42" s="14"/>
      <c r="C42" s="14"/>
      <c r="D42" s="14"/>
      <c r="E42" s="14"/>
      <c r="F42" s="14"/>
      <c r="G42" s="14"/>
      <c r="H42" s="14"/>
    </row>
    <row r="43" spans="1:9">
      <c r="A43" s="14"/>
      <c r="B43" s="14"/>
      <c r="C43" s="14"/>
      <c r="D43" s="14"/>
      <c r="E43" s="14"/>
      <c r="F43" s="14"/>
      <c r="G43" s="14"/>
      <c r="H43" s="14"/>
    </row>
    <row r="45" spans="1:9">
      <c r="A45" s="17"/>
      <c r="B45" s="19"/>
      <c r="C45" s="19"/>
      <c r="D45" s="19"/>
      <c r="E45" s="19"/>
      <c r="F45" s="19"/>
    </row>
    <row r="46" spans="1:9">
      <c r="A46" s="11"/>
      <c r="B46" s="19"/>
      <c r="C46" s="19"/>
      <c r="D46" s="19"/>
      <c r="E46" s="19"/>
      <c r="F46" s="19"/>
    </row>
    <row r="47" spans="1:9">
      <c r="A47" s="11"/>
      <c r="B47" s="19"/>
      <c r="C47" s="19"/>
      <c r="D47" s="19"/>
      <c r="E47" s="19"/>
      <c r="F47" s="19"/>
    </row>
    <row r="48" spans="1:9">
      <c r="A48" s="11"/>
      <c r="B48" s="19"/>
      <c r="C48" s="19"/>
      <c r="D48" s="19"/>
      <c r="E48" s="19"/>
      <c r="F48" s="19"/>
    </row>
    <row r="49" spans="1:6">
      <c r="A49" s="10"/>
      <c r="B49" s="19"/>
      <c r="C49" s="19"/>
      <c r="D49" s="19"/>
      <c r="E49" s="19"/>
      <c r="F49" s="19"/>
    </row>
    <row r="50" spans="1:6">
      <c r="A50" s="10"/>
      <c r="B50" s="19"/>
      <c r="C50" s="19"/>
      <c r="D50" s="19"/>
      <c r="E50" s="19"/>
      <c r="F50" s="19"/>
    </row>
    <row r="51" spans="1:6">
      <c r="A51" s="10"/>
      <c r="C51" s="20"/>
      <c r="D51" s="18"/>
      <c r="F51" s="18"/>
    </row>
    <row r="52" spans="1:6">
      <c r="A52" s="10"/>
      <c r="C52" s="20"/>
      <c r="D52" s="18"/>
      <c r="F52" s="18"/>
    </row>
  </sheetData>
  <pageMargins left="0.66700000000000004" right="0.66700000000000004" top="0.66700000000000004" bottom="0.72" header="0" footer="0"/>
  <pageSetup scale="86" firstPageNumber="32"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D84D-B162-4EE3-A7AF-D969F4FA5728}">
  <sheetPr codeName="Sheet17">
    <pageSetUpPr fitToPage="1"/>
  </sheetPr>
  <dimension ref="A1:F42"/>
  <sheetViews>
    <sheetView showGridLines="0" zoomScale="140" zoomScaleNormal="140" workbookViewId="0">
      <selection activeCell="J25" sqref="J25"/>
    </sheetView>
  </sheetViews>
  <sheetFormatPr defaultColWidth="9" defaultRowHeight="11.25"/>
  <cols>
    <col min="1" max="1" width="11.140625" style="49" customWidth="1"/>
    <col min="2" max="6" width="14.42578125" style="49" customWidth="1"/>
    <col min="7" max="16384" width="9" style="49"/>
  </cols>
  <sheetData>
    <row r="1" spans="1:6" ht="11.25" customHeight="1">
      <c r="A1" s="47" t="s">
        <v>274</v>
      </c>
      <c r="B1" s="48"/>
      <c r="C1" s="48"/>
      <c r="D1" s="48"/>
      <c r="E1" s="48"/>
      <c r="F1" s="48"/>
    </row>
    <row r="2" spans="1:6" ht="33.75" customHeight="1">
      <c r="A2" s="189" t="s">
        <v>67</v>
      </c>
      <c r="B2" s="67" t="s">
        <v>261</v>
      </c>
      <c r="C2" s="67" t="s">
        <v>293</v>
      </c>
      <c r="D2" s="67" t="s">
        <v>294</v>
      </c>
      <c r="E2" s="67" t="s">
        <v>295</v>
      </c>
      <c r="F2" s="67" t="s">
        <v>296</v>
      </c>
    </row>
    <row r="3" spans="1:6" ht="11.25" customHeight="1">
      <c r="A3" s="53">
        <v>1995</v>
      </c>
      <c r="B3" s="187">
        <v>1.4111066666666665</v>
      </c>
      <c r="C3" s="187">
        <v>1.0873566666666665</v>
      </c>
      <c r="D3" s="187">
        <v>77.057014352801119</v>
      </c>
      <c r="E3" s="187">
        <v>0.32374999999999998</v>
      </c>
      <c r="F3" s="187">
        <v>22.942985647198892</v>
      </c>
    </row>
    <row r="4" spans="1:6" ht="11.25" customHeight="1">
      <c r="A4" s="53">
        <v>1996</v>
      </c>
      <c r="B4" s="187">
        <v>1.5337636363636362</v>
      </c>
      <c r="C4" s="295">
        <v>1.1251922077922076</v>
      </c>
      <c r="D4" s="187">
        <v>73.361512889945629</v>
      </c>
      <c r="E4" s="187">
        <v>0.40857142857142853</v>
      </c>
      <c r="F4" s="187">
        <v>26.638487110054378</v>
      </c>
    </row>
    <row r="5" spans="1:6" ht="11.25" customHeight="1">
      <c r="A5" s="53">
        <v>1997</v>
      </c>
      <c r="B5" s="187">
        <v>1.5574649999999999</v>
      </c>
      <c r="C5" s="295">
        <v>1.2281792857142855</v>
      </c>
      <c r="D5" s="187">
        <v>78.857584967513588</v>
      </c>
      <c r="E5" s="187">
        <v>0.32928571428571429</v>
      </c>
      <c r="F5" s="187">
        <v>21.142415032486401</v>
      </c>
    </row>
    <row r="6" spans="1:6" ht="11.25" customHeight="1">
      <c r="A6" s="53">
        <v>1998</v>
      </c>
      <c r="B6" s="187">
        <v>1.4455350000000002</v>
      </c>
      <c r="C6" s="295">
        <v>1.1419635714285716</v>
      </c>
      <c r="D6" s="187">
        <v>78.999371957688425</v>
      </c>
      <c r="E6" s="187">
        <v>0.30357142857142855</v>
      </c>
      <c r="F6" s="187">
        <v>21.000628042311568</v>
      </c>
    </row>
    <row r="7" spans="1:6" ht="11.25" customHeight="1">
      <c r="A7" s="53">
        <v>1999</v>
      </c>
      <c r="B7" s="187">
        <v>1.6754754545454547</v>
      </c>
      <c r="C7" s="295">
        <v>1.3059754545454547</v>
      </c>
      <c r="D7" s="187">
        <v>77.946558453150075</v>
      </c>
      <c r="E7" s="187">
        <v>0.3695</v>
      </c>
      <c r="F7" s="187">
        <v>22.053441546849928</v>
      </c>
    </row>
    <row r="8" spans="1:6" ht="11.25" customHeight="1">
      <c r="A8" s="53">
        <v>2000</v>
      </c>
      <c r="B8" s="187">
        <v>1.5881775000000005</v>
      </c>
      <c r="C8" s="295">
        <v>1.2526775000000003</v>
      </c>
      <c r="D8" s="187">
        <v>78.395047153104741</v>
      </c>
      <c r="E8" s="187">
        <v>0.34312500000000001</v>
      </c>
      <c r="F8" s="187">
        <v>21.604952846895255</v>
      </c>
    </row>
    <row r="9" spans="1:6" ht="11.25" customHeight="1">
      <c r="A9" s="53">
        <v>2001</v>
      </c>
      <c r="B9" s="187">
        <v>1.683227</v>
      </c>
      <c r="C9" s="295">
        <v>1.3076020000000002</v>
      </c>
      <c r="D9" s="187">
        <v>77.684233914974044</v>
      </c>
      <c r="E9" s="187">
        <v>0.37562499999999999</v>
      </c>
      <c r="F9" s="187">
        <v>22.315766085025963</v>
      </c>
    </row>
    <row r="10" spans="1:6" ht="11.25" customHeight="1">
      <c r="A10" s="53">
        <v>2002</v>
      </c>
      <c r="B10" s="187">
        <v>1.7173216666666666</v>
      </c>
      <c r="C10" s="295">
        <v>1.3432591666666667</v>
      </c>
      <c r="D10" s="187">
        <v>78.218262352325766</v>
      </c>
      <c r="E10" s="187">
        <v>0.37406250000000002</v>
      </c>
      <c r="F10" s="187">
        <v>21.781737647674237</v>
      </c>
    </row>
    <row r="11" spans="1:6" ht="11.25" customHeight="1">
      <c r="A11" s="53">
        <v>2003</v>
      </c>
      <c r="B11" s="187">
        <v>1.7281727272727274</v>
      </c>
      <c r="C11" s="295">
        <v>1.3581727272727275</v>
      </c>
      <c r="D11" s="187">
        <v>78.590103051567866</v>
      </c>
      <c r="E11" s="187">
        <v>0.37</v>
      </c>
      <c r="F11" s="187">
        <v>21.409896948432131</v>
      </c>
    </row>
    <row r="12" spans="1:6" ht="11.25" customHeight="1">
      <c r="A12" s="53">
        <v>2004</v>
      </c>
      <c r="B12" s="187">
        <v>1.8737658333333331</v>
      </c>
      <c r="C12" s="295">
        <v>1.4237658333333332</v>
      </c>
      <c r="D12" s="187">
        <v>75.984192261662002</v>
      </c>
      <c r="E12" s="187">
        <v>0.45</v>
      </c>
      <c r="F12" s="187">
        <v>24.015807738337994</v>
      </c>
    </row>
    <row r="13" spans="1:6" ht="11.25" customHeight="1">
      <c r="A13" s="53">
        <v>2005</v>
      </c>
      <c r="B13" s="187">
        <v>1.8912833333333332</v>
      </c>
      <c r="C13" s="295">
        <v>1.5744083333333332</v>
      </c>
      <c r="D13" s="187">
        <v>83.24550349410012</v>
      </c>
      <c r="E13" s="187">
        <v>0.31687500000000002</v>
      </c>
      <c r="F13" s="187">
        <v>16.754496505899876</v>
      </c>
    </row>
    <row r="14" spans="1:6" ht="11.25" customHeight="1">
      <c r="A14" s="53">
        <v>2006</v>
      </c>
      <c r="B14" s="187">
        <v>2.0442391666666668</v>
      </c>
      <c r="C14" s="187">
        <v>1.4506677380952384</v>
      </c>
      <c r="D14" s="187">
        <v>70.963699441327847</v>
      </c>
      <c r="E14" s="187">
        <v>0.59357142857142853</v>
      </c>
      <c r="F14" s="187">
        <v>29.036300558672163</v>
      </c>
    </row>
    <row r="15" spans="1:6" ht="11.25" customHeight="1">
      <c r="A15" s="53">
        <v>2007</v>
      </c>
      <c r="B15" s="187">
        <v>1.9034718181818184</v>
      </c>
      <c r="C15" s="187">
        <v>1.4213289610389612</v>
      </c>
      <c r="D15" s="187">
        <v>74.670344339355836</v>
      </c>
      <c r="E15" s="187">
        <v>0.48214285714285715</v>
      </c>
      <c r="F15" s="187">
        <v>25.32965566064415</v>
      </c>
    </row>
    <row r="16" spans="1:6" ht="11.25" customHeight="1">
      <c r="A16" s="53">
        <v>2008</v>
      </c>
      <c r="B16" s="187">
        <v>2.0125408333333334</v>
      </c>
      <c r="C16" s="187">
        <v>1.7806658333333334</v>
      </c>
      <c r="D16" s="187">
        <v>88.478494639239202</v>
      </c>
      <c r="E16" s="187">
        <v>0.231875</v>
      </c>
      <c r="F16" s="187">
        <v>11.521505360760795</v>
      </c>
    </row>
    <row r="17" spans="1:6" ht="11.25" customHeight="1">
      <c r="A17" s="53">
        <v>2009</v>
      </c>
      <c r="B17" s="187">
        <v>1.9194175</v>
      </c>
      <c r="C17" s="187">
        <v>1.5212924999999999</v>
      </c>
      <c r="D17" s="187">
        <v>79.258030105487734</v>
      </c>
      <c r="E17" s="187">
        <v>0.39812500000000001</v>
      </c>
      <c r="F17" s="187">
        <v>20.74196989451227</v>
      </c>
    </row>
    <row r="18" spans="1:6" ht="11.25" customHeight="1">
      <c r="A18" s="53">
        <v>2010</v>
      </c>
      <c r="B18" s="187">
        <v>1.9844825000000001</v>
      </c>
      <c r="C18" s="187">
        <v>1.7244825000000001</v>
      </c>
      <c r="D18" s="187">
        <v>86.898347554085262</v>
      </c>
      <c r="E18" s="187">
        <v>0.26</v>
      </c>
      <c r="F18" s="187">
        <v>13.101652445914741</v>
      </c>
    </row>
    <row r="19" spans="1:6" ht="11.25" customHeight="1">
      <c r="A19" s="53">
        <v>2011</v>
      </c>
      <c r="B19" s="187">
        <v>2.1708050000000001</v>
      </c>
      <c r="C19" s="187">
        <v>1.6329478571428573</v>
      </c>
      <c r="D19" s="187">
        <v>75.223147963214444</v>
      </c>
      <c r="E19" s="187">
        <v>0.53785714285714292</v>
      </c>
      <c r="F19" s="187">
        <v>24.776852036785566</v>
      </c>
    </row>
    <row r="20" spans="1:6" ht="11.25" customHeight="1">
      <c r="A20" s="53">
        <v>2012</v>
      </c>
      <c r="B20" s="187">
        <v>2.2637008333333335</v>
      </c>
      <c r="C20" s="187">
        <v>1.4874508333333334</v>
      </c>
      <c r="D20" s="187">
        <v>65.708807958648833</v>
      </c>
      <c r="E20" s="187">
        <v>0.77625</v>
      </c>
      <c r="F20" s="187">
        <v>34.291192041351167</v>
      </c>
    </row>
    <row r="21" spans="1:6" ht="11.25" customHeight="1">
      <c r="A21" s="53" t="s">
        <v>384</v>
      </c>
      <c r="B21" s="187">
        <v>2.2692090909090914</v>
      </c>
      <c r="C21" s="295" t="s">
        <v>370</v>
      </c>
      <c r="D21" s="295" t="s">
        <v>370</v>
      </c>
      <c r="E21" s="295" t="s">
        <v>370</v>
      </c>
      <c r="F21" s="295" t="s">
        <v>370</v>
      </c>
    </row>
    <row r="22" spans="1:6" ht="11.25" customHeight="1">
      <c r="A22" s="53">
        <v>2014</v>
      </c>
      <c r="B22" s="187">
        <v>2.4017933333333334</v>
      </c>
      <c r="C22" s="187">
        <v>1.6160790476190479</v>
      </c>
      <c r="D22" s="187">
        <v>67.286349128805739</v>
      </c>
      <c r="E22" s="187">
        <v>0.7857142857142857</v>
      </c>
      <c r="F22" s="187">
        <v>32.713650871194261</v>
      </c>
    </row>
    <row r="23" spans="1:6" ht="11.25" customHeight="1">
      <c r="A23" s="53">
        <v>2015</v>
      </c>
      <c r="B23" s="187">
        <v>2.3581133333333333</v>
      </c>
      <c r="C23" s="187">
        <v>1.4381133333333334</v>
      </c>
      <c r="D23" s="187">
        <v>60.985759802327856</v>
      </c>
      <c r="E23" s="187">
        <v>0.92</v>
      </c>
      <c r="F23" s="187">
        <v>39.014240197672152</v>
      </c>
    </row>
    <row r="24" spans="1:6" ht="11.25" customHeight="1">
      <c r="A24" s="53">
        <v>2016</v>
      </c>
      <c r="B24" s="187">
        <v>2.5095525000000003</v>
      </c>
      <c r="C24" s="187">
        <v>1.7145525000000004</v>
      </c>
      <c r="D24" s="187">
        <v>68.321045285962342</v>
      </c>
      <c r="E24" s="187">
        <v>0.79500000000000004</v>
      </c>
      <c r="F24" s="187">
        <v>31.678954714037662</v>
      </c>
    </row>
    <row r="25" spans="1:6" ht="11.25" customHeight="1">
      <c r="A25" s="53">
        <v>2017</v>
      </c>
      <c r="B25" s="187">
        <v>2.4030066666666667</v>
      </c>
      <c r="C25" s="187">
        <v>1.6198816666666667</v>
      </c>
      <c r="D25" s="187">
        <v>67.410618919076384</v>
      </c>
      <c r="E25" s="187">
        <v>0.78312499999999996</v>
      </c>
      <c r="F25" s="187">
        <v>32.589381080923616</v>
      </c>
    </row>
    <row r="26" spans="1:6" ht="11.25" customHeight="1">
      <c r="A26" s="53">
        <v>2018</v>
      </c>
      <c r="B26" s="187">
        <v>2.3509850000000005</v>
      </c>
      <c r="C26" s="187">
        <v>1.6424135714285719</v>
      </c>
      <c r="D26" s="187">
        <v>69.860657189585282</v>
      </c>
      <c r="E26" s="187">
        <v>0.70857142857142852</v>
      </c>
      <c r="F26" s="187">
        <v>30.139342810414714</v>
      </c>
    </row>
    <row r="27" spans="1:6" ht="11.25" customHeight="1">
      <c r="A27" s="53">
        <v>2019</v>
      </c>
      <c r="B27" s="187">
        <v>2.2252533333333337</v>
      </c>
      <c r="C27" s="187">
        <v>1.4766819047619051</v>
      </c>
      <c r="D27" s="187">
        <v>66.360170441803106</v>
      </c>
      <c r="E27" s="187">
        <v>0.74857142857142855</v>
      </c>
      <c r="F27" s="187">
        <v>33.639829558196901</v>
      </c>
    </row>
    <row r="28" spans="1:6" ht="11.25" customHeight="1">
      <c r="A28" s="222" t="s">
        <v>157</v>
      </c>
      <c r="B28" s="187">
        <v>2.0778940000000001</v>
      </c>
      <c r="C28" s="187">
        <v>0.99003685714285727</v>
      </c>
      <c r="D28" s="187">
        <v>47.646167568839275</v>
      </c>
      <c r="E28" s="187">
        <v>1.0878571428571429</v>
      </c>
      <c r="F28" s="187">
        <v>52.353832431160718</v>
      </c>
    </row>
    <row r="29" spans="1:6" ht="11.25" customHeight="1">
      <c r="A29" s="222" t="s">
        <v>158</v>
      </c>
      <c r="B29" s="187">
        <v>2.2388600000000003</v>
      </c>
      <c r="C29" s="187">
        <v>1.0819850000000002</v>
      </c>
      <c r="D29" s="187">
        <v>48.327497029738353</v>
      </c>
      <c r="E29" s="187">
        <v>1.1568750000000001</v>
      </c>
      <c r="F29" s="187">
        <v>51.672502970261647</v>
      </c>
    </row>
    <row r="30" spans="1:6" ht="11.25" customHeight="1">
      <c r="A30" s="47" t="s">
        <v>275</v>
      </c>
      <c r="B30" s="188" t="s">
        <v>370</v>
      </c>
      <c r="C30" s="188" t="s">
        <v>370</v>
      </c>
      <c r="D30" s="188" t="s">
        <v>370</v>
      </c>
      <c r="E30" s="188">
        <v>1.27</v>
      </c>
      <c r="F30" s="188" t="s">
        <v>370</v>
      </c>
    </row>
    <row r="31" spans="1:6" ht="11.25" customHeight="1">
      <c r="A31" s="53" t="s">
        <v>391</v>
      </c>
      <c r="B31" s="65"/>
      <c r="C31" s="65"/>
      <c r="D31" s="65"/>
      <c r="E31" s="65"/>
      <c r="F31" s="65"/>
    </row>
    <row r="32" spans="1:6" ht="11.25" customHeight="1">
      <c r="A32" s="49" t="s">
        <v>159</v>
      </c>
      <c r="B32" s="65"/>
      <c r="C32" s="65"/>
      <c r="D32" s="65"/>
      <c r="E32" s="65"/>
      <c r="F32" s="65"/>
    </row>
    <row r="33" spans="1:6" ht="11.25" customHeight="1">
      <c r="A33" s="222" t="s">
        <v>276</v>
      </c>
      <c r="B33" s="65"/>
      <c r="C33" s="65"/>
      <c r="D33" s="65"/>
      <c r="E33" s="65"/>
      <c r="F33" s="65"/>
    </row>
    <row r="34" spans="1:6" ht="11.25" customHeight="1">
      <c r="A34" s="222" t="s">
        <v>277</v>
      </c>
    </row>
    <row r="35" spans="1:6" ht="11.25" customHeight="1">
      <c r="A35" s="53" t="s">
        <v>456</v>
      </c>
    </row>
    <row r="36" spans="1:6">
      <c r="A36" s="53" t="s">
        <v>389</v>
      </c>
      <c r="B36" s="65"/>
      <c r="C36" s="65"/>
      <c r="D36" s="65"/>
      <c r="E36" s="65"/>
      <c r="F36" s="65"/>
    </row>
    <row r="37" spans="1:6">
      <c r="A37" s="57"/>
      <c r="B37" s="193"/>
      <c r="C37" s="193"/>
      <c r="D37" s="193"/>
      <c r="E37" s="193"/>
      <c r="F37" s="193"/>
    </row>
    <row r="38" spans="1:6">
      <c r="A38" s="57"/>
      <c r="B38" s="193"/>
      <c r="C38" s="193"/>
      <c r="D38" s="193"/>
      <c r="E38" s="193"/>
      <c r="F38" s="193"/>
    </row>
    <row r="39" spans="1:6">
      <c r="A39" s="57"/>
      <c r="B39" s="193"/>
      <c r="C39" s="193"/>
      <c r="D39" s="193"/>
      <c r="E39" s="193"/>
      <c r="F39" s="193"/>
    </row>
    <row r="40" spans="1:6">
      <c r="A40" s="57"/>
      <c r="B40" s="193"/>
      <c r="C40" s="193"/>
      <c r="D40" s="193"/>
      <c r="E40" s="193"/>
      <c r="F40" s="193"/>
    </row>
    <row r="41" spans="1:6">
      <c r="A41" s="57"/>
      <c r="B41" s="193"/>
      <c r="C41" s="193"/>
      <c r="D41" s="193"/>
      <c r="E41" s="193"/>
      <c r="F41" s="193"/>
    </row>
    <row r="42" spans="1:6">
      <c r="A42" s="57"/>
      <c r="B42" s="193"/>
      <c r="C42" s="193"/>
      <c r="D42" s="193"/>
      <c r="E42" s="193"/>
      <c r="F42" s="193"/>
    </row>
  </sheetData>
  <phoneticPr fontId="77" type="noConversion"/>
  <pageMargins left="0.66700000000000004" right="0.66700000000000004" top="0.66700000000000004" bottom="0.72" header="0" footer="0"/>
  <pageSetup scale="89" firstPageNumber="33"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E01F-3A0A-40B1-A468-CE63F3F962D7}">
  <sheetPr codeName="Sheet18">
    <pageSetUpPr fitToPage="1"/>
  </sheetPr>
  <dimension ref="A1:I51"/>
  <sheetViews>
    <sheetView showGridLines="0" zoomScale="140" zoomScaleNormal="140" workbookViewId="0">
      <selection activeCell="J25" sqref="J25"/>
    </sheetView>
  </sheetViews>
  <sheetFormatPr defaultColWidth="9" defaultRowHeight="11.25"/>
  <cols>
    <col min="1" max="1" width="11.140625" style="49" customWidth="1"/>
    <col min="2" max="6" width="14.42578125" style="49" customWidth="1"/>
    <col min="7" max="7" width="9.7109375" style="49" customWidth="1"/>
    <col min="8" max="10" width="9" style="49" customWidth="1"/>
    <col min="11" max="11" width="0.85546875" style="49" customWidth="1"/>
    <col min="12" max="16384" width="9" style="49"/>
  </cols>
  <sheetData>
    <row r="1" spans="1:9" ht="11.25" customHeight="1">
      <c r="A1" s="47" t="s">
        <v>278</v>
      </c>
      <c r="B1" s="48"/>
      <c r="C1" s="48"/>
      <c r="D1" s="48"/>
      <c r="E1" s="48"/>
      <c r="F1" s="48"/>
    </row>
    <row r="2" spans="1:9" ht="33.75" customHeight="1">
      <c r="A2" s="189" t="s">
        <v>67</v>
      </c>
      <c r="B2" s="67" t="s">
        <v>261</v>
      </c>
      <c r="C2" s="67" t="s">
        <v>293</v>
      </c>
      <c r="D2" s="67" t="s">
        <v>294</v>
      </c>
      <c r="E2" s="67" t="s">
        <v>295</v>
      </c>
      <c r="F2" s="67" t="s">
        <v>296</v>
      </c>
    </row>
    <row r="3" spans="1:9" ht="11.25" customHeight="1">
      <c r="A3" s="53">
        <v>1990</v>
      </c>
      <c r="B3" s="187">
        <v>1.396713333333333</v>
      </c>
      <c r="C3" s="187">
        <v>0.72071333333333298</v>
      </c>
      <c r="D3" s="187">
        <v>51.600662507696626</v>
      </c>
      <c r="E3" s="187">
        <v>0.67600000000000005</v>
      </c>
      <c r="F3" s="187">
        <v>48.399337492303374</v>
      </c>
      <c r="G3" s="56"/>
      <c r="H3" s="56"/>
      <c r="I3" s="56"/>
    </row>
    <row r="4" spans="1:9" ht="11.25" customHeight="1">
      <c r="A4" s="53">
        <v>1991</v>
      </c>
      <c r="B4" s="187">
        <v>1.3227555555555559</v>
      </c>
      <c r="C4" s="295">
        <v>0.68150555555555592</v>
      </c>
      <c r="D4" s="187">
        <v>51.521655130703593</v>
      </c>
      <c r="E4" s="187">
        <v>0.64124999999999999</v>
      </c>
      <c r="F4" s="187">
        <v>48.4783448692964</v>
      </c>
      <c r="G4" s="56"/>
      <c r="H4" s="56"/>
      <c r="I4" s="56"/>
    </row>
    <row r="5" spans="1:9" ht="11.25" customHeight="1">
      <c r="A5" s="53">
        <v>1992</v>
      </c>
      <c r="B5" s="187">
        <v>1.4008533333333335</v>
      </c>
      <c r="C5" s="295">
        <v>0.62168666666666683</v>
      </c>
      <c r="D5" s="187">
        <v>44.37914033351101</v>
      </c>
      <c r="E5" s="187">
        <v>0.77916666666666667</v>
      </c>
      <c r="F5" s="187">
        <v>55.62085966648899</v>
      </c>
      <c r="G5" s="56"/>
      <c r="H5" s="56"/>
      <c r="I5" s="56"/>
    </row>
    <row r="6" spans="1:9" ht="11.25" customHeight="1">
      <c r="A6" s="53">
        <v>1993</v>
      </c>
      <c r="B6" s="187">
        <v>1.3723674074074073</v>
      </c>
      <c r="C6" s="295">
        <v>0.7096174074074072</v>
      </c>
      <c r="D6" s="187">
        <v>51.70753863558835</v>
      </c>
      <c r="E6" s="187">
        <v>0.66275000000000006</v>
      </c>
      <c r="F6" s="187">
        <v>48.29246136441165</v>
      </c>
      <c r="G6" s="56"/>
      <c r="H6" s="56"/>
      <c r="I6" s="56"/>
    </row>
    <row r="7" spans="1:9" ht="11.25" customHeight="1">
      <c r="A7" s="53">
        <v>1994</v>
      </c>
      <c r="B7" s="187">
        <v>1.3913125925925924</v>
      </c>
      <c r="C7" s="295">
        <v>0.69872925925925911</v>
      </c>
      <c r="D7" s="187">
        <v>50.220867904116119</v>
      </c>
      <c r="E7" s="187">
        <v>0.69258333333333333</v>
      </c>
      <c r="F7" s="187">
        <v>49.779132095883881</v>
      </c>
      <c r="G7" s="56"/>
      <c r="H7" s="56"/>
      <c r="I7" s="56"/>
    </row>
    <row r="8" spans="1:9" ht="11.25" customHeight="1">
      <c r="A8" s="53">
        <v>1995</v>
      </c>
      <c r="B8" s="187">
        <v>1.6171555555555555</v>
      </c>
      <c r="C8" s="295">
        <v>0.89515555555555548</v>
      </c>
      <c r="D8" s="187">
        <v>55.353707469906013</v>
      </c>
      <c r="E8" s="187">
        <v>0.72199999999999998</v>
      </c>
      <c r="F8" s="187">
        <v>44.646292530093994</v>
      </c>
      <c r="G8" s="56"/>
      <c r="H8" s="56"/>
      <c r="I8" s="56"/>
    </row>
    <row r="9" spans="1:9" ht="11.25" customHeight="1">
      <c r="A9" s="53">
        <v>1996</v>
      </c>
      <c r="B9" s="187">
        <v>1.5870613333333334</v>
      </c>
      <c r="C9" s="295">
        <v>0.90497042424242435</v>
      </c>
      <c r="D9" s="187">
        <v>57.021767542007886</v>
      </c>
      <c r="E9" s="187">
        <v>0.68209090909090908</v>
      </c>
      <c r="F9" s="187">
        <v>42.978232457992114</v>
      </c>
      <c r="G9" s="56"/>
      <c r="H9" s="56"/>
      <c r="I9" s="56"/>
    </row>
    <row r="10" spans="1:9" ht="11.25" customHeight="1">
      <c r="A10" s="53">
        <v>1997</v>
      </c>
      <c r="B10" s="187">
        <v>1.6622696296296298</v>
      </c>
      <c r="C10" s="295">
        <v>0.87690599326599328</v>
      </c>
      <c r="D10" s="187">
        <v>52.753535144679063</v>
      </c>
      <c r="E10" s="187">
        <v>0.78536363636363649</v>
      </c>
      <c r="F10" s="187">
        <v>47.246464855320937</v>
      </c>
      <c r="G10" s="56"/>
      <c r="H10" s="56"/>
      <c r="I10" s="56"/>
    </row>
    <row r="11" spans="1:9" ht="11.25" customHeight="1">
      <c r="A11" s="53">
        <v>1998</v>
      </c>
      <c r="B11" s="187">
        <v>2.0149226666666662</v>
      </c>
      <c r="C11" s="295">
        <v>1.1931726666666664</v>
      </c>
      <c r="D11" s="187">
        <v>59.216797071450891</v>
      </c>
      <c r="E11" s="187">
        <v>0.82174999999999987</v>
      </c>
      <c r="F11" s="187">
        <v>40.783202928549123</v>
      </c>
      <c r="G11" s="56"/>
      <c r="H11" s="56"/>
      <c r="I11" s="56"/>
    </row>
    <row r="12" spans="1:9" ht="11.25" customHeight="1">
      <c r="A12" s="53">
        <v>1999</v>
      </c>
      <c r="B12" s="187">
        <v>2.0785866666666668</v>
      </c>
      <c r="C12" s="295">
        <v>1.2748366666666668</v>
      </c>
      <c r="D12" s="187">
        <v>61.331898597765154</v>
      </c>
      <c r="E12" s="187">
        <v>0.80374999999999996</v>
      </c>
      <c r="F12" s="187">
        <v>38.668101402234853</v>
      </c>
      <c r="G12" s="56"/>
      <c r="H12" s="56"/>
      <c r="I12" s="56"/>
    </row>
    <row r="13" spans="1:9" ht="11.25" customHeight="1">
      <c r="A13" s="53">
        <v>2000</v>
      </c>
      <c r="B13" s="187">
        <v>1.8799893333333331</v>
      </c>
      <c r="C13" s="295">
        <v>1.1413529696969693</v>
      </c>
      <c r="D13" s="187">
        <v>60.710608802938395</v>
      </c>
      <c r="E13" s="187">
        <v>0.73863636363636365</v>
      </c>
      <c r="F13" s="187">
        <v>39.289391197061605</v>
      </c>
      <c r="G13" s="56"/>
      <c r="H13" s="56"/>
      <c r="I13" s="56"/>
    </row>
    <row r="14" spans="1:9" ht="11.25" customHeight="1">
      <c r="A14" s="53">
        <v>2001</v>
      </c>
      <c r="B14" s="187">
        <v>2.2886254545454547</v>
      </c>
      <c r="C14" s="187">
        <v>1.386625454545455</v>
      </c>
      <c r="D14" s="187">
        <v>60.587696942348899</v>
      </c>
      <c r="E14" s="187">
        <v>0.9019999999999998</v>
      </c>
      <c r="F14" s="187">
        <v>39.412303057651101</v>
      </c>
      <c r="G14" s="56"/>
      <c r="H14" s="56"/>
      <c r="I14" s="56"/>
    </row>
    <row r="15" spans="1:9" ht="11.25" customHeight="1">
      <c r="A15" s="53">
        <v>2002</v>
      </c>
      <c r="B15" s="187">
        <v>2.2779199999999999</v>
      </c>
      <c r="C15" s="187">
        <v>1.4306699999999997</v>
      </c>
      <c r="D15" s="187">
        <v>62.80598089485143</v>
      </c>
      <c r="E15" s="187">
        <v>0.84725000000000017</v>
      </c>
      <c r="F15" s="187">
        <v>37.194019105148563</v>
      </c>
      <c r="G15" s="56"/>
      <c r="H15" s="56"/>
      <c r="I15" s="56"/>
    </row>
    <row r="16" spans="1:9" ht="11.25" customHeight="1">
      <c r="A16" s="53">
        <v>2003</v>
      </c>
      <c r="B16" s="187">
        <v>2.3662399999999999</v>
      </c>
      <c r="C16" s="187">
        <v>1.4416566666666668</v>
      </c>
      <c r="D16" s="187">
        <v>60.926054274573445</v>
      </c>
      <c r="E16" s="187">
        <v>0.9245833333333332</v>
      </c>
      <c r="F16" s="187">
        <v>39.073945725426555</v>
      </c>
      <c r="G16" s="56"/>
      <c r="H16" s="56"/>
      <c r="I16" s="56"/>
    </row>
    <row r="17" spans="1:9" ht="11.25" customHeight="1">
      <c r="A17" s="53">
        <v>2004</v>
      </c>
      <c r="B17" s="187">
        <v>2.7388399999999997</v>
      </c>
      <c r="C17" s="187">
        <v>1.8310066666666662</v>
      </c>
      <c r="D17" s="187">
        <v>66.853363711157513</v>
      </c>
      <c r="E17" s="187">
        <v>0.90783333333333338</v>
      </c>
      <c r="F17" s="187">
        <v>33.146636288842487</v>
      </c>
      <c r="G17" s="56"/>
      <c r="H17" s="56"/>
      <c r="I17" s="56"/>
    </row>
    <row r="18" spans="1:9" ht="11.25" customHeight="1">
      <c r="A18" s="53">
        <v>2005</v>
      </c>
      <c r="B18" s="187">
        <v>2.5894933333333339</v>
      </c>
      <c r="C18" s="187">
        <v>1.7570766666666673</v>
      </c>
      <c r="D18" s="187">
        <v>67.854071839021287</v>
      </c>
      <c r="E18" s="187">
        <v>0.83241666666666669</v>
      </c>
      <c r="F18" s="187">
        <v>32.14592816097872</v>
      </c>
      <c r="G18" s="56"/>
      <c r="H18" s="56"/>
      <c r="I18" s="56"/>
    </row>
    <row r="19" spans="1:9" ht="11.25" customHeight="1">
      <c r="A19" s="53">
        <v>2006</v>
      </c>
      <c r="B19" s="187">
        <v>2.5043422222222231</v>
      </c>
      <c r="C19" s="187">
        <v>1.6574255555555566</v>
      </c>
      <c r="D19" s="187">
        <v>66.182071317906519</v>
      </c>
      <c r="E19" s="187">
        <v>0.84691666666666665</v>
      </c>
      <c r="F19" s="187">
        <v>33.817928682093488</v>
      </c>
      <c r="G19" s="56"/>
      <c r="H19" s="56"/>
      <c r="I19" s="56"/>
    </row>
    <row r="20" spans="1:9" ht="11.25" customHeight="1">
      <c r="A20" s="53">
        <v>2007</v>
      </c>
      <c r="B20" s="187">
        <v>2.7017333333333338</v>
      </c>
      <c r="C20" s="187">
        <v>1.7657333333333334</v>
      </c>
      <c r="D20" s="187">
        <v>65.355574199279459</v>
      </c>
      <c r="E20" s="187">
        <v>0.93600000000000028</v>
      </c>
      <c r="F20" s="187">
        <v>34.644425800720526</v>
      </c>
      <c r="G20" s="56"/>
      <c r="H20" s="56"/>
      <c r="I20" s="56"/>
    </row>
    <row r="21" spans="1:9" ht="11.25" customHeight="1">
      <c r="A21" s="53">
        <v>2008</v>
      </c>
      <c r="B21" s="187">
        <v>2.8068177777777779</v>
      </c>
      <c r="C21" s="187">
        <v>1.7863177777777779</v>
      </c>
      <c r="D21" s="187">
        <v>63.642100029452095</v>
      </c>
      <c r="E21" s="187">
        <v>1.0205</v>
      </c>
      <c r="F21" s="187">
        <v>36.357899970547905</v>
      </c>
      <c r="G21" s="56"/>
      <c r="H21" s="56"/>
      <c r="I21" s="56"/>
    </row>
    <row r="22" spans="1:9" ht="11.25" customHeight="1">
      <c r="A22" s="53">
        <v>2009</v>
      </c>
      <c r="B22" s="187">
        <v>2.5735466666666666</v>
      </c>
      <c r="C22" s="187">
        <v>1.6112133333333332</v>
      </c>
      <c r="D22" s="187">
        <v>62.606726903469138</v>
      </c>
      <c r="E22" s="187">
        <v>0.96233333333333337</v>
      </c>
      <c r="F22" s="187">
        <v>37.393273096530862</v>
      </c>
      <c r="G22" s="56"/>
      <c r="H22" s="56"/>
      <c r="I22" s="56"/>
    </row>
    <row r="23" spans="1:9" ht="11.25" customHeight="1">
      <c r="A23" s="53">
        <v>2010</v>
      </c>
      <c r="B23" s="187">
        <v>2.6808799999999997</v>
      </c>
      <c r="C23" s="187">
        <v>1.4757966666666664</v>
      </c>
      <c r="D23" s="187">
        <v>55.048964021763993</v>
      </c>
      <c r="E23" s="187">
        <v>1.2050833333333333</v>
      </c>
      <c r="F23" s="187">
        <v>44.951035978236007</v>
      </c>
      <c r="G23" s="56"/>
      <c r="H23" s="56"/>
      <c r="I23" s="56"/>
    </row>
    <row r="24" spans="1:9" ht="11.25" customHeight="1">
      <c r="A24" s="53">
        <v>2011</v>
      </c>
      <c r="B24" s="187">
        <v>2.5457422222222221</v>
      </c>
      <c r="C24" s="187">
        <v>1.5048255555555556</v>
      </c>
      <c r="D24" s="187">
        <v>59.111466291428663</v>
      </c>
      <c r="E24" s="187">
        <v>1.0409166666666665</v>
      </c>
      <c r="F24" s="187">
        <v>40.888533708571345</v>
      </c>
      <c r="G24" s="56"/>
      <c r="H24" s="56"/>
      <c r="I24" s="56"/>
    </row>
    <row r="25" spans="1:9" ht="11.25" customHeight="1">
      <c r="A25" s="53">
        <v>2012</v>
      </c>
      <c r="B25" s="187">
        <v>2.4441333333333337</v>
      </c>
      <c r="C25" s="187">
        <v>1.3589666666666671</v>
      </c>
      <c r="D25" s="187">
        <v>55.601167421308176</v>
      </c>
      <c r="E25" s="187">
        <v>1.0851666666666666</v>
      </c>
      <c r="F25" s="187">
        <v>44.398832578691824</v>
      </c>
      <c r="G25" s="56"/>
      <c r="H25" s="56"/>
      <c r="I25" s="56"/>
    </row>
    <row r="26" spans="1:9" ht="11.25" customHeight="1">
      <c r="A26" s="53" t="s">
        <v>384</v>
      </c>
      <c r="B26" s="187">
        <v>2.4823272727272725</v>
      </c>
      <c r="C26" s="295" t="s">
        <v>370</v>
      </c>
      <c r="D26" s="295" t="s">
        <v>370</v>
      </c>
      <c r="E26" s="295" t="s">
        <v>370</v>
      </c>
      <c r="F26" s="295" t="s">
        <v>370</v>
      </c>
      <c r="G26" s="56"/>
      <c r="H26" s="56"/>
      <c r="I26" s="56"/>
    </row>
    <row r="27" spans="1:9" ht="11.25" customHeight="1">
      <c r="A27" s="53">
        <v>2014</v>
      </c>
      <c r="B27" s="187">
        <v>2.8075333333333332</v>
      </c>
      <c r="C27" s="187">
        <v>1.6258666666666666</v>
      </c>
      <c r="D27" s="187">
        <v>57.910858879680859</v>
      </c>
      <c r="E27" s="187">
        <v>1.1816666666666666</v>
      </c>
      <c r="F27" s="187">
        <v>42.089141120319141</v>
      </c>
      <c r="G27" s="56"/>
      <c r="H27" s="56"/>
      <c r="I27" s="56"/>
    </row>
    <row r="28" spans="1:9" ht="11.25" customHeight="1">
      <c r="A28" s="53">
        <v>2015</v>
      </c>
      <c r="B28" s="187">
        <v>2.7179587878787879</v>
      </c>
      <c r="C28" s="187">
        <v>1.7082087878787877</v>
      </c>
      <c r="D28" s="187">
        <v>62.84895839837025</v>
      </c>
      <c r="E28" s="187">
        <v>1.0097500000000001</v>
      </c>
      <c r="F28" s="187">
        <v>37.15104160162975</v>
      </c>
      <c r="G28" s="56"/>
      <c r="H28" s="56"/>
      <c r="I28" s="56"/>
    </row>
    <row r="29" spans="1:9" ht="11.25" customHeight="1">
      <c r="A29" s="53">
        <v>2016</v>
      </c>
      <c r="B29" s="187">
        <v>2.9872399999999999</v>
      </c>
      <c r="C29" s="187">
        <v>1.963823333333333</v>
      </c>
      <c r="D29" s="187">
        <v>65.740393585159978</v>
      </c>
      <c r="E29" s="187">
        <v>1.0234166666666669</v>
      </c>
      <c r="F29" s="187">
        <v>34.259606414840015</v>
      </c>
      <c r="G29" s="56"/>
      <c r="H29" s="56"/>
      <c r="I29" s="56"/>
    </row>
    <row r="30" spans="1:9" ht="11.25" customHeight="1">
      <c r="A30" s="53">
        <v>2017</v>
      </c>
      <c r="B30" s="187">
        <v>2.8694800000000003</v>
      </c>
      <c r="C30" s="187">
        <v>1.8188966666666668</v>
      </c>
      <c r="D30" s="187">
        <v>63.387675351166997</v>
      </c>
      <c r="E30" s="187">
        <v>1.0505833333333334</v>
      </c>
      <c r="F30" s="187">
        <v>36.612324648833003</v>
      </c>
      <c r="G30" s="56"/>
      <c r="H30" s="56"/>
      <c r="I30" s="56"/>
    </row>
    <row r="31" spans="1:9" ht="11.25" customHeight="1">
      <c r="A31" s="53">
        <v>2018</v>
      </c>
      <c r="B31" s="187">
        <v>2.875</v>
      </c>
      <c r="C31" s="187">
        <v>1.9728181818181818</v>
      </c>
      <c r="D31" s="187">
        <v>68.619762845849792</v>
      </c>
      <c r="E31" s="187">
        <v>0.9021818181818182</v>
      </c>
      <c r="F31" s="187">
        <v>31.380237154150198</v>
      </c>
      <c r="G31" s="56"/>
      <c r="H31" s="56"/>
      <c r="I31" s="56"/>
    </row>
    <row r="32" spans="1:9" ht="11.25" customHeight="1">
      <c r="A32" s="53">
        <v>2019</v>
      </c>
      <c r="B32" s="187">
        <v>3.0200533333333328</v>
      </c>
      <c r="C32" s="187">
        <v>1.9611442424242429</v>
      </c>
      <c r="D32" s="187">
        <v>64.937404276223916</v>
      </c>
      <c r="E32" s="187">
        <v>1.0589090909090908</v>
      </c>
      <c r="F32" s="187">
        <v>35.062595723776091</v>
      </c>
      <c r="G32" s="56"/>
      <c r="H32" s="56"/>
      <c r="I32" s="56"/>
    </row>
    <row r="33" spans="1:9" ht="11.25" customHeight="1">
      <c r="A33" s="222" t="s">
        <v>157</v>
      </c>
      <c r="B33" s="187">
        <v>3.0599757575757569</v>
      </c>
      <c r="C33" s="187">
        <v>1.2366424242424239</v>
      </c>
      <c r="D33" s="187">
        <v>40.413471289136766</v>
      </c>
      <c r="E33" s="187">
        <v>1.8233333333333335</v>
      </c>
      <c r="F33" s="187">
        <v>59.586528710863242</v>
      </c>
      <c r="G33" s="56"/>
      <c r="H33" s="56"/>
      <c r="I33" s="56"/>
    </row>
    <row r="34" spans="1:9" ht="11.25" customHeight="1">
      <c r="A34" s="222" t="s">
        <v>158</v>
      </c>
      <c r="B34" s="187">
        <v>3.269178181818182</v>
      </c>
      <c r="C34" s="187">
        <v>1.4083448484848495</v>
      </c>
      <c r="D34" s="187">
        <v>43.079476558282479</v>
      </c>
      <c r="E34" s="187">
        <v>1.8608333333333333</v>
      </c>
      <c r="F34" s="187">
        <v>56.920523441717521</v>
      </c>
      <c r="G34" s="56"/>
      <c r="H34" s="56"/>
      <c r="I34" s="56"/>
    </row>
    <row r="35" spans="1:9" ht="11.25" customHeight="1">
      <c r="A35" s="47" t="s">
        <v>275</v>
      </c>
      <c r="B35" s="188">
        <v>3.5304488888888885</v>
      </c>
      <c r="C35" s="188">
        <v>1.6199488888888887</v>
      </c>
      <c r="D35" s="188">
        <v>45.885068439518548</v>
      </c>
      <c r="E35" s="188">
        <v>1.9104999999999999</v>
      </c>
      <c r="F35" s="188">
        <v>54.114931560481452</v>
      </c>
      <c r="G35" s="56"/>
    </row>
    <row r="36" spans="1:9" ht="11.25" customHeight="1">
      <c r="A36" s="53" t="s">
        <v>391</v>
      </c>
      <c r="B36" s="187"/>
      <c r="C36" s="187"/>
      <c r="D36" s="187"/>
      <c r="E36" s="187"/>
      <c r="F36" s="187"/>
    </row>
    <row r="37" spans="1:9" ht="11.25" customHeight="1">
      <c r="A37" s="49" t="s">
        <v>159</v>
      </c>
    </row>
    <row r="38" spans="1:9" ht="11.25" customHeight="1">
      <c r="A38" s="49" t="s">
        <v>160</v>
      </c>
    </row>
    <row r="39" spans="1:9" ht="11.25" customHeight="1">
      <c r="A39" s="222" t="s">
        <v>161</v>
      </c>
    </row>
    <row r="40" spans="1:9" ht="11.25" customHeight="1">
      <c r="A40" s="53" t="s">
        <v>456</v>
      </c>
    </row>
    <row r="41" spans="1:9">
      <c r="A41" s="53" t="s">
        <v>389</v>
      </c>
    </row>
    <row r="46" spans="1:9">
      <c r="A46" s="57"/>
      <c r="B46" s="57"/>
      <c r="C46" s="57"/>
      <c r="D46" s="57"/>
      <c r="E46" s="57"/>
      <c r="F46" s="57"/>
    </row>
    <row r="47" spans="1:9">
      <c r="A47" s="57"/>
      <c r="B47" s="57"/>
      <c r="C47" s="57"/>
      <c r="D47" s="57"/>
      <c r="E47" s="57"/>
      <c r="F47" s="57"/>
    </row>
    <row r="48" spans="1:9">
      <c r="A48" s="57"/>
      <c r="B48" s="57"/>
      <c r="C48" s="57"/>
      <c r="D48" s="57"/>
      <c r="E48" s="57"/>
      <c r="F48" s="57"/>
    </row>
    <row r="49" spans="1:6">
      <c r="A49" s="57"/>
      <c r="B49" s="57"/>
      <c r="C49" s="57"/>
      <c r="D49" s="57"/>
      <c r="E49" s="57"/>
      <c r="F49" s="57"/>
    </row>
    <row r="50" spans="1:6">
      <c r="A50" s="57"/>
      <c r="B50" s="57"/>
      <c r="C50" s="57"/>
      <c r="D50" s="57"/>
      <c r="E50" s="57"/>
      <c r="F50" s="57"/>
    </row>
    <row r="51" spans="1:6">
      <c r="A51" s="57"/>
      <c r="B51" s="57"/>
      <c r="C51" s="57"/>
      <c r="D51" s="57"/>
      <c r="E51" s="57"/>
      <c r="F51" s="57"/>
    </row>
  </sheetData>
  <phoneticPr fontId="77" type="noConversion"/>
  <pageMargins left="0.66700000000000004" right="0.66700000000000004" top="0.66700000000000004" bottom="0.72" header="0" footer="0"/>
  <pageSetup scale="89" firstPageNumber="34"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588E-4BB6-427D-971B-E4EA5639F8E6}">
  <sheetPr codeName="Sheet19">
    <pageSetUpPr fitToPage="1"/>
  </sheetPr>
  <dimension ref="A1:IU46"/>
  <sheetViews>
    <sheetView showGridLines="0" zoomScale="140" zoomScaleNormal="140" workbookViewId="0">
      <selection activeCell="J25" sqref="J25"/>
    </sheetView>
  </sheetViews>
  <sheetFormatPr defaultColWidth="9.140625" defaultRowHeight="11.25"/>
  <cols>
    <col min="1" max="1" width="11.140625" style="49" customWidth="1"/>
    <col min="2" max="6" width="14.42578125" style="49" customWidth="1"/>
    <col min="7" max="16384" width="9.140625" style="49"/>
  </cols>
  <sheetData>
    <row r="1" spans="1:6" ht="11.25" customHeight="1">
      <c r="A1" s="47" t="s">
        <v>279</v>
      </c>
      <c r="B1" s="48"/>
      <c r="C1" s="48"/>
      <c r="D1" s="48"/>
      <c r="E1" s="48"/>
      <c r="F1" s="48"/>
    </row>
    <row r="2" spans="1:6" s="194" customFormat="1" ht="33.75" customHeight="1">
      <c r="A2" s="262" t="s">
        <v>156</v>
      </c>
      <c r="B2" s="263" t="s">
        <v>292</v>
      </c>
      <c r="C2" s="263" t="s">
        <v>293</v>
      </c>
      <c r="D2" s="263" t="s">
        <v>294</v>
      </c>
      <c r="E2" s="263" t="s">
        <v>295</v>
      </c>
      <c r="F2" s="263" t="s">
        <v>296</v>
      </c>
    </row>
    <row r="3" spans="1:6" ht="11.25" customHeight="1">
      <c r="A3" s="57" t="s">
        <v>75</v>
      </c>
      <c r="B3" s="187">
        <v>0.54594833333333326</v>
      </c>
      <c r="C3" s="187">
        <v>0.43613722222222212</v>
      </c>
      <c r="D3" s="187">
        <v>79.886171564871304</v>
      </c>
      <c r="E3" s="187">
        <v>0.10981111111111112</v>
      </c>
      <c r="F3" s="187">
        <v>20.113828435128685</v>
      </c>
    </row>
    <row r="4" spans="1:6" ht="11.25" customHeight="1">
      <c r="A4" s="57" t="s">
        <v>76</v>
      </c>
      <c r="B4" s="187">
        <v>0.8292422222222221</v>
      </c>
      <c r="C4" s="295">
        <v>0.50106444444444431</v>
      </c>
      <c r="D4" s="187">
        <v>60.424376740209929</v>
      </c>
      <c r="E4" s="187">
        <v>0.32817777777777779</v>
      </c>
      <c r="F4" s="187">
        <v>39.575623259790071</v>
      </c>
    </row>
    <row r="5" spans="1:6" ht="11.25" customHeight="1">
      <c r="A5" s="57" t="s">
        <v>77</v>
      </c>
      <c r="B5" s="187">
        <v>0.5777672727272728</v>
      </c>
      <c r="C5" s="295">
        <v>0.46874505050505055</v>
      </c>
      <c r="D5" s="187">
        <v>81.130426147608276</v>
      </c>
      <c r="E5" s="187">
        <v>0.10902222222222223</v>
      </c>
      <c r="F5" s="187">
        <v>18.869573852391721</v>
      </c>
    </row>
    <row r="6" spans="1:6" ht="11.25" customHeight="1">
      <c r="A6" s="57" t="s">
        <v>78</v>
      </c>
      <c r="B6" s="187">
        <v>0.56211500000000003</v>
      </c>
      <c r="C6" s="295">
        <v>0.44260388888888891</v>
      </c>
      <c r="D6" s="187">
        <v>78.739028292945193</v>
      </c>
      <c r="E6" s="187">
        <v>0.11951111111111112</v>
      </c>
      <c r="F6" s="187">
        <v>21.260971707054804</v>
      </c>
    </row>
    <row r="7" spans="1:6" ht="11.25" customHeight="1">
      <c r="A7" s="57" t="s">
        <v>79</v>
      </c>
      <c r="B7" s="187">
        <v>0.55556749999999999</v>
      </c>
      <c r="C7" s="295">
        <v>0.44708972222222221</v>
      </c>
      <c r="D7" s="187">
        <v>80.474419799974299</v>
      </c>
      <c r="E7" s="187">
        <v>0.10847777777777777</v>
      </c>
      <c r="F7" s="187">
        <v>19.525580200025701</v>
      </c>
    </row>
    <row r="8" spans="1:6" ht="11.25" customHeight="1">
      <c r="A8" s="57" t="s">
        <v>80</v>
      </c>
      <c r="B8" s="187">
        <v>0.59452916666666666</v>
      </c>
      <c r="C8" s="295">
        <v>0.47585138888888889</v>
      </c>
      <c r="D8" s="187">
        <v>80.038359018924879</v>
      </c>
      <c r="E8" s="187">
        <v>0.11867777777777777</v>
      </c>
      <c r="F8" s="187">
        <v>19.961640981075128</v>
      </c>
    </row>
    <row r="9" spans="1:6" ht="11.25" customHeight="1">
      <c r="A9" s="57" t="s">
        <v>81</v>
      </c>
      <c r="B9" s="187">
        <v>0.6402808333333333</v>
      </c>
      <c r="C9" s="295">
        <v>0.49815861111111109</v>
      </c>
      <c r="D9" s="187">
        <v>77.803142804958412</v>
      </c>
      <c r="E9" s="187">
        <v>0.14212222222222221</v>
      </c>
      <c r="F9" s="187">
        <v>22.196857195041584</v>
      </c>
    </row>
    <row r="10" spans="1:6" ht="11.25" customHeight="1">
      <c r="A10" s="53" t="s">
        <v>82</v>
      </c>
      <c r="B10" s="187">
        <v>0.59824750000000004</v>
      </c>
      <c r="C10" s="295">
        <v>0.47801416666666674</v>
      </c>
      <c r="D10" s="187">
        <v>79.902409398562753</v>
      </c>
      <c r="E10" s="187">
        <v>0.12023333333333333</v>
      </c>
      <c r="F10" s="187">
        <v>20.097590601437251</v>
      </c>
    </row>
    <row r="11" spans="1:6" ht="11.25" customHeight="1">
      <c r="A11" s="53" t="s">
        <v>83</v>
      </c>
      <c r="B11" s="187">
        <v>0.59202333333333323</v>
      </c>
      <c r="C11" s="295">
        <v>0.48475666666666656</v>
      </c>
      <c r="D11" s="187">
        <v>81.881344766816625</v>
      </c>
      <c r="E11" s="187">
        <v>0.10726666666666666</v>
      </c>
      <c r="F11" s="187">
        <v>18.118655233183379</v>
      </c>
    </row>
    <row r="12" spans="1:6" ht="11.25" customHeight="1">
      <c r="A12" s="53" t="s">
        <v>84</v>
      </c>
      <c r="B12" s="187">
        <v>0.84478181818181819</v>
      </c>
      <c r="C12" s="295">
        <v>0.60524848484848492</v>
      </c>
      <c r="D12" s="187">
        <v>71.645538744090288</v>
      </c>
      <c r="E12" s="187">
        <v>0.23953333333333332</v>
      </c>
      <c r="F12" s="187">
        <v>28.354461255909719</v>
      </c>
    </row>
    <row r="13" spans="1:6" ht="11.25" customHeight="1">
      <c r="A13" s="53" t="s">
        <v>85</v>
      </c>
      <c r="B13" s="187">
        <v>0.63534999999999997</v>
      </c>
      <c r="C13" s="295">
        <v>0.55906111111111101</v>
      </c>
      <c r="D13" s="187">
        <v>87.992619990731257</v>
      </c>
      <c r="E13" s="187">
        <v>7.6288888888888906E-2</v>
      </c>
      <c r="F13" s="187">
        <v>12.007380009268735</v>
      </c>
    </row>
    <row r="14" spans="1:6" ht="11.25" customHeight="1">
      <c r="A14" s="53" t="s">
        <v>86</v>
      </c>
      <c r="B14" s="187">
        <v>0.60172333333333339</v>
      </c>
      <c r="C14" s="187">
        <v>0.48927888888888893</v>
      </c>
      <c r="D14" s="187">
        <v>81.31293266931462</v>
      </c>
      <c r="E14" s="187">
        <v>0.11244444444444447</v>
      </c>
      <c r="F14" s="187">
        <v>18.687067330685387</v>
      </c>
    </row>
    <row r="15" spans="1:6" ht="11.25" customHeight="1">
      <c r="A15" s="53" t="s">
        <v>87</v>
      </c>
      <c r="B15" s="187">
        <v>0.66210583333333317</v>
      </c>
      <c r="C15" s="187">
        <v>0.53415027777777757</v>
      </c>
      <c r="D15" s="187">
        <v>80.674455787321676</v>
      </c>
      <c r="E15" s="187">
        <v>0.128</v>
      </c>
      <c r="F15" s="187">
        <v>19.325544212678324</v>
      </c>
    </row>
    <row r="16" spans="1:6" ht="11.25" customHeight="1">
      <c r="A16" s="53" t="s">
        <v>88</v>
      </c>
      <c r="B16" s="187">
        <v>0.68208636363636355</v>
      </c>
      <c r="C16" s="187">
        <v>0.59254191919191912</v>
      </c>
      <c r="D16" s="187">
        <v>86.871978503270199</v>
      </c>
      <c r="E16" s="187">
        <v>8.954444444444444E-2</v>
      </c>
      <c r="F16" s="187">
        <v>13.128021496729806</v>
      </c>
    </row>
    <row r="17" spans="1:17" ht="11.25" customHeight="1">
      <c r="A17" s="57" t="s">
        <v>89</v>
      </c>
      <c r="B17" s="187">
        <v>0.77007222222222205</v>
      </c>
      <c r="C17" s="187">
        <v>0.61707222222222202</v>
      </c>
      <c r="D17" s="187">
        <v>80.131733675773546</v>
      </c>
      <c r="E17" s="187">
        <v>0.153</v>
      </c>
      <c r="F17" s="187">
        <v>19.868266324226447</v>
      </c>
    </row>
    <row r="18" spans="1:17" ht="11.25" customHeight="1">
      <c r="A18" s="57" t="s">
        <v>90</v>
      </c>
      <c r="B18" s="187">
        <v>0.94170833333333326</v>
      </c>
      <c r="C18" s="187">
        <v>0.78870833333333323</v>
      </c>
      <c r="D18" s="187">
        <v>83.752931286226271</v>
      </c>
      <c r="E18" s="187">
        <v>0.153</v>
      </c>
      <c r="F18" s="187">
        <v>16.247068713773729</v>
      </c>
    </row>
    <row r="19" spans="1:17" ht="11.25" customHeight="1">
      <c r="A19" s="57" t="s">
        <v>91</v>
      </c>
      <c r="B19" s="187">
        <v>1.04566</v>
      </c>
      <c r="C19" s="187">
        <v>0.9219155555555556</v>
      </c>
      <c r="D19" s="187">
        <v>88.16590053703456</v>
      </c>
      <c r="E19" s="187">
        <v>0.12374444444444442</v>
      </c>
      <c r="F19" s="187">
        <v>11.83409946296544</v>
      </c>
      <c r="G19" s="56"/>
    </row>
    <row r="20" spans="1:17" ht="11.25" customHeight="1">
      <c r="A20" s="57" t="s">
        <v>103</v>
      </c>
      <c r="B20" s="187">
        <v>1.2612645454545455</v>
      </c>
      <c r="C20" s="187">
        <v>1.1026201010101011</v>
      </c>
      <c r="D20" s="187">
        <v>87.421794657101799</v>
      </c>
      <c r="E20" s="187">
        <v>0.15864444444444448</v>
      </c>
      <c r="F20" s="187">
        <v>12.57820534289821</v>
      </c>
      <c r="G20" s="56"/>
      <c r="I20" s="65"/>
      <c r="J20" s="56"/>
      <c r="L20" s="65"/>
      <c r="M20" s="65"/>
      <c r="N20" s="63"/>
      <c r="O20" s="65"/>
      <c r="P20" s="65"/>
      <c r="Q20" s="63"/>
    </row>
    <row r="21" spans="1:17" ht="11.25" customHeight="1">
      <c r="A21" s="57" t="s">
        <v>92</v>
      </c>
      <c r="B21" s="187">
        <v>1.0809841666666669</v>
      </c>
      <c r="C21" s="187">
        <v>0.95808416666666685</v>
      </c>
      <c r="D21" s="187">
        <v>88.630730792387496</v>
      </c>
      <c r="E21" s="187">
        <v>0.12290000000000001</v>
      </c>
      <c r="F21" s="187">
        <v>11.369269207612506</v>
      </c>
      <c r="G21" s="56"/>
      <c r="I21" s="65"/>
      <c r="J21" s="56"/>
      <c r="L21" s="65"/>
      <c r="M21" s="65"/>
      <c r="N21" s="63"/>
      <c r="O21" s="65"/>
      <c r="P21" s="65"/>
      <c r="Q21" s="63"/>
    </row>
    <row r="22" spans="1:17" ht="11.25" customHeight="1">
      <c r="A22" s="57" t="s">
        <v>105</v>
      </c>
      <c r="B22" s="187">
        <v>1.0528541666666669</v>
      </c>
      <c r="C22" s="187">
        <v>0.90741416666666685</v>
      </c>
      <c r="D22" s="187">
        <v>86.186121059817552</v>
      </c>
      <c r="E22" s="187">
        <v>0.14544000000000001</v>
      </c>
      <c r="F22" s="187">
        <v>13.813878940182439</v>
      </c>
      <c r="G22" s="56"/>
      <c r="H22" s="65"/>
      <c r="I22" s="65"/>
      <c r="J22" s="65"/>
    </row>
    <row r="23" spans="1:17" ht="11.25" customHeight="1">
      <c r="A23" s="57" t="s">
        <v>106</v>
      </c>
      <c r="B23" s="187">
        <v>1.0156708333333333</v>
      </c>
      <c r="C23" s="187">
        <v>0.86263749999999995</v>
      </c>
      <c r="D23" s="187">
        <v>84.932782520583686</v>
      </c>
      <c r="E23" s="187">
        <v>0.15303333333333333</v>
      </c>
      <c r="F23" s="187">
        <v>15.067217479416314</v>
      </c>
      <c r="G23" s="56"/>
      <c r="H23" s="65"/>
      <c r="I23" s="65"/>
      <c r="J23" s="65"/>
    </row>
    <row r="24" spans="1:17" ht="11.25" customHeight="1">
      <c r="A24" s="57" t="s">
        <v>107</v>
      </c>
      <c r="B24" s="187">
        <v>1.0706374999999999</v>
      </c>
      <c r="C24" s="187">
        <v>0.93364791666666658</v>
      </c>
      <c r="D24" s="187">
        <v>87.20485847606372</v>
      </c>
      <c r="E24" s="187">
        <v>0.13698958333333333</v>
      </c>
      <c r="F24" s="187">
        <v>12.795141523936286</v>
      </c>
      <c r="G24" s="56"/>
      <c r="H24" s="65"/>
      <c r="I24" s="65"/>
      <c r="J24" s="65"/>
    </row>
    <row r="25" spans="1:17" ht="11.25" customHeight="1">
      <c r="A25" s="57" t="s">
        <v>93</v>
      </c>
      <c r="B25" s="187">
        <v>1.0206016666666666</v>
      </c>
      <c r="C25" s="187">
        <v>0.86515374999999994</v>
      </c>
      <c r="D25" s="187">
        <v>84.768992473393951</v>
      </c>
      <c r="E25" s="187">
        <v>0.15544791666666666</v>
      </c>
      <c r="F25" s="187">
        <v>15.231007526606039</v>
      </c>
      <c r="G25" s="56"/>
      <c r="H25" s="65"/>
      <c r="I25" s="65"/>
      <c r="J25" s="65"/>
    </row>
    <row r="26" spans="1:17" ht="11.25" customHeight="1">
      <c r="A26" s="57" t="s">
        <v>94</v>
      </c>
      <c r="B26" s="187">
        <v>1.1006266666666666</v>
      </c>
      <c r="C26" s="187">
        <v>0.94187666666666658</v>
      </c>
      <c r="D26" s="187">
        <v>85.576398900020592</v>
      </c>
      <c r="E26" s="187">
        <v>0.15875000000000003</v>
      </c>
      <c r="F26" s="187">
        <v>14.423601099979408</v>
      </c>
      <c r="G26" s="56"/>
      <c r="H26" s="65"/>
      <c r="I26" s="65"/>
      <c r="J26" s="65"/>
    </row>
    <row r="27" spans="1:17" ht="11.25" customHeight="1">
      <c r="A27" s="53" t="s">
        <v>95</v>
      </c>
      <c r="B27" s="187">
        <v>1.2577666666666669</v>
      </c>
      <c r="C27" s="187">
        <v>1.0149125000000003</v>
      </c>
      <c r="D27" s="187">
        <v>80.691635968515627</v>
      </c>
      <c r="E27" s="187">
        <v>0.24285416666666665</v>
      </c>
      <c r="F27" s="187">
        <v>19.30836403148437</v>
      </c>
      <c r="G27" s="56"/>
      <c r="H27" s="65"/>
      <c r="I27" s="65"/>
      <c r="J27" s="65"/>
    </row>
    <row r="28" spans="1:17" ht="11.25" customHeight="1">
      <c r="A28" s="289" t="s">
        <v>96</v>
      </c>
      <c r="B28" s="187">
        <v>1.2685175</v>
      </c>
      <c r="C28" s="187">
        <v>1.05233</v>
      </c>
      <c r="D28" s="187">
        <v>82.957468068040058</v>
      </c>
      <c r="E28" s="190">
        <v>0.21618749999999998</v>
      </c>
      <c r="F28" s="187">
        <v>17.042531931959946</v>
      </c>
      <c r="G28" s="56"/>
      <c r="H28" s="65"/>
      <c r="I28" s="65"/>
      <c r="J28" s="65"/>
    </row>
    <row r="29" spans="1:17" ht="11.25" customHeight="1">
      <c r="A29" s="289" t="s">
        <v>97</v>
      </c>
      <c r="B29" s="187">
        <v>1.2206641666666664</v>
      </c>
      <c r="C29" s="187">
        <v>1.0312370833333331</v>
      </c>
      <c r="D29" s="187">
        <v>84.481638069985124</v>
      </c>
      <c r="E29" s="190">
        <v>0.18942708333333336</v>
      </c>
      <c r="F29" s="187">
        <v>15.518361930014882</v>
      </c>
      <c r="G29" s="56"/>
      <c r="H29" s="65"/>
      <c r="I29" s="65"/>
      <c r="J29" s="65"/>
    </row>
    <row r="30" spans="1:17" ht="11.25" customHeight="1">
      <c r="A30" s="289" t="s">
        <v>98</v>
      </c>
      <c r="B30" s="187">
        <v>1.2687599999999999</v>
      </c>
      <c r="C30" s="187">
        <v>1.00101</v>
      </c>
      <c r="D30" s="187">
        <v>78.896718055424202</v>
      </c>
      <c r="E30" s="190">
        <v>0.26775000000000004</v>
      </c>
      <c r="F30" s="187">
        <v>21.103281944575812</v>
      </c>
      <c r="G30" s="56"/>
      <c r="H30" s="65"/>
      <c r="I30" s="65"/>
      <c r="J30" s="65"/>
    </row>
    <row r="31" spans="1:17" ht="11.25" customHeight="1">
      <c r="A31" s="290" t="s">
        <v>99</v>
      </c>
      <c r="B31" s="265">
        <v>1.4107499999999999</v>
      </c>
      <c r="C31" s="265">
        <v>1.0837812499999999</v>
      </c>
      <c r="D31" s="265">
        <v>76.823055112528806</v>
      </c>
      <c r="E31" s="265">
        <v>0.32696874999999997</v>
      </c>
      <c r="F31" s="265">
        <v>23.176944887471201</v>
      </c>
      <c r="G31" s="56"/>
      <c r="H31" s="65"/>
      <c r="I31" s="65"/>
      <c r="J31" s="65"/>
    </row>
    <row r="32" spans="1:17" ht="11.25" customHeight="1">
      <c r="A32" s="290" t="s">
        <v>100</v>
      </c>
      <c r="B32" s="265">
        <v>1.3725000000000001</v>
      </c>
      <c r="C32" s="265">
        <v>1.1896979166666699</v>
      </c>
      <c r="D32" s="265">
        <v>86.681086824529501</v>
      </c>
      <c r="E32" s="265">
        <v>0.182802083333333</v>
      </c>
      <c r="F32" s="265">
        <v>13.318913175470501</v>
      </c>
      <c r="G32" s="56"/>
      <c r="H32" s="65"/>
      <c r="I32" s="65"/>
      <c r="J32" s="65"/>
    </row>
    <row r="33" spans="1:255" ht="11.25" customHeight="1">
      <c r="A33" s="290" t="s">
        <v>101</v>
      </c>
      <c r="B33" s="265">
        <v>1.2709999999999999</v>
      </c>
      <c r="C33" s="265">
        <v>1.03266666666667</v>
      </c>
      <c r="D33" s="265">
        <v>81.248360870705497</v>
      </c>
      <c r="E33" s="265">
        <v>0.23833333333333301</v>
      </c>
      <c r="F33" s="265">
        <v>18.751639129294499</v>
      </c>
      <c r="G33" s="56"/>
      <c r="H33" s="65"/>
      <c r="I33" s="65"/>
      <c r="J33" s="65"/>
    </row>
    <row r="34" spans="1:255" ht="11.25" customHeight="1">
      <c r="A34" s="290" t="s">
        <v>102</v>
      </c>
      <c r="B34" s="265">
        <v>1.3374999999999999</v>
      </c>
      <c r="C34" s="265">
        <v>1.0842604166666701</v>
      </c>
      <c r="D34" s="265">
        <v>81.066199376946997</v>
      </c>
      <c r="E34" s="265">
        <v>0.25323958333333302</v>
      </c>
      <c r="F34" s="265">
        <v>18.933800623052999</v>
      </c>
      <c r="G34" s="56"/>
      <c r="H34" s="65"/>
      <c r="I34" s="65"/>
      <c r="J34" s="65"/>
    </row>
    <row r="35" spans="1:255" ht="11.25" customHeight="1">
      <c r="A35" s="291" t="s">
        <v>108</v>
      </c>
      <c r="B35" s="338">
        <v>1.5503636363636399</v>
      </c>
      <c r="C35" s="338">
        <v>1.1937490530303001</v>
      </c>
      <c r="D35" s="338">
        <v>76.998003889605599</v>
      </c>
      <c r="E35" s="338">
        <v>0.35661458333333301</v>
      </c>
      <c r="F35" s="338">
        <v>23.001996110394401</v>
      </c>
      <c r="G35" s="56"/>
      <c r="H35" s="65"/>
      <c r="I35" s="65"/>
      <c r="J35" s="65"/>
    </row>
    <row r="36" spans="1:255" ht="11.25" customHeight="1">
      <c r="A36" s="49" t="s">
        <v>280</v>
      </c>
      <c r="B36" s="63"/>
      <c r="C36" s="63"/>
      <c r="D36" s="63"/>
      <c r="E36" s="63"/>
      <c r="F36" s="63"/>
    </row>
    <row r="37" spans="1:255" ht="11.25" customHeight="1">
      <c r="A37" s="107" t="s">
        <v>390</v>
      </c>
      <c r="B37" s="63"/>
      <c r="C37" s="63"/>
      <c r="D37" s="63"/>
      <c r="E37" s="63"/>
      <c r="F37" s="63"/>
    </row>
    <row r="38" spans="1:255" ht="11.25" customHeight="1">
      <c r="A38" s="107" t="s">
        <v>281</v>
      </c>
      <c r="B38" s="63"/>
      <c r="C38" s="63"/>
      <c r="D38" s="63"/>
      <c r="E38" s="63"/>
      <c r="F38" s="63"/>
    </row>
    <row r="39" spans="1:255" ht="11.25" customHeight="1">
      <c r="A39" s="53" t="s">
        <v>389</v>
      </c>
    </row>
    <row r="40" spans="1:255">
      <c r="A40" s="22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row>
    <row r="41" spans="1:255">
      <c r="A41" s="223"/>
      <c r="B41" s="56"/>
      <c r="C41" s="56"/>
      <c r="D41" s="56"/>
      <c r="E41" s="56"/>
      <c r="F41" s="56"/>
    </row>
    <row r="42" spans="1:255">
      <c r="A42" s="223"/>
      <c r="B42" s="56"/>
      <c r="C42" s="56"/>
      <c r="D42" s="56"/>
      <c r="E42" s="56"/>
      <c r="F42" s="56"/>
    </row>
    <row r="43" spans="1:255">
      <c r="A43" s="223"/>
      <c r="B43" s="56"/>
      <c r="C43" s="56"/>
      <c r="D43" s="56"/>
      <c r="E43" s="56"/>
      <c r="F43" s="56"/>
    </row>
    <row r="44" spans="1:255">
      <c r="A44" s="223"/>
      <c r="B44" s="56"/>
      <c r="C44" s="56"/>
      <c r="D44" s="56"/>
      <c r="E44" s="56"/>
      <c r="F44" s="56"/>
    </row>
    <row r="46" spans="1:255">
      <c r="D46" s="52"/>
      <c r="E46" s="52"/>
      <c r="F46" s="52"/>
      <c r="G46" s="52"/>
      <c r="H46" s="52"/>
    </row>
  </sheetData>
  <pageMargins left="0.66700000000000004" right="0.66700000000000004" top="0.66700000000000004" bottom="0.72" header="0" footer="0"/>
  <pageSetup scale="87" firstPageNumber="3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77A7-D138-42DC-8202-1F5021ECCAB1}">
  <sheetPr transitionEvaluation="1" codeName="Sheet2">
    <pageSetUpPr fitToPage="1"/>
  </sheetPr>
  <dimension ref="A1:AD219"/>
  <sheetViews>
    <sheetView showGridLines="0" zoomScaleNormal="100" workbookViewId="0"/>
  </sheetViews>
  <sheetFormatPr defaultColWidth="13.42578125" defaultRowHeight="11.25"/>
  <cols>
    <col min="1" max="1" width="17.7109375" style="148" customWidth="1"/>
    <col min="2" max="11" width="8.7109375" style="148" customWidth="1"/>
    <col min="12" max="24" width="8" style="148" customWidth="1"/>
    <col min="25" max="25" width="8.42578125" style="148" customWidth="1"/>
    <col min="26" max="26" width="8" style="148" customWidth="1"/>
    <col min="27" max="29" width="8.140625" style="148" customWidth="1"/>
    <col min="30" max="16384" width="13.42578125" style="148"/>
  </cols>
  <sheetData>
    <row r="1" spans="1:29" ht="11.25" customHeight="1">
      <c r="A1" s="148" t="s">
        <v>454</v>
      </c>
    </row>
    <row r="2" spans="1:29" ht="11.25" customHeight="1">
      <c r="A2" s="272" t="s">
        <v>29</v>
      </c>
      <c r="B2" s="273">
        <v>1976</v>
      </c>
      <c r="C2" s="273">
        <v>1977</v>
      </c>
      <c r="D2" s="273">
        <v>1978</v>
      </c>
      <c r="E2" s="273">
        <v>1979</v>
      </c>
      <c r="F2" s="273">
        <v>1980</v>
      </c>
      <c r="G2" s="273">
        <v>1981</v>
      </c>
      <c r="H2" s="273">
        <v>1982</v>
      </c>
      <c r="I2" s="273">
        <v>1983</v>
      </c>
      <c r="J2" s="273">
        <v>1984</v>
      </c>
      <c r="K2" s="273">
        <v>1985</v>
      </c>
      <c r="L2" s="149"/>
      <c r="M2" s="149"/>
      <c r="N2" s="149"/>
      <c r="O2" s="149"/>
      <c r="P2" s="149"/>
      <c r="Q2" s="149"/>
      <c r="R2" s="149"/>
      <c r="S2" s="149"/>
      <c r="T2" s="149"/>
      <c r="U2" s="149"/>
      <c r="V2" s="149"/>
      <c r="W2" s="149"/>
      <c r="X2" s="149"/>
      <c r="Y2" s="149"/>
      <c r="Z2" s="149"/>
      <c r="AA2" s="149"/>
      <c r="AB2" s="149"/>
      <c r="AC2" s="149"/>
    </row>
    <row r="3" spans="1:29" ht="11.25" customHeight="1">
      <c r="B3" s="150"/>
      <c r="C3" s="151"/>
      <c r="D3" s="151"/>
      <c r="E3" s="151"/>
      <c r="F3" s="152" t="s">
        <v>30</v>
      </c>
      <c r="G3" s="151"/>
      <c r="H3" s="151"/>
      <c r="I3" s="151"/>
      <c r="J3" s="151"/>
      <c r="K3" s="151"/>
    </row>
    <row r="4" spans="1:29" ht="11.25" customHeight="1">
      <c r="A4" s="274" t="s">
        <v>31</v>
      </c>
      <c r="B4" s="153">
        <v>29.857280121879079</v>
      </c>
      <c r="C4" s="354">
        <v>31.497776315749867</v>
      </c>
      <c r="D4" s="153">
        <v>35.883690548991581</v>
      </c>
      <c r="E4" s="153">
        <v>36.098739871981131</v>
      </c>
      <c r="F4" s="153">
        <v>39.799759273657529</v>
      </c>
      <c r="G4" s="153">
        <v>34.593049684846228</v>
      </c>
      <c r="H4" s="153">
        <v>39.671380872070927</v>
      </c>
      <c r="I4" s="153">
        <v>41.586979216673384</v>
      </c>
      <c r="J4" s="153">
        <v>44.334537478733985</v>
      </c>
      <c r="K4" s="153">
        <v>43.183762912531954</v>
      </c>
      <c r="L4" s="153"/>
      <c r="M4" s="153"/>
      <c r="N4" s="153"/>
      <c r="O4" s="153"/>
      <c r="P4" s="153"/>
      <c r="Q4" s="153"/>
      <c r="R4" s="153"/>
      <c r="S4" s="153"/>
      <c r="T4" s="153"/>
      <c r="U4" s="153"/>
      <c r="V4" s="153"/>
      <c r="W4" s="153"/>
      <c r="X4" s="153"/>
      <c r="Y4" s="153"/>
      <c r="Z4" s="153"/>
      <c r="AA4" s="153"/>
      <c r="AB4" s="153"/>
      <c r="AC4" s="153"/>
    </row>
    <row r="5" spans="1:29" ht="11.25" customHeight="1">
      <c r="A5" s="274" t="s">
        <v>32</v>
      </c>
      <c r="B5" s="153">
        <v>17.081015973245613</v>
      </c>
      <c r="C5" s="354">
        <v>16.515936192019936</v>
      </c>
      <c r="D5" s="153">
        <v>17.94540459652022</v>
      </c>
      <c r="E5" s="153">
        <v>17.140220180083109</v>
      </c>
      <c r="F5" s="153">
        <v>19.198687848622107</v>
      </c>
      <c r="G5" s="153">
        <v>16.8491025580017</v>
      </c>
      <c r="H5" s="153">
        <v>17.537746119097211</v>
      </c>
      <c r="I5" s="153">
        <v>18.26915054060369</v>
      </c>
      <c r="J5" s="153">
        <v>18.353083362810992</v>
      </c>
      <c r="K5" s="153">
        <v>17.260234186564738</v>
      </c>
      <c r="L5" s="153"/>
      <c r="M5" s="153"/>
      <c r="N5" s="153"/>
      <c r="O5" s="153"/>
      <c r="P5" s="153"/>
      <c r="Q5" s="153"/>
      <c r="R5" s="153"/>
      <c r="S5" s="153"/>
      <c r="T5" s="153"/>
      <c r="U5" s="153"/>
      <c r="V5" s="153"/>
      <c r="W5" s="153"/>
      <c r="X5" s="153"/>
      <c r="Y5" s="153"/>
      <c r="Z5" s="153"/>
      <c r="AA5" s="153"/>
      <c r="AB5" s="154"/>
      <c r="AC5" s="153"/>
    </row>
    <row r="6" spans="1:29" ht="11.25" customHeight="1">
      <c r="A6" s="274" t="s">
        <v>33</v>
      </c>
      <c r="B6" s="153">
        <v>4.2609457224460376</v>
      </c>
      <c r="C6" s="354">
        <v>4.8847455209796058</v>
      </c>
      <c r="D6" s="153">
        <v>5.5095086268510043</v>
      </c>
      <c r="E6" s="153">
        <v>5.9165500649147065</v>
      </c>
      <c r="F6" s="153">
        <v>5.2709378890262384</v>
      </c>
      <c r="G6" s="153">
        <v>4.3507328352591523</v>
      </c>
      <c r="H6" s="153">
        <v>5.3665216417654564</v>
      </c>
      <c r="I6" s="153">
        <v>5.1344835747817408</v>
      </c>
      <c r="J6" s="153">
        <v>5.0075436269307874</v>
      </c>
      <c r="K6" s="153">
        <v>5.2647665541358215</v>
      </c>
      <c r="L6" s="153"/>
      <c r="M6" s="153"/>
      <c r="N6" s="153"/>
      <c r="O6" s="153"/>
      <c r="P6" s="153"/>
      <c r="Q6" s="153"/>
      <c r="R6" s="153"/>
      <c r="S6" s="153"/>
      <c r="T6" s="153"/>
      <c r="U6" s="153"/>
      <c r="V6" s="153"/>
      <c r="W6" s="153"/>
      <c r="X6" s="153"/>
      <c r="Y6" s="153"/>
      <c r="Z6" s="153"/>
      <c r="AA6" s="153"/>
      <c r="AB6" s="153"/>
      <c r="AC6" s="153"/>
    </row>
    <row r="7" spans="1:29" ht="11.25" customHeight="1">
      <c r="A7" s="274" t="s">
        <v>34</v>
      </c>
      <c r="B7" s="153">
        <v>0.81546741856351812</v>
      </c>
      <c r="C7" s="354">
        <v>0.68283990361677882</v>
      </c>
      <c r="D7" s="153">
        <v>1.0381256560873742</v>
      </c>
      <c r="E7" s="153">
        <v>0.72907604735682319</v>
      </c>
      <c r="F7" s="153">
        <v>0.78333049412429345</v>
      </c>
      <c r="G7" s="153">
        <v>0.67356818093330495</v>
      </c>
      <c r="H7" s="153">
        <v>0.83846929708014384</v>
      </c>
      <c r="I7" s="153">
        <v>0.73609901508875542</v>
      </c>
      <c r="J7" s="153">
        <v>0.87422305321138016</v>
      </c>
      <c r="K7" s="153">
        <v>0.79133248204931317</v>
      </c>
      <c r="L7" s="153"/>
      <c r="M7" s="153"/>
      <c r="N7" s="153"/>
      <c r="O7" s="153"/>
      <c r="P7" s="153"/>
      <c r="Q7" s="153"/>
      <c r="R7" s="153"/>
      <c r="S7" s="153"/>
      <c r="T7" s="153"/>
      <c r="U7" s="153"/>
      <c r="V7" s="153"/>
      <c r="W7" s="153"/>
      <c r="X7" s="153"/>
      <c r="Y7" s="153"/>
      <c r="Z7" s="153"/>
      <c r="AA7" s="153"/>
      <c r="AB7" s="153"/>
      <c r="AC7" s="153"/>
    </row>
    <row r="8" spans="1:29" ht="11.25" customHeight="1">
      <c r="A8" s="274" t="s">
        <v>35</v>
      </c>
      <c r="B8" s="153">
        <v>6.2974821675434232</v>
      </c>
      <c r="C8" s="354">
        <v>7.874619576750634</v>
      </c>
      <c r="D8" s="153">
        <v>9.5691028610993225</v>
      </c>
      <c r="E8" s="153">
        <v>10.634682151988731</v>
      </c>
      <c r="F8" s="153">
        <v>13.00920169304219</v>
      </c>
      <c r="G8" s="153">
        <v>11.524678153808884</v>
      </c>
      <c r="H8" s="153">
        <v>14.575193252243679</v>
      </c>
      <c r="I8" s="153">
        <v>15.832848057437815</v>
      </c>
      <c r="J8" s="153">
        <v>18.407122340694329</v>
      </c>
      <c r="K8" s="153">
        <v>18.406506964671713</v>
      </c>
      <c r="L8" s="153"/>
      <c r="M8" s="153"/>
      <c r="N8" s="153"/>
      <c r="O8" s="153"/>
      <c r="P8" s="153"/>
      <c r="Q8" s="153"/>
      <c r="R8" s="153"/>
      <c r="S8" s="153"/>
      <c r="T8" s="153"/>
      <c r="U8" s="153"/>
      <c r="V8" s="153"/>
      <c r="W8" s="153"/>
      <c r="X8" s="153"/>
      <c r="Y8" s="153"/>
      <c r="Z8" s="153"/>
      <c r="AA8" s="153"/>
      <c r="AB8" s="153"/>
      <c r="AC8" s="153"/>
    </row>
    <row r="9" spans="1:29" ht="11.25" customHeight="1">
      <c r="A9" s="274" t="s">
        <v>36</v>
      </c>
      <c r="B9" s="153">
        <v>1.0720452233106272</v>
      </c>
      <c r="C9" s="354">
        <v>0.99375451175517104</v>
      </c>
      <c r="D9" s="153">
        <v>0.98890413418801515</v>
      </c>
      <c r="E9" s="153">
        <v>1.1050189930713488</v>
      </c>
      <c r="F9" s="153">
        <v>0.81775265684445919</v>
      </c>
      <c r="G9" s="153">
        <v>0.81773516700770466</v>
      </c>
      <c r="H9" s="153">
        <v>0.85456918764625711</v>
      </c>
      <c r="I9" s="153">
        <v>1.2091045733585402</v>
      </c>
      <c r="J9" s="153">
        <v>1.2617702090386917</v>
      </c>
      <c r="K9" s="153">
        <v>1.1525409158814546</v>
      </c>
      <c r="L9" s="153"/>
      <c r="M9" s="153"/>
      <c r="N9" s="153"/>
      <c r="O9" s="153"/>
      <c r="P9" s="153"/>
      <c r="Q9" s="153"/>
      <c r="R9" s="153"/>
      <c r="S9" s="153"/>
      <c r="T9" s="153"/>
      <c r="U9" s="153"/>
      <c r="V9" s="153"/>
      <c r="W9" s="153"/>
      <c r="X9" s="153"/>
      <c r="Y9" s="153"/>
      <c r="Z9" s="153"/>
      <c r="AA9" s="153"/>
      <c r="AB9" s="153"/>
      <c r="AC9" s="153"/>
    </row>
    <row r="10" spans="1:29" ht="11.25" customHeight="1">
      <c r="A10" s="274" t="s">
        <v>37</v>
      </c>
      <c r="B10" s="153">
        <v>0.33032361676985478</v>
      </c>
      <c r="C10" s="354">
        <v>0.54588061062774018</v>
      </c>
      <c r="D10" s="153">
        <v>0.83264467424563915</v>
      </c>
      <c r="E10" s="153">
        <v>0.57319243456641844</v>
      </c>
      <c r="F10" s="153">
        <v>0.71984869199823531</v>
      </c>
      <c r="G10" s="153">
        <v>0.37723278983547975</v>
      </c>
      <c r="H10" s="153">
        <v>0.4988813742381773</v>
      </c>
      <c r="I10" s="153">
        <v>0.40529345540285067</v>
      </c>
      <c r="J10" s="153">
        <v>0.43079488604780436</v>
      </c>
      <c r="K10" s="153">
        <v>0.30838180922892028</v>
      </c>
      <c r="L10" s="153"/>
      <c r="M10" s="153"/>
      <c r="N10" s="153"/>
      <c r="O10" s="153"/>
      <c r="P10" s="153"/>
      <c r="Q10" s="153"/>
      <c r="R10" s="153"/>
      <c r="S10" s="153"/>
      <c r="T10" s="153"/>
      <c r="U10" s="153"/>
      <c r="V10" s="153"/>
      <c r="W10" s="153"/>
      <c r="X10" s="153"/>
      <c r="Y10" s="153"/>
      <c r="Z10" s="153"/>
      <c r="AA10" s="153"/>
      <c r="AB10" s="153"/>
      <c r="AC10" s="153"/>
    </row>
    <row r="11" spans="1:29" ht="11.25" customHeight="1">
      <c r="A11" s="274"/>
      <c r="B11" s="153"/>
      <c r="C11" s="354"/>
      <c r="D11" s="153"/>
      <c r="E11" s="153"/>
      <c r="F11" s="153"/>
      <c r="G11" s="153"/>
      <c r="H11" s="153"/>
      <c r="I11" s="153"/>
      <c r="J11" s="153"/>
      <c r="K11" s="153"/>
      <c r="L11" s="153"/>
      <c r="M11" s="153"/>
      <c r="N11" s="153"/>
      <c r="O11" s="153"/>
      <c r="P11" s="153"/>
      <c r="Q11" s="153"/>
      <c r="R11" s="153"/>
      <c r="S11" s="153"/>
      <c r="T11" s="153"/>
      <c r="U11" s="153"/>
      <c r="V11" s="153"/>
      <c r="W11" s="153"/>
      <c r="X11" s="153"/>
    </row>
    <row r="12" spans="1:29" ht="11.25" customHeight="1">
      <c r="A12" s="274" t="s">
        <v>38</v>
      </c>
      <c r="B12" s="153">
        <v>40.630204219221547</v>
      </c>
      <c r="C12" s="153">
        <v>37.892396019809738</v>
      </c>
      <c r="D12" s="153">
        <v>41.338120786294219</v>
      </c>
      <c r="E12" s="153">
        <v>42.155886132976534</v>
      </c>
      <c r="F12" s="153">
        <v>47.215058371698511</v>
      </c>
      <c r="G12" s="153">
        <v>41.152177219496323</v>
      </c>
      <c r="H12" s="153">
        <v>51.247418864497959</v>
      </c>
      <c r="I12" s="153">
        <v>44.612675539139154</v>
      </c>
      <c r="J12" s="153">
        <v>48.173226605651706</v>
      </c>
      <c r="K12" s="153">
        <v>50.45859909886201</v>
      </c>
      <c r="L12" s="153"/>
      <c r="M12" s="153"/>
      <c r="N12" s="153"/>
      <c r="O12" s="153"/>
      <c r="P12" s="153"/>
      <c r="Q12" s="153"/>
      <c r="R12" s="153"/>
      <c r="S12" s="153"/>
      <c r="T12" s="153"/>
      <c r="U12" s="153"/>
      <c r="V12" s="153"/>
      <c r="W12" s="153"/>
      <c r="X12" s="153"/>
      <c r="Y12" s="153"/>
      <c r="Z12" s="153"/>
      <c r="AA12" s="153"/>
      <c r="AB12" s="153"/>
      <c r="AC12" s="153"/>
    </row>
    <row r="13" spans="1:29" ht="11.25" customHeight="1">
      <c r="A13" s="274" t="s">
        <v>32</v>
      </c>
      <c r="B13" s="153">
        <v>3.5359226933237218</v>
      </c>
      <c r="C13" s="153">
        <v>3.5394194431024446</v>
      </c>
      <c r="D13" s="153">
        <v>3.0847073012753219</v>
      </c>
      <c r="E13" s="153">
        <v>3.4485694476950863</v>
      </c>
      <c r="F13" s="153">
        <v>3.9702363532325489</v>
      </c>
      <c r="G13" s="153">
        <v>4.0535783039233069</v>
      </c>
      <c r="H13" s="153">
        <v>5.7196835274856204</v>
      </c>
      <c r="I13" s="153">
        <v>5.5934447819529707</v>
      </c>
      <c r="J13" s="153">
        <v>6.0871064732932441</v>
      </c>
      <c r="K13" s="153">
        <v>6.843518139860957</v>
      </c>
      <c r="L13" s="153"/>
      <c r="M13" s="153"/>
      <c r="N13" s="153"/>
      <c r="O13" s="153"/>
      <c r="P13" s="153"/>
      <c r="Q13" s="153"/>
      <c r="R13" s="153"/>
      <c r="S13" s="153"/>
      <c r="T13" s="153"/>
      <c r="U13" s="153"/>
      <c r="V13" s="153"/>
      <c r="W13" s="153"/>
      <c r="X13" s="153"/>
      <c r="Y13" s="153"/>
      <c r="Z13" s="153"/>
      <c r="AA13" s="153"/>
      <c r="AB13" s="153"/>
      <c r="AC13" s="153"/>
    </row>
    <row r="14" spans="1:29" ht="11.25" customHeight="1">
      <c r="A14" s="274" t="s">
        <v>33</v>
      </c>
      <c r="B14" s="153">
        <v>0.43799816588268037</v>
      </c>
      <c r="C14" s="153">
        <v>0.48763528492800606</v>
      </c>
      <c r="D14" s="153">
        <v>0.49136756527371406</v>
      </c>
      <c r="E14" s="153">
        <v>0.52991596416001696</v>
      </c>
      <c r="F14" s="153">
        <v>0.55036975237729158</v>
      </c>
      <c r="G14" s="153">
        <v>0.36338938470390253</v>
      </c>
      <c r="H14" s="153">
        <v>0.3000145721363609</v>
      </c>
      <c r="I14" s="153">
        <v>0.29738513499160951</v>
      </c>
      <c r="J14" s="153">
        <v>0.25266562231542777</v>
      </c>
      <c r="K14" s="153">
        <v>0.37556647943982174</v>
      </c>
      <c r="L14" s="153"/>
      <c r="M14" s="153"/>
      <c r="N14" s="153"/>
      <c r="O14" s="153"/>
      <c r="P14" s="153"/>
      <c r="Q14" s="153"/>
      <c r="R14" s="153"/>
      <c r="S14" s="153"/>
      <c r="T14" s="153"/>
      <c r="U14" s="153"/>
      <c r="V14" s="153"/>
      <c r="W14" s="153"/>
      <c r="X14" s="153"/>
      <c r="Y14" s="153"/>
      <c r="Z14" s="153"/>
      <c r="AA14" s="153"/>
      <c r="AB14" s="153"/>
      <c r="AC14" s="153"/>
    </row>
    <row r="15" spans="1:29" ht="11.25" customHeight="1">
      <c r="A15" s="274" t="s">
        <v>35</v>
      </c>
      <c r="B15" s="153">
        <v>2.4381480037608645</v>
      </c>
      <c r="C15" s="153">
        <v>1.9225940909648156</v>
      </c>
      <c r="D15" s="153">
        <v>3.3590325313925016</v>
      </c>
      <c r="E15" s="153">
        <v>2.5428335749039119</v>
      </c>
      <c r="F15" s="153">
        <v>2.732456157487507</v>
      </c>
      <c r="G15" s="153">
        <v>2.609943212735796</v>
      </c>
      <c r="H15" s="153">
        <v>2.6182471797853468</v>
      </c>
      <c r="I15" s="153">
        <v>3.6628119503898731</v>
      </c>
      <c r="J15" s="153">
        <v>3.1543289539154129</v>
      </c>
      <c r="K15" s="153">
        <v>2.5499211966485786</v>
      </c>
      <c r="L15" s="153"/>
      <c r="M15" s="153"/>
      <c r="N15" s="153"/>
      <c r="O15" s="153"/>
      <c r="P15" s="153"/>
      <c r="Q15" s="153"/>
      <c r="R15" s="153"/>
      <c r="S15" s="153"/>
      <c r="T15" s="153"/>
      <c r="U15" s="153"/>
      <c r="V15" s="153"/>
      <c r="W15" s="153"/>
      <c r="X15" s="153"/>
      <c r="Y15" s="153"/>
      <c r="Z15" s="153"/>
      <c r="AA15" s="153"/>
      <c r="AB15" s="153"/>
      <c r="AC15" s="153"/>
    </row>
    <row r="16" spans="1:29" ht="11.25" customHeight="1">
      <c r="A16" s="274" t="s">
        <v>39</v>
      </c>
      <c r="B16" s="153">
        <v>9.6237909849377488</v>
      </c>
      <c r="C16" s="153">
        <v>6.2265877104426535</v>
      </c>
      <c r="D16" s="153">
        <v>5.2548834604599675</v>
      </c>
      <c r="E16" s="153">
        <v>6.6915476620914163</v>
      </c>
      <c r="F16" s="153">
        <v>8.4521449058399458</v>
      </c>
      <c r="G16" s="153">
        <v>6.5351481050061571</v>
      </c>
      <c r="H16" s="153">
        <v>8.7282254155039123</v>
      </c>
      <c r="I16" s="153">
        <v>7.796033099905439</v>
      </c>
      <c r="J16" s="153">
        <v>8.6781936675565294</v>
      </c>
      <c r="K16" s="153">
        <v>9.3746993357671435</v>
      </c>
      <c r="L16" s="153"/>
      <c r="M16" s="153"/>
      <c r="N16" s="153"/>
      <c r="O16" s="153"/>
      <c r="P16" s="153"/>
      <c r="Q16" s="153"/>
      <c r="R16" s="153"/>
      <c r="S16" s="153"/>
      <c r="T16" s="153"/>
      <c r="U16" s="153"/>
      <c r="V16" s="153"/>
      <c r="W16" s="153"/>
      <c r="X16" s="153"/>
      <c r="Y16" s="153"/>
      <c r="Z16" s="153"/>
      <c r="AA16" s="153"/>
      <c r="AB16" s="153"/>
      <c r="AC16" s="153"/>
    </row>
    <row r="17" spans="1:29" ht="11.25" customHeight="1">
      <c r="A17" s="274" t="s">
        <v>40</v>
      </c>
      <c r="B17" s="153">
        <v>24.594344371316531</v>
      </c>
      <c r="C17" s="153">
        <v>25.716159490371822</v>
      </c>
      <c r="D17" s="153">
        <v>29.148129927892715</v>
      </c>
      <c r="E17" s="153">
        <v>28.943019484126101</v>
      </c>
      <c r="F17" s="153">
        <v>31.509851202761215</v>
      </c>
      <c r="G17" s="153">
        <v>27.590118213127159</v>
      </c>
      <c r="H17" s="153">
        <v>33.881248169586719</v>
      </c>
      <c r="I17" s="153">
        <v>27.263000571899262</v>
      </c>
      <c r="J17" s="153">
        <v>30.000931888571088</v>
      </c>
      <c r="K17" s="153">
        <v>31.314893947145507</v>
      </c>
      <c r="L17" s="153"/>
      <c r="M17" s="153"/>
      <c r="N17" s="153"/>
      <c r="O17" s="153"/>
      <c r="P17" s="153"/>
      <c r="Q17" s="153"/>
      <c r="R17" s="153"/>
      <c r="S17" s="153"/>
      <c r="T17" s="153"/>
      <c r="U17" s="153"/>
      <c r="V17" s="153"/>
      <c r="W17" s="153"/>
      <c r="X17" s="153"/>
      <c r="Y17" s="153"/>
      <c r="Z17" s="153"/>
      <c r="AA17" s="153"/>
      <c r="AB17" s="153"/>
      <c r="AC17" s="153"/>
    </row>
    <row r="18" spans="1:29" ht="11.25" customHeight="1">
      <c r="A18" s="274"/>
      <c r="B18" s="153"/>
      <c r="C18" s="153"/>
      <c r="D18" s="153"/>
      <c r="E18" s="153"/>
      <c r="F18" s="153"/>
      <c r="G18" s="153"/>
      <c r="H18" s="153"/>
      <c r="I18" s="153"/>
      <c r="J18" s="153"/>
      <c r="K18" s="153"/>
      <c r="L18" s="153"/>
      <c r="M18" s="153"/>
      <c r="N18" s="153"/>
      <c r="O18" s="153"/>
      <c r="P18" s="153"/>
      <c r="Q18" s="153"/>
      <c r="R18" s="153"/>
      <c r="S18" s="153"/>
      <c r="T18" s="153"/>
      <c r="U18" s="153"/>
      <c r="V18" s="153"/>
      <c r="W18" s="153"/>
      <c r="X18" s="153"/>
    </row>
    <row r="19" spans="1:29" ht="11.25" customHeight="1">
      <c r="A19" s="274" t="s">
        <v>41</v>
      </c>
      <c r="B19" s="153">
        <v>19.253330887242871</v>
      </c>
      <c r="C19" s="153">
        <v>19.209585949809075</v>
      </c>
      <c r="D19" s="153">
        <v>20.188242693802366</v>
      </c>
      <c r="E19" s="153">
        <v>20.976650152185023</v>
      </c>
      <c r="F19" s="153">
        <v>20.769696916469794</v>
      </c>
      <c r="G19" s="153">
        <v>21.48404546759086</v>
      </c>
      <c r="H19" s="153">
        <v>22.540355229383088</v>
      </c>
      <c r="I19" s="153">
        <v>21.254593332678922</v>
      </c>
      <c r="J19" s="153">
        <v>22.180428859139912</v>
      </c>
      <c r="K19" s="153">
        <v>23.48175421234054</v>
      </c>
      <c r="L19" s="153"/>
      <c r="M19" s="153"/>
      <c r="N19" s="153"/>
      <c r="O19" s="153"/>
      <c r="P19" s="153"/>
      <c r="Q19" s="153"/>
      <c r="R19" s="153"/>
      <c r="S19" s="153"/>
      <c r="T19" s="153"/>
      <c r="U19" s="153"/>
      <c r="V19" s="153"/>
      <c r="W19" s="153"/>
      <c r="X19" s="153"/>
      <c r="Y19" s="153"/>
      <c r="Z19" s="153"/>
      <c r="AA19" s="153"/>
      <c r="AB19" s="153"/>
      <c r="AC19" s="153"/>
    </row>
    <row r="20" spans="1:29" ht="11.25" customHeight="1">
      <c r="A20" s="274"/>
      <c r="B20" s="153"/>
      <c r="C20" s="153"/>
      <c r="D20" s="153"/>
      <c r="E20" s="153"/>
      <c r="F20" s="153"/>
      <c r="G20" s="153"/>
      <c r="H20" s="153"/>
      <c r="I20" s="153"/>
      <c r="J20" s="153"/>
      <c r="K20" s="153"/>
      <c r="L20" s="153"/>
      <c r="M20" s="153"/>
      <c r="N20" s="153"/>
      <c r="O20" s="153"/>
      <c r="P20" s="153"/>
      <c r="Q20" s="153"/>
      <c r="R20" s="153"/>
      <c r="S20" s="153"/>
      <c r="T20" s="153"/>
      <c r="U20" s="153"/>
      <c r="V20" s="153"/>
      <c r="W20" s="153"/>
      <c r="X20" s="153"/>
    </row>
    <row r="21" spans="1:29" ht="11.25" customHeight="1">
      <c r="A21" s="274" t="s">
        <v>42</v>
      </c>
      <c r="B21" s="153">
        <v>102.11849621991249</v>
      </c>
      <c r="C21" s="153">
        <v>110.55612277301856</v>
      </c>
      <c r="D21" s="153">
        <v>91.783196890725719</v>
      </c>
      <c r="E21" s="153">
        <v>86.0719747794288</v>
      </c>
      <c r="F21" s="153">
        <v>95.265362336310702</v>
      </c>
      <c r="G21" s="153">
        <v>95.183402389719319</v>
      </c>
      <c r="H21" s="153">
        <v>86.674883120201429</v>
      </c>
      <c r="I21" s="153">
        <v>106.07620875947487</v>
      </c>
      <c r="J21" s="153">
        <v>92.130300943651292</v>
      </c>
      <c r="K21" s="153">
        <v>89.955268066936668</v>
      </c>
      <c r="L21" s="153"/>
      <c r="M21" s="153"/>
      <c r="N21" s="153"/>
      <c r="O21" s="153"/>
      <c r="P21" s="153"/>
      <c r="Q21" s="153"/>
      <c r="R21" s="153"/>
      <c r="S21" s="153"/>
      <c r="T21" s="153"/>
      <c r="U21" s="153"/>
      <c r="V21" s="153"/>
      <c r="W21" s="153"/>
      <c r="X21" s="153"/>
      <c r="Y21" s="153"/>
      <c r="Z21" s="153"/>
      <c r="AA21" s="153"/>
      <c r="AB21" s="153"/>
      <c r="AC21" s="153"/>
    </row>
    <row r="22" spans="1:29" ht="11.25" customHeight="1">
      <c r="A22" s="274" t="s">
        <v>32</v>
      </c>
      <c r="B22" s="153">
        <v>14.743091705460131</v>
      </c>
      <c r="C22" s="153">
        <v>13.44339558388841</v>
      </c>
      <c r="D22" s="153">
        <v>13.443448570209133</v>
      </c>
      <c r="E22" s="153">
        <v>11.49536335562418</v>
      </c>
      <c r="F22" s="153">
        <v>14.282269042621396</v>
      </c>
      <c r="G22" s="153">
        <v>12.36407990746458</v>
      </c>
      <c r="H22" s="153">
        <v>11.694867951832139</v>
      </c>
      <c r="I22" s="153">
        <v>15.038163605867517</v>
      </c>
      <c r="J22" s="153">
        <v>11.86537224770254</v>
      </c>
      <c r="K22" s="153">
        <v>11.597233987235079</v>
      </c>
      <c r="L22" s="153"/>
      <c r="M22" s="153"/>
      <c r="N22" s="153"/>
      <c r="O22" s="153"/>
      <c r="P22" s="153"/>
      <c r="Q22" s="153"/>
      <c r="R22" s="153"/>
      <c r="S22" s="153"/>
      <c r="T22" s="153"/>
      <c r="U22" s="153"/>
      <c r="V22" s="153"/>
      <c r="W22" s="153"/>
      <c r="X22" s="153"/>
      <c r="Y22" s="153"/>
      <c r="Z22" s="153"/>
      <c r="AA22" s="153"/>
      <c r="AB22" s="153"/>
      <c r="AC22" s="153"/>
    </row>
    <row r="23" spans="1:29" ht="11.25" customHeight="1">
      <c r="A23" s="274" t="s">
        <v>301</v>
      </c>
      <c r="B23" s="153">
        <v>87.375404514452356</v>
      </c>
      <c r="C23" s="153">
        <v>97.112727189130155</v>
      </c>
      <c r="D23" s="153">
        <v>78.339748320516591</v>
      </c>
      <c r="E23" s="153">
        <v>74.576611423804621</v>
      </c>
      <c r="F23" s="153">
        <v>80.983093293689308</v>
      </c>
      <c r="G23" s="153">
        <v>82.819322482254734</v>
      </c>
      <c r="H23" s="153">
        <v>74.980015168369292</v>
      </c>
      <c r="I23" s="153">
        <v>91.038045153607342</v>
      </c>
      <c r="J23" s="153">
        <v>80.264928695948754</v>
      </c>
      <c r="K23" s="153">
        <v>78.358034079701582</v>
      </c>
      <c r="L23" s="153"/>
      <c r="M23" s="153"/>
      <c r="N23" s="153"/>
      <c r="O23" s="153"/>
      <c r="P23" s="153"/>
      <c r="Q23" s="153"/>
      <c r="R23" s="153"/>
      <c r="S23" s="153"/>
      <c r="T23" s="153"/>
      <c r="U23" s="153"/>
      <c r="V23" s="153"/>
      <c r="W23" s="153"/>
      <c r="X23" s="153"/>
      <c r="Y23" s="153"/>
      <c r="Z23" s="153"/>
      <c r="AA23" s="153"/>
      <c r="AB23" s="153"/>
      <c r="AC23" s="153"/>
    </row>
    <row r="24" spans="1:29" ht="11.25" customHeight="1">
      <c r="A24" s="274"/>
      <c r="B24" s="153"/>
      <c r="C24" s="153"/>
      <c r="D24" s="153"/>
      <c r="E24" s="153"/>
      <c r="F24" s="153"/>
      <c r="G24" s="153"/>
      <c r="H24" s="153"/>
      <c r="I24" s="153"/>
      <c r="J24" s="153"/>
      <c r="K24" s="153"/>
      <c r="L24" s="153"/>
      <c r="M24" s="153"/>
      <c r="N24" s="153"/>
      <c r="O24" s="153"/>
      <c r="P24" s="153"/>
      <c r="Q24" s="153"/>
      <c r="R24" s="153"/>
      <c r="S24" s="153"/>
      <c r="T24" s="153"/>
      <c r="U24" s="153"/>
      <c r="V24" s="153"/>
      <c r="W24" s="153"/>
      <c r="X24" s="153"/>
    </row>
    <row r="25" spans="1:29" ht="11.25" customHeight="1">
      <c r="A25" s="274" t="s">
        <v>43</v>
      </c>
      <c r="B25" s="153">
        <v>19.709547693335622</v>
      </c>
      <c r="C25" s="153">
        <v>22.1058711945781</v>
      </c>
      <c r="D25" s="153">
        <v>24.355589044776035</v>
      </c>
      <c r="E25" s="153">
        <v>21.378551578081154</v>
      </c>
      <c r="F25" s="153">
        <v>17.499110246282939</v>
      </c>
      <c r="G25" s="153">
        <v>19.687055496573233</v>
      </c>
      <c r="H25" s="153">
        <v>19.393968134142703</v>
      </c>
      <c r="I25" s="153">
        <v>19.370564675926751</v>
      </c>
      <c r="J25" s="153">
        <v>12.209167996855744</v>
      </c>
      <c r="K25" s="153">
        <v>16.625823698325053</v>
      </c>
      <c r="L25" s="153"/>
      <c r="M25" s="153"/>
      <c r="N25" s="153"/>
      <c r="O25" s="153"/>
      <c r="P25" s="153"/>
      <c r="Q25" s="153"/>
      <c r="R25" s="153"/>
      <c r="S25" s="153"/>
      <c r="T25" s="153"/>
      <c r="U25" s="153"/>
      <c r="V25" s="153"/>
      <c r="W25" s="153"/>
      <c r="X25" s="153"/>
      <c r="Y25" s="153"/>
      <c r="Z25" s="153"/>
      <c r="AA25" s="153"/>
      <c r="AB25" s="153"/>
      <c r="AC25" s="153"/>
    </row>
    <row r="26" spans="1:29" ht="11.25" customHeight="1">
      <c r="A26" s="274" t="s">
        <v>32</v>
      </c>
      <c r="B26" s="153">
        <v>9.2609917317303481</v>
      </c>
      <c r="C26" s="153">
        <v>7.7269948307091472</v>
      </c>
      <c r="D26" s="153">
        <v>8.3450200246526727</v>
      </c>
      <c r="E26" s="153">
        <v>7.2921358854666858</v>
      </c>
      <c r="F26" s="153">
        <v>7.2972210323646189</v>
      </c>
      <c r="G26" s="153">
        <v>6.6527865744724561</v>
      </c>
      <c r="H26" s="153">
        <v>7.2013436755105857</v>
      </c>
      <c r="I26" s="153">
        <v>7.8363591945894484</v>
      </c>
      <c r="J26" s="153">
        <v>5.9807506850479006</v>
      </c>
      <c r="K26" s="153">
        <v>5.5065777283676125</v>
      </c>
      <c r="L26" s="153"/>
      <c r="M26" s="153"/>
      <c r="N26" s="153"/>
      <c r="O26" s="153"/>
      <c r="P26" s="153"/>
      <c r="Q26" s="153"/>
      <c r="R26" s="153"/>
      <c r="S26" s="153"/>
      <c r="T26" s="153"/>
      <c r="U26" s="153"/>
      <c r="V26" s="153"/>
      <c r="W26" s="153"/>
      <c r="X26" s="153"/>
      <c r="Y26" s="153"/>
      <c r="Z26" s="153"/>
      <c r="AA26" s="153"/>
      <c r="AB26" s="153"/>
      <c r="AC26" s="153"/>
    </row>
    <row r="27" spans="1:29" ht="11.25" customHeight="1">
      <c r="A27" s="274" t="s">
        <v>35</v>
      </c>
      <c r="B27" s="153">
        <v>10.448555961605276</v>
      </c>
      <c r="C27" s="153">
        <v>14.378876363868953</v>
      </c>
      <c r="D27" s="153">
        <v>16.010569020123363</v>
      </c>
      <c r="E27" s="153">
        <v>14.086415692614469</v>
      </c>
      <c r="F27" s="153">
        <v>10.201889213918321</v>
      </c>
      <c r="G27" s="153">
        <v>13.034268922100777</v>
      </c>
      <c r="H27" s="153">
        <v>12.192624458632116</v>
      </c>
      <c r="I27" s="153">
        <v>11.534205481337303</v>
      </c>
      <c r="J27" s="153">
        <v>6.2284173118078421</v>
      </c>
      <c r="K27" s="153">
        <v>11.11924596995744</v>
      </c>
      <c r="L27" s="153"/>
      <c r="M27" s="153"/>
      <c r="N27" s="153"/>
      <c r="O27" s="153"/>
      <c r="P27" s="153"/>
      <c r="Q27" s="153"/>
      <c r="R27" s="153"/>
      <c r="S27" s="153"/>
      <c r="T27" s="153"/>
      <c r="U27" s="153"/>
      <c r="V27" s="153"/>
      <c r="W27" s="153"/>
      <c r="X27" s="153"/>
      <c r="Y27" s="153"/>
      <c r="Z27" s="153"/>
      <c r="AA27" s="153"/>
      <c r="AB27" s="153"/>
      <c r="AC27" s="153"/>
    </row>
    <row r="28" spans="1:29" ht="11.25" customHeight="1">
      <c r="A28" s="274"/>
      <c r="B28" s="153"/>
      <c r="C28" s="153"/>
      <c r="D28" s="153"/>
      <c r="E28" s="153"/>
      <c r="F28" s="153"/>
      <c r="G28" s="153"/>
      <c r="H28" s="153"/>
      <c r="I28" s="153"/>
      <c r="J28" s="153"/>
      <c r="K28" s="153"/>
      <c r="L28" s="153"/>
      <c r="M28" s="153"/>
      <c r="N28" s="153"/>
      <c r="O28" s="153"/>
      <c r="P28" s="153"/>
      <c r="Q28" s="153"/>
      <c r="R28" s="153"/>
      <c r="S28" s="153"/>
      <c r="T28" s="153"/>
      <c r="U28" s="153"/>
      <c r="V28" s="153"/>
      <c r="W28" s="153"/>
      <c r="X28" s="153"/>
    </row>
    <row r="29" spans="1:29" ht="11.25" customHeight="1">
      <c r="A29" s="274" t="s">
        <v>44</v>
      </c>
      <c r="B29" s="153">
        <v>4.2888024345800542</v>
      </c>
      <c r="C29" s="153">
        <v>6.6603983604040362</v>
      </c>
      <c r="D29" s="153">
        <v>6.9790792049563555</v>
      </c>
      <c r="E29" s="153">
        <v>4.5677388800934393</v>
      </c>
      <c r="F29" s="153">
        <v>5.3105396555960063</v>
      </c>
      <c r="G29" s="153">
        <v>8.6336915270853307</v>
      </c>
      <c r="H29" s="153">
        <v>6.7590516168203472</v>
      </c>
      <c r="I29" s="153">
        <v>6.7372698209442072</v>
      </c>
      <c r="J29" s="153">
        <v>5.224994814033824</v>
      </c>
      <c r="K29" s="153">
        <v>6.1742681564245796</v>
      </c>
      <c r="L29" s="153"/>
      <c r="M29" s="153"/>
      <c r="N29" s="153"/>
      <c r="O29" s="153"/>
      <c r="P29" s="153"/>
      <c r="Q29" s="153"/>
      <c r="R29" s="153"/>
      <c r="S29" s="153"/>
      <c r="T29" s="153"/>
      <c r="U29" s="153"/>
      <c r="V29" s="153"/>
      <c r="W29" s="153"/>
      <c r="X29" s="153"/>
      <c r="Y29" s="153"/>
      <c r="Z29" s="153"/>
      <c r="AA29" s="153"/>
      <c r="AB29" s="153"/>
      <c r="AC29" s="153"/>
    </row>
    <row r="30" spans="1:29" ht="11.25" customHeight="1">
      <c r="A30" s="274" t="s">
        <v>32</v>
      </c>
      <c r="B30" s="153">
        <v>1.9314147239494299</v>
      </c>
      <c r="C30" s="153">
        <v>2.1501784293563984</v>
      </c>
      <c r="D30" s="153">
        <v>2.1713996176788966</v>
      </c>
      <c r="E30" s="153">
        <v>1.9537957559802719</v>
      </c>
      <c r="F30" s="153">
        <v>1.941281575949791</v>
      </c>
      <c r="G30" s="153">
        <v>2.0318126217150732</v>
      </c>
      <c r="H30" s="153">
        <v>2.0852592634654949</v>
      </c>
      <c r="I30" s="153">
        <v>2.3406213093265622</v>
      </c>
      <c r="J30" s="153">
        <v>2.1741284576679436</v>
      </c>
      <c r="K30" s="153">
        <v>2.3185079762941565</v>
      </c>
      <c r="L30" s="153"/>
      <c r="M30" s="153"/>
      <c r="N30" s="153"/>
      <c r="O30" s="153"/>
      <c r="P30" s="153"/>
      <c r="Q30" s="153"/>
      <c r="R30" s="153"/>
      <c r="S30" s="153"/>
      <c r="T30" s="153"/>
      <c r="U30" s="153"/>
      <c r="V30" s="153"/>
      <c r="W30" s="153"/>
      <c r="X30" s="153"/>
      <c r="Y30" s="153"/>
      <c r="Z30" s="153"/>
      <c r="AA30" s="153"/>
      <c r="AB30" s="153"/>
      <c r="AC30" s="153"/>
    </row>
    <row r="31" spans="1:29" ht="11.25" customHeight="1">
      <c r="A31" s="274" t="s">
        <v>35</v>
      </c>
      <c r="B31" s="153">
        <v>2.3573877106306238</v>
      </c>
      <c r="C31" s="153">
        <v>4.5102199310476383</v>
      </c>
      <c r="D31" s="153">
        <v>4.8076795872774589</v>
      </c>
      <c r="E31" s="153">
        <v>2.6139431241131676</v>
      </c>
      <c r="F31" s="153">
        <v>3.3692580796462153</v>
      </c>
      <c r="G31" s="153">
        <v>6.6018789053702571</v>
      </c>
      <c r="H31" s="153">
        <v>4.6737923533548518</v>
      </c>
      <c r="I31" s="153">
        <v>4.396648511617645</v>
      </c>
      <c r="J31" s="153">
        <v>3.0508663563658809</v>
      </c>
      <c r="K31" s="153">
        <v>3.8557601801304235</v>
      </c>
      <c r="L31" s="153"/>
      <c r="M31" s="153"/>
      <c r="N31" s="153"/>
      <c r="O31" s="153"/>
      <c r="P31" s="153"/>
      <c r="Q31" s="153"/>
      <c r="R31" s="153"/>
      <c r="S31" s="153"/>
      <c r="T31" s="153"/>
      <c r="U31" s="153"/>
      <c r="V31" s="153"/>
      <c r="W31" s="153"/>
      <c r="X31" s="153"/>
      <c r="Y31" s="153"/>
      <c r="Z31" s="153"/>
      <c r="AA31" s="153"/>
      <c r="AB31" s="153"/>
      <c r="AC31" s="153"/>
    </row>
    <row r="32" spans="1:29" ht="11.25" customHeight="1">
      <c r="A32" s="274"/>
      <c r="B32" s="153"/>
      <c r="C32" s="153"/>
      <c r="D32" s="153"/>
      <c r="E32" s="153"/>
      <c r="F32" s="153"/>
      <c r="G32" s="153"/>
      <c r="H32" s="153"/>
      <c r="I32" s="153"/>
      <c r="J32" s="153"/>
      <c r="K32" s="153"/>
      <c r="L32" s="153"/>
      <c r="M32" s="153"/>
      <c r="N32" s="153"/>
      <c r="O32" s="153"/>
      <c r="P32" s="153"/>
      <c r="Q32" s="153"/>
      <c r="R32" s="153"/>
      <c r="S32" s="153"/>
      <c r="T32" s="153"/>
      <c r="U32" s="153"/>
      <c r="V32" s="153"/>
      <c r="W32" s="153"/>
      <c r="X32" s="153"/>
    </row>
    <row r="33" spans="1:29" ht="11.25" customHeight="1">
      <c r="A33" s="274" t="s">
        <v>302</v>
      </c>
      <c r="B33" s="153">
        <v>4.8564300796720259</v>
      </c>
      <c r="C33" s="153">
        <v>4.7734583968256761</v>
      </c>
      <c r="D33" s="153">
        <v>4.3491864366370905</v>
      </c>
      <c r="E33" s="153">
        <v>4.2921959145196684</v>
      </c>
      <c r="F33" s="153">
        <v>5.4943992234712091</v>
      </c>
      <c r="G33" s="153">
        <v>4.5851737139463804</v>
      </c>
      <c r="H33" s="153">
        <v>4.5345146828037759</v>
      </c>
      <c r="I33" s="153">
        <v>4.15207335072561</v>
      </c>
      <c r="J33" s="153">
        <v>3.8834817042635708</v>
      </c>
      <c r="K33" s="153">
        <v>3.6068094639712376</v>
      </c>
      <c r="L33" s="153"/>
      <c r="M33" s="153"/>
      <c r="N33" s="153"/>
      <c r="O33" s="153"/>
      <c r="P33" s="153"/>
      <c r="Q33" s="153"/>
      <c r="R33" s="153"/>
      <c r="S33" s="153"/>
      <c r="T33" s="153"/>
      <c r="U33" s="153"/>
      <c r="V33" s="153"/>
      <c r="W33" s="153"/>
      <c r="X33" s="153"/>
      <c r="Y33" s="153"/>
      <c r="Z33" s="153"/>
      <c r="AA33" s="153"/>
      <c r="AB33" s="153"/>
      <c r="AC33" s="153"/>
    </row>
    <row r="34" spans="1:29" ht="11.25" customHeight="1">
      <c r="A34" s="274" t="s">
        <v>32</v>
      </c>
      <c r="B34" s="153">
        <v>2.6130264257959874</v>
      </c>
      <c r="C34" s="153">
        <v>2.868014212782759</v>
      </c>
      <c r="D34" s="153">
        <v>2.3085276870891853</v>
      </c>
      <c r="E34" s="153">
        <v>2.2872329255590365</v>
      </c>
      <c r="F34" s="153">
        <v>2.4573877491599472</v>
      </c>
      <c r="G34" s="153">
        <v>2.3710082886326926</v>
      </c>
      <c r="H34" s="153">
        <v>2.3222013404887134</v>
      </c>
      <c r="I34" s="153">
        <v>2.3960430803887394</v>
      </c>
      <c r="J34" s="153">
        <v>2.2769484432737328</v>
      </c>
      <c r="K34" s="153">
        <v>1.9477928977418895</v>
      </c>
      <c r="L34" s="153"/>
      <c r="M34" s="153"/>
      <c r="N34" s="153"/>
      <c r="O34" s="153"/>
      <c r="P34" s="153"/>
      <c r="Q34" s="153"/>
      <c r="R34" s="153"/>
      <c r="S34" s="153"/>
      <c r="T34" s="153"/>
      <c r="U34" s="153"/>
      <c r="V34" s="153"/>
      <c r="W34" s="153"/>
      <c r="X34" s="153"/>
      <c r="Y34" s="153"/>
      <c r="Z34" s="153"/>
      <c r="AA34" s="153"/>
      <c r="AB34" s="153"/>
      <c r="AC34" s="153"/>
    </row>
    <row r="35" spans="1:29" ht="11.25" customHeight="1">
      <c r="A35" s="274" t="s">
        <v>35</v>
      </c>
      <c r="B35" s="153">
        <v>2.2434036538760385</v>
      </c>
      <c r="C35" s="153">
        <v>1.905444184042917</v>
      </c>
      <c r="D35" s="153">
        <v>2.0406587495479052</v>
      </c>
      <c r="E35" s="153">
        <v>2.0049629889606324</v>
      </c>
      <c r="F35" s="153">
        <v>3.0370114743112619</v>
      </c>
      <c r="G35" s="153">
        <v>2.2141654253136878</v>
      </c>
      <c r="H35" s="153">
        <v>2.2123133423150629</v>
      </c>
      <c r="I35" s="153">
        <v>1.7560302703368704</v>
      </c>
      <c r="J35" s="153">
        <v>1.606533260989838</v>
      </c>
      <c r="K35" s="153">
        <v>1.6590165662293481</v>
      </c>
      <c r="L35" s="153"/>
      <c r="M35" s="153"/>
      <c r="N35" s="153"/>
      <c r="O35" s="153"/>
      <c r="P35" s="153"/>
      <c r="Q35" s="153"/>
      <c r="R35" s="153"/>
      <c r="S35" s="153"/>
      <c r="T35" s="153"/>
      <c r="U35" s="153"/>
      <c r="V35" s="153"/>
      <c r="W35" s="153"/>
      <c r="X35" s="153"/>
      <c r="Y35" s="153"/>
      <c r="Z35" s="153"/>
      <c r="AA35" s="153"/>
      <c r="AB35" s="153"/>
      <c r="AC35" s="153"/>
    </row>
    <row r="36" spans="1:29" ht="11.25" customHeight="1">
      <c r="A36" s="274"/>
      <c r="B36" s="153"/>
      <c r="C36" s="153"/>
      <c r="D36" s="153"/>
      <c r="E36" s="153"/>
      <c r="F36" s="153"/>
      <c r="G36" s="153"/>
      <c r="H36" s="153"/>
      <c r="I36" s="153"/>
      <c r="J36" s="153"/>
      <c r="K36" s="153"/>
      <c r="L36" s="153"/>
      <c r="M36" s="153"/>
      <c r="N36" s="153"/>
      <c r="O36" s="153"/>
      <c r="P36" s="153"/>
      <c r="Q36" s="153"/>
      <c r="R36" s="153"/>
      <c r="S36" s="153"/>
      <c r="T36" s="153"/>
      <c r="U36" s="153"/>
      <c r="V36" s="153"/>
      <c r="W36" s="153"/>
      <c r="X36" s="153"/>
    </row>
    <row r="37" spans="1:29" ht="11.25" customHeight="1">
      <c r="A37" s="274" t="s">
        <v>303</v>
      </c>
      <c r="B37" s="153">
        <v>11.182010323215922</v>
      </c>
      <c r="C37" s="153">
        <v>11.516352631171534</v>
      </c>
      <c r="D37" s="153">
        <v>11.912739256613065</v>
      </c>
      <c r="E37" s="153">
        <v>12.530598983109805</v>
      </c>
      <c r="F37" s="153">
        <v>13.101824819570124</v>
      </c>
      <c r="G37" s="153">
        <v>11.725517864707715</v>
      </c>
      <c r="H37" s="153">
        <v>9.9936016899946392</v>
      </c>
      <c r="I37" s="153">
        <v>9.4333810524557897</v>
      </c>
      <c r="J37" s="153">
        <v>11.02269298288695</v>
      </c>
      <c r="K37" s="153">
        <v>9.9478643970935323</v>
      </c>
      <c r="L37" s="153"/>
      <c r="M37" s="153"/>
      <c r="N37" s="153"/>
      <c r="O37" s="153"/>
      <c r="P37" s="153"/>
      <c r="Q37" s="153"/>
      <c r="R37" s="153"/>
      <c r="S37" s="153"/>
      <c r="T37" s="153"/>
      <c r="U37" s="153"/>
      <c r="V37" s="153"/>
      <c r="W37" s="153"/>
      <c r="X37" s="153"/>
      <c r="Y37" s="153"/>
      <c r="Z37" s="153"/>
      <c r="AA37" s="153"/>
      <c r="AB37" s="153"/>
      <c r="AC37" s="153"/>
    </row>
    <row r="38" spans="1:29" ht="11.25" customHeight="1">
      <c r="A38" s="274" t="s">
        <v>32</v>
      </c>
      <c r="B38" s="153">
        <v>5.1386245327585014</v>
      </c>
      <c r="C38" s="153">
        <v>5.0944655578712217</v>
      </c>
      <c r="D38" s="153">
        <v>6.0955230586068252</v>
      </c>
      <c r="E38" s="153">
        <v>6.6671080402568252</v>
      </c>
      <c r="F38" s="153">
        <v>7.083868332996671</v>
      </c>
      <c r="G38" s="153">
        <v>6.8716027586686721</v>
      </c>
      <c r="H38" s="153">
        <v>5.3463185005254372</v>
      </c>
      <c r="I38" s="153">
        <v>5.4320144084470376</v>
      </c>
      <c r="J38" s="153">
        <v>6.6994558870817604</v>
      </c>
      <c r="K38" s="153">
        <v>5.495324281029581</v>
      </c>
      <c r="L38" s="153"/>
      <c r="M38" s="153"/>
      <c r="N38" s="153"/>
      <c r="O38" s="153"/>
      <c r="P38" s="153"/>
      <c r="Q38" s="153"/>
      <c r="R38" s="153"/>
      <c r="S38" s="153"/>
      <c r="T38" s="153"/>
      <c r="U38" s="153"/>
      <c r="V38" s="153"/>
      <c r="W38" s="153"/>
      <c r="X38" s="153"/>
      <c r="Y38" s="153"/>
      <c r="Z38" s="153"/>
      <c r="AA38" s="153"/>
      <c r="AB38" s="153"/>
      <c r="AC38" s="153"/>
    </row>
    <row r="39" spans="1:29" ht="11.25" customHeight="1">
      <c r="A39" s="274" t="s">
        <v>33</v>
      </c>
      <c r="B39" s="153">
        <v>5.8808857904574197</v>
      </c>
      <c r="C39" s="153">
        <v>6.0718870733003136</v>
      </c>
      <c r="D39" s="153">
        <v>5.4797161980062397</v>
      </c>
      <c r="E39" s="153">
        <v>5.6009909428529792</v>
      </c>
      <c r="F39" s="153">
        <v>5.680456486573453</v>
      </c>
      <c r="G39" s="153">
        <v>4.6164151060390424</v>
      </c>
      <c r="H39" s="153">
        <v>4.3597831894692032</v>
      </c>
      <c r="I39" s="153">
        <v>3.6138666440087519</v>
      </c>
      <c r="J39" s="153">
        <v>3.9732370958051897</v>
      </c>
      <c r="K39" s="153">
        <v>3.940040116063952</v>
      </c>
      <c r="L39" s="153"/>
      <c r="M39" s="153"/>
      <c r="N39" s="153"/>
      <c r="O39" s="153"/>
      <c r="P39" s="153"/>
      <c r="Q39" s="153"/>
      <c r="R39" s="153"/>
      <c r="S39" s="153"/>
      <c r="T39" s="153"/>
      <c r="U39" s="153"/>
      <c r="V39" s="153"/>
      <c r="W39" s="153"/>
      <c r="X39" s="153"/>
      <c r="Y39" s="153"/>
      <c r="Z39" s="153"/>
      <c r="AA39" s="153"/>
      <c r="AB39" s="153"/>
      <c r="AC39" s="153"/>
    </row>
    <row r="40" spans="1:29" ht="11.25" customHeight="1">
      <c r="A40" s="274" t="s">
        <v>34</v>
      </c>
      <c r="B40" s="153">
        <v>0.16250000000000001</v>
      </c>
      <c r="C40" s="153">
        <v>0.35000000000000003</v>
      </c>
      <c r="D40" s="153">
        <v>0.33750000000000002</v>
      </c>
      <c r="E40" s="153">
        <v>0.26250000000000001</v>
      </c>
      <c r="F40" s="153">
        <v>0.33750000000000002</v>
      </c>
      <c r="G40" s="153">
        <v>0.23749999999999999</v>
      </c>
      <c r="H40" s="153">
        <v>0.28750000000000003</v>
      </c>
      <c r="I40" s="153">
        <v>0.38750000000000001</v>
      </c>
      <c r="J40" s="153">
        <v>0.35000000000000003</v>
      </c>
      <c r="K40" s="153">
        <v>0.51250000000000007</v>
      </c>
      <c r="L40" s="153"/>
      <c r="M40" s="153"/>
      <c r="N40" s="153"/>
      <c r="O40" s="153"/>
      <c r="P40" s="153"/>
      <c r="Q40" s="153"/>
      <c r="R40" s="153"/>
      <c r="S40" s="153"/>
      <c r="T40" s="153"/>
      <c r="U40" s="153"/>
      <c r="V40" s="153"/>
      <c r="W40" s="153"/>
      <c r="X40" s="153"/>
      <c r="Y40" s="153"/>
      <c r="Z40" s="153"/>
      <c r="AA40" s="153"/>
      <c r="AB40" s="153"/>
      <c r="AC40" s="153"/>
    </row>
    <row r="41" spans="1:29" ht="11.25" customHeight="1">
      <c r="A41" s="274"/>
      <c r="B41" s="153"/>
      <c r="C41" s="153"/>
      <c r="D41" s="153"/>
      <c r="E41" s="153"/>
      <c r="F41" s="153"/>
      <c r="G41" s="153"/>
      <c r="H41" s="153"/>
      <c r="I41" s="153"/>
      <c r="J41" s="153"/>
      <c r="K41" s="153"/>
      <c r="L41" s="153"/>
      <c r="M41" s="153"/>
      <c r="N41" s="153"/>
      <c r="O41" s="153"/>
      <c r="P41" s="153"/>
      <c r="Q41" s="153"/>
      <c r="R41" s="153"/>
      <c r="S41" s="153"/>
      <c r="T41" s="153"/>
      <c r="U41" s="153"/>
      <c r="V41" s="153"/>
      <c r="W41" s="153"/>
      <c r="X41" s="153"/>
    </row>
    <row r="42" spans="1:29" ht="11.25" customHeight="1">
      <c r="A42" s="274" t="s">
        <v>304</v>
      </c>
      <c r="B42" s="153">
        <v>7.140921347391858</v>
      </c>
      <c r="C42" s="153">
        <v>6.8426969843369747</v>
      </c>
      <c r="D42" s="153">
        <v>6.0936725258526341</v>
      </c>
      <c r="E42" s="153">
        <v>6.9410159372226232</v>
      </c>
      <c r="F42" s="153">
        <v>7.1935947444056652</v>
      </c>
      <c r="G42" s="153">
        <v>7.1946772107269084</v>
      </c>
      <c r="H42" s="153">
        <v>6.8990493823985748</v>
      </c>
      <c r="I42" s="153">
        <v>6.630923805680057</v>
      </c>
      <c r="J42" s="153">
        <v>5.7161385955160284</v>
      </c>
      <c r="K42" s="153">
        <v>5.9957101962126202</v>
      </c>
      <c r="L42" s="153"/>
      <c r="M42" s="153"/>
      <c r="N42" s="153"/>
      <c r="O42" s="153"/>
      <c r="P42" s="153"/>
      <c r="Q42" s="153"/>
      <c r="R42" s="153"/>
      <c r="S42" s="153"/>
      <c r="T42" s="153"/>
      <c r="U42" s="153"/>
      <c r="V42" s="153"/>
      <c r="W42" s="153"/>
      <c r="X42" s="153"/>
      <c r="Y42" s="153"/>
      <c r="Z42" s="153"/>
      <c r="AA42" s="153"/>
      <c r="AB42" s="153"/>
      <c r="AC42" s="153"/>
    </row>
    <row r="43" spans="1:29" ht="11.25" customHeight="1">
      <c r="A43" s="274" t="s">
        <v>32</v>
      </c>
      <c r="B43" s="153">
        <v>2.8232631775854435</v>
      </c>
      <c r="C43" s="153">
        <v>2.3790280706348739</v>
      </c>
      <c r="D43" s="153">
        <v>2.2987068099077566</v>
      </c>
      <c r="E43" s="153">
        <v>2.2967441079968736</v>
      </c>
      <c r="F43" s="153">
        <v>2.6120723168382565</v>
      </c>
      <c r="G43" s="153">
        <v>2.823622040431395</v>
      </c>
      <c r="H43" s="153">
        <v>2.8458525128363381</v>
      </c>
      <c r="I43" s="153">
        <v>2.9895702784799374</v>
      </c>
      <c r="J43" s="153">
        <v>2.5413950511226782</v>
      </c>
      <c r="K43" s="153">
        <v>2.7858686852669443</v>
      </c>
      <c r="L43" s="153"/>
      <c r="M43" s="153"/>
      <c r="N43" s="153"/>
      <c r="O43" s="153"/>
      <c r="P43" s="153"/>
      <c r="Q43" s="153"/>
      <c r="R43" s="153"/>
      <c r="S43" s="153"/>
      <c r="T43" s="153"/>
      <c r="U43" s="153"/>
      <c r="V43" s="153"/>
      <c r="W43" s="153"/>
      <c r="X43" s="153"/>
      <c r="Y43" s="153"/>
      <c r="Z43" s="153"/>
      <c r="AA43" s="153"/>
      <c r="AB43" s="153"/>
      <c r="AC43" s="153"/>
    </row>
    <row r="44" spans="1:29" ht="11.25" customHeight="1">
      <c r="A44" s="274" t="s">
        <v>33</v>
      </c>
      <c r="B44" s="153">
        <v>4.317658169806414</v>
      </c>
      <c r="C44" s="153">
        <v>4.4636689137021008</v>
      </c>
      <c r="D44" s="153">
        <v>3.7949657159448771</v>
      </c>
      <c r="E44" s="153">
        <v>4.6442718292257492</v>
      </c>
      <c r="F44" s="153">
        <v>4.5815224275674087</v>
      </c>
      <c r="G44" s="153">
        <v>4.3710551702955129</v>
      </c>
      <c r="H44" s="153">
        <v>4.0531968695622362</v>
      </c>
      <c r="I44" s="153">
        <v>3.6413535272001196</v>
      </c>
      <c r="J44" s="153">
        <v>3.1747435443933498</v>
      </c>
      <c r="K44" s="153">
        <v>3.2098415109456764</v>
      </c>
      <c r="L44" s="153"/>
      <c r="M44" s="153"/>
      <c r="N44" s="153"/>
      <c r="O44" s="153"/>
      <c r="P44" s="153"/>
      <c r="Q44" s="153"/>
      <c r="R44" s="153"/>
      <c r="S44" s="153"/>
      <c r="T44" s="153"/>
      <c r="U44" s="153"/>
      <c r="V44" s="153"/>
      <c r="W44" s="153"/>
      <c r="X44" s="153"/>
      <c r="Y44" s="153"/>
      <c r="Z44" s="153"/>
      <c r="AA44" s="153"/>
      <c r="AB44" s="153"/>
      <c r="AC44" s="153"/>
    </row>
    <row r="45" spans="1:29" ht="11.25" customHeight="1">
      <c r="A45" s="274"/>
      <c r="B45" s="153"/>
      <c r="C45" s="153"/>
      <c r="D45" s="153"/>
      <c r="E45" s="153"/>
      <c r="F45" s="153"/>
      <c r="G45" s="153"/>
      <c r="H45" s="153"/>
      <c r="I45" s="153"/>
      <c r="J45" s="153"/>
      <c r="K45" s="153"/>
      <c r="L45" s="153"/>
      <c r="M45" s="153"/>
      <c r="N45" s="153"/>
      <c r="O45" s="153"/>
      <c r="P45" s="153"/>
      <c r="Q45" s="153"/>
      <c r="R45" s="153"/>
      <c r="S45" s="153"/>
      <c r="T45" s="153"/>
      <c r="U45" s="153"/>
      <c r="V45" s="153"/>
      <c r="W45" s="153"/>
      <c r="X45" s="153"/>
    </row>
    <row r="46" spans="1:29" ht="11.25" customHeight="1">
      <c r="A46" s="274" t="s">
        <v>45</v>
      </c>
      <c r="B46" s="153">
        <v>1.7095443634983347</v>
      </c>
      <c r="C46" s="153">
        <v>1.6089579625331016</v>
      </c>
      <c r="D46" s="153">
        <v>1.437016191970947</v>
      </c>
      <c r="E46" s="153">
        <v>1.4881761853078119</v>
      </c>
      <c r="F46" s="153">
        <v>1.5579465405764177</v>
      </c>
      <c r="G46" s="153">
        <v>1.3110561089215853</v>
      </c>
      <c r="H46" s="153">
        <v>1.5598054742168641</v>
      </c>
      <c r="I46" s="153">
        <v>1.6109332723445009</v>
      </c>
      <c r="J46" s="153">
        <v>1.7033391315886472</v>
      </c>
      <c r="K46" s="153">
        <v>1.411780120018594</v>
      </c>
      <c r="L46" s="153"/>
      <c r="M46" s="153"/>
      <c r="N46" s="153"/>
      <c r="O46" s="153"/>
      <c r="P46" s="153"/>
      <c r="Q46" s="153"/>
      <c r="R46" s="153"/>
      <c r="S46" s="153"/>
      <c r="T46" s="153"/>
      <c r="U46" s="153"/>
      <c r="V46" s="153"/>
      <c r="W46" s="153"/>
      <c r="X46" s="153"/>
      <c r="Y46" s="153"/>
      <c r="Z46" s="153"/>
      <c r="AA46" s="153"/>
      <c r="AB46" s="153"/>
      <c r="AC46" s="153"/>
    </row>
    <row r="47" spans="1:29" ht="11.25" customHeight="1">
      <c r="A47" s="274" t="s">
        <v>32</v>
      </c>
      <c r="B47" s="153">
        <v>0.82005182654161024</v>
      </c>
      <c r="C47" s="153">
        <v>0.6302244379969032</v>
      </c>
      <c r="D47" s="153">
        <v>0.53193162162769281</v>
      </c>
      <c r="E47" s="153">
        <v>0.67539046010975079</v>
      </c>
      <c r="F47" s="153">
        <v>0.6859120170731493</v>
      </c>
      <c r="G47" s="153">
        <v>0.52920866562883195</v>
      </c>
      <c r="H47" s="153">
        <v>0.51940668768411813</v>
      </c>
      <c r="I47" s="153">
        <v>0.72853137123517431</v>
      </c>
      <c r="J47" s="153">
        <v>0.70235415573645632</v>
      </c>
      <c r="K47" s="153">
        <v>0.42312111579847855</v>
      </c>
      <c r="L47" s="153"/>
      <c r="M47" s="153"/>
      <c r="N47" s="153"/>
      <c r="O47" s="153"/>
      <c r="P47" s="153"/>
      <c r="Q47" s="153"/>
      <c r="R47" s="153"/>
      <c r="S47" s="153"/>
      <c r="T47" s="153"/>
      <c r="U47" s="153"/>
      <c r="V47" s="153"/>
      <c r="W47" s="153"/>
      <c r="X47" s="153"/>
      <c r="Y47" s="153"/>
      <c r="Z47" s="153"/>
      <c r="AA47" s="153"/>
      <c r="AB47" s="153"/>
      <c r="AC47" s="153"/>
    </row>
    <row r="48" spans="1:29" ht="11.25" customHeight="1">
      <c r="A48" s="274" t="s">
        <v>33</v>
      </c>
      <c r="B48" s="153">
        <v>0.23186876095745823</v>
      </c>
      <c r="C48" s="153">
        <v>0.28062828431988779</v>
      </c>
      <c r="D48" s="153">
        <v>0.21277826039424608</v>
      </c>
      <c r="E48" s="153">
        <v>0.20401009257492447</v>
      </c>
      <c r="F48" s="153">
        <v>0.32725263649871039</v>
      </c>
      <c r="G48" s="153">
        <v>0.24615521052790962</v>
      </c>
      <c r="H48" s="153">
        <v>0.31998257208583214</v>
      </c>
      <c r="I48" s="153">
        <v>0.21070195189739538</v>
      </c>
      <c r="J48" s="153">
        <v>0.34606934297186193</v>
      </c>
      <c r="K48" s="153">
        <v>0.30226765283249607</v>
      </c>
      <c r="L48" s="153"/>
      <c r="M48" s="153"/>
      <c r="N48" s="153"/>
      <c r="O48" s="153"/>
      <c r="P48" s="153"/>
      <c r="Q48" s="153"/>
      <c r="R48" s="153"/>
      <c r="S48" s="153"/>
      <c r="T48" s="153"/>
      <c r="U48" s="153"/>
      <c r="V48" s="153"/>
      <c r="W48" s="153"/>
      <c r="X48" s="153"/>
      <c r="Y48" s="153"/>
      <c r="Z48" s="153"/>
      <c r="AA48" s="153"/>
      <c r="AB48" s="153"/>
      <c r="AC48" s="153"/>
    </row>
    <row r="49" spans="1:29" ht="11.25" customHeight="1">
      <c r="A49" s="274" t="s">
        <v>34</v>
      </c>
      <c r="B49" s="153">
        <v>0.65762377599926625</v>
      </c>
      <c r="C49" s="153">
        <v>0.6981052402163106</v>
      </c>
      <c r="D49" s="153">
        <v>0.69230630994900821</v>
      </c>
      <c r="E49" s="153">
        <v>0.60877563262313672</v>
      </c>
      <c r="F49" s="153">
        <v>0.5447818870045581</v>
      </c>
      <c r="G49" s="153">
        <v>0.53569223276484357</v>
      </c>
      <c r="H49" s="153">
        <v>0.72041621444691384</v>
      </c>
      <c r="I49" s="153">
        <v>0.67169994921193132</v>
      </c>
      <c r="J49" s="153">
        <v>0.65491563288032906</v>
      </c>
      <c r="K49" s="153">
        <v>0.68639135138761931</v>
      </c>
      <c r="L49" s="153"/>
      <c r="M49" s="153"/>
      <c r="N49" s="153"/>
      <c r="O49" s="153"/>
      <c r="P49" s="153"/>
      <c r="Q49" s="153"/>
      <c r="R49" s="153"/>
      <c r="S49" s="153"/>
      <c r="T49" s="153"/>
      <c r="U49" s="153"/>
      <c r="V49" s="153"/>
      <c r="W49" s="153"/>
      <c r="X49" s="153"/>
      <c r="Y49" s="153"/>
      <c r="Z49" s="153"/>
      <c r="AA49" s="153"/>
      <c r="AB49" s="153"/>
      <c r="AC49" s="153"/>
    </row>
    <row r="50" spans="1:29" ht="11.25" customHeight="1">
      <c r="A50" s="274"/>
      <c r="B50" s="153"/>
      <c r="C50" s="153"/>
      <c r="D50" s="153"/>
      <c r="E50" s="153"/>
      <c r="F50" s="153"/>
      <c r="G50" s="153"/>
      <c r="H50" s="153"/>
      <c r="I50" s="153"/>
      <c r="J50" s="153"/>
      <c r="K50" s="153"/>
      <c r="L50" s="153"/>
      <c r="M50" s="153"/>
      <c r="N50" s="153"/>
      <c r="O50" s="153"/>
      <c r="P50" s="153"/>
      <c r="Q50" s="153"/>
      <c r="R50" s="153"/>
      <c r="S50" s="153"/>
      <c r="T50" s="153"/>
      <c r="U50" s="153"/>
      <c r="V50" s="153"/>
      <c r="W50" s="153"/>
      <c r="X50" s="153"/>
    </row>
    <row r="51" spans="1:29" ht="11.25" customHeight="1">
      <c r="A51" s="274" t="s">
        <v>46</v>
      </c>
      <c r="B51" s="153">
        <v>2.7594973284105766</v>
      </c>
      <c r="C51" s="153">
        <v>2.9635486902864616</v>
      </c>
      <c r="D51" s="153">
        <v>3.2912819821641168</v>
      </c>
      <c r="E51" s="153">
        <v>2.984128324187421</v>
      </c>
      <c r="F51" s="153">
        <v>3.1883670727101867</v>
      </c>
      <c r="G51" s="153">
        <v>3.3375221554490664</v>
      </c>
      <c r="H51" s="153">
        <v>3.4262780160904098</v>
      </c>
      <c r="I51" s="153">
        <v>3.4339271980777362</v>
      </c>
      <c r="J51" s="153">
        <v>4.0377344424323454</v>
      </c>
      <c r="K51" s="153">
        <v>4.0361069502570599</v>
      </c>
      <c r="L51" s="153"/>
      <c r="M51" s="153"/>
      <c r="N51" s="153"/>
      <c r="O51" s="153"/>
      <c r="P51" s="153"/>
      <c r="Q51" s="153"/>
      <c r="R51" s="153"/>
      <c r="S51" s="153"/>
      <c r="T51" s="153"/>
      <c r="U51" s="153"/>
      <c r="V51" s="153"/>
      <c r="W51" s="153"/>
      <c r="X51" s="153"/>
      <c r="Y51" s="153"/>
      <c r="Z51" s="153"/>
      <c r="AA51" s="153"/>
      <c r="AB51" s="153"/>
      <c r="AC51" s="153"/>
    </row>
    <row r="52" spans="1:29" ht="11.25" customHeight="1">
      <c r="A52" s="274" t="s">
        <v>32</v>
      </c>
      <c r="B52" s="153">
        <v>1.6561561217235765</v>
      </c>
      <c r="C52" s="153">
        <v>1.9124678190511217</v>
      </c>
      <c r="D52" s="153">
        <v>2.1225284722690207</v>
      </c>
      <c r="E52" s="153">
        <v>1.9017573482037724</v>
      </c>
      <c r="F52" s="153">
        <v>1.9659898298832807</v>
      </c>
      <c r="G52" s="153">
        <v>2.1735473939625858</v>
      </c>
      <c r="H52" s="153">
        <v>2.3692008200251524</v>
      </c>
      <c r="I52" s="153">
        <v>2.3222695011245933</v>
      </c>
      <c r="J52" s="153">
        <v>2.9648526748692601</v>
      </c>
      <c r="K52" s="153">
        <v>2.9867947631947533</v>
      </c>
      <c r="L52" s="153"/>
      <c r="M52" s="153"/>
      <c r="N52" s="153"/>
      <c r="O52" s="153"/>
      <c r="P52" s="153"/>
      <c r="Q52" s="153"/>
      <c r="R52" s="153"/>
      <c r="S52" s="153"/>
      <c r="T52" s="153"/>
      <c r="U52" s="153"/>
      <c r="V52" s="153"/>
      <c r="W52" s="153"/>
      <c r="X52" s="153"/>
      <c r="Y52" s="153"/>
      <c r="Z52" s="153"/>
      <c r="AA52" s="153"/>
      <c r="AB52" s="153"/>
      <c r="AC52" s="153"/>
    </row>
    <row r="53" spans="1:29" ht="11.25" customHeight="1">
      <c r="A53" s="274" t="s">
        <v>34</v>
      </c>
      <c r="B53" s="153">
        <v>1.1033412066869999</v>
      </c>
      <c r="C53" s="153">
        <v>1.0510808712353399</v>
      </c>
      <c r="D53" s="153">
        <v>1.1687535098950963</v>
      </c>
      <c r="E53" s="153">
        <v>1.0823709759836484</v>
      </c>
      <c r="F53" s="153">
        <v>1.222377242826906</v>
      </c>
      <c r="G53" s="153">
        <v>1.1639747614864806</v>
      </c>
      <c r="H53" s="153">
        <v>1.0570771960652574</v>
      </c>
      <c r="I53" s="153">
        <v>1.1116576969531429</v>
      </c>
      <c r="J53" s="153">
        <v>1.0728817675630848</v>
      </c>
      <c r="K53" s="153">
        <v>1.0493121870623066</v>
      </c>
      <c r="L53" s="153"/>
      <c r="M53" s="153"/>
      <c r="N53" s="153"/>
      <c r="O53" s="153"/>
      <c r="P53" s="153"/>
      <c r="Q53" s="153"/>
      <c r="R53" s="153"/>
      <c r="S53" s="153"/>
      <c r="T53" s="153"/>
      <c r="U53" s="153"/>
      <c r="V53" s="153"/>
      <c r="W53" s="153"/>
      <c r="X53" s="153"/>
      <c r="Y53" s="153"/>
      <c r="Z53" s="153"/>
      <c r="AA53" s="153"/>
      <c r="AB53" s="153"/>
      <c r="AC53" s="153"/>
    </row>
    <row r="54" spans="1:29" ht="11.25" customHeight="1">
      <c r="A54" s="274"/>
      <c r="B54" s="153"/>
      <c r="C54" s="153"/>
      <c r="D54" s="153"/>
      <c r="E54" s="153"/>
      <c r="F54" s="153"/>
      <c r="G54" s="153"/>
      <c r="H54" s="153"/>
      <c r="I54" s="153"/>
      <c r="J54" s="153"/>
      <c r="K54" s="153"/>
      <c r="L54" s="153"/>
      <c r="M54" s="153"/>
      <c r="N54" s="153"/>
      <c r="O54" s="153"/>
      <c r="P54" s="153"/>
      <c r="Q54" s="153"/>
      <c r="R54" s="153"/>
      <c r="S54" s="153"/>
      <c r="T54" s="153"/>
      <c r="U54" s="153"/>
      <c r="V54" s="153"/>
      <c r="W54" s="153"/>
      <c r="X54" s="153"/>
    </row>
    <row r="55" spans="1:29" ht="11.25" customHeight="1">
      <c r="A55" s="274" t="s">
        <v>47</v>
      </c>
      <c r="B55" s="153">
        <v>10.267900340092186</v>
      </c>
      <c r="C55" s="153">
        <v>10.925965240702148</v>
      </c>
      <c r="D55" s="153">
        <v>10.819524170312466</v>
      </c>
      <c r="E55" s="153">
        <v>12.014885747070718</v>
      </c>
      <c r="F55" s="153">
        <v>12.069300714806392</v>
      </c>
      <c r="G55" s="153">
        <v>11.256493997069132</v>
      </c>
      <c r="H55" s="153">
        <v>11.462089312763794</v>
      </c>
      <c r="I55" s="153">
        <v>11.40725582863935</v>
      </c>
      <c r="J55" s="153">
        <v>10.580565498933776</v>
      </c>
      <c r="K55" s="153">
        <v>12.216016388566924</v>
      </c>
      <c r="L55" s="153"/>
      <c r="M55" s="153"/>
      <c r="N55" s="153"/>
      <c r="O55" s="153"/>
      <c r="P55" s="153"/>
      <c r="Q55" s="153"/>
      <c r="R55" s="153"/>
      <c r="S55" s="153"/>
      <c r="T55" s="153"/>
      <c r="U55" s="153"/>
      <c r="V55" s="153"/>
      <c r="W55" s="153"/>
      <c r="X55" s="153"/>
      <c r="Y55" s="153"/>
      <c r="Z55" s="153"/>
      <c r="AA55" s="153"/>
      <c r="AB55" s="153"/>
      <c r="AC55" s="153"/>
    </row>
    <row r="56" spans="1:29" ht="11.25" customHeight="1">
      <c r="A56" s="274" t="s">
        <v>32</v>
      </c>
      <c r="B56" s="153">
        <v>1.1479808287660238</v>
      </c>
      <c r="C56" s="153">
        <v>1.3612484618982106</v>
      </c>
      <c r="D56" s="153">
        <v>1.4448412965833277</v>
      </c>
      <c r="E56" s="153">
        <v>1.4649752282775321</v>
      </c>
      <c r="F56" s="153">
        <v>1.4987309310311516</v>
      </c>
      <c r="G56" s="153">
        <v>1.5563170207769843</v>
      </c>
      <c r="H56" s="153">
        <v>1.6598618360983342</v>
      </c>
      <c r="I56" s="153">
        <v>1.6815545416910294</v>
      </c>
      <c r="J56" s="153">
        <v>1.5083690151810043</v>
      </c>
      <c r="K56" s="153">
        <v>1.477359455855342</v>
      </c>
      <c r="L56" s="153"/>
      <c r="M56" s="153"/>
      <c r="N56" s="153"/>
      <c r="O56" s="153"/>
      <c r="P56" s="153"/>
      <c r="Q56" s="153"/>
      <c r="R56" s="153"/>
      <c r="S56" s="153"/>
      <c r="T56" s="153"/>
      <c r="U56" s="153"/>
      <c r="V56" s="153"/>
      <c r="W56" s="153"/>
      <c r="X56" s="153"/>
      <c r="Y56" s="153"/>
      <c r="Z56" s="153"/>
      <c r="AA56" s="153"/>
      <c r="AB56" s="153"/>
      <c r="AC56" s="153"/>
    </row>
    <row r="57" spans="1:29" ht="11.25" customHeight="1">
      <c r="A57" s="274" t="s">
        <v>33</v>
      </c>
      <c r="B57" s="153">
        <v>6.0341720854541698</v>
      </c>
      <c r="C57" s="153">
        <v>5.9932123676869233</v>
      </c>
      <c r="D57" s="153">
        <v>5.7136378572185906</v>
      </c>
      <c r="E57" s="153">
        <v>6.2516599356024098</v>
      </c>
      <c r="F57" s="153">
        <v>5.9513913412609893</v>
      </c>
      <c r="G57" s="153">
        <v>5.4560344508753467</v>
      </c>
      <c r="H57" s="153">
        <v>5.4723625827002254</v>
      </c>
      <c r="I57" s="153">
        <v>5.534488049614394</v>
      </c>
      <c r="J57" s="153">
        <v>5.0179778950615193</v>
      </c>
      <c r="K57" s="153">
        <v>5.6555914223243562</v>
      </c>
      <c r="L57" s="153"/>
      <c r="M57" s="153"/>
      <c r="N57" s="153"/>
      <c r="O57" s="153"/>
      <c r="P57" s="153"/>
      <c r="Q57" s="153"/>
      <c r="R57" s="153"/>
      <c r="S57" s="153"/>
      <c r="T57" s="153"/>
      <c r="U57" s="153"/>
      <c r="V57" s="153"/>
      <c r="W57" s="153"/>
      <c r="X57" s="153"/>
      <c r="Y57" s="153"/>
      <c r="Z57" s="153"/>
      <c r="AA57" s="153"/>
      <c r="AB57" s="153"/>
      <c r="AC57" s="153"/>
    </row>
    <row r="58" spans="1:29" ht="11.25" customHeight="1">
      <c r="A58" s="274" t="s">
        <v>35</v>
      </c>
      <c r="B58" s="153">
        <v>3.0857474258719928</v>
      </c>
      <c r="C58" s="153">
        <v>3.5715044111170138</v>
      </c>
      <c r="D58" s="153">
        <v>3.6610450165105464</v>
      </c>
      <c r="E58" s="153">
        <v>4.298250583190776</v>
      </c>
      <c r="F58" s="153">
        <v>4.6191784425142499</v>
      </c>
      <c r="G58" s="153">
        <v>4.2441425254168008</v>
      </c>
      <c r="H58" s="153">
        <v>4.3298648939652358</v>
      </c>
      <c r="I58" s="153">
        <v>4.1912132373339261</v>
      </c>
      <c r="J58" s="153">
        <v>4.0542185886912518</v>
      </c>
      <c r="K58" s="153">
        <v>5.0830655103872253</v>
      </c>
      <c r="L58" s="153"/>
      <c r="M58" s="153"/>
      <c r="N58" s="153"/>
      <c r="O58" s="153"/>
      <c r="P58" s="153"/>
      <c r="Q58" s="153"/>
      <c r="R58" s="153"/>
      <c r="S58" s="153"/>
      <c r="T58" s="153"/>
      <c r="U58" s="153"/>
      <c r="V58" s="153"/>
      <c r="W58" s="153"/>
      <c r="X58" s="153"/>
      <c r="Y58" s="153"/>
      <c r="Z58" s="153"/>
      <c r="AA58" s="153"/>
      <c r="AB58" s="153"/>
      <c r="AC58" s="153"/>
    </row>
    <row r="59" spans="1:29" ht="11.25" customHeight="1">
      <c r="A59" s="274"/>
      <c r="B59" s="153"/>
      <c r="C59" s="153"/>
      <c r="D59" s="153"/>
      <c r="E59" s="153"/>
      <c r="F59" s="153"/>
      <c r="G59" s="153"/>
      <c r="H59" s="153"/>
      <c r="I59" s="153"/>
      <c r="J59" s="153"/>
      <c r="K59" s="153"/>
      <c r="L59" s="153"/>
      <c r="M59" s="153"/>
      <c r="N59" s="153"/>
      <c r="O59" s="153"/>
      <c r="P59" s="153"/>
      <c r="Q59" s="153"/>
      <c r="R59" s="153"/>
      <c r="S59" s="153"/>
      <c r="T59" s="153"/>
      <c r="U59" s="153"/>
      <c r="V59" s="153"/>
      <c r="W59" s="153"/>
      <c r="X59" s="153"/>
    </row>
    <row r="60" spans="1:29" ht="11.25" customHeight="1">
      <c r="A60" s="274" t="s">
        <v>48</v>
      </c>
      <c r="B60" s="153">
        <v>1.0342369427177081</v>
      </c>
      <c r="C60" s="153">
        <v>1.1164837509001528</v>
      </c>
      <c r="D60" s="153">
        <v>1.773086795487004</v>
      </c>
      <c r="E60" s="153">
        <v>0.8731448671098242</v>
      </c>
      <c r="F60" s="153">
        <v>1.271767853082429</v>
      </c>
      <c r="G60" s="153">
        <v>0.80690074156084868</v>
      </c>
      <c r="H60" s="153">
        <v>1.3766221205676887</v>
      </c>
      <c r="I60" s="153">
        <v>1.0219307509455602</v>
      </c>
      <c r="J60" s="153">
        <v>1.1770245269988315</v>
      </c>
      <c r="K60" s="153">
        <v>1.3143409548395875</v>
      </c>
      <c r="L60" s="153"/>
      <c r="M60" s="153"/>
      <c r="N60" s="153"/>
      <c r="O60" s="153"/>
      <c r="P60" s="153"/>
      <c r="Q60" s="153"/>
      <c r="R60" s="153"/>
      <c r="S60" s="153"/>
      <c r="T60" s="153"/>
      <c r="U60" s="153"/>
      <c r="V60" s="153"/>
      <c r="W60" s="153"/>
      <c r="X60" s="153"/>
      <c r="Y60" s="153"/>
      <c r="Z60" s="153"/>
      <c r="AA60" s="153"/>
      <c r="AB60" s="153"/>
      <c r="AC60" s="153"/>
    </row>
    <row r="61" spans="1:29" ht="11.25" customHeight="1">
      <c r="A61" s="274"/>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row>
    <row r="62" spans="1:29" ht="11.25" customHeight="1">
      <c r="A62" s="274" t="s">
        <v>49</v>
      </c>
      <c r="B62" s="153">
        <v>1.1759951688847117</v>
      </c>
      <c r="C62" s="153">
        <v>1.1222678976570748</v>
      </c>
      <c r="D62" s="153">
        <v>1.2561373886383329</v>
      </c>
      <c r="E62" s="153">
        <v>0.8444358571265469</v>
      </c>
      <c r="F62" s="153">
        <v>2.0820469112825375</v>
      </c>
      <c r="G62" s="153">
        <v>1.5504677244302034</v>
      </c>
      <c r="H62" s="153">
        <v>1.8458688814247974</v>
      </c>
      <c r="I62" s="153">
        <v>2.193375869480596</v>
      </c>
      <c r="J62" s="153">
        <v>1.8308689708386099</v>
      </c>
      <c r="K62" s="153">
        <v>1.5067462840378807</v>
      </c>
      <c r="L62" s="153"/>
      <c r="M62" s="153"/>
      <c r="N62" s="153"/>
      <c r="O62" s="153"/>
      <c r="P62" s="153"/>
      <c r="Q62" s="153"/>
      <c r="R62" s="153"/>
      <c r="S62" s="153"/>
      <c r="T62" s="153"/>
      <c r="U62" s="153"/>
      <c r="V62" s="153"/>
      <c r="W62" s="153"/>
      <c r="X62" s="153"/>
      <c r="Y62" s="153"/>
      <c r="Z62" s="153"/>
      <c r="AA62" s="153"/>
      <c r="AB62" s="153"/>
      <c r="AC62" s="153"/>
    </row>
    <row r="63" spans="1:29" ht="11.25" customHeight="1">
      <c r="A63" s="274"/>
      <c r="B63" s="153"/>
      <c r="C63" s="153"/>
      <c r="D63" s="153"/>
      <c r="E63" s="153"/>
      <c r="F63" s="153"/>
      <c r="G63" s="153"/>
      <c r="H63" s="153"/>
      <c r="I63" s="153"/>
      <c r="J63" s="153"/>
      <c r="K63" s="153"/>
      <c r="L63" s="153"/>
      <c r="M63" s="153"/>
      <c r="N63" s="153"/>
      <c r="O63" s="153"/>
      <c r="P63" s="153"/>
      <c r="Q63" s="153"/>
      <c r="R63" s="153"/>
      <c r="S63" s="153"/>
      <c r="T63" s="153"/>
      <c r="U63" s="153"/>
      <c r="V63" s="153"/>
      <c r="W63" s="153"/>
      <c r="X63" s="153"/>
    </row>
    <row r="64" spans="1:29" ht="11.25" customHeight="1">
      <c r="A64" s="274" t="s">
        <v>50</v>
      </c>
      <c r="B64" s="153">
        <v>7.6232061214671605</v>
      </c>
      <c r="C64" s="153">
        <v>7.4692417396330661</v>
      </c>
      <c r="D64" s="153">
        <v>7.2164155297754631</v>
      </c>
      <c r="E64" s="153">
        <v>6.78978457908776</v>
      </c>
      <c r="F64" s="153">
        <v>6.6925000919977462</v>
      </c>
      <c r="G64" s="153">
        <v>7.1407027446454601</v>
      </c>
      <c r="H64" s="153">
        <v>6.5086339610113235</v>
      </c>
      <c r="I64" s="153">
        <v>6.7946047935367559</v>
      </c>
      <c r="J64" s="153">
        <v>7.9395460134791414</v>
      </c>
      <c r="K64" s="153">
        <v>7.0942314073172748</v>
      </c>
      <c r="L64" s="153"/>
      <c r="M64" s="153"/>
      <c r="N64" s="153"/>
      <c r="O64" s="153"/>
      <c r="P64" s="153"/>
      <c r="Q64" s="153"/>
      <c r="R64" s="153"/>
      <c r="S64" s="153"/>
      <c r="T64" s="153"/>
      <c r="U64" s="153"/>
      <c r="V64" s="153"/>
      <c r="W64" s="153"/>
      <c r="X64" s="153"/>
      <c r="Y64" s="153"/>
      <c r="Z64" s="153"/>
      <c r="AA64" s="153"/>
      <c r="AB64" s="153"/>
      <c r="AC64" s="153"/>
    </row>
    <row r="65" spans="1:30" ht="11.25" customHeight="1">
      <c r="A65" s="274" t="s">
        <v>305</v>
      </c>
      <c r="B65" s="153">
        <v>1.9268970578118192</v>
      </c>
      <c r="C65" s="153">
        <v>2.2177066732050181</v>
      </c>
      <c r="D65" s="153">
        <v>2.2540580003144868</v>
      </c>
      <c r="E65" s="153">
        <v>2.2188242873964139</v>
      </c>
      <c r="F65" s="153">
        <v>2.4163314685191852</v>
      </c>
      <c r="G65" s="153">
        <v>2.5888489167963962</v>
      </c>
      <c r="H65" s="153">
        <v>2.0299038710010855</v>
      </c>
      <c r="I65" s="153">
        <v>2.4661554499011977</v>
      </c>
      <c r="J65" s="153">
        <v>3.1756007878213479</v>
      </c>
      <c r="K65" s="153">
        <v>2.7623916365435739</v>
      </c>
      <c r="L65" s="153"/>
      <c r="M65" s="153"/>
      <c r="N65" s="153"/>
      <c r="O65" s="153"/>
      <c r="P65" s="153"/>
      <c r="Q65" s="153"/>
      <c r="R65" s="153"/>
      <c r="S65" s="153"/>
      <c r="T65" s="153"/>
      <c r="U65" s="153"/>
      <c r="V65" s="153"/>
      <c r="W65" s="153"/>
      <c r="X65" s="153"/>
      <c r="Y65" s="153"/>
      <c r="Z65" s="153"/>
      <c r="AA65" s="153"/>
      <c r="AB65" s="153"/>
      <c r="AC65" s="153"/>
    </row>
    <row r="66" spans="1:30" ht="11.25" customHeight="1">
      <c r="A66" s="274" t="s">
        <v>306</v>
      </c>
      <c r="B66" s="153">
        <v>1.0010090636553406</v>
      </c>
      <c r="C66" s="153">
        <v>0.91753506642804783</v>
      </c>
      <c r="D66" s="153">
        <v>0.87980752946097618</v>
      </c>
      <c r="E66" s="153">
        <v>0.79821029169134561</v>
      </c>
      <c r="F66" s="153">
        <v>0.76571862347856068</v>
      </c>
      <c r="G66" s="153">
        <v>0.61215382784906336</v>
      </c>
      <c r="H66" s="153">
        <v>0.65943009001023756</v>
      </c>
      <c r="I66" s="153">
        <v>0.52354934363555738</v>
      </c>
      <c r="J66" s="153">
        <v>0.626745225657793</v>
      </c>
      <c r="K66" s="153">
        <v>0.66503977077370102</v>
      </c>
      <c r="L66" s="153"/>
      <c r="M66" s="153"/>
      <c r="N66" s="153"/>
      <c r="O66" s="153"/>
      <c r="P66" s="153"/>
      <c r="Q66" s="153"/>
      <c r="R66" s="153"/>
      <c r="S66" s="153"/>
      <c r="T66" s="153"/>
      <c r="U66" s="153"/>
      <c r="V66" s="153"/>
      <c r="W66" s="153"/>
      <c r="X66" s="153"/>
      <c r="Y66" s="153"/>
      <c r="Z66" s="153"/>
      <c r="AA66" s="153"/>
      <c r="AB66" s="153"/>
      <c r="AC66" s="153"/>
    </row>
    <row r="67" spans="1:30" ht="11.25" customHeight="1">
      <c r="A67" s="274" t="s">
        <v>307</v>
      </c>
      <c r="B67" s="153">
        <v>0.51740000000000008</v>
      </c>
      <c r="C67" s="153">
        <v>0.51740000000000008</v>
      </c>
      <c r="D67" s="153">
        <v>0.45530000000000004</v>
      </c>
      <c r="E67" s="153">
        <v>0.37990000000000007</v>
      </c>
      <c r="F67" s="153">
        <v>0.40040000000000003</v>
      </c>
      <c r="G67" s="153">
        <v>0.37810000000000005</v>
      </c>
      <c r="H67" s="153">
        <v>0.36930000000000002</v>
      </c>
      <c r="I67" s="153">
        <v>0.31970000000000004</v>
      </c>
      <c r="J67" s="153">
        <v>0.45050000000000001</v>
      </c>
      <c r="K67" s="153">
        <v>0.49359999999999998</v>
      </c>
      <c r="L67" s="153"/>
      <c r="M67" s="153"/>
      <c r="N67" s="153"/>
      <c r="O67" s="153"/>
      <c r="P67" s="153"/>
      <c r="Q67" s="153"/>
      <c r="R67" s="153"/>
      <c r="S67" s="153"/>
      <c r="T67" s="153"/>
      <c r="U67" s="153"/>
      <c r="V67" s="153"/>
      <c r="W67" s="153"/>
      <c r="X67" s="153"/>
      <c r="Y67" s="153"/>
      <c r="Z67" s="153"/>
      <c r="AA67" s="153"/>
      <c r="AB67" s="153"/>
      <c r="AC67" s="153"/>
    </row>
    <row r="68" spans="1:30" ht="11.25" customHeight="1">
      <c r="A68" s="274" t="s">
        <v>308</v>
      </c>
      <c r="B68" s="153">
        <v>1.43</v>
      </c>
      <c r="C68" s="153">
        <v>1.17</v>
      </c>
      <c r="D68" s="153">
        <v>1.3</v>
      </c>
      <c r="E68" s="153">
        <v>1.17</v>
      </c>
      <c r="F68" s="153">
        <v>1.17</v>
      </c>
      <c r="G68" s="153">
        <v>1.3</v>
      </c>
      <c r="H68" s="153">
        <v>1.04</v>
      </c>
      <c r="I68" s="153">
        <v>0.78</v>
      </c>
      <c r="J68" s="153">
        <v>0.91000000000000014</v>
      </c>
      <c r="K68" s="153">
        <v>0.91000000000000014</v>
      </c>
      <c r="L68" s="153"/>
      <c r="M68" s="153"/>
      <c r="N68" s="153"/>
      <c r="O68" s="153"/>
      <c r="P68" s="153"/>
      <c r="Q68" s="153"/>
      <c r="R68" s="153"/>
      <c r="S68" s="153"/>
      <c r="T68" s="153"/>
      <c r="U68" s="153"/>
      <c r="V68" s="153"/>
      <c r="W68" s="153"/>
      <c r="X68" s="153"/>
      <c r="Y68" s="153"/>
      <c r="Z68" s="153"/>
      <c r="AA68" s="153"/>
      <c r="AB68" s="153"/>
      <c r="AC68" s="153"/>
    </row>
    <row r="69" spans="1:30" ht="11.25" customHeight="1">
      <c r="A69" s="274" t="s">
        <v>309</v>
      </c>
      <c r="B69" s="153">
        <v>2.7479000000000005</v>
      </c>
      <c r="C69" s="153">
        <v>2.6466000000000003</v>
      </c>
      <c r="D69" s="153">
        <v>2.3272500000000003</v>
      </c>
      <c r="E69" s="153">
        <v>2.2228500000000002</v>
      </c>
      <c r="F69" s="153">
        <v>1.9400500000000003</v>
      </c>
      <c r="G69" s="153">
        <v>2.2616000000000005</v>
      </c>
      <c r="H69" s="153">
        <v>2.41</v>
      </c>
      <c r="I69" s="153">
        <v>2.7052000000000005</v>
      </c>
      <c r="J69" s="153">
        <v>2.7766999999999999</v>
      </c>
      <c r="K69" s="153">
        <v>2.2632000000000003</v>
      </c>
      <c r="L69" s="153"/>
      <c r="M69" s="153"/>
      <c r="N69" s="153"/>
      <c r="O69" s="153"/>
      <c r="P69" s="153"/>
      <c r="Q69" s="153"/>
      <c r="R69" s="153"/>
      <c r="S69" s="153"/>
      <c r="T69" s="153"/>
      <c r="U69" s="153"/>
      <c r="V69" s="153"/>
      <c r="W69" s="153"/>
      <c r="X69" s="153"/>
      <c r="Y69" s="153"/>
      <c r="Z69" s="153"/>
      <c r="AA69" s="153"/>
      <c r="AB69" s="153"/>
      <c r="AC69" s="153"/>
    </row>
    <row r="70" spans="1:30" ht="11.25" customHeight="1">
      <c r="A70" s="274"/>
      <c r="B70" s="153"/>
      <c r="C70" s="153"/>
      <c r="D70" s="153"/>
      <c r="E70" s="153"/>
      <c r="F70" s="153"/>
      <c r="G70" s="153"/>
      <c r="H70" s="153"/>
      <c r="I70" s="153"/>
      <c r="J70" s="153"/>
      <c r="K70" s="153"/>
      <c r="L70" s="153"/>
      <c r="M70" s="153"/>
      <c r="N70" s="153"/>
      <c r="O70" s="153"/>
      <c r="P70" s="153"/>
      <c r="Q70" s="153"/>
      <c r="R70" s="153"/>
      <c r="S70" s="153"/>
      <c r="T70" s="153"/>
      <c r="U70" s="153"/>
      <c r="V70" s="153"/>
      <c r="W70" s="153"/>
      <c r="X70" s="153"/>
    </row>
    <row r="71" spans="1:30" ht="11.25" customHeight="1">
      <c r="A71" s="274" t="s">
        <v>310</v>
      </c>
      <c r="B71" s="153">
        <v>263.60740359152209</v>
      </c>
      <c r="C71" s="153">
        <v>276.26112390741554</v>
      </c>
      <c r="D71" s="153">
        <v>268.67697944699739</v>
      </c>
      <c r="E71" s="153">
        <v>260.00790778948823</v>
      </c>
      <c r="F71" s="153">
        <v>278.51127477191818</v>
      </c>
      <c r="G71" s="153">
        <v>269.6419340467686</v>
      </c>
      <c r="H71" s="153">
        <v>273.89352135838834</v>
      </c>
      <c r="I71" s="153">
        <v>286.31669726672322</v>
      </c>
      <c r="J71" s="153">
        <v>272.14404856500437</v>
      </c>
      <c r="K71" s="153">
        <v>277.00908230773553</v>
      </c>
      <c r="L71" s="153"/>
      <c r="M71" s="153"/>
      <c r="N71" s="153"/>
      <c r="O71" s="153"/>
      <c r="P71" s="153"/>
      <c r="Q71" s="153"/>
      <c r="R71" s="153"/>
      <c r="S71" s="153"/>
      <c r="T71" s="153"/>
      <c r="U71" s="153"/>
      <c r="V71" s="153"/>
      <c r="W71" s="153"/>
      <c r="X71" s="153"/>
      <c r="Y71" s="153"/>
      <c r="Z71" s="153"/>
      <c r="AA71" s="153"/>
      <c r="AB71" s="153"/>
      <c r="AC71" s="153"/>
    </row>
    <row r="72" spans="1:30" ht="11.25" customHeight="1">
      <c r="A72" s="274" t="s">
        <v>51</v>
      </c>
      <c r="B72" s="153">
        <v>83.107762854819796</v>
      </c>
      <c r="C72" s="153">
        <v>80.170933559982586</v>
      </c>
      <c r="D72" s="153">
        <v>83.490477139175255</v>
      </c>
      <c r="E72" s="153">
        <v>80.663203031961103</v>
      </c>
      <c r="F72" s="153">
        <v>88.261732326044424</v>
      </c>
      <c r="G72" s="153">
        <v>83.900028242495722</v>
      </c>
      <c r="H72" s="153">
        <v>85.717870216858117</v>
      </c>
      <c r="I72" s="153">
        <v>90.541847265767402</v>
      </c>
      <c r="J72" s="153">
        <v>88.340715071587383</v>
      </c>
      <c r="K72" s="153">
        <v>86.393225350131516</v>
      </c>
      <c r="L72" s="153"/>
      <c r="M72" s="153"/>
      <c r="N72" s="153"/>
      <c r="O72" s="153"/>
      <c r="P72" s="153"/>
      <c r="Q72" s="153"/>
      <c r="R72" s="153"/>
      <c r="S72" s="153"/>
      <c r="T72" s="153"/>
      <c r="U72" s="153"/>
      <c r="V72" s="153"/>
      <c r="W72" s="153"/>
      <c r="X72" s="153"/>
      <c r="Y72" s="153"/>
      <c r="Z72" s="153"/>
      <c r="AA72" s="153"/>
      <c r="AB72" s="153"/>
      <c r="AC72" s="153"/>
      <c r="AD72" s="153"/>
    </row>
    <row r="73" spans="1:30" ht="11.25" customHeight="1">
      <c r="A73" s="274" t="s">
        <v>52</v>
      </c>
      <c r="B73" s="153">
        <v>23.198774701377229</v>
      </c>
      <c r="C73" s="153">
        <v>24.215796262245036</v>
      </c>
      <c r="D73" s="153">
        <v>23.854868548636652</v>
      </c>
      <c r="E73" s="153">
        <v>24.818753988131959</v>
      </c>
      <c r="F73" s="153">
        <v>24.399417009865079</v>
      </c>
      <c r="G73" s="153">
        <v>20.822836727110779</v>
      </c>
      <c r="H73" s="153">
        <v>21.907913638297238</v>
      </c>
      <c r="I73" s="153">
        <v>19.97775897707513</v>
      </c>
      <c r="J73" s="153">
        <v>19.576006880134759</v>
      </c>
      <c r="K73" s="153">
        <v>20.727454461355414</v>
      </c>
      <c r="L73" s="153"/>
      <c r="M73" s="153"/>
      <c r="N73" s="153"/>
      <c r="O73" s="153"/>
      <c r="P73" s="153"/>
      <c r="Q73" s="153"/>
      <c r="R73" s="153"/>
      <c r="S73" s="153"/>
      <c r="T73" s="153"/>
      <c r="U73" s="153"/>
      <c r="V73" s="153"/>
      <c r="W73" s="153"/>
      <c r="X73" s="153"/>
      <c r="Y73" s="153"/>
      <c r="Z73" s="153"/>
      <c r="AA73" s="153"/>
      <c r="AB73" s="153"/>
      <c r="AC73" s="153"/>
    </row>
    <row r="74" spans="1:30" ht="11.25" customHeight="1">
      <c r="A74" s="274" t="s">
        <v>53</v>
      </c>
      <c r="B74" s="153">
        <v>3.2563324012497841</v>
      </c>
      <c r="C74" s="153">
        <v>3.2994260150684296</v>
      </c>
      <c r="D74" s="153">
        <v>3.691985475931479</v>
      </c>
      <c r="E74" s="153">
        <v>3.0626226559636081</v>
      </c>
      <c r="F74" s="153">
        <v>3.2883896239557573</v>
      </c>
      <c r="G74" s="153">
        <v>2.9888351751846289</v>
      </c>
      <c r="H74" s="153">
        <v>3.2727627075923151</v>
      </c>
      <c r="I74" s="153">
        <v>3.2266566612538297</v>
      </c>
      <c r="J74" s="153">
        <v>3.4025204536547942</v>
      </c>
      <c r="K74" s="153">
        <v>3.533136020499239</v>
      </c>
      <c r="L74" s="153"/>
      <c r="M74" s="153"/>
      <c r="N74" s="153"/>
      <c r="O74" s="153"/>
      <c r="P74" s="153"/>
      <c r="Q74" s="153"/>
      <c r="R74" s="153"/>
      <c r="S74" s="153"/>
      <c r="T74" s="153"/>
      <c r="U74" s="153"/>
      <c r="V74" s="153"/>
      <c r="W74" s="153"/>
      <c r="X74" s="153"/>
      <c r="Y74" s="153"/>
      <c r="Z74" s="153"/>
      <c r="AA74" s="153"/>
      <c r="AB74" s="153"/>
      <c r="AC74" s="153"/>
    </row>
    <row r="75" spans="1:30" ht="11.25" customHeight="1">
      <c r="A75" s="274" t="s">
        <v>54</v>
      </c>
      <c r="B75" s="153">
        <v>115.67612943774057</v>
      </c>
      <c r="C75" s="153">
        <v>132.44598574692213</v>
      </c>
      <c r="D75" s="153">
        <v>119.08783608646769</v>
      </c>
      <c r="E75" s="153">
        <v>111.9276995395763</v>
      </c>
      <c r="F75" s="153">
        <v>119.12208835460905</v>
      </c>
      <c r="G75" s="153">
        <v>124.34839962700094</v>
      </c>
      <c r="H75" s="153">
        <v>116.62205064866558</v>
      </c>
      <c r="I75" s="153">
        <v>133.19180266206075</v>
      </c>
      <c r="J75" s="153">
        <v>117.67641550841331</v>
      </c>
      <c r="K75" s="153">
        <v>121.94155046772632</v>
      </c>
      <c r="L75" s="153"/>
      <c r="M75" s="153"/>
      <c r="N75" s="153"/>
      <c r="O75" s="153"/>
      <c r="P75" s="153"/>
      <c r="Q75" s="153"/>
      <c r="R75" s="153"/>
      <c r="S75" s="153"/>
      <c r="T75" s="153"/>
      <c r="U75" s="153"/>
      <c r="V75" s="153"/>
      <c r="W75" s="153"/>
      <c r="X75" s="153"/>
      <c r="Y75" s="153"/>
      <c r="Z75" s="153"/>
      <c r="AA75" s="153"/>
      <c r="AB75" s="153"/>
      <c r="AC75" s="153"/>
    </row>
    <row r="76" spans="1:30" ht="11.25" customHeight="1">
      <c r="A76" s="274" t="s">
        <v>55</v>
      </c>
      <c r="B76" s="153">
        <v>13.443736208248378</v>
      </c>
      <c r="C76" s="153">
        <v>9.8669422221978245</v>
      </c>
      <c r="D76" s="153">
        <v>8.5710375946479829</v>
      </c>
      <c r="E76" s="153">
        <v>10.019416655162765</v>
      </c>
      <c r="F76" s="153">
        <v>11.209947562684405</v>
      </c>
      <c r="G76" s="153">
        <v>9.614483272013862</v>
      </c>
      <c r="H76" s="153">
        <v>11.99279460315017</v>
      </c>
      <c r="I76" s="153">
        <v>11.710337673263979</v>
      </c>
      <c r="J76" s="153">
        <v>12.716663876595222</v>
      </c>
      <c r="K76" s="153">
        <v>12.790440251648597</v>
      </c>
      <c r="L76" s="153"/>
      <c r="M76" s="153"/>
      <c r="N76" s="153"/>
      <c r="O76" s="153"/>
      <c r="P76" s="153"/>
      <c r="Q76" s="153"/>
      <c r="R76" s="153"/>
      <c r="S76" s="153"/>
      <c r="T76" s="153"/>
      <c r="U76" s="153"/>
      <c r="V76" s="153"/>
      <c r="W76" s="153"/>
      <c r="X76" s="153"/>
      <c r="Y76" s="153"/>
      <c r="Z76" s="153"/>
      <c r="AA76" s="153"/>
      <c r="AB76" s="153"/>
      <c r="AC76" s="153"/>
    </row>
    <row r="77" spans="1:30" ht="11.25" customHeight="1">
      <c r="A77" s="274"/>
      <c r="B77" s="153"/>
      <c r="C77" s="153"/>
      <c r="D77" s="153"/>
      <c r="E77" s="153"/>
      <c r="F77" s="153"/>
      <c r="G77" s="153"/>
      <c r="H77" s="153"/>
      <c r="I77" s="153"/>
      <c r="J77" s="153"/>
      <c r="K77" s="153"/>
      <c r="L77" s="153"/>
      <c r="M77" s="153"/>
      <c r="N77" s="153"/>
      <c r="O77" s="153"/>
      <c r="P77" s="153"/>
      <c r="Q77" s="153"/>
      <c r="R77" s="153"/>
      <c r="S77" s="153"/>
      <c r="T77" s="153"/>
      <c r="U77" s="153"/>
      <c r="V77" s="153"/>
      <c r="W77" s="153"/>
      <c r="X77" s="153"/>
    </row>
    <row r="78" spans="1:30" ht="11.25" customHeight="1">
      <c r="A78" s="274" t="s">
        <v>311</v>
      </c>
      <c r="B78" s="153">
        <v>1.9276615378061077</v>
      </c>
      <c r="C78" s="153">
        <v>1.731077139404801</v>
      </c>
      <c r="D78" s="153">
        <v>1.7288686464683054</v>
      </c>
      <c r="E78" s="153">
        <v>1.7697318482259969</v>
      </c>
      <c r="F78" s="153">
        <v>1.823098821441179</v>
      </c>
      <c r="G78" s="153">
        <v>1.9501251271659297</v>
      </c>
      <c r="H78" s="153">
        <v>2.1951125605824071</v>
      </c>
      <c r="I78" s="153">
        <v>2.2884298438862096</v>
      </c>
      <c r="J78" s="153">
        <v>2.4071550621225173</v>
      </c>
      <c r="K78" s="153">
        <v>2.4864082333539015</v>
      </c>
      <c r="L78" s="153"/>
      <c r="M78" s="153"/>
      <c r="N78" s="153"/>
      <c r="O78" s="153"/>
      <c r="P78" s="153"/>
      <c r="Q78" s="153"/>
      <c r="R78" s="153"/>
      <c r="S78" s="153"/>
      <c r="T78" s="153"/>
      <c r="U78" s="153"/>
      <c r="V78" s="153"/>
      <c r="W78" s="153"/>
      <c r="X78" s="153"/>
      <c r="Y78" s="153"/>
      <c r="Z78" s="153"/>
      <c r="AA78" s="153"/>
      <c r="AB78" s="153"/>
      <c r="AC78" s="153"/>
    </row>
    <row r="79" spans="1:30" ht="11.25" customHeight="1">
      <c r="A79" s="274" t="s">
        <v>56</v>
      </c>
      <c r="B79" s="153">
        <v>0.42166448427997211</v>
      </c>
      <c r="C79" s="153">
        <v>0.44731055594937624</v>
      </c>
      <c r="D79" s="153">
        <v>0.39441181068947806</v>
      </c>
      <c r="E79" s="153">
        <v>0.36799572534455582</v>
      </c>
      <c r="F79" s="153">
        <v>0.41746419320599115</v>
      </c>
      <c r="G79" s="153">
        <v>0.50149032908369628</v>
      </c>
      <c r="H79" s="153">
        <v>0.58895003471597196</v>
      </c>
      <c r="I79" s="153">
        <v>0.58030885570448409</v>
      </c>
      <c r="J79" s="153">
        <v>0.67677750265298908</v>
      </c>
      <c r="K79" s="153">
        <v>0.81353541591901113</v>
      </c>
      <c r="L79" s="153"/>
      <c r="M79" s="153"/>
      <c r="N79" s="153"/>
      <c r="O79" s="153"/>
      <c r="P79" s="153"/>
      <c r="Q79" s="153"/>
      <c r="R79" s="153"/>
      <c r="S79" s="153"/>
      <c r="T79" s="153"/>
      <c r="U79" s="153"/>
      <c r="V79" s="153"/>
      <c r="W79" s="153"/>
      <c r="X79" s="153"/>
      <c r="Y79" s="153"/>
      <c r="Z79" s="153"/>
      <c r="AA79" s="153"/>
      <c r="AB79" s="153"/>
      <c r="AC79" s="153"/>
    </row>
    <row r="80" spans="1:30" ht="11.25" customHeight="1">
      <c r="A80" s="274" t="s">
        <v>57</v>
      </c>
      <c r="B80" s="153">
        <v>0.33401466381359529</v>
      </c>
      <c r="C80" s="153">
        <v>0.37090081588607393</v>
      </c>
      <c r="D80" s="153">
        <v>0.38905635092578117</v>
      </c>
      <c r="E80" s="153">
        <v>0.46482815266878924</v>
      </c>
      <c r="F80" s="153">
        <v>0.42729659251235053</v>
      </c>
      <c r="G80" s="153">
        <v>0.44983798889931953</v>
      </c>
      <c r="H80" s="153">
        <v>0.48510641945465921</v>
      </c>
      <c r="I80" s="153">
        <v>0.47822503558000723</v>
      </c>
      <c r="J80" s="153">
        <v>0.53518705678238743</v>
      </c>
      <c r="K80" s="153">
        <v>0.47325382451864895</v>
      </c>
      <c r="L80" s="153"/>
      <c r="M80" s="153"/>
      <c r="N80" s="153"/>
      <c r="O80" s="153"/>
      <c r="P80" s="153"/>
      <c r="Q80" s="153"/>
      <c r="R80" s="153"/>
      <c r="S80" s="153"/>
      <c r="T80" s="153"/>
      <c r="U80" s="153"/>
      <c r="V80" s="153"/>
      <c r="W80" s="153"/>
      <c r="X80" s="153"/>
      <c r="Y80" s="153"/>
      <c r="Z80" s="153"/>
      <c r="AA80" s="153"/>
      <c r="AB80" s="153"/>
      <c r="AC80" s="153"/>
    </row>
    <row r="81" spans="1:30" ht="11.25" customHeight="1">
      <c r="A81" s="274" t="s">
        <v>58</v>
      </c>
      <c r="B81" s="153">
        <v>0.51213244514668343</v>
      </c>
      <c r="C81" s="153">
        <v>0.4846359378353377</v>
      </c>
      <c r="D81" s="153">
        <v>0.37092879879225071</v>
      </c>
      <c r="E81" s="153">
        <v>0.42419178878708957</v>
      </c>
      <c r="F81" s="153">
        <v>0.49545799885679997</v>
      </c>
      <c r="G81" s="153">
        <v>0.51867477956667896</v>
      </c>
      <c r="H81" s="153">
        <v>0.46862881708629434</v>
      </c>
      <c r="I81" s="153">
        <v>0.51599273022136272</v>
      </c>
      <c r="J81" s="153">
        <v>0.47847961953656887</v>
      </c>
      <c r="K81" s="153">
        <v>0.48144581503961076</v>
      </c>
      <c r="L81" s="153"/>
      <c r="M81" s="153"/>
      <c r="N81" s="153"/>
      <c r="O81" s="153"/>
      <c r="P81" s="153"/>
      <c r="Q81" s="153"/>
      <c r="R81" s="153"/>
      <c r="S81" s="153"/>
      <c r="T81" s="153"/>
      <c r="U81" s="153"/>
      <c r="V81" s="153"/>
      <c r="W81" s="153"/>
      <c r="X81" s="153"/>
      <c r="Y81" s="153"/>
      <c r="Z81" s="153"/>
      <c r="AA81" s="153"/>
      <c r="AB81" s="153"/>
      <c r="AC81" s="153"/>
    </row>
    <row r="82" spans="1:30" ht="11.25" customHeight="1">
      <c r="A82" s="274" t="s">
        <v>312</v>
      </c>
      <c r="B82" s="153">
        <v>0.6598499445658571</v>
      </c>
      <c r="C82" s="153">
        <v>0.42822982973401302</v>
      </c>
      <c r="D82" s="153">
        <v>0.57447168606079546</v>
      </c>
      <c r="E82" s="153">
        <v>0.5127161814255623</v>
      </c>
      <c r="F82" s="153">
        <v>0.48288003686603731</v>
      </c>
      <c r="G82" s="153">
        <v>0.48012202961623485</v>
      </c>
      <c r="H82" s="153">
        <v>0.65242728932548144</v>
      </c>
      <c r="I82" s="153">
        <v>0.71390322238035564</v>
      </c>
      <c r="J82" s="153">
        <v>0.71671088315057196</v>
      </c>
      <c r="K82" s="153">
        <v>0.71817317787663049</v>
      </c>
      <c r="L82" s="153"/>
      <c r="M82" s="153"/>
      <c r="N82" s="153"/>
      <c r="O82" s="153"/>
      <c r="P82" s="153"/>
      <c r="Q82" s="153"/>
      <c r="R82" s="153"/>
      <c r="S82" s="153"/>
      <c r="T82" s="153"/>
      <c r="U82" s="153"/>
      <c r="V82" s="153"/>
      <c r="W82" s="153"/>
      <c r="X82" s="153"/>
      <c r="Y82" s="153"/>
      <c r="Z82" s="153"/>
      <c r="AA82" s="153"/>
      <c r="AB82" s="153"/>
      <c r="AC82" s="153"/>
    </row>
    <row r="83" spans="1:30" ht="11.25" customHeight="1">
      <c r="A83" s="274"/>
      <c r="B83" s="153"/>
      <c r="C83" s="153"/>
      <c r="D83" s="153"/>
      <c r="E83" s="153"/>
      <c r="F83" s="153"/>
      <c r="G83" s="153"/>
      <c r="H83" s="153"/>
      <c r="I83" s="153"/>
      <c r="J83" s="153"/>
      <c r="K83" s="153"/>
      <c r="L83" s="153"/>
      <c r="M83" s="153"/>
      <c r="N83" s="153"/>
      <c r="O83" s="153"/>
      <c r="P83" s="153"/>
      <c r="Q83" s="153"/>
      <c r="R83" s="153"/>
      <c r="S83" s="153"/>
      <c r="T83" s="153"/>
      <c r="U83" s="153"/>
      <c r="V83" s="153"/>
      <c r="W83" s="153"/>
      <c r="X83" s="153"/>
    </row>
    <row r="84" spans="1:30" ht="11.25" customHeight="1">
      <c r="A84" s="274" t="s">
        <v>59</v>
      </c>
      <c r="B84" s="153">
        <v>284.29790137121597</v>
      </c>
      <c r="C84" s="153">
        <v>297.33769389776865</v>
      </c>
      <c r="D84" s="153">
        <v>290.54432867391813</v>
      </c>
      <c r="E84" s="153">
        <v>281.00737013959156</v>
      </c>
      <c r="F84" s="153">
        <v>298.32828124501532</v>
      </c>
      <c r="G84" s="153">
        <v>291.00153458108139</v>
      </c>
      <c r="H84" s="153">
        <v>298.3715491181336</v>
      </c>
      <c r="I84" s="153">
        <v>308.43587631922549</v>
      </c>
      <c r="J84" s="153">
        <v>298.69319818312397</v>
      </c>
      <c r="K84" s="153">
        <v>303.77194543437218</v>
      </c>
      <c r="L84" s="153"/>
      <c r="M84" s="153"/>
      <c r="N84" s="153"/>
      <c r="O84" s="153"/>
      <c r="P84" s="153"/>
      <c r="Q84" s="153"/>
      <c r="R84" s="153"/>
      <c r="S84" s="153"/>
      <c r="T84" s="153"/>
      <c r="U84" s="153"/>
      <c r="V84" s="153"/>
      <c r="W84" s="153"/>
      <c r="X84" s="153"/>
      <c r="Y84" s="153"/>
      <c r="Z84" s="153"/>
      <c r="AA84" s="153"/>
      <c r="AB84" s="153"/>
      <c r="AC84" s="153"/>
      <c r="AD84" s="153"/>
    </row>
    <row r="85" spans="1:30" ht="11.25" customHeight="1">
      <c r="A85" s="274" t="s">
        <v>60</v>
      </c>
      <c r="B85" s="153">
        <v>130.9732764275002</v>
      </c>
      <c r="C85" s="153">
        <v>144.09585072482636</v>
      </c>
      <c r="D85" s="153">
        <v>127.46705157709519</v>
      </c>
      <c r="E85" s="153">
        <v>116.31046115212307</v>
      </c>
      <c r="F85" s="153">
        <v>123.56941146166085</v>
      </c>
      <c r="G85" s="153">
        <v>128.08932312732426</v>
      </c>
      <c r="H85" s="153">
        <v>117.36241755396826</v>
      </c>
      <c r="I85" s="153">
        <v>136.33611660707143</v>
      </c>
      <c r="J85" s="153">
        <v>113.44794545880443</v>
      </c>
      <c r="K85" s="153">
        <v>116.36216938565752</v>
      </c>
      <c r="L85" s="153"/>
      <c r="M85" s="153"/>
      <c r="N85" s="153"/>
      <c r="O85" s="153"/>
      <c r="P85" s="153"/>
      <c r="Q85" s="153"/>
      <c r="R85" s="153"/>
      <c r="S85" s="153"/>
      <c r="T85" s="153"/>
      <c r="U85" s="153"/>
      <c r="V85" s="153"/>
      <c r="W85" s="153"/>
      <c r="X85" s="153"/>
      <c r="Y85" s="153"/>
      <c r="Z85" s="153"/>
      <c r="AA85" s="153"/>
      <c r="AB85" s="153"/>
      <c r="AC85" s="153"/>
    </row>
    <row r="86" spans="1:30" ht="11.25" customHeight="1">
      <c r="A86" s="274" t="s">
        <v>61</v>
      </c>
      <c r="B86" s="153">
        <v>134.56178870182799</v>
      </c>
      <c r="C86" s="153">
        <v>133.89635032199399</v>
      </c>
      <c r="D86" s="153">
        <v>142.93879651637053</v>
      </c>
      <c r="E86" s="153">
        <v>145.46717848559115</v>
      </c>
      <c r="F86" s="153">
        <v>156.76496213169852</v>
      </c>
      <c r="G86" s="153">
        <v>143.50273604661024</v>
      </c>
      <c r="H86" s="153">
        <v>158.7262163650025</v>
      </c>
      <c r="I86" s="153">
        <v>152.269010503538</v>
      </c>
      <c r="J86" s="153">
        <v>161.10325816832244</v>
      </c>
      <c r="K86" s="153">
        <v>163.13332115543193</v>
      </c>
      <c r="L86" s="153"/>
      <c r="M86" s="153"/>
      <c r="N86" s="153"/>
      <c r="O86" s="153"/>
      <c r="P86" s="153"/>
      <c r="Q86" s="153"/>
      <c r="R86" s="153"/>
      <c r="S86" s="153"/>
      <c r="T86" s="153"/>
      <c r="U86" s="153"/>
      <c r="V86" s="153"/>
      <c r="W86" s="153"/>
      <c r="X86" s="153"/>
      <c r="Y86" s="153"/>
      <c r="Z86" s="153"/>
      <c r="AA86" s="153"/>
      <c r="AB86" s="153"/>
      <c r="AC86" s="153"/>
    </row>
    <row r="87" spans="1:30" ht="11.25" customHeight="1">
      <c r="A87" s="275" t="s">
        <v>62</v>
      </c>
      <c r="B87" s="156">
        <v>18.762836241887769</v>
      </c>
      <c r="C87" s="156">
        <v>19.345492850948286</v>
      </c>
      <c r="D87" s="156">
        <v>20.138480580452413</v>
      </c>
      <c r="E87" s="156">
        <v>19.229730501877317</v>
      </c>
      <c r="F87" s="156">
        <v>17.993907651655938</v>
      </c>
      <c r="G87" s="156">
        <v>19.409475407146882</v>
      </c>
      <c r="H87" s="156">
        <v>22.282915199162836</v>
      </c>
      <c r="I87" s="156">
        <v>19.830749208616048</v>
      </c>
      <c r="J87" s="156">
        <v>24.141994555997087</v>
      </c>
      <c r="K87" s="156">
        <v>24.276454893282729</v>
      </c>
      <c r="L87" s="153"/>
      <c r="M87" s="153"/>
      <c r="N87" s="153"/>
      <c r="O87" s="153"/>
      <c r="P87" s="153"/>
      <c r="Q87" s="153"/>
      <c r="R87" s="153"/>
      <c r="S87" s="153"/>
      <c r="T87" s="153"/>
      <c r="U87" s="153"/>
      <c r="V87" s="153"/>
      <c r="W87" s="153"/>
      <c r="X87" s="153"/>
      <c r="Y87" s="153"/>
      <c r="Z87" s="153"/>
      <c r="AA87" s="153"/>
      <c r="AB87" s="153"/>
    </row>
    <row r="88" spans="1:30" ht="11.25" customHeight="1">
      <c r="B88" s="153"/>
      <c r="C88" s="153"/>
      <c r="D88" s="153"/>
      <c r="E88" s="153"/>
      <c r="F88" s="153"/>
      <c r="G88" s="153"/>
      <c r="H88" s="153"/>
      <c r="I88" s="153"/>
      <c r="K88" s="157" t="s">
        <v>63</v>
      </c>
      <c r="L88" s="153"/>
      <c r="M88" s="153"/>
      <c r="N88" s="153"/>
      <c r="O88" s="153"/>
      <c r="P88" s="153"/>
      <c r="Q88" s="153"/>
      <c r="R88" s="153"/>
      <c r="S88" s="153"/>
      <c r="T88" s="153"/>
      <c r="U88" s="153"/>
      <c r="V88" s="153"/>
      <c r="W88" s="153"/>
      <c r="X88" s="153"/>
      <c r="Y88" s="153"/>
      <c r="Z88" s="153"/>
      <c r="AA88" s="153"/>
      <c r="AB88" s="153"/>
    </row>
    <row r="89" spans="1:30" ht="9" customHeight="1">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row>
    <row r="90" spans="1:30" ht="9" customHeight="1">
      <c r="B90" s="158"/>
      <c r="C90" s="158"/>
      <c r="D90" s="158"/>
      <c r="E90" s="158"/>
      <c r="F90" s="158"/>
      <c r="G90" s="158"/>
      <c r="H90" s="158"/>
      <c r="I90" s="158"/>
      <c r="J90" s="158"/>
      <c r="K90" s="158"/>
      <c r="L90" s="159"/>
      <c r="M90" s="159"/>
      <c r="N90" s="159"/>
      <c r="O90" s="159"/>
      <c r="P90" s="159"/>
      <c r="Q90" s="159"/>
      <c r="R90" s="159"/>
      <c r="S90" s="159"/>
      <c r="T90" s="159"/>
      <c r="U90" s="159"/>
      <c r="V90" s="159"/>
      <c r="W90" s="159"/>
      <c r="X90" s="159"/>
      <c r="Y90" s="159"/>
      <c r="Z90" s="159"/>
      <c r="AA90" s="159"/>
      <c r="AB90" s="159"/>
    </row>
    <row r="91" spans="1:30" ht="9" customHeight="1"/>
    <row r="92" spans="1:30" ht="9" customHeight="1">
      <c r="B92" s="153"/>
      <c r="C92" s="153"/>
      <c r="D92" s="153"/>
      <c r="E92" s="153"/>
      <c r="F92" s="153"/>
      <c r="G92" s="153"/>
      <c r="H92" s="153"/>
      <c r="I92" s="153"/>
      <c r="J92" s="153"/>
      <c r="K92" s="153"/>
    </row>
    <row r="93" spans="1:30" ht="9" customHeight="1">
      <c r="C93" s="160"/>
      <c r="D93" s="160"/>
      <c r="E93" s="160"/>
      <c r="F93" s="160"/>
      <c r="G93" s="160"/>
      <c r="H93" s="160"/>
      <c r="I93" s="160"/>
      <c r="J93" s="160"/>
      <c r="K93" s="160"/>
    </row>
    <row r="94" spans="1:30" ht="9" customHeight="1">
      <c r="L94" s="160"/>
    </row>
    <row r="95" spans="1:30" ht="9" customHeight="1">
      <c r="B95" s="161"/>
      <c r="C95" s="161"/>
      <c r="D95" s="161"/>
      <c r="E95" s="161"/>
      <c r="F95" s="161"/>
      <c r="G95" s="161"/>
      <c r="H95" s="161"/>
      <c r="I95" s="161"/>
      <c r="J95" s="161"/>
      <c r="K95" s="161"/>
    </row>
    <row r="96" spans="1:30"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sheetData>
  <pageMargins left="0.66700000000000004" right="0.66700000000000004" top="0.66700000000000004" bottom="0.72" header="0" footer="0"/>
  <pageSetup scale="95" firstPageNumber="19"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22E8-8837-4C7F-9686-F79562A480DB}">
  <sheetPr codeName="Sheet20">
    <pageSetUpPr fitToPage="1"/>
  </sheetPr>
  <dimension ref="A1:H46"/>
  <sheetViews>
    <sheetView showGridLines="0" zoomScale="140" zoomScaleNormal="140" workbookViewId="0"/>
  </sheetViews>
  <sheetFormatPr defaultColWidth="9" defaultRowHeight="11.25"/>
  <cols>
    <col min="1" max="1" width="11.140625" style="49" customWidth="1"/>
    <col min="2" max="6" width="14.42578125" style="49" customWidth="1"/>
    <col min="7" max="7" width="9.7109375" style="49" customWidth="1"/>
    <col min="8" max="9" width="9" style="49" customWidth="1"/>
    <col min="10" max="10" width="5.85546875" style="49" customWidth="1"/>
    <col min="11" max="16384" width="9" style="49"/>
  </cols>
  <sheetData>
    <row r="1" spans="1:8" ht="11.25" customHeight="1">
      <c r="A1" s="47" t="s">
        <v>283</v>
      </c>
      <c r="B1" s="48"/>
      <c r="C1" s="48"/>
      <c r="D1" s="48"/>
      <c r="E1" s="48"/>
      <c r="F1" s="48"/>
    </row>
    <row r="2" spans="1:8" ht="33.75" customHeight="1">
      <c r="A2" s="70" t="s">
        <v>156</v>
      </c>
      <c r="B2" s="225" t="s">
        <v>292</v>
      </c>
      <c r="C2" s="225" t="s">
        <v>293</v>
      </c>
      <c r="D2" s="225" t="s">
        <v>294</v>
      </c>
      <c r="E2" s="225" t="s">
        <v>295</v>
      </c>
      <c r="F2" s="225" t="s">
        <v>296</v>
      </c>
    </row>
    <row r="3" spans="1:8" ht="11.25" customHeight="1">
      <c r="A3" s="49" t="s">
        <v>75</v>
      </c>
      <c r="B3" s="187">
        <v>0.63826000000000005</v>
      </c>
      <c r="C3" s="187">
        <v>0.49908294410301435</v>
      </c>
      <c r="D3" s="187">
        <v>78.194300771317998</v>
      </c>
      <c r="E3" s="187">
        <v>0.13917705589698567</v>
      </c>
      <c r="F3" s="187">
        <v>21.805699228681988</v>
      </c>
      <c r="G3" s="56"/>
      <c r="H3" s="195"/>
    </row>
    <row r="4" spans="1:8" ht="11.25" customHeight="1">
      <c r="A4" s="49" t="s">
        <v>76</v>
      </c>
      <c r="B4" s="187">
        <v>0.60301666666666665</v>
      </c>
      <c r="C4" s="295">
        <v>0.49109875621890547</v>
      </c>
      <c r="D4" s="187">
        <v>81.440328827656302</v>
      </c>
      <c r="E4" s="187">
        <v>0.11191791044776118</v>
      </c>
      <c r="F4" s="187">
        <v>18.559671172343691</v>
      </c>
      <c r="G4" s="56"/>
      <c r="H4" s="195"/>
    </row>
    <row r="5" spans="1:8" ht="11.25" customHeight="1">
      <c r="A5" s="49" t="s">
        <v>77</v>
      </c>
      <c r="B5" s="187">
        <v>0.57141083333333331</v>
      </c>
      <c r="C5" s="295">
        <v>0.47409334560855848</v>
      </c>
      <c r="D5" s="187">
        <v>82.968910974775909</v>
      </c>
      <c r="E5" s="187">
        <v>9.7317487724774818E-2</v>
      </c>
      <c r="F5" s="187">
        <v>17.031089025224087</v>
      </c>
      <c r="G5" s="56"/>
      <c r="H5" s="195"/>
    </row>
    <row r="6" spans="1:8" ht="11.25" customHeight="1">
      <c r="A6" s="49" t="s">
        <v>78</v>
      </c>
      <c r="B6" s="187">
        <v>0.5321258333333333</v>
      </c>
      <c r="C6" s="295">
        <v>0.45985395741878837</v>
      </c>
      <c r="D6" s="187">
        <v>86.418273388115608</v>
      </c>
      <c r="E6" s="187">
        <v>7.2271875914544925E-2</v>
      </c>
      <c r="F6" s="187">
        <v>13.581726611884392</v>
      </c>
      <c r="G6" s="56"/>
      <c r="H6" s="195"/>
    </row>
    <row r="7" spans="1:8" ht="11.25" customHeight="1">
      <c r="A7" s="49" t="s">
        <v>79</v>
      </c>
      <c r="B7" s="187">
        <v>0.50585500000000005</v>
      </c>
      <c r="C7" s="295">
        <v>0.42594616183786954</v>
      </c>
      <c r="D7" s="187">
        <v>84.203212746314563</v>
      </c>
      <c r="E7" s="187">
        <v>7.9908838162130513E-2</v>
      </c>
      <c r="F7" s="187">
        <v>15.796787253685443</v>
      </c>
      <c r="G7" s="56"/>
      <c r="H7" s="195"/>
    </row>
    <row r="8" spans="1:8" ht="11.25" customHeight="1">
      <c r="A8" s="49" t="s">
        <v>80</v>
      </c>
      <c r="B8" s="187">
        <v>0.51353416666666662</v>
      </c>
      <c r="C8" s="295">
        <v>0.4424405172666081</v>
      </c>
      <c r="D8" s="187">
        <v>86.156004017897175</v>
      </c>
      <c r="E8" s="187">
        <v>7.1093649400058523E-2</v>
      </c>
      <c r="F8" s="187">
        <v>13.843995982102818</v>
      </c>
      <c r="G8" s="56"/>
      <c r="H8" s="195"/>
    </row>
    <row r="9" spans="1:8" ht="11.25" customHeight="1">
      <c r="A9" s="49" t="s">
        <v>81</v>
      </c>
      <c r="B9" s="187">
        <v>0.53931999999999991</v>
      </c>
      <c r="C9" s="295">
        <v>0.47164543166520334</v>
      </c>
      <c r="D9" s="187">
        <v>87.451871183194285</v>
      </c>
      <c r="E9" s="187">
        <v>6.7674568334796598E-2</v>
      </c>
      <c r="F9" s="187">
        <v>12.54812881680572</v>
      </c>
      <c r="G9" s="56"/>
      <c r="H9" s="195"/>
    </row>
    <row r="10" spans="1:8" ht="11.25" customHeight="1">
      <c r="A10" s="49" t="s">
        <v>82</v>
      </c>
      <c r="B10" s="187">
        <v>0.55904333333333334</v>
      </c>
      <c r="C10" s="295">
        <v>0.48817254023997658</v>
      </c>
      <c r="D10" s="187">
        <v>87.32284442589004</v>
      </c>
      <c r="E10" s="187">
        <v>7.0870793093356754E-2</v>
      </c>
      <c r="F10" s="187">
        <v>12.677155574109952</v>
      </c>
      <c r="G10" s="56"/>
      <c r="H10" s="195"/>
    </row>
    <row r="11" spans="1:8" ht="11.25" customHeight="1">
      <c r="A11" s="49" t="s">
        <v>83</v>
      </c>
      <c r="B11" s="187">
        <v>0.55677999999999994</v>
      </c>
      <c r="C11" s="295">
        <v>0.47563572139303478</v>
      </c>
      <c r="D11" s="187">
        <v>85.426150614791268</v>
      </c>
      <c r="E11" s="187">
        <v>8.1144278606965173E-2</v>
      </c>
      <c r="F11" s="187">
        <v>14.573849385208732</v>
      </c>
      <c r="G11" s="56"/>
      <c r="H11" s="195"/>
    </row>
    <row r="12" spans="1:8" ht="11.25" customHeight="1">
      <c r="A12" s="49" t="s">
        <v>84</v>
      </c>
      <c r="B12" s="187">
        <v>0.62823666666666655</v>
      </c>
      <c r="C12" s="295">
        <v>0.52375407960198994</v>
      </c>
      <c r="D12" s="187">
        <v>83.368912925912738</v>
      </c>
      <c r="E12" s="187">
        <v>0.1044825870646766</v>
      </c>
      <c r="F12" s="187">
        <v>16.631087074087255</v>
      </c>
      <c r="G12" s="56"/>
      <c r="H12" s="195"/>
    </row>
    <row r="13" spans="1:8" ht="11.25" customHeight="1">
      <c r="A13" s="53" t="s">
        <v>85</v>
      </c>
      <c r="B13" s="187">
        <v>0.60010666666666657</v>
      </c>
      <c r="C13" s="295">
        <v>0.51577991805677481</v>
      </c>
      <c r="D13" s="187">
        <v>85.948040024569224</v>
      </c>
      <c r="E13" s="187">
        <v>8.4326748609891741E-2</v>
      </c>
      <c r="F13" s="187">
        <v>14.051959975430773</v>
      </c>
      <c r="G13" s="56"/>
      <c r="H13" s="195"/>
    </row>
    <row r="14" spans="1:8" ht="11.25" customHeight="1">
      <c r="A14" s="53" t="s">
        <v>86</v>
      </c>
      <c r="B14" s="187">
        <v>0.61716249999999995</v>
      </c>
      <c r="C14" s="187">
        <v>0.54238594161545206</v>
      </c>
      <c r="D14" s="187">
        <v>87.883813682045187</v>
      </c>
      <c r="E14" s="187">
        <v>7.4776558384547845E-2</v>
      </c>
      <c r="F14" s="187">
        <v>12.11618631795481</v>
      </c>
      <c r="G14" s="56"/>
      <c r="H14" s="195"/>
    </row>
    <row r="15" spans="1:8" ht="11.25" customHeight="1">
      <c r="A15" s="53" t="s">
        <v>87</v>
      </c>
      <c r="B15" s="187">
        <v>0.6309041666666666</v>
      </c>
      <c r="C15" s="187">
        <v>0.54952005779923907</v>
      </c>
      <c r="D15" s="187">
        <v>87.100400795034503</v>
      </c>
      <c r="E15" s="187">
        <v>8.1384108867427571E-2</v>
      </c>
      <c r="F15" s="187">
        <v>12.899599204965506</v>
      </c>
      <c r="G15" s="56"/>
      <c r="H15" s="195"/>
    </row>
    <row r="16" spans="1:8" ht="11.25" customHeight="1">
      <c r="A16" s="53" t="s">
        <v>88</v>
      </c>
      <c r="B16" s="187">
        <v>0.67285666666666677</v>
      </c>
      <c r="C16" s="187">
        <v>0.57423331284752721</v>
      </c>
      <c r="D16" s="187">
        <v>85.342590969972875</v>
      </c>
      <c r="E16" s="187">
        <v>9.86233538191396E-2</v>
      </c>
      <c r="F16" s="187">
        <v>14.657409030027136</v>
      </c>
      <c r="G16" s="56"/>
      <c r="H16" s="195"/>
    </row>
    <row r="17" spans="1:8" ht="11.25" customHeight="1">
      <c r="A17" s="53" t="s">
        <v>89</v>
      </c>
      <c r="B17" s="187">
        <v>0.73816999999999999</v>
      </c>
      <c r="C17" s="187">
        <v>0.66691363476733978</v>
      </c>
      <c r="D17" s="187">
        <v>90.346889573856942</v>
      </c>
      <c r="E17" s="187">
        <v>7.1256365232660226E-2</v>
      </c>
      <c r="F17" s="187">
        <v>9.6531104261430603</v>
      </c>
      <c r="G17" s="56"/>
      <c r="H17" s="195"/>
    </row>
    <row r="18" spans="1:8" ht="11.25" customHeight="1">
      <c r="A18" s="53" t="s">
        <v>90</v>
      </c>
      <c r="B18" s="187">
        <v>0.99150166666666639</v>
      </c>
      <c r="C18" s="187">
        <v>0.76634436494000557</v>
      </c>
      <c r="D18" s="187">
        <v>77.291283585672815</v>
      </c>
      <c r="E18" s="187">
        <v>0.22515730172666082</v>
      </c>
      <c r="F18" s="187">
        <v>22.708716414327178</v>
      </c>
      <c r="G18" s="56"/>
      <c r="H18" s="195"/>
    </row>
    <row r="19" spans="1:8" ht="11.25" customHeight="1">
      <c r="A19" s="53" t="s">
        <v>91</v>
      </c>
      <c r="B19" s="187">
        <v>1.0862236363636362</v>
      </c>
      <c r="C19" s="187">
        <v>0.90011959773325867</v>
      </c>
      <c r="D19" s="187">
        <v>82.86687635951283</v>
      </c>
      <c r="E19" s="187">
        <v>0.1861040386303775</v>
      </c>
      <c r="F19" s="187">
        <v>17.133123640487167</v>
      </c>
      <c r="G19" s="56"/>
      <c r="H19" s="195"/>
    </row>
    <row r="20" spans="1:8" ht="11.25" customHeight="1">
      <c r="A20" s="53" t="s">
        <v>103</v>
      </c>
      <c r="B20" s="187">
        <v>0.97347583333333321</v>
      </c>
      <c r="C20" s="187">
        <v>0.8332282477319285</v>
      </c>
      <c r="D20" s="187">
        <v>85.593110707106618</v>
      </c>
      <c r="E20" s="187">
        <v>0.14024758560140474</v>
      </c>
      <c r="F20" s="187">
        <v>14.406889292893396</v>
      </c>
      <c r="G20" s="56"/>
      <c r="H20" s="195"/>
    </row>
    <row r="21" spans="1:8" ht="11.25" customHeight="1">
      <c r="A21" s="222" t="s">
        <v>104</v>
      </c>
      <c r="B21" s="187">
        <v>0.93742416666666661</v>
      </c>
      <c r="C21" s="187">
        <v>0.82618492171495461</v>
      </c>
      <c r="D21" s="187">
        <v>88.133520672156195</v>
      </c>
      <c r="E21" s="187">
        <v>0.11123924495171202</v>
      </c>
      <c r="F21" s="187">
        <v>11.866479327843802</v>
      </c>
      <c r="G21" s="56"/>
      <c r="H21" s="195"/>
    </row>
    <row r="22" spans="1:8" ht="11.25" customHeight="1">
      <c r="A22" s="57" t="s">
        <v>105</v>
      </c>
      <c r="B22" s="187">
        <v>0.8839933333333333</v>
      </c>
      <c r="C22" s="187">
        <v>0.79024457711442786</v>
      </c>
      <c r="D22" s="187">
        <v>89.3948571008561</v>
      </c>
      <c r="E22" s="187">
        <v>9.3748756218905452E-2</v>
      </c>
      <c r="F22" s="187">
        <v>10.6051428991439</v>
      </c>
      <c r="G22" s="56"/>
      <c r="H22" s="195"/>
    </row>
    <row r="23" spans="1:8" ht="11.25" customHeight="1">
      <c r="A23" s="57" t="s">
        <v>106</v>
      </c>
      <c r="B23" s="187">
        <v>0.89700749999999996</v>
      </c>
      <c r="C23" s="187">
        <v>0.7751866044776119</v>
      </c>
      <c r="D23" s="187">
        <v>86.419188744532448</v>
      </c>
      <c r="E23" s="187">
        <v>0.12182089552238805</v>
      </c>
      <c r="F23" s="187">
        <v>13.580811255467545</v>
      </c>
      <c r="G23" s="56"/>
      <c r="H23" s="195"/>
    </row>
    <row r="24" spans="1:8" ht="11.25" customHeight="1">
      <c r="A24" s="57" t="s">
        <v>107</v>
      </c>
      <c r="B24" s="187">
        <v>0.94154666666666664</v>
      </c>
      <c r="C24" s="187">
        <v>0.82638612745098039</v>
      </c>
      <c r="D24" s="187">
        <v>87.769003566930351</v>
      </c>
      <c r="E24" s="197">
        <v>0.11516053921568629</v>
      </c>
      <c r="F24" s="197">
        <v>12.230996433069661</v>
      </c>
      <c r="G24" s="56"/>
      <c r="H24" s="195"/>
    </row>
    <row r="25" spans="1:8" ht="11.25" customHeight="1">
      <c r="A25" s="57" t="s">
        <v>93</v>
      </c>
      <c r="B25" s="196">
        <v>0.98891499999999999</v>
      </c>
      <c r="C25" s="196">
        <v>0.85136536764705883</v>
      </c>
      <c r="D25" s="196">
        <v>86.090853879965294</v>
      </c>
      <c r="E25" s="197">
        <v>0.13754963235294118</v>
      </c>
      <c r="F25" s="197">
        <v>13.909146120034702</v>
      </c>
      <c r="G25" s="56"/>
      <c r="H25" s="195"/>
    </row>
    <row r="26" spans="1:8" ht="11.25" customHeight="1">
      <c r="A26" s="57" t="s">
        <v>94</v>
      </c>
      <c r="B26" s="196">
        <v>1.0383041666666666</v>
      </c>
      <c r="C26" s="196">
        <v>0.92417242647058817</v>
      </c>
      <c r="D26" s="196">
        <v>89.007870346655466</v>
      </c>
      <c r="E26" s="197">
        <v>0.11413174019607841</v>
      </c>
      <c r="F26" s="197">
        <v>10.992129653344525</v>
      </c>
      <c r="G26" s="56"/>
      <c r="H26" s="195"/>
    </row>
    <row r="27" spans="1:8" ht="11.25" customHeight="1">
      <c r="A27" s="57" t="s">
        <v>95</v>
      </c>
      <c r="B27" s="196">
        <v>1.0452558333333333</v>
      </c>
      <c r="C27" s="196">
        <v>0.91601727124182997</v>
      </c>
      <c r="D27" s="196">
        <v>87.63570046967736</v>
      </c>
      <c r="E27" s="197">
        <v>0.12923856209150325</v>
      </c>
      <c r="F27" s="197">
        <v>12.364299530322633</v>
      </c>
      <c r="G27" s="56"/>
      <c r="H27" s="195"/>
    </row>
    <row r="28" spans="1:8" ht="11.25" customHeight="1">
      <c r="A28" s="57" t="s">
        <v>96</v>
      </c>
      <c r="B28" s="196">
        <v>1.0816308333333333</v>
      </c>
      <c r="C28" s="196">
        <v>0.93707384803921567</v>
      </c>
      <c r="D28" s="196">
        <v>86.635275101336859</v>
      </c>
      <c r="E28" s="197">
        <v>0.14455698529411765</v>
      </c>
      <c r="F28" s="197">
        <v>13.364724898663145</v>
      </c>
      <c r="G28" s="56"/>
      <c r="H28" s="195"/>
    </row>
    <row r="29" spans="1:8" ht="11.25" customHeight="1">
      <c r="A29" s="57" t="s">
        <v>97</v>
      </c>
      <c r="B29" s="196">
        <v>1.1020008333333333</v>
      </c>
      <c r="C29" s="196">
        <v>0.91267310224089626</v>
      </c>
      <c r="D29" s="196">
        <v>82.819638119532229</v>
      </c>
      <c r="E29" s="197">
        <v>0.189327731092437</v>
      </c>
      <c r="F29" s="197">
        <v>17.180361880467757</v>
      </c>
      <c r="G29" s="56"/>
      <c r="H29" s="195"/>
    </row>
    <row r="30" spans="1:8" ht="11.25" customHeight="1">
      <c r="A30" s="57" t="s">
        <v>98</v>
      </c>
      <c r="B30" s="196">
        <v>1.2052250000000002</v>
      </c>
      <c r="C30" s="196">
        <v>0.99098970588235313</v>
      </c>
      <c r="D30" s="196">
        <v>82.224456502508076</v>
      </c>
      <c r="E30" s="197">
        <v>0.21423529411764705</v>
      </c>
      <c r="F30" s="197">
        <v>17.77554349749192</v>
      </c>
      <c r="G30" s="56"/>
      <c r="H30" s="195"/>
    </row>
    <row r="31" spans="1:8" ht="11.25" customHeight="1">
      <c r="A31" s="57" t="s">
        <v>99</v>
      </c>
      <c r="B31" s="248">
        <v>1.3418333333333301</v>
      </c>
      <c r="C31" s="248">
        <v>1.0496190476190499</v>
      </c>
      <c r="D31" s="248">
        <v>78.222758486079798</v>
      </c>
      <c r="E31" s="248">
        <v>0.29221428571428598</v>
      </c>
      <c r="F31" s="248">
        <v>21.777241513920199</v>
      </c>
      <c r="G31" s="56"/>
      <c r="H31" s="195"/>
    </row>
    <row r="32" spans="1:8" ht="11.25" customHeight="1">
      <c r="A32" s="57" t="s">
        <v>100</v>
      </c>
      <c r="B32" s="248">
        <v>1.35883333333333</v>
      </c>
      <c r="C32" s="248">
        <v>1.07756547619048</v>
      </c>
      <c r="D32" s="248">
        <v>79.300783234917901</v>
      </c>
      <c r="E32" s="248">
        <v>0.28126785714285701</v>
      </c>
      <c r="F32" s="248">
        <v>20.699216765082099</v>
      </c>
      <c r="G32" s="56"/>
      <c r="H32" s="195"/>
    </row>
    <row r="33" spans="1:8" ht="11.25" customHeight="1">
      <c r="A33" s="57" t="s">
        <v>101</v>
      </c>
      <c r="B33" s="248">
        <v>1.2975000000000001</v>
      </c>
      <c r="C33" s="248">
        <v>1.0730625</v>
      </c>
      <c r="D33" s="248">
        <v>82.702312138728303</v>
      </c>
      <c r="E33" s="248">
        <v>0.22443750000000001</v>
      </c>
      <c r="F33" s="248">
        <v>17.297687861271701</v>
      </c>
      <c r="G33" s="56"/>
      <c r="H33" s="195"/>
    </row>
    <row r="34" spans="1:8" ht="11.25" customHeight="1">
      <c r="A34" s="57" t="s">
        <v>102</v>
      </c>
      <c r="B34" s="300" t="s">
        <v>370</v>
      </c>
      <c r="C34" s="300" t="s">
        <v>370</v>
      </c>
      <c r="D34" s="300" t="s">
        <v>370</v>
      </c>
      <c r="E34" s="248">
        <v>0.31212499999999999</v>
      </c>
      <c r="F34" s="300" t="s">
        <v>370</v>
      </c>
      <c r="G34" s="56"/>
      <c r="H34" s="195"/>
    </row>
    <row r="35" spans="1:8" ht="11.25" customHeight="1">
      <c r="A35" s="61" t="s">
        <v>108</v>
      </c>
      <c r="B35" s="301" t="s">
        <v>370</v>
      </c>
      <c r="C35" s="301" t="s">
        <v>370</v>
      </c>
      <c r="D35" s="301" t="s">
        <v>370</v>
      </c>
      <c r="E35" s="247">
        <v>0.360875</v>
      </c>
      <c r="F35" s="301" t="s">
        <v>370</v>
      </c>
      <c r="G35" s="56"/>
      <c r="H35" s="195"/>
    </row>
    <row r="36" spans="1:8" ht="11.25" customHeight="1">
      <c r="A36" s="53" t="s">
        <v>391</v>
      </c>
      <c r="B36" s="22"/>
      <c r="C36" s="296"/>
      <c r="D36" s="22"/>
      <c r="E36" s="21"/>
      <c r="F36" s="21"/>
      <c r="G36" s="56"/>
      <c r="H36" s="195"/>
    </row>
    <row r="37" spans="1:8" ht="11.25" customHeight="1">
      <c r="A37" s="222" t="s">
        <v>280</v>
      </c>
      <c r="B37" s="63"/>
      <c r="C37" s="63"/>
      <c r="D37" s="63"/>
      <c r="E37" s="63"/>
      <c r="F37" s="63"/>
    </row>
    <row r="38" spans="1:8" ht="11.25" customHeight="1">
      <c r="A38" s="222" t="s">
        <v>284</v>
      </c>
      <c r="B38" s="63"/>
      <c r="C38" s="63"/>
      <c r="D38" s="63"/>
      <c r="E38" s="63"/>
      <c r="F38" s="63"/>
    </row>
    <row r="39" spans="1:8" ht="11.25" customHeight="1">
      <c r="A39" s="222" t="s">
        <v>285</v>
      </c>
    </row>
    <row r="40" spans="1:8" ht="11.25" customHeight="1">
      <c r="A40" s="53" t="s">
        <v>389</v>
      </c>
    </row>
    <row r="44" spans="1:8">
      <c r="B44" s="195"/>
      <c r="C44" s="195"/>
      <c r="D44" s="195"/>
      <c r="E44" s="195"/>
      <c r="F44" s="195"/>
    </row>
    <row r="45" spans="1:8">
      <c r="B45" s="195"/>
      <c r="C45" s="195"/>
      <c r="D45" s="195"/>
      <c r="E45" s="195"/>
      <c r="F45" s="195"/>
    </row>
    <row r="46" spans="1:8">
      <c r="B46" s="195"/>
      <c r="C46" s="195"/>
      <c r="D46" s="195"/>
      <c r="E46" s="195"/>
      <c r="F46" s="195"/>
    </row>
  </sheetData>
  <pageMargins left="0.66700000000000004" right="0.66700000000000004" top="0.66700000000000004" bottom="0.72" header="0" footer="0"/>
  <pageSetup scale="89" firstPageNumber="36"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7E91-E356-481C-AFBE-1FBBCBAF2DB2}">
  <sheetPr codeName="Sheet21">
    <pageSetUpPr fitToPage="1"/>
  </sheetPr>
  <dimension ref="A1:J45"/>
  <sheetViews>
    <sheetView showGridLines="0" zoomScale="140" zoomScaleNormal="140" workbookViewId="0">
      <selection activeCell="J25" sqref="J25"/>
    </sheetView>
  </sheetViews>
  <sheetFormatPr defaultColWidth="9" defaultRowHeight="11.25"/>
  <cols>
    <col min="1" max="1" width="11.140625" style="49" customWidth="1"/>
    <col min="2" max="6" width="14.42578125" style="49" customWidth="1"/>
    <col min="7" max="7" width="9.7109375" style="49" customWidth="1"/>
    <col min="8" max="9" width="9" style="49" customWidth="1"/>
    <col min="10" max="10" width="5.85546875" style="49" customWidth="1"/>
    <col min="11" max="16384" width="9" style="49"/>
  </cols>
  <sheetData>
    <row r="1" spans="1:9" ht="11.25" customHeight="1">
      <c r="A1" s="47" t="s">
        <v>288</v>
      </c>
      <c r="B1" s="48"/>
      <c r="C1" s="48"/>
      <c r="D1" s="48"/>
      <c r="E1" s="48"/>
      <c r="F1" s="48"/>
    </row>
    <row r="2" spans="1:9" ht="33.75" customHeight="1">
      <c r="A2" s="70" t="s">
        <v>282</v>
      </c>
      <c r="B2" s="67" t="s">
        <v>292</v>
      </c>
      <c r="C2" s="67" t="s">
        <v>293</v>
      </c>
      <c r="D2" s="67" t="s">
        <v>294</v>
      </c>
      <c r="E2" s="67" t="s">
        <v>295</v>
      </c>
      <c r="F2" s="67" t="s">
        <v>296</v>
      </c>
    </row>
    <row r="3" spans="1:9" ht="11.25" customHeight="1">
      <c r="A3" s="49" t="s">
        <v>75</v>
      </c>
      <c r="B3" s="187">
        <v>0.9552799999999998</v>
      </c>
      <c r="C3" s="187">
        <v>0.71932605263157878</v>
      </c>
      <c r="D3" s="187">
        <v>75.30002225856073</v>
      </c>
      <c r="E3" s="187">
        <v>0.23595394736842107</v>
      </c>
      <c r="F3" s="187">
        <v>24.699977741439277</v>
      </c>
      <c r="G3" s="56"/>
      <c r="H3" s="195"/>
      <c r="I3" s="56"/>
    </row>
    <row r="4" spans="1:9" ht="11.25" customHeight="1">
      <c r="A4" s="49" t="s">
        <v>76</v>
      </c>
      <c r="B4" s="187">
        <v>1.0312800000000002</v>
      </c>
      <c r="C4" s="295">
        <v>0.77517254385964929</v>
      </c>
      <c r="D4" s="187">
        <v>75.166060028280299</v>
      </c>
      <c r="E4" s="187">
        <v>0.25610745614035091</v>
      </c>
      <c r="F4" s="187">
        <v>24.833939971719694</v>
      </c>
      <c r="G4" s="56"/>
      <c r="H4" s="195"/>
      <c r="I4" s="56"/>
    </row>
    <row r="5" spans="1:9" ht="11.25" customHeight="1">
      <c r="A5" s="49" t="s">
        <v>77</v>
      </c>
      <c r="B5" s="187">
        <v>1.1780000000000002</v>
      </c>
      <c r="C5" s="295">
        <v>0.95394298245614051</v>
      </c>
      <c r="D5" s="187">
        <v>80.979879665207164</v>
      </c>
      <c r="E5" s="187">
        <v>0.22405701754385968</v>
      </c>
      <c r="F5" s="187">
        <v>19.020120334792839</v>
      </c>
      <c r="G5" s="56"/>
      <c r="H5" s="195"/>
      <c r="I5" s="56"/>
    </row>
    <row r="6" spans="1:9" ht="11.25" customHeight="1">
      <c r="A6" s="49" t="s">
        <v>78</v>
      </c>
      <c r="B6" s="187">
        <v>0.96639999999999993</v>
      </c>
      <c r="C6" s="295">
        <v>0.78781447368421043</v>
      </c>
      <c r="D6" s="187">
        <v>81.520537425932375</v>
      </c>
      <c r="E6" s="187">
        <v>0.17858552631578947</v>
      </c>
      <c r="F6" s="187">
        <v>18.479462574067622</v>
      </c>
      <c r="G6" s="56"/>
      <c r="H6" s="195"/>
      <c r="I6" s="56"/>
    </row>
    <row r="7" spans="1:9" ht="11.25" customHeight="1">
      <c r="A7" s="49" t="s">
        <v>79</v>
      </c>
      <c r="B7" s="187">
        <v>1.0404</v>
      </c>
      <c r="C7" s="295">
        <v>0.8299394736842105</v>
      </c>
      <c r="D7" s="187">
        <v>79.771191242234764</v>
      </c>
      <c r="E7" s="187">
        <v>0.21046052631578946</v>
      </c>
      <c r="F7" s="187">
        <v>20.228808757765233</v>
      </c>
      <c r="G7" s="56"/>
      <c r="H7" s="195"/>
      <c r="I7" s="56"/>
    </row>
    <row r="8" spans="1:9" ht="11.25" customHeight="1">
      <c r="A8" s="49" t="s">
        <v>80</v>
      </c>
      <c r="B8" s="187">
        <v>1.0644799999999999</v>
      </c>
      <c r="C8" s="295">
        <v>0.83437035087719291</v>
      </c>
      <c r="D8" s="187">
        <v>78.382905350705784</v>
      </c>
      <c r="E8" s="187">
        <v>0.23010964912280701</v>
      </c>
      <c r="F8" s="187">
        <v>21.617094649294213</v>
      </c>
      <c r="G8" s="56"/>
      <c r="H8" s="195"/>
      <c r="I8" s="56"/>
    </row>
    <row r="9" spans="1:9" ht="11.25" customHeight="1">
      <c r="A9" s="49" t="s">
        <v>81</v>
      </c>
      <c r="B9" s="187">
        <v>1.0908</v>
      </c>
      <c r="C9" s="295">
        <v>0.87833289473684206</v>
      </c>
      <c r="D9" s="187">
        <v>80.521900874297955</v>
      </c>
      <c r="E9" s="187">
        <v>0.2124671052631579</v>
      </c>
      <c r="F9" s="187">
        <v>19.478099125702045</v>
      </c>
      <c r="G9" s="56"/>
      <c r="H9" s="195"/>
      <c r="I9" s="56"/>
    </row>
    <row r="10" spans="1:9" ht="11.25" customHeight="1">
      <c r="A10" s="49" t="s">
        <v>82</v>
      </c>
      <c r="B10" s="187">
        <v>1.0698400000000001</v>
      </c>
      <c r="C10" s="295">
        <v>0.83298692982456146</v>
      </c>
      <c r="D10" s="187">
        <v>77.860888527682775</v>
      </c>
      <c r="E10" s="187">
        <v>0.23685307017543863</v>
      </c>
      <c r="F10" s="187">
        <v>22.139111472317225</v>
      </c>
      <c r="G10" s="56"/>
      <c r="H10" s="195"/>
      <c r="I10" s="56"/>
    </row>
    <row r="11" spans="1:9" ht="11.25" customHeight="1">
      <c r="A11" s="49" t="s">
        <v>83</v>
      </c>
      <c r="B11" s="187">
        <v>1.2024799999999998</v>
      </c>
      <c r="C11" s="295">
        <v>0.97082429824561378</v>
      </c>
      <c r="D11" s="187">
        <v>80.735172164660867</v>
      </c>
      <c r="E11" s="187">
        <v>0.23165570175438596</v>
      </c>
      <c r="F11" s="187">
        <v>19.264827835339133</v>
      </c>
      <c r="G11" s="56"/>
      <c r="H11" s="195"/>
      <c r="I11" s="56"/>
    </row>
    <row r="12" spans="1:9" ht="11.25" customHeight="1">
      <c r="A12" s="49" t="s">
        <v>84</v>
      </c>
      <c r="B12" s="187">
        <v>1.1499999999999999</v>
      </c>
      <c r="C12" s="295">
        <v>0.90706140350877174</v>
      </c>
      <c r="D12" s="187">
        <v>78.874904652936678</v>
      </c>
      <c r="E12" s="187">
        <v>0.24293859649122815</v>
      </c>
      <c r="F12" s="187">
        <v>21.125095347063318</v>
      </c>
      <c r="G12" s="56"/>
      <c r="H12" s="195"/>
      <c r="I12" s="56"/>
    </row>
    <row r="13" spans="1:9" ht="11.25" customHeight="1">
      <c r="A13" s="53" t="s">
        <v>85</v>
      </c>
      <c r="B13" s="187">
        <v>1.31864</v>
      </c>
      <c r="C13" s="295">
        <v>1.0813921929824561</v>
      </c>
      <c r="D13" s="187">
        <v>82.008144223021901</v>
      </c>
      <c r="E13" s="187">
        <v>0.23724780701754386</v>
      </c>
      <c r="F13" s="187">
        <v>17.991855776978088</v>
      </c>
      <c r="G13" s="56"/>
      <c r="H13" s="195"/>
      <c r="I13" s="56"/>
    </row>
    <row r="14" spans="1:9" ht="11.25" customHeight="1">
      <c r="A14" s="53" t="s">
        <v>86</v>
      </c>
      <c r="B14" s="187">
        <v>1.1644799999999997</v>
      </c>
      <c r="C14" s="187">
        <v>0.99123438596491198</v>
      </c>
      <c r="D14" s="187">
        <v>85.12249123771231</v>
      </c>
      <c r="E14" s="187">
        <v>0.1732456140350877</v>
      </c>
      <c r="F14" s="187">
        <v>14.877508762287695</v>
      </c>
      <c r="G14" s="56"/>
      <c r="H14" s="195"/>
      <c r="I14" s="56"/>
    </row>
    <row r="15" spans="1:9" ht="11.25" customHeight="1">
      <c r="A15" s="53" t="s">
        <v>87</v>
      </c>
      <c r="B15" s="187">
        <v>1.28288</v>
      </c>
      <c r="C15" s="187">
        <v>1.035270350877193</v>
      </c>
      <c r="D15" s="187">
        <v>80.698923584216217</v>
      </c>
      <c r="E15" s="187">
        <v>0.247609649122807</v>
      </c>
      <c r="F15" s="187">
        <v>19.301076415783783</v>
      </c>
      <c r="G15" s="56"/>
      <c r="H15" s="195"/>
      <c r="I15" s="56"/>
    </row>
    <row r="16" spans="1:9" ht="11.25" customHeight="1">
      <c r="A16" s="53" t="s">
        <v>88</v>
      </c>
      <c r="B16" s="187">
        <v>1.3300800000000002</v>
      </c>
      <c r="C16" s="187">
        <v>1.1225580701754387</v>
      </c>
      <c r="D16" s="187">
        <v>84.397785860657905</v>
      </c>
      <c r="E16" s="187">
        <v>0.20752192982456141</v>
      </c>
      <c r="F16" s="187">
        <v>15.602214139342099</v>
      </c>
      <c r="G16" s="56"/>
      <c r="H16" s="195"/>
      <c r="I16" s="56"/>
    </row>
    <row r="17" spans="1:10" ht="11.25" customHeight="1">
      <c r="A17" s="53" t="s">
        <v>89</v>
      </c>
      <c r="B17" s="187">
        <v>1.2011199999999997</v>
      </c>
      <c r="C17" s="187">
        <v>1.0121068421052628</v>
      </c>
      <c r="D17" s="187">
        <v>84.263590824002847</v>
      </c>
      <c r="E17" s="187">
        <v>0.18901315789473686</v>
      </c>
      <c r="F17" s="187">
        <v>15.736409175997142</v>
      </c>
      <c r="G17" s="56"/>
      <c r="H17" s="195"/>
      <c r="I17" s="56"/>
    </row>
    <row r="18" spans="1:10" ht="11.25" customHeight="1">
      <c r="A18" s="53" t="s">
        <v>90</v>
      </c>
      <c r="B18" s="187">
        <v>1.286</v>
      </c>
      <c r="C18" s="187">
        <v>1.0406052631578948</v>
      </c>
      <c r="D18" s="187">
        <v>80.91798313824998</v>
      </c>
      <c r="E18" s="187">
        <v>0.24539473684210525</v>
      </c>
      <c r="F18" s="187">
        <v>19.08201686175002</v>
      </c>
      <c r="G18" s="56"/>
      <c r="H18" s="195"/>
      <c r="I18" s="56"/>
    </row>
    <row r="19" spans="1:10" ht="11.25" customHeight="1">
      <c r="A19" s="53" t="s">
        <v>91</v>
      </c>
      <c r="B19" s="187">
        <v>1.3937600000000003</v>
      </c>
      <c r="C19" s="187">
        <v>1.1612928947368424</v>
      </c>
      <c r="D19" s="187">
        <v>83.320865481635437</v>
      </c>
      <c r="E19" s="187">
        <v>0.23246710526315789</v>
      </c>
      <c r="F19" s="187">
        <v>16.679134518364556</v>
      </c>
      <c r="G19" s="56"/>
      <c r="H19" s="195"/>
      <c r="I19" s="56"/>
    </row>
    <row r="20" spans="1:10" ht="11.25" customHeight="1">
      <c r="A20" s="53" t="s">
        <v>103</v>
      </c>
      <c r="B20" s="187">
        <v>1.6765600000000001</v>
      </c>
      <c r="C20" s="187">
        <v>1.2593779824561404</v>
      </c>
      <c r="D20" s="187">
        <v>75.116785707409235</v>
      </c>
      <c r="E20" s="187">
        <v>0.41718201754385964</v>
      </c>
      <c r="F20" s="187">
        <v>24.883214292590758</v>
      </c>
      <c r="G20" s="56"/>
      <c r="H20" s="195"/>
      <c r="I20" s="56"/>
    </row>
    <row r="21" spans="1:10" ht="11.25" customHeight="1">
      <c r="A21" s="53" t="s">
        <v>92</v>
      </c>
      <c r="B21" s="187">
        <v>1.9099200000000003</v>
      </c>
      <c r="C21" s="187">
        <v>1.3143717543859652</v>
      </c>
      <c r="D21" s="187">
        <v>68.818157534659306</v>
      </c>
      <c r="E21" s="187">
        <v>0.59554824561403497</v>
      </c>
      <c r="F21" s="187">
        <v>31.181842465340686</v>
      </c>
      <c r="G21" s="56"/>
      <c r="H21" s="195"/>
      <c r="I21" s="56"/>
    </row>
    <row r="22" spans="1:10" ht="11.25" customHeight="1">
      <c r="A22" s="57" t="s">
        <v>105</v>
      </c>
      <c r="B22" s="187">
        <v>1.60144</v>
      </c>
      <c r="C22" s="187">
        <v>1.3688413157894737</v>
      </c>
      <c r="D22" s="187">
        <v>85.475654148108802</v>
      </c>
      <c r="E22" s="187">
        <v>0.23259868421052629</v>
      </c>
      <c r="F22" s="187">
        <v>14.524345851891191</v>
      </c>
      <c r="G22" s="56"/>
      <c r="H22" s="195"/>
      <c r="I22" s="56"/>
    </row>
    <row r="23" spans="1:10" ht="11.25" customHeight="1">
      <c r="A23" s="57" t="s">
        <v>106</v>
      </c>
      <c r="B23" s="187">
        <v>1.5458399999999999</v>
      </c>
      <c r="C23" s="187">
        <v>1.2330549122807017</v>
      </c>
      <c r="D23" s="187">
        <v>79.766011507057769</v>
      </c>
      <c r="E23" s="187">
        <v>0.31278508771929819</v>
      </c>
      <c r="F23" s="187">
        <v>20.233988492942235</v>
      </c>
      <c r="G23" s="56"/>
      <c r="H23" s="195"/>
      <c r="I23" s="56"/>
    </row>
    <row r="24" spans="1:10" ht="11.25" customHeight="1">
      <c r="A24" s="57" t="s">
        <v>107</v>
      </c>
      <c r="B24" s="197">
        <v>1.5480799999999999</v>
      </c>
      <c r="C24" s="197">
        <v>1.3056320833333332</v>
      </c>
      <c r="D24" s="197">
        <v>84.338799243794455</v>
      </c>
      <c r="E24" s="197">
        <v>0.24244791666666671</v>
      </c>
      <c r="F24" s="197">
        <v>15.66120075620554</v>
      </c>
      <c r="G24" s="56"/>
      <c r="H24" s="195"/>
      <c r="I24" s="56"/>
    </row>
    <row r="25" spans="1:10" ht="11.25" customHeight="1">
      <c r="A25" s="57" t="s">
        <v>93</v>
      </c>
      <c r="B25" s="197">
        <v>1.5038399999999998</v>
      </c>
      <c r="C25" s="197">
        <v>1.2470795833333332</v>
      </c>
      <c r="D25" s="197">
        <v>82.926347439443916</v>
      </c>
      <c r="E25" s="197">
        <v>0.25676041666666666</v>
      </c>
      <c r="F25" s="197">
        <v>17.073652560556088</v>
      </c>
      <c r="G25" s="56"/>
      <c r="H25" s="195"/>
      <c r="I25" s="65"/>
      <c r="J25" s="65"/>
    </row>
    <row r="26" spans="1:10" ht="11.25" customHeight="1">
      <c r="A26" s="57" t="s">
        <v>94</v>
      </c>
      <c r="B26" s="197">
        <v>1.4795200000000004</v>
      </c>
      <c r="C26" s="197">
        <v>1.2409575000000004</v>
      </c>
      <c r="D26" s="197">
        <v>83.875682653833678</v>
      </c>
      <c r="E26" s="197">
        <v>0.23856250000000007</v>
      </c>
      <c r="F26" s="197">
        <v>16.124317346166325</v>
      </c>
      <c r="G26" s="56"/>
      <c r="H26" s="195"/>
      <c r="I26" s="65"/>
      <c r="J26" s="65"/>
    </row>
    <row r="27" spans="1:10" ht="11.25" customHeight="1">
      <c r="A27" s="57" t="s">
        <v>95</v>
      </c>
      <c r="B27" s="197">
        <v>1.6835999999999998</v>
      </c>
      <c r="C27" s="197">
        <v>1.2590687499999997</v>
      </c>
      <c r="D27" s="197">
        <v>74.78431634592539</v>
      </c>
      <c r="E27" s="197">
        <v>0.42453124999999997</v>
      </c>
      <c r="F27" s="197">
        <v>25.215683654074606</v>
      </c>
      <c r="G27" s="56"/>
      <c r="H27" s="195"/>
      <c r="I27" s="65"/>
      <c r="J27" s="65"/>
    </row>
    <row r="28" spans="1:10" ht="11.25" customHeight="1">
      <c r="A28" s="57" t="s">
        <v>96</v>
      </c>
      <c r="B28" s="197">
        <v>1.9551199999999997</v>
      </c>
      <c r="C28" s="197">
        <v>1.4734949999999998</v>
      </c>
      <c r="D28" s="197">
        <v>75.36596219157903</v>
      </c>
      <c r="E28" s="197">
        <v>0.48162499999999991</v>
      </c>
      <c r="F28" s="197">
        <v>24.634037808420967</v>
      </c>
      <c r="G28" s="56"/>
      <c r="H28" s="195"/>
      <c r="I28" s="65"/>
      <c r="J28" s="65"/>
    </row>
    <row r="29" spans="1:10" ht="11.25" customHeight="1">
      <c r="A29" s="57" t="s">
        <v>97</v>
      </c>
      <c r="B29" s="197">
        <v>1.9617600000000002</v>
      </c>
      <c r="C29" s="197">
        <v>1.5090668181818185</v>
      </c>
      <c r="D29" s="197">
        <v>76.924130280045389</v>
      </c>
      <c r="E29" s="197">
        <v>0.45269318181818174</v>
      </c>
      <c r="F29" s="197">
        <v>23.075869719954618</v>
      </c>
      <c r="G29" s="56"/>
      <c r="H29" s="195"/>
      <c r="I29" s="65"/>
      <c r="J29" s="65"/>
    </row>
    <row r="30" spans="1:10" ht="11.25" customHeight="1">
      <c r="A30" s="57" t="s">
        <v>98</v>
      </c>
      <c r="B30" s="197">
        <v>1.9288000000000001</v>
      </c>
      <c r="C30" s="197">
        <v>1.4727204545454544</v>
      </c>
      <c r="D30" s="197">
        <f t="shared" ref="D30" si="0">C30/B30*100</f>
        <v>76.354233437653178</v>
      </c>
      <c r="E30" s="197">
        <v>0.45607954545454554</v>
      </c>
      <c r="F30" s="197">
        <v>23.645766562346822</v>
      </c>
      <c r="G30" s="56"/>
      <c r="H30" s="195"/>
      <c r="I30" s="65"/>
      <c r="J30" s="65"/>
    </row>
    <row r="31" spans="1:10" ht="11.25" customHeight="1">
      <c r="A31" s="57" t="s">
        <v>99</v>
      </c>
      <c r="B31" s="248">
        <v>2.0710833333333301</v>
      </c>
      <c r="C31" s="248">
        <v>1.6373446969697001</v>
      </c>
      <c r="D31" s="248">
        <v>79.057402984091894</v>
      </c>
      <c r="E31" s="248">
        <v>0.43373863636363602</v>
      </c>
      <c r="F31" s="248">
        <v>20.942597015908099</v>
      </c>
      <c r="G31" s="56"/>
      <c r="H31" s="195"/>
      <c r="I31" s="65"/>
      <c r="J31" s="65"/>
    </row>
    <row r="32" spans="1:10" ht="11.25" customHeight="1">
      <c r="A32" s="57" t="s">
        <v>100</v>
      </c>
      <c r="B32" s="248">
        <v>2.31816666666667</v>
      </c>
      <c r="C32" s="248">
        <v>1.88686458333333</v>
      </c>
      <c r="D32" s="248">
        <v>81.394690488173097</v>
      </c>
      <c r="E32" s="248">
        <v>0.43130208333333298</v>
      </c>
      <c r="F32" s="248">
        <v>18.605309511826899</v>
      </c>
      <c r="G32" s="56"/>
      <c r="H32" s="195"/>
      <c r="I32" s="65"/>
      <c r="J32" s="65"/>
    </row>
    <row r="33" spans="1:10" ht="11.25" customHeight="1">
      <c r="A33" s="57" t="s">
        <v>101</v>
      </c>
      <c r="B33" s="248">
        <v>2.008</v>
      </c>
      <c r="C33" s="248">
        <v>1.66090625</v>
      </c>
      <c r="D33" s="248">
        <v>82.714454681274901</v>
      </c>
      <c r="E33" s="248">
        <v>0.34709374999999998</v>
      </c>
      <c r="F33" s="248">
        <v>17.285545318725099</v>
      </c>
      <c r="G33" s="56"/>
      <c r="H33" s="195"/>
      <c r="I33" s="65"/>
      <c r="J33" s="65"/>
    </row>
    <row r="34" spans="1:10" ht="11.25" customHeight="1">
      <c r="A34" s="57" t="s">
        <v>102</v>
      </c>
      <c r="B34" s="248">
        <v>1.94333333333333</v>
      </c>
      <c r="C34" s="248">
        <v>1.5699687499999999</v>
      </c>
      <c r="D34" s="248">
        <v>80.787414236706695</v>
      </c>
      <c r="E34" s="248">
        <v>0.373364583333333</v>
      </c>
      <c r="F34" s="248">
        <v>19.212585763293301</v>
      </c>
      <c r="G34" s="56"/>
      <c r="H34" s="195"/>
      <c r="I34" s="65"/>
      <c r="J34" s="65"/>
    </row>
    <row r="35" spans="1:10" ht="11.25" customHeight="1">
      <c r="A35" s="61" t="s">
        <v>108</v>
      </c>
      <c r="B35" s="247">
        <v>2.1232500000000001</v>
      </c>
      <c r="C35" s="247">
        <v>1.78717708333333</v>
      </c>
      <c r="D35" s="247">
        <v>84.171768907727895</v>
      </c>
      <c r="E35" s="247">
        <v>0.336072916666667</v>
      </c>
      <c r="F35" s="247">
        <v>15.8282310922721</v>
      </c>
      <c r="G35" s="56"/>
      <c r="H35" s="195"/>
      <c r="I35" s="65"/>
      <c r="J35" s="65"/>
    </row>
    <row r="36" spans="1:10" ht="11.25" customHeight="1">
      <c r="A36" s="53" t="s">
        <v>159</v>
      </c>
      <c r="I36" s="195"/>
    </row>
    <row r="37" spans="1:10" ht="11.25" customHeight="1">
      <c r="A37" s="53" t="s">
        <v>286</v>
      </c>
      <c r="I37" s="195"/>
    </row>
    <row r="38" spans="1:10" ht="11.25" customHeight="1">
      <c r="A38" s="53" t="s">
        <v>287</v>
      </c>
      <c r="I38" s="195"/>
    </row>
    <row r="39" spans="1:10" ht="11.25" customHeight="1">
      <c r="A39" s="53" t="s">
        <v>389</v>
      </c>
    </row>
    <row r="43" spans="1:10">
      <c r="B43" s="65"/>
      <c r="C43" s="65"/>
      <c r="D43" s="65"/>
      <c r="E43" s="65"/>
      <c r="F43" s="65"/>
    </row>
    <row r="44" spans="1:10">
      <c r="B44" s="65"/>
      <c r="C44" s="65"/>
      <c r="D44" s="65"/>
      <c r="E44" s="65"/>
      <c r="F44" s="65"/>
    </row>
    <row r="45" spans="1:10">
      <c r="B45" s="65"/>
      <c r="C45" s="65"/>
      <c r="D45" s="65"/>
      <c r="E45" s="65"/>
      <c r="F45" s="65"/>
    </row>
  </sheetData>
  <pageMargins left="0.66700000000000004" right="0.66700000000000004" top="0.66700000000000004" bottom="0.72" header="0" footer="0"/>
  <pageSetup scale="89" firstPageNumber="37"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1BBD-A9DB-492E-8DF4-77D8E4B77494}">
  <sheetPr codeName="Sheet22">
    <pageSetUpPr fitToPage="1"/>
  </sheetPr>
  <dimension ref="A1:AR62"/>
  <sheetViews>
    <sheetView showGridLines="0" zoomScale="130" zoomScaleNormal="130" workbookViewId="0">
      <selection activeCell="B2" sqref="B2"/>
    </sheetView>
  </sheetViews>
  <sheetFormatPr defaultColWidth="9.140625" defaultRowHeight="11.25"/>
  <cols>
    <col min="1" max="1" width="12.7109375" style="198" customWidth="1"/>
    <col min="2" max="4" width="10.7109375" style="198" customWidth="1"/>
    <col min="5" max="5" width="13.28515625" style="198" customWidth="1"/>
    <col min="6" max="37" width="10.7109375" style="198" customWidth="1"/>
    <col min="38" max="38" width="12.7109375" style="198" customWidth="1"/>
    <col min="39" max="39" width="9.140625" style="198"/>
    <col min="40" max="40" width="11.28515625" style="198" bestFit="1" customWidth="1"/>
    <col min="41" max="43" width="9.140625" style="198"/>
    <col min="44" max="44" width="11.28515625" style="198" bestFit="1" customWidth="1"/>
    <col min="45" max="16384" width="9.140625" style="198"/>
  </cols>
  <sheetData>
    <row r="1" spans="1:44" ht="12.75" customHeight="1">
      <c r="A1" s="270" t="s">
        <v>299</v>
      </c>
      <c r="B1" s="271"/>
      <c r="C1" s="271"/>
      <c r="D1" s="271"/>
      <c r="E1" s="271"/>
      <c r="F1" s="200"/>
      <c r="G1" s="66"/>
      <c r="H1" s="66"/>
      <c r="I1" s="66"/>
      <c r="J1" s="66"/>
      <c r="K1" s="66"/>
      <c r="L1" s="66"/>
      <c r="M1" s="66"/>
      <c r="N1" s="66"/>
      <c r="O1" s="66"/>
      <c r="P1" s="66"/>
      <c r="Q1" s="66"/>
      <c r="R1" s="66"/>
      <c r="S1" s="66"/>
      <c r="T1" s="66"/>
      <c r="U1" s="66"/>
      <c r="V1" s="66"/>
      <c r="W1" s="66"/>
      <c r="X1" s="66"/>
      <c r="Y1" s="66"/>
      <c r="Z1" s="66"/>
      <c r="AA1" s="66"/>
      <c r="AB1" s="66"/>
    </row>
    <row r="2" spans="1:44" s="311" customFormat="1" ht="78.75">
      <c r="A2" s="319" t="s">
        <v>109</v>
      </c>
      <c r="B2" s="308" t="s">
        <v>319</v>
      </c>
      <c r="C2" s="308" t="s">
        <v>407</v>
      </c>
      <c r="D2" s="308" t="s">
        <v>320</v>
      </c>
      <c r="E2" s="308" t="s">
        <v>408</v>
      </c>
      <c r="F2" s="308" t="s">
        <v>321</v>
      </c>
      <c r="G2" s="309" t="s">
        <v>322</v>
      </c>
      <c r="H2" s="309" t="s">
        <v>323</v>
      </c>
      <c r="I2" s="309" t="s">
        <v>324</v>
      </c>
      <c r="J2" s="309" t="s">
        <v>325</v>
      </c>
      <c r="K2" s="309" t="s">
        <v>326</v>
      </c>
      <c r="L2" s="309" t="s">
        <v>327</v>
      </c>
      <c r="M2" s="309" t="s">
        <v>328</v>
      </c>
      <c r="N2" s="309" t="s">
        <v>329</v>
      </c>
      <c r="O2" s="309" t="s">
        <v>330</v>
      </c>
      <c r="P2" s="309" t="s">
        <v>409</v>
      </c>
      <c r="Q2" s="309" t="s">
        <v>331</v>
      </c>
      <c r="R2" s="309" t="s">
        <v>332</v>
      </c>
      <c r="S2" s="309" t="s">
        <v>333</v>
      </c>
      <c r="T2" s="309" t="s">
        <v>334</v>
      </c>
      <c r="U2" s="309" t="s">
        <v>335</v>
      </c>
      <c r="V2" s="309" t="s">
        <v>336</v>
      </c>
      <c r="W2" s="309" t="s">
        <v>337</v>
      </c>
      <c r="X2" s="309" t="s">
        <v>338</v>
      </c>
      <c r="Y2" s="309" t="s">
        <v>339</v>
      </c>
      <c r="Z2" s="309" t="s">
        <v>340</v>
      </c>
      <c r="AA2" s="309" t="s">
        <v>341</v>
      </c>
      <c r="AB2" s="309" t="s">
        <v>342</v>
      </c>
      <c r="AC2" s="309" t="s">
        <v>412</v>
      </c>
      <c r="AD2" s="309" t="s">
        <v>459</v>
      </c>
      <c r="AE2" s="309" t="s">
        <v>344</v>
      </c>
      <c r="AF2" s="309" t="s">
        <v>345</v>
      </c>
      <c r="AG2" s="309" t="s">
        <v>346</v>
      </c>
      <c r="AH2" s="309" t="s">
        <v>347</v>
      </c>
      <c r="AI2" s="309" t="s">
        <v>348</v>
      </c>
      <c r="AJ2" s="310" t="s">
        <v>457</v>
      </c>
      <c r="AK2" s="310" t="s">
        <v>458</v>
      </c>
      <c r="AL2" s="310" t="s">
        <v>343</v>
      </c>
    </row>
    <row r="3" spans="1:44" ht="12.75" customHeight="1">
      <c r="A3" s="357" t="s">
        <v>110</v>
      </c>
      <c r="B3" s="216" t="s">
        <v>370</v>
      </c>
      <c r="C3" s="216" t="s">
        <v>370</v>
      </c>
      <c r="D3" s="216" t="s">
        <v>370</v>
      </c>
      <c r="E3" s="216" t="s">
        <v>370</v>
      </c>
      <c r="F3" s="216" t="s">
        <v>370</v>
      </c>
      <c r="G3" s="216" t="s">
        <v>370</v>
      </c>
      <c r="H3" s="216" t="s">
        <v>370</v>
      </c>
      <c r="I3" s="216" t="s">
        <v>370</v>
      </c>
      <c r="J3" s="216" t="s">
        <v>370</v>
      </c>
      <c r="K3" s="216" t="s">
        <v>370</v>
      </c>
      <c r="L3" s="216" t="s">
        <v>370</v>
      </c>
      <c r="M3" s="216" t="s">
        <v>370</v>
      </c>
      <c r="N3" s="216" t="s">
        <v>370</v>
      </c>
      <c r="O3" s="216" t="s">
        <v>370</v>
      </c>
      <c r="P3" s="216" t="s">
        <v>370</v>
      </c>
      <c r="Q3" s="216" t="s">
        <v>370</v>
      </c>
      <c r="R3" s="216" t="s">
        <v>370</v>
      </c>
      <c r="S3" s="216" t="s">
        <v>370</v>
      </c>
      <c r="T3" s="216" t="s">
        <v>370</v>
      </c>
      <c r="U3" s="216" t="s">
        <v>370</v>
      </c>
      <c r="V3" s="216" t="s">
        <v>370</v>
      </c>
      <c r="W3" s="216" t="s">
        <v>370</v>
      </c>
      <c r="X3" s="216" t="s">
        <v>370</v>
      </c>
      <c r="Y3" s="359" t="s">
        <v>368</v>
      </c>
      <c r="Z3" s="216" t="s">
        <v>370</v>
      </c>
      <c r="AA3" s="216" t="s">
        <v>370</v>
      </c>
      <c r="AB3" s="216" t="s">
        <v>370</v>
      </c>
      <c r="AC3" s="216" t="s">
        <v>370</v>
      </c>
      <c r="AD3" s="216" t="s">
        <v>370</v>
      </c>
      <c r="AE3" s="216" t="s">
        <v>370</v>
      </c>
      <c r="AF3" s="216" t="s">
        <v>370</v>
      </c>
      <c r="AG3" s="359" t="s">
        <v>368</v>
      </c>
      <c r="AH3" s="216" t="s">
        <v>370</v>
      </c>
      <c r="AI3" s="216" t="s">
        <v>370</v>
      </c>
      <c r="AJ3" s="216" t="s">
        <v>370</v>
      </c>
      <c r="AK3" s="360" t="s">
        <v>370</v>
      </c>
      <c r="AL3" s="361" t="s">
        <v>370</v>
      </c>
      <c r="AR3" s="199"/>
    </row>
    <row r="4" spans="1:44" ht="12.75" customHeight="1">
      <c r="A4" s="357" t="s">
        <v>111</v>
      </c>
      <c r="B4" s="359" t="s">
        <v>368</v>
      </c>
      <c r="C4" s="362" t="s">
        <v>370</v>
      </c>
      <c r="D4" s="216">
        <v>50</v>
      </c>
      <c r="E4" s="359" t="s">
        <v>368</v>
      </c>
      <c r="F4" s="216">
        <f>SUM(B4:E4)</f>
        <v>50</v>
      </c>
      <c r="G4" s="216" t="s">
        <v>370</v>
      </c>
      <c r="H4" s="216" t="s">
        <v>370</v>
      </c>
      <c r="I4" s="216" t="s">
        <v>370</v>
      </c>
      <c r="J4" s="216" t="s">
        <v>370</v>
      </c>
      <c r="K4" s="216" t="s">
        <v>370</v>
      </c>
      <c r="L4" s="216" t="s">
        <v>370</v>
      </c>
      <c r="M4" s="216" t="s">
        <v>370</v>
      </c>
      <c r="N4" s="216" t="s">
        <v>370</v>
      </c>
      <c r="O4" s="216" t="s">
        <v>370</v>
      </c>
      <c r="P4" s="216" t="s">
        <v>370</v>
      </c>
      <c r="Q4" s="216" t="s">
        <v>370</v>
      </c>
      <c r="R4" s="216">
        <v>16.95</v>
      </c>
      <c r="S4" s="216" t="s">
        <v>370</v>
      </c>
      <c r="T4" s="216" t="s">
        <v>370</v>
      </c>
      <c r="U4" s="216" t="s">
        <v>370</v>
      </c>
      <c r="V4" s="216" t="s">
        <v>370</v>
      </c>
      <c r="W4" s="216" t="s">
        <v>370</v>
      </c>
      <c r="X4" s="216" t="s">
        <v>370</v>
      </c>
      <c r="Y4" s="216" t="s">
        <v>370</v>
      </c>
      <c r="Z4" s="216" t="s">
        <v>370</v>
      </c>
      <c r="AA4" s="216" t="s">
        <v>370</v>
      </c>
      <c r="AB4" s="216" t="s">
        <v>370</v>
      </c>
      <c r="AC4" s="216">
        <v>16.95</v>
      </c>
      <c r="AD4" s="216" t="s">
        <v>370</v>
      </c>
      <c r="AE4" s="216" t="s">
        <v>370</v>
      </c>
      <c r="AF4" s="216" t="s">
        <v>370</v>
      </c>
      <c r="AG4" s="216">
        <v>19.55</v>
      </c>
      <c r="AH4" s="216" t="s">
        <v>370</v>
      </c>
      <c r="AI4" s="216" t="s">
        <v>370</v>
      </c>
      <c r="AJ4" s="216">
        <v>19.55</v>
      </c>
      <c r="AK4" s="360">
        <v>86.5</v>
      </c>
      <c r="AL4" s="360">
        <v>0.35954027423852936</v>
      </c>
      <c r="AR4" s="199"/>
    </row>
    <row r="5" spans="1:44" ht="12.75" customHeight="1">
      <c r="A5" s="357" t="s">
        <v>112</v>
      </c>
      <c r="B5" s="216" t="s">
        <v>370</v>
      </c>
      <c r="C5" s="343" t="s">
        <v>370</v>
      </c>
      <c r="D5" s="216" t="s">
        <v>370</v>
      </c>
      <c r="E5" s="216" t="s">
        <v>370</v>
      </c>
      <c r="F5" s="216" t="s">
        <v>370</v>
      </c>
      <c r="G5" s="216" t="s">
        <v>370</v>
      </c>
      <c r="H5" s="216" t="s">
        <v>370</v>
      </c>
      <c r="I5" s="216" t="s">
        <v>370</v>
      </c>
      <c r="J5" s="216" t="s">
        <v>370</v>
      </c>
      <c r="K5" s="216" t="s">
        <v>370</v>
      </c>
      <c r="L5" s="216" t="s">
        <v>370</v>
      </c>
      <c r="M5" s="216" t="s">
        <v>370</v>
      </c>
      <c r="N5" s="216" t="s">
        <v>370</v>
      </c>
      <c r="O5" s="216" t="s">
        <v>370</v>
      </c>
      <c r="P5" s="216" t="s">
        <v>370</v>
      </c>
      <c r="Q5" s="216" t="s">
        <v>370</v>
      </c>
      <c r="R5" s="216" t="s">
        <v>370</v>
      </c>
      <c r="S5" s="216" t="s">
        <v>370</v>
      </c>
      <c r="T5" s="359" t="s">
        <v>368</v>
      </c>
      <c r="U5" s="216" t="s">
        <v>370</v>
      </c>
      <c r="V5" s="216" t="s">
        <v>370</v>
      </c>
      <c r="W5" s="216" t="s">
        <v>370</v>
      </c>
      <c r="X5" s="216" t="s">
        <v>370</v>
      </c>
      <c r="Y5" s="216" t="s">
        <v>370</v>
      </c>
      <c r="Z5" s="216" t="s">
        <v>370</v>
      </c>
      <c r="AA5" s="216" t="s">
        <v>370</v>
      </c>
      <c r="AB5" s="216" t="s">
        <v>370</v>
      </c>
      <c r="AC5" s="216" t="s">
        <v>370</v>
      </c>
      <c r="AD5" s="216" t="s">
        <v>370</v>
      </c>
      <c r="AE5" s="216" t="s">
        <v>370</v>
      </c>
      <c r="AF5" s="216" t="s">
        <v>370</v>
      </c>
      <c r="AG5" s="216" t="s">
        <v>370</v>
      </c>
      <c r="AH5" s="216" t="s">
        <v>370</v>
      </c>
      <c r="AI5" s="216" t="s">
        <v>370</v>
      </c>
      <c r="AJ5" s="216" t="s">
        <v>370</v>
      </c>
      <c r="AK5" s="360" t="s">
        <v>370</v>
      </c>
      <c r="AL5" s="361" t="s">
        <v>370</v>
      </c>
      <c r="AR5" s="199"/>
    </row>
    <row r="6" spans="1:44" ht="12.75" customHeight="1">
      <c r="A6" s="357" t="s">
        <v>113</v>
      </c>
      <c r="B6" s="216">
        <v>1564</v>
      </c>
      <c r="C6" s="216">
        <v>164</v>
      </c>
      <c r="D6" s="216">
        <v>1008</v>
      </c>
      <c r="E6" s="216">
        <v>700</v>
      </c>
      <c r="F6" s="216">
        <f>SUM(B6:E6)</f>
        <v>3436</v>
      </c>
      <c r="G6" s="216">
        <v>88.05</v>
      </c>
      <c r="H6" s="216">
        <v>26.19</v>
      </c>
      <c r="I6" s="216">
        <v>138.24</v>
      </c>
      <c r="J6" s="216" t="s">
        <v>370</v>
      </c>
      <c r="K6" s="216" t="s">
        <v>370</v>
      </c>
      <c r="L6" s="216">
        <v>32.055</v>
      </c>
      <c r="M6" s="216" t="s">
        <v>370</v>
      </c>
      <c r="N6" s="216">
        <v>57.405000000000001</v>
      </c>
      <c r="O6" s="216">
        <v>53.67</v>
      </c>
      <c r="P6" s="216" t="s">
        <v>370</v>
      </c>
      <c r="Q6" s="216" t="s">
        <v>370</v>
      </c>
      <c r="R6" s="216">
        <v>49.06</v>
      </c>
      <c r="S6" s="359" t="s">
        <v>368</v>
      </c>
      <c r="T6" s="216">
        <v>5510</v>
      </c>
      <c r="U6" s="216">
        <v>36.39</v>
      </c>
      <c r="V6" s="216">
        <v>104.65</v>
      </c>
      <c r="W6" s="216">
        <v>69.14</v>
      </c>
      <c r="X6" s="216" t="s">
        <v>370</v>
      </c>
      <c r="Y6" s="216">
        <v>470.74</v>
      </c>
      <c r="Z6" s="216">
        <v>160.18</v>
      </c>
      <c r="AA6" s="216">
        <v>75.45</v>
      </c>
      <c r="AB6" s="216">
        <v>1239</v>
      </c>
      <c r="AC6" s="216">
        <v>8110.22</v>
      </c>
      <c r="AD6" s="216">
        <v>2048.4473684210502</v>
      </c>
      <c r="AE6" s="216" t="s">
        <v>370</v>
      </c>
      <c r="AF6" s="216" t="s">
        <v>370</v>
      </c>
      <c r="AG6" s="359" t="s">
        <v>368</v>
      </c>
      <c r="AH6" s="216">
        <v>441</v>
      </c>
      <c r="AI6" s="216">
        <v>752</v>
      </c>
      <c r="AJ6" s="216">
        <v>3241.4473684210502</v>
      </c>
      <c r="AK6" s="360">
        <v>14623.667368421051</v>
      </c>
      <c r="AL6" s="360">
        <v>60.783784693816621</v>
      </c>
      <c r="AN6" s="199"/>
      <c r="AR6" s="199"/>
    </row>
    <row r="7" spans="1:44" ht="12.75" customHeight="1">
      <c r="A7" s="357" t="s">
        <v>114</v>
      </c>
      <c r="B7" s="216" t="s">
        <v>370</v>
      </c>
      <c r="C7" s="343" t="s">
        <v>370</v>
      </c>
      <c r="D7" s="216" t="s">
        <v>370</v>
      </c>
      <c r="E7" s="216" t="s">
        <v>370</v>
      </c>
      <c r="F7" s="216" t="s">
        <v>370</v>
      </c>
      <c r="G7" s="216" t="s">
        <v>370</v>
      </c>
      <c r="H7" s="216" t="s">
        <v>370</v>
      </c>
      <c r="I7" s="216" t="s">
        <v>370</v>
      </c>
      <c r="J7" s="216" t="s">
        <v>370</v>
      </c>
      <c r="K7" s="216" t="s">
        <v>370</v>
      </c>
      <c r="L7" s="216" t="s">
        <v>370</v>
      </c>
      <c r="M7" s="216" t="s">
        <v>370</v>
      </c>
      <c r="N7" s="216" t="s">
        <v>370</v>
      </c>
      <c r="O7" s="216" t="s">
        <v>370</v>
      </c>
      <c r="P7" s="216" t="s">
        <v>370</v>
      </c>
      <c r="Q7" s="216" t="s">
        <v>370</v>
      </c>
      <c r="R7" s="216" t="s">
        <v>370</v>
      </c>
      <c r="S7" s="216" t="s">
        <v>370</v>
      </c>
      <c r="T7" s="216" t="s">
        <v>370</v>
      </c>
      <c r="U7" s="216" t="s">
        <v>370</v>
      </c>
      <c r="V7" s="216" t="s">
        <v>370</v>
      </c>
      <c r="W7" s="216" t="s">
        <v>370</v>
      </c>
      <c r="X7" s="216" t="s">
        <v>370</v>
      </c>
      <c r="Y7" s="216">
        <v>13.72</v>
      </c>
      <c r="Z7" s="216" t="s">
        <v>370</v>
      </c>
      <c r="AA7" s="216" t="s">
        <v>370</v>
      </c>
      <c r="AB7" s="216" t="s">
        <v>370</v>
      </c>
      <c r="AC7" s="216">
        <v>13.72</v>
      </c>
      <c r="AD7" s="216" t="s">
        <v>370</v>
      </c>
      <c r="AE7" s="216" t="s">
        <v>370</v>
      </c>
      <c r="AF7" s="216" t="s">
        <v>370</v>
      </c>
      <c r="AG7" s="216" t="s">
        <v>370</v>
      </c>
      <c r="AH7" s="216" t="s">
        <v>370</v>
      </c>
      <c r="AI7" s="216" t="s">
        <v>370</v>
      </c>
      <c r="AJ7" s="216" t="s">
        <v>370</v>
      </c>
      <c r="AK7" s="360">
        <v>13.72</v>
      </c>
      <c r="AL7" s="360">
        <v>5.7027659682689281E-2</v>
      </c>
      <c r="AR7" s="199"/>
    </row>
    <row r="8" spans="1:44" ht="12.75" customHeight="1">
      <c r="A8" s="357" t="s">
        <v>115</v>
      </c>
      <c r="B8" s="216" t="s">
        <v>370</v>
      </c>
      <c r="C8" s="343" t="s">
        <v>370</v>
      </c>
      <c r="D8" s="216" t="s">
        <v>370</v>
      </c>
      <c r="E8" s="216" t="s">
        <v>370</v>
      </c>
      <c r="F8" s="216" t="s">
        <v>370</v>
      </c>
      <c r="G8" s="359" t="s">
        <v>368</v>
      </c>
      <c r="H8" s="216" t="s">
        <v>370</v>
      </c>
      <c r="I8" s="216" t="s">
        <v>370</v>
      </c>
      <c r="J8" s="216" t="s">
        <v>370</v>
      </c>
      <c r="K8" s="216" t="s">
        <v>370</v>
      </c>
      <c r="L8" s="216" t="s">
        <v>370</v>
      </c>
      <c r="M8" s="216" t="s">
        <v>370</v>
      </c>
      <c r="N8" s="216" t="s">
        <v>370</v>
      </c>
      <c r="O8" s="216" t="s">
        <v>370</v>
      </c>
      <c r="P8" s="216" t="s">
        <v>370</v>
      </c>
      <c r="Q8" s="216" t="s">
        <v>370</v>
      </c>
      <c r="R8" s="216" t="s">
        <v>370</v>
      </c>
      <c r="S8" s="216" t="s">
        <v>370</v>
      </c>
      <c r="T8" s="216" t="s">
        <v>370</v>
      </c>
      <c r="U8" s="216" t="s">
        <v>370</v>
      </c>
      <c r="V8" s="216" t="s">
        <v>370</v>
      </c>
      <c r="W8" s="216" t="s">
        <v>370</v>
      </c>
      <c r="X8" s="216" t="s">
        <v>370</v>
      </c>
      <c r="Y8" s="216" t="s">
        <v>370</v>
      </c>
      <c r="Z8" s="216" t="s">
        <v>370</v>
      </c>
      <c r="AA8" s="216" t="s">
        <v>370</v>
      </c>
      <c r="AB8" s="216" t="s">
        <v>370</v>
      </c>
      <c r="AC8" s="216" t="s">
        <v>370</v>
      </c>
      <c r="AD8" s="216" t="s">
        <v>370</v>
      </c>
      <c r="AE8" s="216" t="s">
        <v>370</v>
      </c>
      <c r="AF8" s="216" t="s">
        <v>370</v>
      </c>
      <c r="AG8" s="216" t="s">
        <v>370</v>
      </c>
      <c r="AH8" s="216" t="s">
        <v>370</v>
      </c>
      <c r="AI8" s="216" t="s">
        <v>370</v>
      </c>
      <c r="AJ8" s="216" t="s">
        <v>370</v>
      </c>
      <c r="AK8" s="360" t="s">
        <v>370</v>
      </c>
      <c r="AL8" s="361" t="s">
        <v>370</v>
      </c>
      <c r="AR8" s="199"/>
    </row>
    <row r="9" spans="1:44" ht="12.75" customHeight="1">
      <c r="A9" s="357" t="s">
        <v>116</v>
      </c>
      <c r="B9" s="216">
        <v>1854</v>
      </c>
      <c r="C9" s="216">
        <v>142</v>
      </c>
      <c r="D9" s="216" t="s">
        <v>370</v>
      </c>
      <c r="E9" s="216">
        <v>36</v>
      </c>
      <c r="F9" s="216">
        <f>SUM(B9:E9)</f>
        <v>2032</v>
      </c>
      <c r="G9" s="216" t="s">
        <v>370</v>
      </c>
      <c r="H9" s="216" t="s">
        <v>370</v>
      </c>
      <c r="I9" s="216">
        <v>17.84</v>
      </c>
      <c r="J9" s="216" t="s">
        <v>370</v>
      </c>
      <c r="K9" s="216" t="s">
        <v>370</v>
      </c>
      <c r="L9" s="216">
        <v>13.11</v>
      </c>
      <c r="M9" s="216" t="s">
        <v>370</v>
      </c>
      <c r="N9" s="216" t="s">
        <v>370</v>
      </c>
      <c r="O9" s="216" t="s">
        <v>370</v>
      </c>
      <c r="P9" s="216" t="s">
        <v>370</v>
      </c>
      <c r="Q9" s="216" t="s">
        <v>370</v>
      </c>
      <c r="R9" s="216" t="s">
        <v>370</v>
      </c>
      <c r="S9" s="216" t="s">
        <v>370</v>
      </c>
      <c r="T9" s="216" t="s">
        <v>370</v>
      </c>
      <c r="U9" s="216" t="s">
        <v>370</v>
      </c>
      <c r="V9" s="216" t="s">
        <v>370</v>
      </c>
      <c r="W9" s="216" t="s">
        <v>370</v>
      </c>
      <c r="X9" s="216" t="s">
        <v>370</v>
      </c>
      <c r="Y9" s="216" t="s">
        <v>370</v>
      </c>
      <c r="Z9" s="216" t="s">
        <v>370</v>
      </c>
      <c r="AA9" s="216" t="s">
        <v>370</v>
      </c>
      <c r="AB9" s="216">
        <v>151</v>
      </c>
      <c r="AC9" s="216">
        <v>181.95</v>
      </c>
      <c r="AD9" s="216" t="s">
        <v>370</v>
      </c>
      <c r="AE9" s="216" t="s">
        <v>370</v>
      </c>
      <c r="AF9" s="216" t="s">
        <v>370</v>
      </c>
      <c r="AG9" s="216" t="s">
        <v>370</v>
      </c>
      <c r="AH9" s="216" t="s">
        <v>370</v>
      </c>
      <c r="AI9" s="216" t="s">
        <v>370</v>
      </c>
      <c r="AJ9" s="216" t="s">
        <v>370</v>
      </c>
      <c r="AK9" s="360">
        <v>2213.9499999999998</v>
      </c>
      <c r="AL9" s="360">
        <v>9.2023605797733179</v>
      </c>
      <c r="AR9" s="199"/>
    </row>
    <row r="10" spans="1:44" ht="12.75" customHeight="1">
      <c r="A10" s="357" t="s">
        <v>117</v>
      </c>
      <c r="B10" s="216" t="s">
        <v>370</v>
      </c>
      <c r="C10" s="343" t="s">
        <v>370</v>
      </c>
      <c r="D10" s="216" t="s">
        <v>370</v>
      </c>
      <c r="E10" s="216" t="s">
        <v>370</v>
      </c>
      <c r="F10" s="216" t="s">
        <v>370</v>
      </c>
      <c r="G10" s="216" t="s">
        <v>370</v>
      </c>
      <c r="H10" s="216" t="s">
        <v>370</v>
      </c>
      <c r="I10" s="216" t="s">
        <v>370</v>
      </c>
      <c r="J10" s="359" t="s">
        <v>368</v>
      </c>
      <c r="K10" s="216" t="s">
        <v>370</v>
      </c>
      <c r="L10" s="216">
        <v>28.074999999999999</v>
      </c>
      <c r="M10" s="216" t="s">
        <v>370</v>
      </c>
      <c r="N10" s="216" t="s">
        <v>370</v>
      </c>
      <c r="O10" s="216" t="s">
        <v>370</v>
      </c>
      <c r="P10" s="216" t="s">
        <v>370</v>
      </c>
      <c r="Q10" s="216" t="s">
        <v>370</v>
      </c>
      <c r="R10" s="216" t="s">
        <v>370</v>
      </c>
      <c r="S10" s="216" t="s">
        <v>370</v>
      </c>
      <c r="T10" s="359" t="s">
        <v>368</v>
      </c>
      <c r="U10" s="216" t="s">
        <v>370</v>
      </c>
      <c r="V10" s="216" t="s">
        <v>370</v>
      </c>
      <c r="W10" s="216" t="s">
        <v>370</v>
      </c>
      <c r="X10" s="216" t="s">
        <v>370</v>
      </c>
      <c r="Y10" s="216">
        <v>22</v>
      </c>
      <c r="Z10" s="216" t="s">
        <v>370</v>
      </c>
      <c r="AA10" s="216" t="s">
        <v>370</v>
      </c>
      <c r="AB10" s="216" t="s">
        <v>370</v>
      </c>
      <c r="AC10" s="216">
        <v>50.075000000000003</v>
      </c>
      <c r="AD10" s="216" t="s">
        <v>370</v>
      </c>
      <c r="AE10" s="216" t="s">
        <v>370</v>
      </c>
      <c r="AF10" s="216" t="s">
        <v>370</v>
      </c>
      <c r="AG10" s="216">
        <v>66</v>
      </c>
      <c r="AH10" s="216" t="s">
        <v>370</v>
      </c>
      <c r="AI10" s="216" t="s">
        <v>370</v>
      </c>
      <c r="AJ10" s="216">
        <v>66</v>
      </c>
      <c r="AK10" s="360">
        <v>116.075</v>
      </c>
      <c r="AL10" s="360">
        <v>0.48246979574840798</v>
      </c>
      <c r="AR10" s="199"/>
    </row>
    <row r="11" spans="1:44" ht="12.75" customHeight="1">
      <c r="A11" s="357" t="s">
        <v>460</v>
      </c>
      <c r="B11" s="216" t="s">
        <v>370</v>
      </c>
      <c r="C11" s="343" t="s">
        <v>370</v>
      </c>
      <c r="D11" s="216" t="s">
        <v>370</v>
      </c>
      <c r="E11" s="216" t="s">
        <v>370</v>
      </c>
      <c r="F11" s="216" t="s">
        <v>370</v>
      </c>
      <c r="G11" s="216" t="s">
        <v>370</v>
      </c>
      <c r="H11" s="216" t="s">
        <v>370</v>
      </c>
      <c r="I11" s="216">
        <v>0.3</v>
      </c>
      <c r="J11" s="216" t="s">
        <v>370</v>
      </c>
      <c r="K11" s="216" t="s">
        <v>370</v>
      </c>
      <c r="L11" s="216" t="s">
        <v>370</v>
      </c>
      <c r="M11" s="216" t="s">
        <v>370</v>
      </c>
      <c r="N11" s="216" t="s">
        <v>370</v>
      </c>
      <c r="O11" s="216" t="s">
        <v>370</v>
      </c>
      <c r="P11" s="216" t="s">
        <v>370</v>
      </c>
      <c r="Q11" s="216" t="s">
        <v>370</v>
      </c>
      <c r="R11" s="216" t="s">
        <v>370</v>
      </c>
      <c r="S11" s="216" t="s">
        <v>370</v>
      </c>
      <c r="T11" s="216" t="s">
        <v>370</v>
      </c>
      <c r="U11" s="216" t="s">
        <v>370</v>
      </c>
      <c r="V11" s="216" t="s">
        <v>370</v>
      </c>
      <c r="W11" s="216" t="s">
        <v>370</v>
      </c>
      <c r="X11" s="216">
        <v>3.51</v>
      </c>
      <c r="Y11" s="216" t="s">
        <v>370</v>
      </c>
      <c r="Z11" s="216" t="s">
        <v>370</v>
      </c>
      <c r="AA11" s="216" t="s">
        <v>370</v>
      </c>
      <c r="AB11" s="216" t="s">
        <v>370</v>
      </c>
      <c r="AC11" s="216">
        <v>3.81</v>
      </c>
      <c r="AD11" s="216" t="s">
        <v>370</v>
      </c>
      <c r="AE11" s="216" t="s">
        <v>370</v>
      </c>
      <c r="AF11" s="216">
        <v>18.850000000000001</v>
      </c>
      <c r="AG11" s="216" t="s">
        <v>370</v>
      </c>
      <c r="AH11" s="216" t="s">
        <v>370</v>
      </c>
      <c r="AI11" s="216" t="s">
        <v>370</v>
      </c>
      <c r="AJ11" s="216">
        <v>18.850000000000001</v>
      </c>
      <c r="AK11" s="360">
        <v>22.66</v>
      </c>
      <c r="AL11" s="360">
        <v>9.4187082245607803E-2</v>
      </c>
      <c r="AR11" s="199"/>
    </row>
    <row r="12" spans="1:44" ht="12.75" customHeight="1">
      <c r="A12" s="357" t="s">
        <v>118</v>
      </c>
      <c r="B12" s="216" t="s">
        <v>370</v>
      </c>
      <c r="C12" s="343" t="s">
        <v>370</v>
      </c>
      <c r="D12" s="216" t="s">
        <v>370</v>
      </c>
      <c r="E12" s="216" t="s">
        <v>370</v>
      </c>
      <c r="F12" s="216" t="s">
        <v>370</v>
      </c>
      <c r="G12" s="359" t="s">
        <v>368</v>
      </c>
      <c r="H12" s="216" t="s">
        <v>370</v>
      </c>
      <c r="I12" s="216" t="s">
        <v>370</v>
      </c>
      <c r="J12" s="216" t="s">
        <v>370</v>
      </c>
      <c r="K12" s="216" t="s">
        <v>370</v>
      </c>
      <c r="L12" s="216" t="s">
        <v>370</v>
      </c>
      <c r="M12" s="216" t="s">
        <v>370</v>
      </c>
      <c r="N12" s="216" t="s">
        <v>370</v>
      </c>
      <c r="O12" s="359" t="s">
        <v>368</v>
      </c>
      <c r="P12" s="216" t="s">
        <v>370</v>
      </c>
      <c r="Q12" s="216" t="s">
        <v>370</v>
      </c>
      <c r="R12" s="216" t="s">
        <v>370</v>
      </c>
      <c r="S12" s="216" t="s">
        <v>370</v>
      </c>
      <c r="T12" s="216" t="s">
        <v>370</v>
      </c>
      <c r="U12" s="216" t="s">
        <v>370</v>
      </c>
      <c r="V12" s="216" t="s">
        <v>370</v>
      </c>
      <c r="W12" s="216" t="s">
        <v>370</v>
      </c>
      <c r="X12" s="216" t="s">
        <v>370</v>
      </c>
      <c r="Y12" s="359" t="s">
        <v>368</v>
      </c>
      <c r="Z12" s="216" t="s">
        <v>370</v>
      </c>
      <c r="AA12" s="216" t="s">
        <v>370</v>
      </c>
      <c r="AB12" s="216" t="s">
        <v>370</v>
      </c>
      <c r="AC12" s="216" t="s">
        <v>370</v>
      </c>
      <c r="AD12" s="216" t="s">
        <v>370</v>
      </c>
      <c r="AE12" s="216" t="s">
        <v>370</v>
      </c>
      <c r="AF12" s="216" t="s">
        <v>370</v>
      </c>
      <c r="AG12" s="216" t="s">
        <v>370</v>
      </c>
      <c r="AH12" s="216" t="s">
        <v>370</v>
      </c>
      <c r="AI12" s="216" t="s">
        <v>370</v>
      </c>
      <c r="AJ12" s="216" t="s">
        <v>370</v>
      </c>
      <c r="AK12" s="360" t="s">
        <v>370</v>
      </c>
      <c r="AL12" s="361" t="s">
        <v>370</v>
      </c>
      <c r="AR12" s="199"/>
    </row>
    <row r="13" spans="1:44" ht="12.75" customHeight="1">
      <c r="A13" s="357" t="s">
        <v>119</v>
      </c>
      <c r="B13" s="216" t="s">
        <v>370</v>
      </c>
      <c r="C13" s="343" t="s">
        <v>370</v>
      </c>
      <c r="D13" s="216" t="s">
        <v>370</v>
      </c>
      <c r="E13" s="216" t="s">
        <v>370</v>
      </c>
      <c r="F13" s="216" t="s">
        <v>370</v>
      </c>
      <c r="G13" s="359" t="s">
        <v>368</v>
      </c>
      <c r="H13" s="216" t="s">
        <v>370</v>
      </c>
      <c r="I13" s="216" t="s">
        <v>370</v>
      </c>
      <c r="J13" s="216" t="s">
        <v>370</v>
      </c>
      <c r="K13" s="216" t="s">
        <v>370</v>
      </c>
      <c r="L13" s="216" t="s">
        <v>370</v>
      </c>
      <c r="M13" s="216" t="s">
        <v>370</v>
      </c>
      <c r="N13" s="216" t="s">
        <v>370</v>
      </c>
      <c r="O13" s="216" t="s">
        <v>370</v>
      </c>
      <c r="P13" s="216" t="s">
        <v>370</v>
      </c>
      <c r="Q13" s="216" t="s">
        <v>370</v>
      </c>
      <c r="R13" s="216" t="s">
        <v>370</v>
      </c>
      <c r="S13" s="216" t="s">
        <v>370</v>
      </c>
      <c r="T13" s="216" t="s">
        <v>370</v>
      </c>
      <c r="U13" s="216" t="s">
        <v>370</v>
      </c>
      <c r="V13" s="216" t="s">
        <v>370</v>
      </c>
      <c r="W13" s="216" t="s">
        <v>370</v>
      </c>
      <c r="X13" s="216" t="s">
        <v>370</v>
      </c>
      <c r="Y13" s="359" t="s">
        <v>368</v>
      </c>
      <c r="Z13" s="216" t="s">
        <v>370</v>
      </c>
      <c r="AA13" s="216" t="s">
        <v>370</v>
      </c>
      <c r="AB13" s="216" t="s">
        <v>370</v>
      </c>
      <c r="AC13" s="216" t="s">
        <v>370</v>
      </c>
      <c r="AD13" s="216" t="s">
        <v>370</v>
      </c>
      <c r="AE13" s="216" t="s">
        <v>370</v>
      </c>
      <c r="AF13" s="216" t="s">
        <v>370</v>
      </c>
      <c r="AG13" s="216" t="s">
        <v>370</v>
      </c>
      <c r="AH13" s="216" t="s">
        <v>370</v>
      </c>
      <c r="AI13" s="216" t="s">
        <v>370</v>
      </c>
      <c r="AJ13" s="216" t="s">
        <v>370</v>
      </c>
      <c r="AK13" s="360" t="s">
        <v>370</v>
      </c>
      <c r="AL13" s="361" t="s">
        <v>370</v>
      </c>
      <c r="AR13" s="199"/>
    </row>
    <row r="14" spans="1:44" ht="12.75" customHeight="1">
      <c r="A14" s="357" t="s">
        <v>120</v>
      </c>
      <c r="B14" s="216" t="s">
        <v>370</v>
      </c>
      <c r="C14" s="216" t="s">
        <v>370</v>
      </c>
      <c r="D14" s="216" t="s">
        <v>370</v>
      </c>
      <c r="E14" s="216" t="s">
        <v>370</v>
      </c>
      <c r="F14" s="216" t="s">
        <v>370</v>
      </c>
      <c r="G14" s="216" t="s">
        <v>370</v>
      </c>
      <c r="H14" s="216" t="s">
        <v>370</v>
      </c>
      <c r="I14" s="216" t="s">
        <v>370</v>
      </c>
      <c r="J14" s="216" t="s">
        <v>370</v>
      </c>
      <c r="K14" s="216" t="s">
        <v>370</v>
      </c>
      <c r="L14" s="216" t="s">
        <v>370</v>
      </c>
      <c r="M14" s="216" t="s">
        <v>370</v>
      </c>
      <c r="N14" s="216" t="s">
        <v>370</v>
      </c>
      <c r="O14" s="216" t="s">
        <v>370</v>
      </c>
      <c r="P14" s="216" t="s">
        <v>370</v>
      </c>
      <c r="Q14" s="216" t="s">
        <v>370</v>
      </c>
      <c r="R14" s="216" t="s">
        <v>370</v>
      </c>
      <c r="S14" s="216" t="s">
        <v>370</v>
      </c>
      <c r="T14" s="216" t="s">
        <v>370</v>
      </c>
      <c r="U14" s="216" t="s">
        <v>370</v>
      </c>
      <c r="V14" s="216" t="s">
        <v>370</v>
      </c>
      <c r="W14" s="216" t="s">
        <v>370</v>
      </c>
      <c r="X14" s="216" t="s">
        <v>370</v>
      </c>
      <c r="Y14" s="216" t="s">
        <v>370</v>
      </c>
      <c r="Z14" s="216" t="s">
        <v>370</v>
      </c>
      <c r="AA14" s="216" t="s">
        <v>370</v>
      </c>
      <c r="AB14" s="216" t="s">
        <v>370</v>
      </c>
      <c r="AC14" s="216" t="s">
        <v>370</v>
      </c>
      <c r="AD14" s="216" t="s">
        <v>370</v>
      </c>
      <c r="AE14" s="216" t="s">
        <v>370</v>
      </c>
      <c r="AF14" s="216" t="s">
        <v>370</v>
      </c>
      <c r="AG14" s="216" t="s">
        <v>370</v>
      </c>
      <c r="AH14" s="216" t="s">
        <v>370</v>
      </c>
      <c r="AI14" s="216" t="s">
        <v>370</v>
      </c>
      <c r="AJ14" s="216" t="s">
        <v>370</v>
      </c>
      <c r="AK14" s="360" t="s">
        <v>370</v>
      </c>
      <c r="AL14" s="361" t="s">
        <v>370</v>
      </c>
      <c r="AR14" s="199"/>
    </row>
    <row r="15" spans="1:44" ht="12.6" customHeight="1">
      <c r="A15" s="357" t="s">
        <v>121</v>
      </c>
      <c r="B15" s="216" t="s">
        <v>370</v>
      </c>
      <c r="C15" s="216" t="s">
        <v>370</v>
      </c>
      <c r="D15" s="216" t="s">
        <v>370</v>
      </c>
      <c r="E15" s="216" t="s">
        <v>370</v>
      </c>
      <c r="F15" s="216" t="s">
        <v>370</v>
      </c>
      <c r="G15" s="216" t="s">
        <v>370</v>
      </c>
      <c r="H15" s="216" t="s">
        <v>370</v>
      </c>
      <c r="I15" s="216" t="s">
        <v>370</v>
      </c>
      <c r="J15" s="216" t="s">
        <v>370</v>
      </c>
      <c r="K15" s="216" t="s">
        <v>370</v>
      </c>
      <c r="L15" s="216" t="s">
        <v>370</v>
      </c>
      <c r="M15" s="216" t="s">
        <v>370</v>
      </c>
      <c r="N15" s="216" t="s">
        <v>370</v>
      </c>
      <c r="O15" s="216" t="s">
        <v>370</v>
      </c>
      <c r="P15" s="216" t="s">
        <v>370</v>
      </c>
      <c r="Q15" s="216" t="s">
        <v>370</v>
      </c>
      <c r="R15" s="216" t="s">
        <v>370</v>
      </c>
      <c r="S15" s="216" t="s">
        <v>370</v>
      </c>
      <c r="T15" s="216" t="s">
        <v>370</v>
      </c>
      <c r="U15" s="216" t="s">
        <v>370</v>
      </c>
      <c r="V15" s="216" t="s">
        <v>370</v>
      </c>
      <c r="W15" s="216" t="s">
        <v>370</v>
      </c>
      <c r="X15" s="216" t="s">
        <v>370</v>
      </c>
      <c r="Y15" s="216" t="s">
        <v>370</v>
      </c>
      <c r="Z15" s="216" t="s">
        <v>370</v>
      </c>
      <c r="AA15" s="216" t="s">
        <v>370</v>
      </c>
      <c r="AB15" s="216" t="s">
        <v>370</v>
      </c>
      <c r="AC15" s="216" t="s">
        <v>370</v>
      </c>
      <c r="AD15" s="216" t="s">
        <v>370</v>
      </c>
      <c r="AE15" s="216" t="s">
        <v>370</v>
      </c>
      <c r="AF15" s="216" t="s">
        <v>370</v>
      </c>
      <c r="AG15" s="216" t="s">
        <v>370</v>
      </c>
      <c r="AH15" s="216" t="s">
        <v>370</v>
      </c>
      <c r="AI15" s="216" t="s">
        <v>370</v>
      </c>
      <c r="AJ15" s="216" t="s">
        <v>370</v>
      </c>
      <c r="AK15" s="360" t="s">
        <v>370</v>
      </c>
      <c r="AL15" s="361" t="s">
        <v>370</v>
      </c>
      <c r="AR15" s="199"/>
    </row>
    <row r="16" spans="1:44" ht="12.75" customHeight="1">
      <c r="A16" s="357" t="s">
        <v>122</v>
      </c>
      <c r="B16" s="216" t="s">
        <v>370</v>
      </c>
      <c r="C16" s="216" t="s">
        <v>370</v>
      </c>
      <c r="D16" s="216" t="s">
        <v>370</v>
      </c>
      <c r="E16" s="216" t="s">
        <v>370</v>
      </c>
      <c r="F16" s="216" t="s">
        <v>370</v>
      </c>
      <c r="G16" s="216" t="s">
        <v>370</v>
      </c>
      <c r="H16" s="216" t="s">
        <v>370</v>
      </c>
      <c r="I16" s="216" t="s">
        <v>370</v>
      </c>
      <c r="J16" s="216" t="s">
        <v>370</v>
      </c>
      <c r="K16" s="216" t="s">
        <v>370</v>
      </c>
      <c r="L16" s="216" t="s">
        <v>370</v>
      </c>
      <c r="M16" s="216" t="s">
        <v>370</v>
      </c>
      <c r="N16" s="216" t="s">
        <v>370</v>
      </c>
      <c r="O16" s="216" t="s">
        <v>370</v>
      </c>
      <c r="P16" s="216" t="s">
        <v>370</v>
      </c>
      <c r="Q16" s="216" t="s">
        <v>370</v>
      </c>
      <c r="R16" s="216" t="s">
        <v>370</v>
      </c>
      <c r="S16" s="216" t="s">
        <v>370</v>
      </c>
      <c r="T16" s="216" t="s">
        <v>370</v>
      </c>
      <c r="U16" s="216" t="s">
        <v>370</v>
      </c>
      <c r="V16" s="216" t="s">
        <v>370</v>
      </c>
      <c r="W16" s="216" t="s">
        <v>370</v>
      </c>
      <c r="X16" s="216" t="s">
        <v>370</v>
      </c>
      <c r="Y16" s="216" t="s">
        <v>370</v>
      </c>
      <c r="Z16" s="216" t="s">
        <v>370</v>
      </c>
      <c r="AA16" s="216" t="s">
        <v>370</v>
      </c>
      <c r="AB16" s="216" t="s">
        <v>370</v>
      </c>
      <c r="AC16" s="216" t="s">
        <v>370</v>
      </c>
      <c r="AD16" s="216" t="s">
        <v>370</v>
      </c>
      <c r="AE16" s="216" t="s">
        <v>370</v>
      </c>
      <c r="AF16" s="216" t="s">
        <v>370</v>
      </c>
      <c r="AG16" s="216" t="s">
        <v>370</v>
      </c>
      <c r="AH16" s="216" t="s">
        <v>370</v>
      </c>
      <c r="AI16" s="216" t="s">
        <v>370</v>
      </c>
      <c r="AJ16" s="216" t="s">
        <v>370</v>
      </c>
      <c r="AK16" s="360" t="s">
        <v>370</v>
      </c>
      <c r="AL16" s="361" t="s">
        <v>370</v>
      </c>
      <c r="AR16" s="199"/>
    </row>
    <row r="17" spans="1:44" ht="12.75" customHeight="1">
      <c r="A17" s="357" t="s">
        <v>123</v>
      </c>
      <c r="B17" s="216" t="s">
        <v>370</v>
      </c>
      <c r="C17" s="216" t="s">
        <v>370</v>
      </c>
      <c r="D17" s="216" t="s">
        <v>370</v>
      </c>
      <c r="E17" s="216" t="s">
        <v>370</v>
      </c>
      <c r="F17" s="216" t="s">
        <v>370</v>
      </c>
      <c r="G17" s="216" t="s">
        <v>370</v>
      </c>
      <c r="H17" s="216" t="s">
        <v>370</v>
      </c>
      <c r="I17" s="216" t="s">
        <v>370</v>
      </c>
      <c r="J17" s="216" t="s">
        <v>370</v>
      </c>
      <c r="K17" s="216" t="s">
        <v>370</v>
      </c>
      <c r="L17" s="216" t="s">
        <v>370</v>
      </c>
      <c r="M17" s="216" t="s">
        <v>370</v>
      </c>
      <c r="N17" s="216" t="s">
        <v>370</v>
      </c>
      <c r="O17" s="216" t="s">
        <v>370</v>
      </c>
      <c r="P17" s="216" t="s">
        <v>370</v>
      </c>
      <c r="Q17" s="216" t="s">
        <v>370</v>
      </c>
      <c r="R17" s="216" t="s">
        <v>370</v>
      </c>
      <c r="S17" s="216" t="s">
        <v>370</v>
      </c>
      <c r="T17" s="216" t="s">
        <v>370</v>
      </c>
      <c r="U17" s="216" t="s">
        <v>370</v>
      </c>
      <c r="V17" s="216" t="s">
        <v>370</v>
      </c>
      <c r="W17" s="216" t="s">
        <v>370</v>
      </c>
      <c r="X17" s="216" t="s">
        <v>370</v>
      </c>
      <c r="Y17" s="216" t="s">
        <v>370</v>
      </c>
      <c r="Z17" s="216" t="s">
        <v>370</v>
      </c>
      <c r="AA17" s="216" t="s">
        <v>370</v>
      </c>
      <c r="AB17" s="216" t="s">
        <v>370</v>
      </c>
      <c r="AC17" s="216" t="s">
        <v>370</v>
      </c>
      <c r="AD17" s="216" t="s">
        <v>370</v>
      </c>
      <c r="AE17" s="216" t="s">
        <v>370</v>
      </c>
      <c r="AF17" s="216" t="s">
        <v>370</v>
      </c>
      <c r="AG17" s="216" t="s">
        <v>370</v>
      </c>
      <c r="AH17" s="216" t="s">
        <v>370</v>
      </c>
      <c r="AI17" s="216" t="s">
        <v>370</v>
      </c>
      <c r="AJ17" s="216" t="s">
        <v>370</v>
      </c>
      <c r="AK17" s="360" t="s">
        <v>370</v>
      </c>
      <c r="AL17" s="361" t="s">
        <v>370</v>
      </c>
      <c r="AR17" s="199"/>
    </row>
    <row r="18" spans="1:44" ht="12.75" customHeight="1">
      <c r="A18" s="357" t="s">
        <v>124</v>
      </c>
      <c r="B18" s="216" t="s">
        <v>370</v>
      </c>
      <c r="C18" s="216" t="s">
        <v>370</v>
      </c>
      <c r="D18" s="216" t="s">
        <v>370</v>
      </c>
      <c r="E18" s="216" t="s">
        <v>370</v>
      </c>
      <c r="F18" s="216" t="s">
        <v>370</v>
      </c>
      <c r="G18" s="216" t="s">
        <v>370</v>
      </c>
      <c r="H18" s="216" t="s">
        <v>370</v>
      </c>
      <c r="I18" s="216" t="s">
        <v>370</v>
      </c>
      <c r="J18" s="216" t="s">
        <v>370</v>
      </c>
      <c r="K18" s="216" t="s">
        <v>370</v>
      </c>
      <c r="L18" s="216" t="s">
        <v>370</v>
      </c>
      <c r="M18" s="216" t="s">
        <v>370</v>
      </c>
      <c r="N18" s="216" t="s">
        <v>370</v>
      </c>
      <c r="O18" s="216" t="s">
        <v>370</v>
      </c>
      <c r="P18" s="216" t="s">
        <v>370</v>
      </c>
      <c r="Q18" s="216" t="s">
        <v>370</v>
      </c>
      <c r="R18" s="216" t="s">
        <v>370</v>
      </c>
      <c r="S18" s="216" t="s">
        <v>370</v>
      </c>
      <c r="T18" s="216" t="s">
        <v>370</v>
      </c>
      <c r="U18" s="216" t="s">
        <v>370</v>
      </c>
      <c r="V18" s="216" t="s">
        <v>370</v>
      </c>
      <c r="W18" s="216" t="s">
        <v>370</v>
      </c>
      <c r="X18" s="216" t="s">
        <v>370</v>
      </c>
      <c r="Y18" s="216" t="s">
        <v>370</v>
      </c>
      <c r="Z18" s="216" t="s">
        <v>370</v>
      </c>
      <c r="AA18" s="216" t="s">
        <v>370</v>
      </c>
      <c r="AB18" s="216" t="s">
        <v>370</v>
      </c>
      <c r="AC18" s="216" t="s">
        <v>370</v>
      </c>
      <c r="AD18" s="216" t="s">
        <v>370</v>
      </c>
      <c r="AE18" s="216" t="s">
        <v>370</v>
      </c>
      <c r="AF18" s="216" t="s">
        <v>370</v>
      </c>
      <c r="AG18" s="359" t="s">
        <v>368</v>
      </c>
      <c r="AH18" s="216" t="s">
        <v>370</v>
      </c>
      <c r="AI18" s="216" t="s">
        <v>370</v>
      </c>
      <c r="AJ18" s="216" t="s">
        <v>370</v>
      </c>
      <c r="AK18" s="360" t="s">
        <v>370</v>
      </c>
      <c r="AL18" s="361" t="s">
        <v>370</v>
      </c>
      <c r="AR18" s="199"/>
    </row>
    <row r="19" spans="1:44" ht="12.75" customHeight="1">
      <c r="A19" s="357" t="s">
        <v>125</v>
      </c>
      <c r="B19" s="216" t="s">
        <v>370</v>
      </c>
      <c r="C19" s="216" t="s">
        <v>370</v>
      </c>
      <c r="D19" s="216" t="s">
        <v>370</v>
      </c>
      <c r="E19" s="216" t="s">
        <v>370</v>
      </c>
      <c r="F19" s="216" t="s">
        <v>370</v>
      </c>
      <c r="G19" s="359" t="s">
        <v>368</v>
      </c>
      <c r="H19" s="216" t="s">
        <v>370</v>
      </c>
      <c r="I19" s="216" t="s">
        <v>370</v>
      </c>
      <c r="J19" s="216" t="s">
        <v>370</v>
      </c>
      <c r="K19" s="216" t="s">
        <v>370</v>
      </c>
      <c r="L19" s="216" t="s">
        <v>370</v>
      </c>
      <c r="M19" s="216" t="s">
        <v>370</v>
      </c>
      <c r="N19" s="216" t="s">
        <v>370</v>
      </c>
      <c r="O19" s="216" t="s">
        <v>370</v>
      </c>
      <c r="P19" s="216" t="s">
        <v>370</v>
      </c>
      <c r="Q19" s="216" t="s">
        <v>370</v>
      </c>
      <c r="R19" s="216" t="s">
        <v>370</v>
      </c>
      <c r="S19" s="216" t="s">
        <v>370</v>
      </c>
      <c r="T19" s="216" t="s">
        <v>370</v>
      </c>
      <c r="U19" s="216" t="s">
        <v>370</v>
      </c>
      <c r="V19" s="216" t="s">
        <v>370</v>
      </c>
      <c r="W19" s="216" t="s">
        <v>370</v>
      </c>
      <c r="X19" s="216" t="s">
        <v>370</v>
      </c>
      <c r="Y19" s="216" t="s">
        <v>370</v>
      </c>
      <c r="Z19" s="216" t="s">
        <v>370</v>
      </c>
      <c r="AA19" s="216" t="s">
        <v>370</v>
      </c>
      <c r="AB19" s="216" t="s">
        <v>370</v>
      </c>
      <c r="AC19" s="216" t="s">
        <v>370</v>
      </c>
      <c r="AD19" s="216" t="s">
        <v>370</v>
      </c>
      <c r="AE19" s="216" t="s">
        <v>370</v>
      </c>
      <c r="AF19" s="216" t="s">
        <v>370</v>
      </c>
      <c r="AG19" s="216" t="s">
        <v>370</v>
      </c>
      <c r="AH19" s="216" t="s">
        <v>370</v>
      </c>
      <c r="AI19" s="216" t="s">
        <v>370</v>
      </c>
      <c r="AJ19" s="216" t="s">
        <v>370</v>
      </c>
      <c r="AK19" s="360" t="s">
        <v>370</v>
      </c>
      <c r="AL19" s="361" t="s">
        <v>370</v>
      </c>
      <c r="AR19" s="199"/>
    </row>
    <row r="20" spans="1:44" ht="12.75" customHeight="1">
      <c r="A20" s="357" t="s">
        <v>126</v>
      </c>
      <c r="B20" s="216" t="s">
        <v>370</v>
      </c>
      <c r="C20" s="216" t="s">
        <v>370</v>
      </c>
      <c r="D20" s="216" t="s">
        <v>370</v>
      </c>
      <c r="E20" s="216" t="s">
        <v>370</v>
      </c>
      <c r="F20" s="216" t="s">
        <v>370</v>
      </c>
      <c r="G20" s="359" t="s">
        <v>368</v>
      </c>
      <c r="H20" s="216" t="s">
        <v>370</v>
      </c>
      <c r="I20" s="216" t="s">
        <v>370</v>
      </c>
      <c r="J20" s="216" t="s">
        <v>370</v>
      </c>
      <c r="K20" s="216" t="s">
        <v>370</v>
      </c>
      <c r="L20" s="216" t="s">
        <v>370</v>
      </c>
      <c r="M20" s="216" t="s">
        <v>370</v>
      </c>
      <c r="N20" s="216" t="s">
        <v>370</v>
      </c>
      <c r="O20" s="216" t="s">
        <v>370</v>
      </c>
      <c r="P20" s="216" t="s">
        <v>370</v>
      </c>
      <c r="Q20" s="216" t="s">
        <v>370</v>
      </c>
      <c r="R20" s="216" t="s">
        <v>370</v>
      </c>
      <c r="S20" s="216" t="s">
        <v>370</v>
      </c>
      <c r="T20" s="216" t="s">
        <v>370</v>
      </c>
      <c r="U20" s="216" t="s">
        <v>370</v>
      </c>
      <c r="V20" s="216" t="s">
        <v>370</v>
      </c>
      <c r="W20" s="216" t="s">
        <v>370</v>
      </c>
      <c r="X20" s="216" t="s">
        <v>370</v>
      </c>
      <c r="Y20" s="359" t="s">
        <v>368</v>
      </c>
      <c r="Z20" s="216" t="s">
        <v>370</v>
      </c>
      <c r="AA20" s="216" t="s">
        <v>370</v>
      </c>
      <c r="AB20" s="216" t="s">
        <v>370</v>
      </c>
      <c r="AC20" s="216" t="s">
        <v>370</v>
      </c>
      <c r="AD20" s="216" t="s">
        <v>370</v>
      </c>
      <c r="AE20" s="216" t="s">
        <v>370</v>
      </c>
      <c r="AF20" s="216" t="s">
        <v>370</v>
      </c>
      <c r="AG20" s="216" t="s">
        <v>370</v>
      </c>
      <c r="AH20" s="216" t="s">
        <v>370</v>
      </c>
      <c r="AI20" s="216" t="s">
        <v>370</v>
      </c>
      <c r="AJ20" s="216" t="s">
        <v>370</v>
      </c>
      <c r="AK20" s="360" t="s">
        <v>370</v>
      </c>
      <c r="AL20" s="361" t="s">
        <v>370</v>
      </c>
      <c r="AR20" s="199"/>
    </row>
    <row r="21" spans="1:44" ht="12.75" customHeight="1">
      <c r="A21" s="357" t="s">
        <v>127</v>
      </c>
      <c r="B21" s="216" t="s">
        <v>370</v>
      </c>
      <c r="C21" s="216" t="s">
        <v>370</v>
      </c>
      <c r="D21" s="216" t="s">
        <v>370</v>
      </c>
      <c r="E21" s="216" t="s">
        <v>370</v>
      </c>
      <c r="F21" s="216" t="s">
        <v>370</v>
      </c>
      <c r="G21" s="359" t="s">
        <v>368</v>
      </c>
      <c r="H21" s="216" t="s">
        <v>370</v>
      </c>
      <c r="I21" s="216" t="s">
        <v>370</v>
      </c>
      <c r="J21" s="216" t="s">
        <v>370</v>
      </c>
      <c r="K21" s="216" t="s">
        <v>370</v>
      </c>
      <c r="L21" s="216" t="s">
        <v>370</v>
      </c>
      <c r="M21" s="216" t="s">
        <v>370</v>
      </c>
      <c r="N21" s="216" t="s">
        <v>370</v>
      </c>
      <c r="O21" s="216" t="s">
        <v>370</v>
      </c>
      <c r="P21" s="216" t="s">
        <v>370</v>
      </c>
      <c r="Q21" s="216">
        <v>111.191</v>
      </c>
      <c r="R21" s="216" t="s">
        <v>370</v>
      </c>
      <c r="S21" s="216" t="s">
        <v>370</v>
      </c>
      <c r="T21" s="216" t="s">
        <v>370</v>
      </c>
      <c r="U21" s="216" t="s">
        <v>370</v>
      </c>
      <c r="V21" s="216" t="s">
        <v>370</v>
      </c>
      <c r="W21" s="216" t="s">
        <v>370</v>
      </c>
      <c r="X21" s="216" t="s">
        <v>370</v>
      </c>
      <c r="Y21" s="216" t="s">
        <v>370</v>
      </c>
      <c r="Z21" s="216" t="s">
        <v>370</v>
      </c>
      <c r="AA21" s="216" t="s">
        <v>370</v>
      </c>
      <c r="AB21" s="216" t="s">
        <v>370</v>
      </c>
      <c r="AC21" s="216">
        <v>111.191</v>
      </c>
      <c r="AD21" s="216" t="s">
        <v>370</v>
      </c>
      <c r="AE21" s="216" t="s">
        <v>370</v>
      </c>
      <c r="AF21" s="216" t="s">
        <v>370</v>
      </c>
      <c r="AG21" s="216" t="s">
        <v>370</v>
      </c>
      <c r="AH21" s="216" t="s">
        <v>370</v>
      </c>
      <c r="AI21" s="216" t="s">
        <v>370</v>
      </c>
      <c r="AJ21" s="216" t="s">
        <v>370</v>
      </c>
      <c r="AK21" s="360">
        <v>111.191</v>
      </c>
      <c r="AL21" s="360">
        <v>0.46216927899255861</v>
      </c>
      <c r="AR21" s="199"/>
    </row>
    <row r="22" spans="1:44" ht="12.75" customHeight="1">
      <c r="A22" s="357" t="s">
        <v>128</v>
      </c>
      <c r="B22" s="216" t="s">
        <v>370</v>
      </c>
      <c r="C22" s="216" t="s">
        <v>370</v>
      </c>
      <c r="D22" s="216" t="s">
        <v>370</v>
      </c>
      <c r="E22" s="216" t="s">
        <v>370</v>
      </c>
      <c r="F22" s="216" t="s">
        <v>370</v>
      </c>
      <c r="G22" s="216">
        <v>666.4</v>
      </c>
      <c r="H22" s="216" t="s">
        <v>370</v>
      </c>
      <c r="I22" s="216" t="s">
        <v>370</v>
      </c>
      <c r="J22" s="216" t="s">
        <v>370</v>
      </c>
      <c r="K22" s="216" t="s">
        <v>370</v>
      </c>
      <c r="L22" s="216">
        <v>28.965</v>
      </c>
      <c r="M22" s="216" t="s">
        <v>370</v>
      </c>
      <c r="N22" s="216" t="s">
        <v>370</v>
      </c>
      <c r="O22" s="359" t="s">
        <v>368</v>
      </c>
      <c r="P22" s="216">
        <v>89.55</v>
      </c>
      <c r="Q22" s="216" t="s">
        <v>370</v>
      </c>
      <c r="R22" s="216" t="s">
        <v>370</v>
      </c>
      <c r="S22" s="216" t="s">
        <v>370</v>
      </c>
      <c r="T22" s="359" t="s">
        <v>368</v>
      </c>
      <c r="U22" s="216" t="s">
        <v>370</v>
      </c>
      <c r="V22" s="216" t="s">
        <v>370</v>
      </c>
      <c r="W22" s="216" t="s">
        <v>370</v>
      </c>
      <c r="X22" s="216" t="s">
        <v>370</v>
      </c>
      <c r="Y22" s="216">
        <v>11.16</v>
      </c>
      <c r="Z22" s="216" t="s">
        <v>370</v>
      </c>
      <c r="AA22" s="216" t="s">
        <v>370</v>
      </c>
      <c r="AB22" s="216" t="s">
        <v>370</v>
      </c>
      <c r="AC22" s="216">
        <v>796.07500000000005</v>
      </c>
      <c r="AD22" s="216" t="s">
        <v>370</v>
      </c>
      <c r="AE22" s="216" t="s">
        <v>370</v>
      </c>
      <c r="AF22" s="216" t="s">
        <v>370</v>
      </c>
      <c r="AG22" s="216" t="s">
        <v>370</v>
      </c>
      <c r="AH22" s="216" t="s">
        <v>370</v>
      </c>
      <c r="AI22" s="216" t="s">
        <v>370</v>
      </c>
      <c r="AJ22" s="216" t="s">
        <v>370</v>
      </c>
      <c r="AK22" s="360">
        <v>796.07500000000005</v>
      </c>
      <c r="AL22" s="360">
        <v>3.3089135701091008</v>
      </c>
      <c r="AR22" s="199"/>
    </row>
    <row r="23" spans="1:44" ht="12.75" customHeight="1">
      <c r="A23" s="357" t="s">
        <v>129</v>
      </c>
      <c r="B23" s="216" t="s">
        <v>370</v>
      </c>
      <c r="C23" s="216" t="s">
        <v>370</v>
      </c>
      <c r="D23" s="216" t="s">
        <v>370</v>
      </c>
      <c r="E23" s="216" t="s">
        <v>370</v>
      </c>
      <c r="F23" s="216" t="s">
        <v>370</v>
      </c>
      <c r="G23" s="359" t="s">
        <v>368</v>
      </c>
      <c r="H23" s="216" t="s">
        <v>370</v>
      </c>
      <c r="I23" s="216" t="s">
        <v>370</v>
      </c>
      <c r="J23" s="216" t="s">
        <v>370</v>
      </c>
      <c r="K23" s="216" t="s">
        <v>370</v>
      </c>
      <c r="L23" s="216" t="s">
        <v>370</v>
      </c>
      <c r="M23" s="216" t="s">
        <v>370</v>
      </c>
      <c r="N23" s="216" t="s">
        <v>370</v>
      </c>
      <c r="O23" s="216" t="s">
        <v>370</v>
      </c>
      <c r="P23" s="216" t="s">
        <v>370</v>
      </c>
      <c r="Q23" s="216" t="s">
        <v>370</v>
      </c>
      <c r="R23" s="216" t="s">
        <v>370</v>
      </c>
      <c r="S23" s="216" t="s">
        <v>370</v>
      </c>
      <c r="T23" s="216" t="s">
        <v>370</v>
      </c>
      <c r="U23" s="216" t="s">
        <v>370</v>
      </c>
      <c r="V23" s="216" t="s">
        <v>370</v>
      </c>
      <c r="W23" s="216" t="s">
        <v>370</v>
      </c>
      <c r="X23" s="216" t="s">
        <v>370</v>
      </c>
      <c r="Y23" s="216" t="s">
        <v>370</v>
      </c>
      <c r="Z23" s="216" t="s">
        <v>370</v>
      </c>
      <c r="AA23" s="216" t="s">
        <v>370</v>
      </c>
      <c r="AB23" s="216" t="s">
        <v>370</v>
      </c>
      <c r="AC23" s="216" t="s">
        <v>370</v>
      </c>
      <c r="AD23" s="216" t="s">
        <v>370</v>
      </c>
      <c r="AE23" s="216" t="s">
        <v>370</v>
      </c>
      <c r="AF23" s="216" t="s">
        <v>370</v>
      </c>
      <c r="AG23" s="216" t="s">
        <v>370</v>
      </c>
      <c r="AH23" s="216" t="s">
        <v>370</v>
      </c>
      <c r="AI23" s="216" t="s">
        <v>370</v>
      </c>
      <c r="AJ23" s="216" t="s">
        <v>370</v>
      </c>
      <c r="AK23" s="360" t="s">
        <v>370</v>
      </c>
      <c r="AL23" s="361" t="s">
        <v>370</v>
      </c>
      <c r="AR23" s="199"/>
    </row>
    <row r="24" spans="1:44" ht="12.75" customHeight="1">
      <c r="A24" s="357" t="s">
        <v>130</v>
      </c>
      <c r="B24" s="216" t="s">
        <v>370</v>
      </c>
      <c r="C24" s="216" t="s">
        <v>370</v>
      </c>
      <c r="D24" s="216" t="s">
        <v>370</v>
      </c>
      <c r="E24" s="216" t="s">
        <v>370</v>
      </c>
      <c r="F24" s="216" t="s">
        <v>370</v>
      </c>
      <c r="G24" s="216" t="s">
        <v>370</v>
      </c>
      <c r="H24" s="216" t="s">
        <v>370</v>
      </c>
      <c r="I24" s="216" t="s">
        <v>370</v>
      </c>
      <c r="J24" s="216" t="s">
        <v>370</v>
      </c>
      <c r="K24" s="216" t="s">
        <v>370</v>
      </c>
      <c r="L24" s="216" t="s">
        <v>370</v>
      </c>
      <c r="M24" s="216" t="s">
        <v>370</v>
      </c>
      <c r="N24" s="216" t="s">
        <v>370</v>
      </c>
      <c r="O24" s="216" t="s">
        <v>370</v>
      </c>
      <c r="P24" s="216" t="s">
        <v>370</v>
      </c>
      <c r="Q24" s="216" t="s">
        <v>370</v>
      </c>
      <c r="R24" s="216" t="s">
        <v>370</v>
      </c>
      <c r="S24" s="216" t="s">
        <v>370</v>
      </c>
      <c r="T24" s="216" t="s">
        <v>370</v>
      </c>
      <c r="U24" s="216" t="s">
        <v>370</v>
      </c>
      <c r="V24" s="216" t="s">
        <v>370</v>
      </c>
      <c r="W24" s="216" t="s">
        <v>370</v>
      </c>
      <c r="X24" s="216" t="s">
        <v>370</v>
      </c>
      <c r="Y24" s="216" t="s">
        <v>370</v>
      </c>
      <c r="Z24" s="216" t="s">
        <v>370</v>
      </c>
      <c r="AA24" s="216" t="s">
        <v>370</v>
      </c>
      <c r="AB24" s="216" t="s">
        <v>370</v>
      </c>
      <c r="AC24" s="216" t="s">
        <v>370</v>
      </c>
      <c r="AD24" s="216" t="s">
        <v>370</v>
      </c>
      <c r="AE24" s="216" t="s">
        <v>370</v>
      </c>
      <c r="AF24" s="216" t="s">
        <v>370</v>
      </c>
      <c r="AG24" s="359" t="s">
        <v>368</v>
      </c>
      <c r="AH24" s="216" t="s">
        <v>370</v>
      </c>
      <c r="AI24" s="216" t="s">
        <v>370</v>
      </c>
      <c r="AJ24" s="216" t="s">
        <v>370</v>
      </c>
      <c r="AK24" s="360" t="s">
        <v>370</v>
      </c>
      <c r="AL24" s="361" t="s">
        <v>370</v>
      </c>
      <c r="AR24" s="199"/>
    </row>
    <row r="25" spans="1:44" ht="12.75" customHeight="1">
      <c r="A25" s="357" t="s">
        <v>131</v>
      </c>
      <c r="B25" s="216" t="s">
        <v>370</v>
      </c>
      <c r="C25" s="216" t="s">
        <v>370</v>
      </c>
      <c r="D25" s="216" t="s">
        <v>370</v>
      </c>
      <c r="E25" s="216" t="s">
        <v>370</v>
      </c>
      <c r="F25" s="216" t="s">
        <v>370</v>
      </c>
      <c r="G25" s="216" t="s">
        <v>370</v>
      </c>
      <c r="H25" s="216" t="s">
        <v>370</v>
      </c>
      <c r="I25" s="216" t="s">
        <v>370</v>
      </c>
      <c r="J25" s="216" t="s">
        <v>370</v>
      </c>
      <c r="K25" s="216" t="s">
        <v>370</v>
      </c>
      <c r="L25" s="216" t="s">
        <v>370</v>
      </c>
      <c r="M25" s="216" t="s">
        <v>370</v>
      </c>
      <c r="N25" s="216" t="s">
        <v>370</v>
      </c>
      <c r="O25" s="216" t="s">
        <v>370</v>
      </c>
      <c r="P25" s="216" t="s">
        <v>370</v>
      </c>
      <c r="Q25" s="216" t="s">
        <v>370</v>
      </c>
      <c r="R25" s="216" t="s">
        <v>370</v>
      </c>
      <c r="S25" s="216" t="s">
        <v>370</v>
      </c>
      <c r="T25" s="359" t="s">
        <v>368</v>
      </c>
      <c r="U25" s="216" t="s">
        <v>370</v>
      </c>
      <c r="V25" s="216" t="s">
        <v>370</v>
      </c>
      <c r="W25" s="216" t="s">
        <v>370</v>
      </c>
      <c r="X25" s="216" t="s">
        <v>370</v>
      </c>
      <c r="Y25" s="359" t="s">
        <v>368</v>
      </c>
      <c r="Z25" s="216" t="s">
        <v>370</v>
      </c>
      <c r="AA25" s="216" t="s">
        <v>370</v>
      </c>
      <c r="AB25" s="216" t="s">
        <v>370</v>
      </c>
      <c r="AC25" s="216" t="s">
        <v>370</v>
      </c>
      <c r="AD25" s="216" t="s">
        <v>370</v>
      </c>
      <c r="AE25" s="216" t="s">
        <v>370</v>
      </c>
      <c r="AF25" s="216" t="s">
        <v>370</v>
      </c>
      <c r="AG25" s="359" t="s">
        <v>368</v>
      </c>
      <c r="AH25" s="216" t="s">
        <v>370</v>
      </c>
      <c r="AI25" s="216" t="s">
        <v>370</v>
      </c>
      <c r="AJ25" s="216" t="s">
        <v>370</v>
      </c>
      <c r="AK25" s="360" t="s">
        <v>370</v>
      </c>
      <c r="AL25" s="361" t="s">
        <v>370</v>
      </c>
      <c r="AR25" s="199"/>
    </row>
    <row r="26" spans="1:44" ht="12.75" customHeight="1">
      <c r="A26" s="357" t="s">
        <v>132</v>
      </c>
      <c r="B26" s="216" t="s">
        <v>370</v>
      </c>
      <c r="C26" s="216" t="s">
        <v>370</v>
      </c>
      <c r="D26" s="216" t="s">
        <v>370</v>
      </c>
      <c r="E26" s="216" t="s">
        <v>370</v>
      </c>
      <c r="F26" s="216" t="s">
        <v>370</v>
      </c>
      <c r="G26" s="216" t="s">
        <v>370</v>
      </c>
      <c r="H26" s="216" t="s">
        <v>370</v>
      </c>
      <c r="I26" s="216" t="s">
        <v>370</v>
      </c>
      <c r="J26" s="216" t="s">
        <v>370</v>
      </c>
      <c r="K26" s="216" t="s">
        <v>370</v>
      </c>
      <c r="L26" s="216" t="s">
        <v>370</v>
      </c>
      <c r="M26" s="216" t="s">
        <v>370</v>
      </c>
      <c r="N26" s="216" t="s">
        <v>370</v>
      </c>
      <c r="O26" s="216" t="s">
        <v>370</v>
      </c>
      <c r="P26" s="216" t="s">
        <v>370</v>
      </c>
      <c r="Q26" s="216" t="s">
        <v>370</v>
      </c>
      <c r="R26" s="216" t="s">
        <v>370</v>
      </c>
      <c r="S26" s="216" t="s">
        <v>370</v>
      </c>
      <c r="T26" s="216" t="s">
        <v>370</v>
      </c>
      <c r="U26" s="216" t="s">
        <v>370</v>
      </c>
      <c r="V26" s="216" t="s">
        <v>370</v>
      </c>
      <c r="W26" s="216" t="s">
        <v>370</v>
      </c>
      <c r="X26" s="216" t="s">
        <v>370</v>
      </c>
      <c r="Y26" s="216" t="s">
        <v>370</v>
      </c>
      <c r="Z26" s="216" t="s">
        <v>370</v>
      </c>
      <c r="AA26" s="216" t="s">
        <v>370</v>
      </c>
      <c r="AB26" s="216" t="s">
        <v>370</v>
      </c>
      <c r="AC26" s="216" t="s">
        <v>370</v>
      </c>
      <c r="AD26" s="216" t="s">
        <v>370</v>
      </c>
      <c r="AE26" s="216" t="s">
        <v>370</v>
      </c>
      <c r="AF26" s="216" t="s">
        <v>370</v>
      </c>
      <c r="AG26" s="216" t="s">
        <v>370</v>
      </c>
      <c r="AH26" s="216" t="s">
        <v>370</v>
      </c>
      <c r="AI26" s="216" t="s">
        <v>370</v>
      </c>
      <c r="AJ26" s="216" t="s">
        <v>370</v>
      </c>
      <c r="AK26" s="360" t="s">
        <v>370</v>
      </c>
      <c r="AL26" s="361" t="s">
        <v>370</v>
      </c>
      <c r="AR26" s="199"/>
    </row>
    <row r="27" spans="1:44" ht="12.75" customHeight="1">
      <c r="A27" s="357" t="s">
        <v>133</v>
      </c>
      <c r="B27" s="216" t="s">
        <v>370</v>
      </c>
      <c r="C27" s="216" t="s">
        <v>370</v>
      </c>
      <c r="D27" s="216" t="s">
        <v>370</v>
      </c>
      <c r="E27" s="216" t="s">
        <v>370</v>
      </c>
      <c r="F27" s="216" t="s">
        <v>370</v>
      </c>
      <c r="G27" s="216" t="s">
        <v>370</v>
      </c>
      <c r="H27" s="216" t="s">
        <v>370</v>
      </c>
      <c r="I27" s="216" t="s">
        <v>370</v>
      </c>
      <c r="J27" s="216" t="s">
        <v>370</v>
      </c>
      <c r="K27" s="216" t="s">
        <v>370</v>
      </c>
      <c r="L27" s="216" t="s">
        <v>370</v>
      </c>
      <c r="M27" s="216" t="s">
        <v>370</v>
      </c>
      <c r="N27" s="216" t="s">
        <v>370</v>
      </c>
      <c r="O27" s="216" t="s">
        <v>370</v>
      </c>
      <c r="P27" s="216" t="s">
        <v>370</v>
      </c>
      <c r="Q27" s="216" t="s">
        <v>370</v>
      </c>
      <c r="R27" s="216" t="s">
        <v>370</v>
      </c>
      <c r="S27" s="216" t="s">
        <v>370</v>
      </c>
      <c r="T27" s="216" t="s">
        <v>370</v>
      </c>
      <c r="U27" s="216" t="s">
        <v>370</v>
      </c>
      <c r="V27" s="216" t="s">
        <v>370</v>
      </c>
      <c r="W27" s="216" t="s">
        <v>370</v>
      </c>
      <c r="X27" s="216" t="s">
        <v>370</v>
      </c>
      <c r="Y27" s="216" t="s">
        <v>370</v>
      </c>
      <c r="Z27" s="216" t="s">
        <v>370</v>
      </c>
      <c r="AA27" s="216" t="s">
        <v>370</v>
      </c>
      <c r="AB27" s="216" t="s">
        <v>370</v>
      </c>
      <c r="AC27" s="216" t="s">
        <v>370</v>
      </c>
      <c r="AD27" s="216" t="s">
        <v>370</v>
      </c>
      <c r="AE27" s="216" t="s">
        <v>370</v>
      </c>
      <c r="AF27" s="216" t="s">
        <v>370</v>
      </c>
      <c r="AG27" s="216" t="s">
        <v>370</v>
      </c>
      <c r="AH27" s="216" t="s">
        <v>370</v>
      </c>
      <c r="AI27" s="216" t="s">
        <v>370</v>
      </c>
      <c r="AJ27" s="216" t="s">
        <v>370</v>
      </c>
      <c r="AK27" s="360" t="s">
        <v>370</v>
      </c>
      <c r="AL27" s="361" t="s">
        <v>370</v>
      </c>
      <c r="AR27" s="199"/>
    </row>
    <row r="28" spans="1:44" ht="12.75" customHeight="1">
      <c r="A28" s="357" t="s">
        <v>134</v>
      </c>
      <c r="B28" s="216" t="s">
        <v>370</v>
      </c>
      <c r="C28" s="216" t="s">
        <v>370</v>
      </c>
      <c r="D28" s="216" t="s">
        <v>370</v>
      </c>
      <c r="E28" s="216" t="s">
        <v>370</v>
      </c>
      <c r="F28" s="216" t="s">
        <v>370</v>
      </c>
      <c r="G28" s="359" t="s">
        <v>368</v>
      </c>
      <c r="H28" s="216" t="s">
        <v>370</v>
      </c>
      <c r="I28" s="216" t="s">
        <v>370</v>
      </c>
      <c r="J28" s="216" t="s">
        <v>370</v>
      </c>
      <c r="K28" s="216" t="s">
        <v>370</v>
      </c>
      <c r="L28" s="216">
        <v>17.145</v>
      </c>
      <c r="M28" s="216" t="s">
        <v>370</v>
      </c>
      <c r="N28" s="216" t="s">
        <v>370</v>
      </c>
      <c r="O28" s="359" t="s">
        <v>368</v>
      </c>
      <c r="P28" s="216" t="s">
        <v>370</v>
      </c>
      <c r="Q28" s="216">
        <v>28.065000000000001</v>
      </c>
      <c r="R28" s="216" t="s">
        <v>370</v>
      </c>
      <c r="S28" s="216" t="s">
        <v>370</v>
      </c>
      <c r="T28" s="216" t="s">
        <v>370</v>
      </c>
      <c r="U28" s="216" t="s">
        <v>370</v>
      </c>
      <c r="V28" s="216" t="s">
        <v>370</v>
      </c>
      <c r="W28" s="216" t="s">
        <v>370</v>
      </c>
      <c r="X28" s="216" t="s">
        <v>370</v>
      </c>
      <c r="Y28" s="216">
        <v>9</v>
      </c>
      <c r="Z28" s="216" t="s">
        <v>370</v>
      </c>
      <c r="AA28" s="216" t="s">
        <v>370</v>
      </c>
      <c r="AB28" s="216" t="s">
        <v>370</v>
      </c>
      <c r="AC28" s="216">
        <v>54.21</v>
      </c>
      <c r="AD28" s="216" t="s">
        <v>370</v>
      </c>
      <c r="AE28" s="216" t="s">
        <v>370</v>
      </c>
      <c r="AF28" s="216" t="s">
        <v>370</v>
      </c>
      <c r="AG28" s="216" t="s">
        <v>370</v>
      </c>
      <c r="AH28" s="216" t="s">
        <v>370</v>
      </c>
      <c r="AI28" s="216" t="s">
        <v>370</v>
      </c>
      <c r="AJ28" s="216" t="s">
        <v>370</v>
      </c>
      <c r="AK28" s="360">
        <v>54.21</v>
      </c>
      <c r="AL28" s="360">
        <v>0.22532576030601936</v>
      </c>
      <c r="AR28" s="199"/>
    </row>
    <row r="29" spans="1:44" ht="12.75" customHeight="1">
      <c r="A29" s="357" t="s">
        <v>135</v>
      </c>
      <c r="B29" s="216" t="s">
        <v>370</v>
      </c>
      <c r="C29" s="216" t="s">
        <v>370</v>
      </c>
      <c r="D29" s="216" t="s">
        <v>370</v>
      </c>
      <c r="E29" s="216" t="s">
        <v>370</v>
      </c>
      <c r="F29" s="216" t="s">
        <v>370</v>
      </c>
      <c r="G29" s="216" t="s">
        <v>370</v>
      </c>
      <c r="H29" s="216" t="s">
        <v>370</v>
      </c>
      <c r="I29" s="216" t="s">
        <v>370</v>
      </c>
      <c r="J29" s="216" t="s">
        <v>370</v>
      </c>
      <c r="K29" s="216" t="s">
        <v>370</v>
      </c>
      <c r="L29" s="216" t="s">
        <v>370</v>
      </c>
      <c r="M29" s="216" t="s">
        <v>370</v>
      </c>
      <c r="N29" s="216" t="s">
        <v>370</v>
      </c>
      <c r="O29" s="216" t="s">
        <v>370</v>
      </c>
      <c r="P29" s="216" t="s">
        <v>370</v>
      </c>
      <c r="Q29" s="216" t="s">
        <v>370</v>
      </c>
      <c r="R29" s="216" t="s">
        <v>370</v>
      </c>
      <c r="S29" s="216" t="s">
        <v>370</v>
      </c>
      <c r="T29" s="216" t="s">
        <v>370</v>
      </c>
      <c r="U29" s="216" t="s">
        <v>370</v>
      </c>
      <c r="V29" s="216" t="s">
        <v>370</v>
      </c>
      <c r="W29" s="216" t="s">
        <v>370</v>
      </c>
      <c r="X29" s="216" t="s">
        <v>370</v>
      </c>
      <c r="Y29" s="216" t="s">
        <v>370</v>
      </c>
      <c r="Z29" s="216" t="s">
        <v>370</v>
      </c>
      <c r="AA29" s="216" t="s">
        <v>370</v>
      </c>
      <c r="AB29" s="216" t="s">
        <v>370</v>
      </c>
      <c r="AC29" s="216" t="s">
        <v>370</v>
      </c>
      <c r="AD29" s="216" t="s">
        <v>370</v>
      </c>
      <c r="AE29" s="216" t="s">
        <v>370</v>
      </c>
      <c r="AF29" s="216" t="s">
        <v>370</v>
      </c>
      <c r="AG29" s="216">
        <v>37.35</v>
      </c>
      <c r="AH29" s="216" t="s">
        <v>370</v>
      </c>
      <c r="AI29" s="216" t="s">
        <v>370</v>
      </c>
      <c r="AJ29" s="216">
        <v>37.35</v>
      </c>
      <c r="AK29" s="360">
        <v>37.35</v>
      </c>
      <c r="AL29" s="360">
        <v>0.15524658084172338</v>
      </c>
      <c r="AR29" s="199"/>
    </row>
    <row r="30" spans="1:44" ht="12.75" customHeight="1">
      <c r="A30" s="357" t="s">
        <v>136</v>
      </c>
      <c r="B30" s="216" t="s">
        <v>370</v>
      </c>
      <c r="C30" s="216" t="s">
        <v>370</v>
      </c>
      <c r="D30" s="216" t="s">
        <v>370</v>
      </c>
      <c r="E30" s="216" t="s">
        <v>370</v>
      </c>
      <c r="F30" s="216" t="s">
        <v>370</v>
      </c>
      <c r="G30" s="216">
        <v>672.75</v>
      </c>
      <c r="H30" s="216" t="s">
        <v>370</v>
      </c>
      <c r="I30" s="216" t="s">
        <v>370</v>
      </c>
      <c r="J30" s="216" t="s">
        <v>370</v>
      </c>
      <c r="K30" s="216" t="s">
        <v>370</v>
      </c>
      <c r="L30" s="216" t="s">
        <v>370</v>
      </c>
      <c r="M30" s="216" t="s">
        <v>370</v>
      </c>
      <c r="N30" s="216" t="s">
        <v>370</v>
      </c>
      <c r="O30" s="216" t="s">
        <v>370</v>
      </c>
      <c r="P30" s="343" t="s">
        <v>372</v>
      </c>
      <c r="Q30" s="216" t="s">
        <v>370</v>
      </c>
      <c r="R30" s="216" t="s">
        <v>370</v>
      </c>
      <c r="S30" s="216" t="s">
        <v>370</v>
      </c>
      <c r="T30" s="359" t="s">
        <v>368</v>
      </c>
      <c r="U30" s="216" t="s">
        <v>370</v>
      </c>
      <c r="V30" s="216" t="s">
        <v>370</v>
      </c>
      <c r="W30" s="216" t="s">
        <v>370</v>
      </c>
      <c r="X30" s="216" t="s">
        <v>370</v>
      </c>
      <c r="Y30" s="359" t="s">
        <v>368</v>
      </c>
      <c r="Z30" s="216" t="s">
        <v>370</v>
      </c>
      <c r="AA30" s="216" t="s">
        <v>370</v>
      </c>
      <c r="AB30" s="359" t="s">
        <v>368</v>
      </c>
      <c r="AC30" s="216">
        <v>672.75</v>
      </c>
      <c r="AD30" s="216" t="s">
        <v>370</v>
      </c>
      <c r="AE30" s="216" t="s">
        <v>370</v>
      </c>
      <c r="AF30" s="216" t="s">
        <v>370</v>
      </c>
      <c r="AG30" s="216" t="s">
        <v>370</v>
      </c>
      <c r="AH30" s="216" t="s">
        <v>370</v>
      </c>
      <c r="AI30" s="216" t="s">
        <v>370</v>
      </c>
      <c r="AJ30" s="216" t="s">
        <v>370</v>
      </c>
      <c r="AK30" s="360">
        <v>672.75</v>
      </c>
      <c r="AL30" s="360">
        <v>2.7963088958840534</v>
      </c>
      <c r="AR30" s="199"/>
    </row>
    <row r="31" spans="1:44" ht="12.75" customHeight="1">
      <c r="A31" s="357" t="s">
        <v>137</v>
      </c>
      <c r="B31" s="216" t="s">
        <v>370</v>
      </c>
      <c r="C31" s="216" t="s">
        <v>370</v>
      </c>
      <c r="D31" s="216" t="s">
        <v>370</v>
      </c>
      <c r="E31" s="216" t="s">
        <v>370</v>
      </c>
      <c r="F31" s="216" t="s">
        <v>370</v>
      </c>
      <c r="G31" s="359" t="s">
        <v>368</v>
      </c>
      <c r="H31" s="216" t="s">
        <v>370</v>
      </c>
      <c r="I31" s="216" t="s">
        <v>370</v>
      </c>
      <c r="J31" s="216" t="s">
        <v>370</v>
      </c>
      <c r="K31" s="216" t="s">
        <v>370</v>
      </c>
      <c r="L31" s="216">
        <v>18.975000000000001</v>
      </c>
      <c r="M31" s="216" t="s">
        <v>370</v>
      </c>
      <c r="N31" s="216" t="s">
        <v>370</v>
      </c>
      <c r="O31" s="216" t="s">
        <v>370</v>
      </c>
      <c r="P31" s="216" t="s">
        <v>370</v>
      </c>
      <c r="Q31" s="216" t="s">
        <v>370</v>
      </c>
      <c r="R31" s="216" t="s">
        <v>370</v>
      </c>
      <c r="S31" s="216" t="s">
        <v>370</v>
      </c>
      <c r="T31" s="359" t="s">
        <v>368</v>
      </c>
      <c r="U31" s="216" t="s">
        <v>370</v>
      </c>
      <c r="V31" s="216" t="s">
        <v>370</v>
      </c>
      <c r="W31" s="216" t="s">
        <v>370</v>
      </c>
      <c r="X31" s="216" t="s">
        <v>370</v>
      </c>
      <c r="Y31" s="359" t="s">
        <v>368</v>
      </c>
      <c r="Z31" s="216" t="s">
        <v>370</v>
      </c>
      <c r="AA31" s="216" t="s">
        <v>370</v>
      </c>
      <c r="AB31" s="359" t="s">
        <v>368</v>
      </c>
      <c r="AC31" s="216">
        <v>18.975000000000001</v>
      </c>
      <c r="AD31" s="216" t="s">
        <v>370</v>
      </c>
      <c r="AE31" s="216" t="s">
        <v>370</v>
      </c>
      <c r="AF31" s="216" t="s">
        <v>370</v>
      </c>
      <c r="AG31" s="216" t="s">
        <v>370</v>
      </c>
      <c r="AH31" s="216" t="s">
        <v>370</v>
      </c>
      <c r="AI31" s="216" t="s">
        <v>370</v>
      </c>
      <c r="AJ31" s="216" t="s">
        <v>370</v>
      </c>
      <c r="AK31" s="360">
        <v>18.975000000000001</v>
      </c>
      <c r="AL31" s="360">
        <v>7.887025090955023E-2</v>
      </c>
      <c r="AR31" s="199"/>
    </row>
    <row r="32" spans="1:44" ht="12.75" customHeight="1">
      <c r="A32" s="357" t="s">
        <v>138</v>
      </c>
      <c r="B32" s="216" t="s">
        <v>370</v>
      </c>
      <c r="C32" s="216" t="s">
        <v>370</v>
      </c>
      <c r="D32" s="216" t="s">
        <v>370</v>
      </c>
      <c r="E32" s="216" t="s">
        <v>370</v>
      </c>
      <c r="F32" s="216" t="s">
        <v>370</v>
      </c>
      <c r="G32" s="359" t="s">
        <v>368</v>
      </c>
      <c r="H32" s="216" t="s">
        <v>370</v>
      </c>
      <c r="I32" s="216" t="s">
        <v>370</v>
      </c>
      <c r="J32" s="216" t="s">
        <v>370</v>
      </c>
      <c r="K32" s="216" t="s">
        <v>370</v>
      </c>
      <c r="L32" s="216" t="s">
        <v>370</v>
      </c>
      <c r="M32" s="216" t="s">
        <v>370</v>
      </c>
      <c r="N32" s="216" t="s">
        <v>370</v>
      </c>
      <c r="O32" s="216" t="s">
        <v>370</v>
      </c>
      <c r="P32" s="216" t="s">
        <v>370</v>
      </c>
      <c r="Q32" s="216" t="s">
        <v>370</v>
      </c>
      <c r="R32" s="216" t="s">
        <v>370</v>
      </c>
      <c r="S32" s="216" t="s">
        <v>370</v>
      </c>
      <c r="T32" s="359" t="s">
        <v>368</v>
      </c>
      <c r="U32" s="216" t="s">
        <v>370</v>
      </c>
      <c r="V32" s="216" t="s">
        <v>370</v>
      </c>
      <c r="W32" s="216" t="s">
        <v>370</v>
      </c>
      <c r="X32" s="216" t="s">
        <v>370</v>
      </c>
      <c r="Y32" s="359" t="s">
        <v>368</v>
      </c>
      <c r="Z32" s="216" t="s">
        <v>370</v>
      </c>
      <c r="AA32" s="216" t="s">
        <v>370</v>
      </c>
      <c r="AB32" s="216" t="s">
        <v>370</v>
      </c>
      <c r="AC32" s="216" t="s">
        <v>370</v>
      </c>
      <c r="AD32" s="216" t="s">
        <v>370</v>
      </c>
      <c r="AE32" s="216" t="s">
        <v>370</v>
      </c>
      <c r="AF32" s="216" t="s">
        <v>370</v>
      </c>
      <c r="AG32" s="216" t="s">
        <v>370</v>
      </c>
      <c r="AH32" s="216" t="s">
        <v>370</v>
      </c>
      <c r="AI32" s="216" t="s">
        <v>370</v>
      </c>
      <c r="AJ32" s="216" t="s">
        <v>370</v>
      </c>
      <c r="AK32" s="360" t="s">
        <v>370</v>
      </c>
      <c r="AL32" s="361" t="s">
        <v>370</v>
      </c>
      <c r="AR32" s="199"/>
    </row>
    <row r="33" spans="1:44" ht="12.75" customHeight="1">
      <c r="A33" s="357" t="s">
        <v>139</v>
      </c>
      <c r="B33" s="216" t="s">
        <v>370</v>
      </c>
      <c r="C33" s="216" t="s">
        <v>370</v>
      </c>
      <c r="D33" s="216" t="s">
        <v>370</v>
      </c>
      <c r="E33" s="216" t="s">
        <v>370</v>
      </c>
      <c r="F33" s="216" t="s">
        <v>370</v>
      </c>
      <c r="G33" s="216" t="s">
        <v>370</v>
      </c>
      <c r="H33" s="216" t="s">
        <v>370</v>
      </c>
      <c r="I33" s="216" t="s">
        <v>370</v>
      </c>
      <c r="J33" s="216" t="s">
        <v>370</v>
      </c>
      <c r="K33" s="216" t="s">
        <v>370</v>
      </c>
      <c r="L33" s="216" t="s">
        <v>370</v>
      </c>
      <c r="M33" s="216" t="s">
        <v>370</v>
      </c>
      <c r="N33" s="216" t="s">
        <v>370</v>
      </c>
      <c r="O33" s="216" t="s">
        <v>370</v>
      </c>
      <c r="P33" s="216" t="s">
        <v>370</v>
      </c>
      <c r="Q33" s="216" t="s">
        <v>370</v>
      </c>
      <c r="R33" s="216" t="s">
        <v>370</v>
      </c>
      <c r="S33" s="216" t="s">
        <v>370</v>
      </c>
      <c r="T33" s="216" t="s">
        <v>370</v>
      </c>
      <c r="U33" s="216" t="s">
        <v>370</v>
      </c>
      <c r="V33" s="216" t="s">
        <v>370</v>
      </c>
      <c r="W33" s="216" t="s">
        <v>370</v>
      </c>
      <c r="X33" s="216" t="s">
        <v>370</v>
      </c>
      <c r="Y33" s="216" t="s">
        <v>370</v>
      </c>
      <c r="Z33" s="216" t="s">
        <v>370</v>
      </c>
      <c r="AA33" s="216" t="s">
        <v>370</v>
      </c>
      <c r="AB33" s="216" t="s">
        <v>370</v>
      </c>
      <c r="AC33" s="216" t="s">
        <v>370</v>
      </c>
      <c r="AD33" s="216" t="s">
        <v>370</v>
      </c>
      <c r="AE33" s="216" t="s">
        <v>370</v>
      </c>
      <c r="AF33" s="216" t="s">
        <v>370</v>
      </c>
      <c r="AG33" s="216">
        <v>3.45</v>
      </c>
      <c r="AH33" s="216" t="s">
        <v>370</v>
      </c>
      <c r="AI33" s="216" t="s">
        <v>370</v>
      </c>
      <c r="AJ33" s="216">
        <v>3.45</v>
      </c>
      <c r="AK33" s="360">
        <v>3.45</v>
      </c>
      <c r="AL33" s="360">
        <v>1.4340045619918224E-2</v>
      </c>
      <c r="AR33" s="199"/>
    </row>
    <row r="34" spans="1:44" ht="12.75" customHeight="1">
      <c r="A34" s="357" t="s">
        <v>140</v>
      </c>
      <c r="B34" s="216" t="s">
        <v>370</v>
      </c>
      <c r="C34" s="216" t="s">
        <v>370</v>
      </c>
      <c r="D34" s="216" t="s">
        <v>370</v>
      </c>
      <c r="E34" s="216" t="s">
        <v>370</v>
      </c>
      <c r="F34" s="216" t="s">
        <v>370</v>
      </c>
      <c r="G34" s="216">
        <v>67.900000000000006</v>
      </c>
      <c r="H34" s="216" t="s">
        <v>370</v>
      </c>
      <c r="I34" s="216" t="s">
        <v>370</v>
      </c>
      <c r="J34" s="216" t="s">
        <v>370</v>
      </c>
      <c r="K34" s="359" t="s">
        <v>368</v>
      </c>
      <c r="L34" s="216">
        <v>78.95</v>
      </c>
      <c r="M34" s="359" t="s">
        <v>368</v>
      </c>
      <c r="N34" s="359" t="s">
        <v>368</v>
      </c>
      <c r="O34" s="216">
        <v>31.84</v>
      </c>
      <c r="P34" s="216" t="s">
        <v>370</v>
      </c>
      <c r="Q34" s="216">
        <v>19.98</v>
      </c>
      <c r="R34" s="216" t="s">
        <v>370</v>
      </c>
      <c r="S34" s="216" t="s">
        <v>370</v>
      </c>
      <c r="T34" s="359" t="s">
        <v>368</v>
      </c>
      <c r="U34" s="216" t="s">
        <v>370</v>
      </c>
      <c r="V34" s="216" t="s">
        <v>370</v>
      </c>
      <c r="W34" s="216" t="s">
        <v>370</v>
      </c>
      <c r="X34" s="216" t="s">
        <v>370</v>
      </c>
      <c r="Y34" s="216" t="s">
        <v>370</v>
      </c>
      <c r="Z34" s="216">
        <v>198.28</v>
      </c>
      <c r="AA34" s="216" t="s">
        <v>370</v>
      </c>
      <c r="AB34" s="359" t="s">
        <v>368</v>
      </c>
      <c r="AC34" s="216">
        <v>396.95</v>
      </c>
      <c r="AD34" s="216" t="s">
        <v>370</v>
      </c>
      <c r="AE34" s="216">
        <v>77.5</v>
      </c>
      <c r="AF34" s="216" t="s">
        <v>370</v>
      </c>
      <c r="AG34" s="216" t="s">
        <v>370</v>
      </c>
      <c r="AH34" s="216" t="s">
        <v>370</v>
      </c>
      <c r="AI34" s="216" t="s">
        <v>370</v>
      </c>
      <c r="AJ34" s="216">
        <v>77.5</v>
      </c>
      <c r="AK34" s="360">
        <v>474.45</v>
      </c>
      <c r="AL34" s="360">
        <v>1.9720680128609276</v>
      </c>
      <c r="AN34" s="199"/>
      <c r="AR34" s="199"/>
    </row>
    <row r="35" spans="1:44" ht="12.75" customHeight="1">
      <c r="A35" s="357" t="s">
        <v>141</v>
      </c>
      <c r="B35" s="216" t="s">
        <v>370</v>
      </c>
      <c r="C35" s="216" t="s">
        <v>370</v>
      </c>
      <c r="D35" s="216" t="s">
        <v>370</v>
      </c>
      <c r="E35" s="216" t="s">
        <v>370</v>
      </c>
      <c r="F35" s="216" t="s">
        <v>370</v>
      </c>
      <c r="G35" s="216">
        <v>205.9</v>
      </c>
      <c r="H35" s="216" t="s">
        <v>370</v>
      </c>
      <c r="I35" s="216" t="s">
        <v>370</v>
      </c>
      <c r="J35" s="216" t="s">
        <v>370</v>
      </c>
      <c r="K35" s="216" t="s">
        <v>370</v>
      </c>
      <c r="L35" s="216" t="s">
        <v>370</v>
      </c>
      <c r="M35" s="216" t="s">
        <v>370</v>
      </c>
      <c r="N35" s="216" t="s">
        <v>370</v>
      </c>
      <c r="O35" s="216" t="s">
        <v>370</v>
      </c>
      <c r="P35" s="216" t="s">
        <v>370</v>
      </c>
      <c r="Q35" s="216" t="s">
        <v>370</v>
      </c>
      <c r="R35" s="216" t="s">
        <v>370</v>
      </c>
      <c r="S35" s="216" t="s">
        <v>370</v>
      </c>
      <c r="T35" s="359" t="s">
        <v>368</v>
      </c>
      <c r="U35" s="216" t="s">
        <v>370</v>
      </c>
      <c r="V35" s="216" t="s">
        <v>370</v>
      </c>
      <c r="W35" s="216" t="s">
        <v>370</v>
      </c>
      <c r="X35" s="216" t="s">
        <v>370</v>
      </c>
      <c r="Y35" s="216">
        <v>16.420000000000002</v>
      </c>
      <c r="Z35" s="216" t="s">
        <v>370</v>
      </c>
      <c r="AA35" s="216" t="s">
        <v>370</v>
      </c>
      <c r="AB35" s="216" t="s">
        <v>370</v>
      </c>
      <c r="AC35" s="216">
        <v>222.32</v>
      </c>
      <c r="AD35" s="216" t="s">
        <v>370</v>
      </c>
      <c r="AE35" s="216" t="s">
        <v>370</v>
      </c>
      <c r="AF35" s="216" t="s">
        <v>370</v>
      </c>
      <c r="AG35" s="216" t="s">
        <v>370</v>
      </c>
      <c r="AH35" s="216" t="s">
        <v>370</v>
      </c>
      <c r="AI35" s="216" t="s">
        <v>370</v>
      </c>
      <c r="AJ35" s="216" t="s">
        <v>370</v>
      </c>
      <c r="AK35" s="360">
        <v>222.32</v>
      </c>
      <c r="AL35" s="360">
        <v>0.92408085281745489</v>
      </c>
      <c r="AR35" s="199"/>
    </row>
    <row r="36" spans="1:44" ht="12.75" customHeight="1">
      <c r="A36" s="357" t="s">
        <v>142</v>
      </c>
      <c r="B36" s="216" t="s">
        <v>370</v>
      </c>
      <c r="C36" s="216" t="s">
        <v>370</v>
      </c>
      <c r="D36" s="216" t="s">
        <v>370</v>
      </c>
      <c r="E36" s="216" t="s">
        <v>370</v>
      </c>
      <c r="F36" s="216" t="s">
        <v>370</v>
      </c>
      <c r="G36" s="216" t="s">
        <v>370</v>
      </c>
      <c r="H36" s="216" t="s">
        <v>370</v>
      </c>
      <c r="I36" s="216" t="s">
        <v>370</v>
      </c>
      <c r="J36" s="216" t="s">
        <v>370</v>
      </c>
      <c r="K36" s="216" t="s">
        <v>370</v>
      </c>
      <c r="L36" s="216" t="s">
        <v>370</v>
      </c>
      <c r="M36" s="216" t="s">
        <v>370</v>
      </c>
      <c r="N36" s="216" t="s">
        <v>370</v>
      </c>
      <c r="O36" s="216" t="s">
        <v>370</v>
      </c>
      <c r="P36" s="216" t="s">
        <v>370</v>
      </c>
      <c r="Q36" s="216" t="s">
        <v>370</v>
      </c>
      <c r="R36" s="216" t="s">
        <v>370</v>
      </c>
      <c r="S36" s="216" t="s">
        <v>370</v>
      </c>
      <c r="T36" s="216" t="s">
        <v>370</v>
      </c>
      <c r="U36" s="216" t="s">
        <v>370</v>
      </c>
      <c r="V36" s="216" t="s">
        <v>370</v>
      </c>
      <c r="W36" s="216" t="s">
        <v>370</v>
      </c>
      <c r="X36" s="216" t="s">
        <v>370</v>
      </c>
      <c r="Y36" s="216" t="s">
        <v>370</v>
      </c>
      <c r="Z36" s="216" t="s">
        <v>370</v>
      </c>
      <c r="AA36" s="216" t="s">
        <v>370</v>
      </c>
      <c r="AB36" s="216" t="s">
        <v>370</v>
      </c>
      <c r="AC36" s="216" t="s">
        <v>370</v>
      </c>
      <c r="AD36" s="216" t="s">
        <v>370</v>
      </c>
      <c r="AE36" s="216" t="s">
        <v>370</v>
      </c>
      <c r="AF36" s="216" t="s">
        <v>370</v>
      </c>
      <c r="AG36" s="216" t="s">
        <v>370</v>
      </c>
      <c r="AH36" s="216" t="s">
        <v>370</v>
      </c>
      <c r="AI36" s="216" t="s">
        <v>370</v>
      </c>
      <c r="AJ36" s="216" t="s">
        <v>370</v>
      </c>
      <c r="AK36" s="360" t="s">
        <v>370</v>
      </c>
      <c r="AL36" s="361" t="s">
        <v>370</v>
      </c>
      <c r="AR36" s="199"/>
    </row>
    <row r="37" spans="1:44" ht="12.75" customHeight="1">
      <c r="A37" s="357" t="s">
        <v>143</v>
      </c>
      <c r="B37" s="216" t="s">
        <v>370</v>
      </c>
      <c r="C37" s="216" t="s">
        <v>370</v>
      </c>
      <c r="D37" s="216" t="s">
        <v>370</v>
      </c>
      <c r="E37" s="216" t="s">
        <v>370</v>
      </c>
      <c r="F37" s="216" t="s">
        <v>370</v>
      </c>
      <c r="G37" s="216" t="s">
        <v>370</v>
      </c>
      <c r="H37" s="216" t="s">
        <v>370</v>
      </c>
      <c r="I37" s="216" t="s">
        <v>370</v>
      </c>
      <c r="J37" s="216" t="s">
        <v>370</v>
      </c>
      <c r="K37" s="216" t="s">
        <v>370</v>
      </c>
      <c r="L37" s="216" t="s">
        <v>370</v>
      </c>
      <c r="M37" s="216" t="s">
        <v>370</v>
      </c>
      <c r="N37" s="216" t="s">
        <v>370</v>
      </c>
      <c r="O37" s="216" t="s">
        <v>370</v>
      </c>
      <c r="P37" s="216" t="s">
        <v>370</v>
      </c>
      <c r="Q37" s="216" t="s">
        <v>370</v>
      </c>
      <c r="R37" s="216" t="s">
        <v>370</v>
      </c>
      <c r="S37" s="216" t="s">
        <v>370</v>
      </c>
      <c r="T37" s="216" t="s">
        <v>370</v>
      </c>
      <c r="U37" s="216" t="s">
        <v>370</v>
      </c>
      <c r="V37" s="216" t="s">
        <v>370</v>
      </c>
      <c r="W37" s="216" t="s">
        <v>370</v>
      </c>
      <c r="X37" s="216" t="s">
        <v>370</v>
      </c>
      <c r="Y37" s="216">
        <v>61.54</v>
      </c>
      <c r="Z37" s="216" t="s">
        <v>370</v>
      </c>
      <c r="AA37" s="216" t="s">
        <v>370</v>
      </c>
      <c r="AB37" s="216" t="s">
        <v>370</v>
      </c>
      <c r="AC37" s="216">
        <v>61.54</v>
      </c>
      <c r="AD37" s="216" t="s">
        <v>370</v>
      </c>
      <c r="AE37" s="216" t="s">
        <v>370</v>
      </c>
      <c r="AF37" s="216" t="s">
        <v>370</v>
      </c>
      <c r="AG37" s="216" t="s">
        <v>370</v>
      </c>
      <c r="AH37" s="216" t="s">
        <v>370</v>
      </c>
      <c r="AI37" s="216" t="s">
        <v>370</v>
      </c>
      <c r="AJ37" s="216" t="s">
        <v>370</v>
      </c>
      <c r="AK37" s="360">
        <v>61.54</v>
      </c>
      <c r="AL37" s="360">
        <v>0.25579316157964271</v>
      </c>
      <c r="AR37" s="199"/>
    </row>
    <row r="38" spans="1:44" ht="12.75" customHeight="1">
      <c r="A38" s="357" t="s">
        <v>144</v>
      </c>
      <c r="B38" s="216" t="s">
        <v>370</v>
      </c>
      <c r="C38" s="216" t="s">
        <v>370</v>
      </c>
      <c r="D38" s="216" t="s">
        <v>370</v>
      </c>
      <c r="E38" s="216" t="s">
        <v>370</v>
      </c>
      <c r="F38" s="216" t="s">
        <v>370</v>
      </c>
      <c r="G38" s="216" t="s">
        <v>370</v>
      </c>
      <c r="H38" s="216" t="s">
        <v>370</v>
      </c>
      <c r="I38" s="216" t="s">
        <v>370</v>
      </c>
      <c r="J38" s="216" t="s">
        <v>370</v>
      </c>
      <c r="K38" s="216" t="s">
        <v>370</v>
      </c>
      <c r="L38" s="216" t="s">
        <v>370</v>
      </c>
      <c r="M38" s="216" t="s">
        <v>370</v>
      </c>
      <c r="N38" s="216" t="s">
        <v>370</v>
      </c>
      <c r="O38" s="216" t="s">
        <v>370</v>
      </c>
      <c r="P38" s="216" t="s">
        <v>370</v>
      </c>
      <c r="Q38" s="216" t="s">
        <v>370</v>
      </c>
      <c r="R38" s="216" t="s">
        <v>370</v>
      </c>
      <c r="S38" s="216" t="s">
        <v>370</v>
      </c>
      <c r="T38" s="216" t="s">
        <v>370</v>
      </c>
      <c r="U38" s="216" t="s">
        <v>370</v>
      </c>
      <c r="V38" s="216" t="s">
        <v>370</v>
      </c>
      <c r="W38" s="216" t="s">
        <v>370</v>
      </c>
      <c r="X38" s="216" t="s">
        <v>370</v>
      </c>
      <c r="Y38" s="216" t="s">
        <v>370</v>
      </c>
      <c r="Z38" s="216" t="s">
        <v>370</v>
      </c>
      <c r="AA38" s="216" t="s">
        <v>370</v>
      </c>
      <c r="AB38" s="216" t="s">
        <v>370</v>
      </c>
      <c r="AC38" s="216" t="s">
        <v>370</v>
      </c>
      <c r="AD38" s="216" t="s">
        <v>370</v>
      </c>
      <c r="AE38" s="216" t="s">
        <v>370</v>
      </c>
      <c r="AF38" s="216" t="s">
        <v>370</v>
      </c>
      <c r="AG38" s="216" t="s">
        <v>370</v>
      </c>
      <c r="AH38" s="216" t="s">
        <v>370</v>
      </c>
      <c r="AI38" s="216" t="s">
        <v>370</v>
      </c>
      <c r="AJ38" s="216" t="s">
        <v>370</v>
      </c>
      <c r="AK38" s="360" t="s">
        <v>370</v>
      </c>
      <c r="AL38" s="361" t="s">
        <v>370</v>
      </c>
      <c r="AR38" s="199"/>
    </row>
    <row r="39" spans="1:44" ht="12.75" customHeight="1">
      <c r="A39" s="357" t="s">
        <v>145</v>
      </c>
      <c r="B39" s="216">
        <v>8</v>
      </c>
      <c r="C39" s="216">
        <v>68</v>
      </c>
      <c r="D39" s="216" t="s">
        <v>370</v>
      </c>
      <c r="E39" s="216" t="s">
        <v>370</v>
      </c>
      <c r="F39" s="216">
        <f>SUM(B39:E39)</f>
        <v>76</v>
      </c>
      <c r="G39" s="216" t="s">
        <v>370</v>
      </c>
      <c r="H39" s="216" t="s">
        <v>370</v>
      </c>
      <c r="I39" s="216" t="s">
        <v>370</v>
      </c>
      <c r="J39" s="216" t="s">
        <v>370</v>
      </c>
      <c r="K39" s="216" t="s">
        <v>370</v>
      </c>
      <c r="L39" s="216" t="s">
        <v>370</v>
      </c>
      <c r="M39" s="216" t="s">
        <v>370</v>
      </c>
      <c r="N39" s="216" t="s">
        <v>370</v>
      </c>
      <c r="O39" s="216" t="s">
        <v>370</v>
      </c>
      <c r="P39" s="216" t="s">
        <v>370</v>
      </c>
      <c r="Q39" s="216" t="s">
        <v>370</v>
      </c>
      <c r="R39" s="216" t="s">
        <v>370</v>
      </c>
      <c r="S39" s="216" t="s">
        <v>370</v>
      </c>
      <c r="T39" s="359" t="s">
        <v>368</v>
      </c>
      <c r="U39" s="216" t="s">
        <v>370</v>
      </c>
      <c r="V39" s="216" t="s">
        <v>370</v>
      </c>
      <c r="W39" s="216" t="s">
        <v>370</v>
      </c>
      <c r="X39" s="216" t="s">
        <v>370</v>
      </c>
      <c r="Y39" s="359" t="s">
        <v>368</v>
      </c>
      <c r="Z39" s="216" t="s">
        <v>370</v>
      </c>
      <c r="AA39" s="216" t="s">
        <v>370</v>
      </c>
      <c r="AB39" s="216" t="s">
        <v>370</v>
      </c>
      <c r="AC39" s="216" t="s">
        <v>370</v>
      </c>
      <c r="AD39" s="216" t="s">
        <v>370</v>
      </c>
      <c r="AE39" s="216" t="s">
        <v>370</v>
      </c>
      <c r="AF39" s="216" t="s">
        <v>370</v>
      </c>
      <c r="AG39" s="216">
        <v>12.5</v>
      </c>
      <c r="AH39" s="216" t="s">
        <v>370</v>
      </c>
      <c r="AI39" s="216" t="s">
        <v>370</v>
      </c>
      <c r="AJ39" s="216">
        <v>12.5</v>
      </c>
      <c r="AK39" s="360">
        <v>88.5</v>
      </c>
      <c r="AL39" s="360">
        <v>0.36785334416311966</v>
      </c>
      <c r="AR39" s="199"/>
    </row>
    <row r="40" spans="1:44" ht="12.75" customHeight="1">
      <c r="A40" s="357" t="s">
        <v>146</v>
      </c>
      <c r="B40" s="216" t="s">
        <v>370</v>
      </c>
      <c r="C40" s="216" t="s">
        <v>370</v>
      </c>
      <c r="D40" s="216" t="s">
        <v>370</v>
      </c>
      <c r="E40" s="216" t="s">
        <v>370</v>
      </c>
      <c r="F40" s="216" t="s">
        <v>370</v>
      </c>
      <c r="G40" s="216" t="s">
        <v>370</v>
      </c>
      <c r="H40" s="359" t="s">
        <v>368</v>
      </c>
      <c r="I40" s="216" t="s">
        <v>370</v>
      </c>
      <c r="J40" s="216" t="s">
        <v>370</v>
      </c>
      <c r="K40" s="216" t="s">
        <v>370</v>
      </c>
      <c r="L40" s="216" t="s">
        <v>370</v>
      </c>
      <c r="M40" s="216" t="s">
        <v>370</v>
      </c>
      <c r="N40" s="216" t="s">
        <v>370</v>
      </c>
      <c r="O40" s="359" t="s">
        <v>368</v>
      </c>
      <c r="P40" s="216">
        <v>10.95</v>
      </c>
      <c r="Q40" s="216" t="s">
        <v>370</v>
      </c>
      <c r="R40" s="216" t="s">
        <v>370</v>
      </c>
      <c r="S40" s="216" t="s">
        <v>370</v>
      </c>
      <c r="T40" s="216" t="s">
        <v>370</v>
      </c>
      <c r="U40" s="216" t="s">
        <v>370</v>
      </c>
      <c r="V40" s="216" t="s">
        <v>370</v>
      </c>
      <c r="W40" s="216" t="s">
        <v>370</v>
      </c>
      <c r="X40" s="216" t="s">
        <v>370</v>
      </c>
      <c r="Y40" s="359" t="s">
        <v>368</v>
      </c>
      <c r="Z40" s="216" t="s">
        <v>370</v>
      </c>
      <c r="AA40" s="216" t="s">
        <v>370</v>
      </c>
      <c r="AB40" s="216" t="s">
        <v>370</v>
      </c>
      <c r="AC40" s="216">
        <v>10.95</v>
      </c>
      <c r="AD40" s="216" t="s">
        <v>370</v>
      </c>
      <c r="AE40" s="216" t="s">
        <v>370</v>
      </c>
      <c r="AF40" s="216" t="s">
        <v>370</v>
      </c>
      <c r="AG40" s="216" t="s">
        <v>370</v>
      </c>
      <c r="AH40" s="216" t="s">
        <v>370</v>
      </c>
      <c r="AI40" s="216" t="s">
        <v>370</v>
      </c>
      <c r="AJ40" s="216" t="s">
        <v>370</v>
      </c>
      <c r="AK40" s="360">
        <v>10.95</v>
      </c>
      <c r="AL40" s="360">
        <v>4.5514057837131743E-2</v>
      </c>
      <c r="AR40" s="199"/>
    </row>
    <row r="41" spans="1:44" ht="12.75" customHeight="1">
      <c r="A41" s="357" t="s">
        <v>147</v>
      </c>
      <c r="B41" s="216" t="s">
        <v>370</v>
      </c>
      <c r="C41" s="216" t="s">
        <v>370</v>
      </c>
      <c r="D41" s="216" t="s">
        <v>370</v>
      </c>
      <c r="E41" s="216" t="s">
        <v>370</v>
      </c>
      <c r="F41" s="216" t="s">
        <v>370</v>
      </c>
      <c r="G41" s="359" t="s">
        <v>368</v>
      </c>
      <c r="H41" s="216" t="s">
        <v>370</v>
      </c>
      <c r="I41" s="216" t="s">
        <v>370</v>
      </c>
      <c r="J41" s="216" t="s">
        <v>370</v>
      </c>
      <c r="K41" s="216" t="s">
        <v>370</v>
      </c>
      <c r="L41" s="216" t="s">
        <v>370</v>
      </c>
      <c r="M41" s="216" t="s">
        <v>370</v>
      </c>
      <c r="N41" s="216" t="s">
        <v>370</v>
      </c>
      <c r="O41" s="216" t="s">
        <v>370</v>
      </c>
      <c r="P41" s="216" t="s">
        <v>370</v>
      </c>
      <c r="Q41" s="216" t="s">
        <v>370</v>
      </c>
      <c r="R41" s="216" t="s">
        <v>370</v>
      </c>
      <c r="S41" s="216" t="s">
        <v>370</v>
      </c>
      <c r="T41" s="216" t="s">
        <v>370</v>
      </c>
      <c r="U41" s="216" t="s">
        <v>370</v>
      </c>
      <c r="V41" s="216" t="s">
        <v>370</v>
      </c>
      <c r="W41" s="216" t="s">
        <v>370</v>
      </c>
      <c r="X41" s="216" t="s">
        <v>370</v>
      </c>
      <c r="Y41" s="216" t="s">
        <v>370</v>
      </c>
      <c r="Z41" s="216" t="s">
        <v>370</v>
      </c>
      <c r="AA41" s="216" t="s">
        <v>370</v>
      </c>
      <c r="AB41" s="216" t="s">
        <v>370</v>
      </c>
      <c r="AC41" s="216" t="s">
        <v>370</v>
      </c>
      <c r="AD41" s="216" t="s">
        <v>370</v>
      </c>
      <c r="AE41" s="216" t="s">
        <v>370</v>
      </c>
      <c r="AF41" s="216" t="s">
        <v>370</v>
      </c>
      <c r="AG41" s="216" t="s">
        <v>370</v>
      </c>
      <c r="AH41" s="216" t="s">
        <v>370</v>
      </c>
      <c r="AI41" s="216" t="s">
        <v>370</v>
      </c>
      <c r="AJ41" s="216" t="s">
        <v>370</v>
      </c>
      <c r="AK41" s="360" t="s">
        <v>370</v>
      </c>
      <c r="AL41" s="361" t="s">
        <v>370</v>
      </c>
      <c r="AR41" s="199"/>
    </row>
    <row r="42" spans="1:44" ht="12.75" customHeight="1">
      <c r="A42" s="357" t="s">
        <v>148</v>
      </c>
      <c r="B42" s="216" t="s">
        <v>370</v>
      </c>
      <c r="C42" s="216" t="s">
        <v>370</v>
      </c>
      <c r="D42" s="216" t="s">
        <v>370</v>
      </c>
      <c r="E42" s="216" t="s">
        <v>370</v>
      </c>
      <c r="F42" s="216" t="s">
        <v>370</v>
      </c>
      <c r="G42" s="216">
        <v>91.3</v>
      </c>
      <c r="H42" s="216" t="s">
        <v>370</v>
      </c>
      <c r="I42" s="216" t="s">
        <v>370</v>
      </c>
      <c r="J42" s="216" t="s">
        <v>370</v>
      </c>
      <c r="K42" s="216" t="s">
        <v>370</v>
      </c>
      <c r="L42" s="216" t="s">
        <v>370</v>
      </c>
      <c r="M42" s="216" t="s">
        <v>370</v>
      </c>
      <c r="N42" s="216" t="s">
        <v>370</v>
      </c>
      <c r="O42" s="216" t="s">
        <v>370</v>
      </c>
      <c r="P42" s="216" t="s">
        <v>370</v>
      </c>
      <c r="Q42" s="216" t="s">
        <v>370</v>
      </c>
      <c r="R42" s="216" t="s">
        <v>370</v>
      </c>
      <c r="S42" s="216" t="s">
        <v>370</v>
      </c>
      <c r="T42" s="359" t="s">
        <v>368</v>
      </c>
      <c r="U42" s="216" t="s">
        <v>370</v>
      </c>
      <c r="V42" s="216" t="s">
        <v>370</v>
      </c>
      <c r="W42" s="216" t="s">
        <v>370</v>
      </c>
      <c r="X42" s="216" t="s">
        <v>370</v>
      </c>
      <c r="Y42" s="359" t="s">
        <v>368</v>
      </c>
      <c r="Z42" s="216" t="s">
        <v>370</v>
      </c>
      <c r="AA42" s="216" t="s">
        <v>370</v>
      </c>
      <c r="AB42" s="216" t="s">
        <v>370</v>
      </c>
      <c r="AC42" s="216">
        <v>91.3</v>
      </c>
      <c r="AD42" s="216" t="s">
        <v>370</v>
      </c>
      <c r="AE42" s="216" t="s">
        <v>370</v>
      </c>
      <c r="AF42" s="216" t="s">
        <v>370</v>
      </c>
      <c r="AG42" s="216" t="s">
        <v>370</v>
      </c>
      <c r="AH42" s="216" t="s">
        <v>370</v>
      </c>
      <c r="AI42" s="216" t="s">
        <v>370</v>
      </c>
      <c r="AJ42" s="216" t="s">
        <v>370</v>
      </c>
      <c r="AK42" s="360">
        <v>91.3</v>
      </c>
      <c r="AL42" s="360">
        <v>0.37949164205754599</v>
      </c>
      <c r="AR42" s="199"/>
    </row>
    <row r="43" spans="1:44" ht="12.75" customHeight="1">
      <c r="A43" s="357" t="s">
        <v>149</v>
      </c>
      <c r="B43" s="216" t="s">
        <v>370</v>
      </c>
      <c r="C43" s="216" t="s">
        <v>370</v>
      </c>
      <c r="D43" s="216" t="s">
        <v>370</v>
      </c>
      <c r="E43" s="216" t="s">
        <v>370</v>
      </c>
      <c r="F43" s="216" t="s">
        <v>370</v>
      </c>
      <c r="G43" s="216">
        <v>2947.2</v>
      </c>
      <c r="H43" s="216">
        <v>3.24</v>
      </c>
      <c r="I43" s="216" t="s">
        <v>370</v>
      </c>
      <c r="J43" s="216" t="s">
        <v>370</v>
      </c>
      <c r="K43" s="216" t="s">
        <v>370</v>
      </c>
      <c r="L43" s="216">
        <v>89.9</v>
      </c>
      <c r="M43" s="216" t="s">
        <v>370</v>
      </c>
      <c r="N43" s="216">
        <v>26.55</v>
      </c>
      <c r="O43" s="216">
        <v>142.62</v>
      </c>
      <c r="P43" s="343" t="s">
        <v>372</v>
      </c>
      <c r="Q43" s="359" t="s">
        <v>368</v>
      </c>
      <c r="R43" s="216" t="s">
        <v>370</v>
      </c>
      <c r="S43" s="216" t="s">
        <v>370</v>
      </c>
      <c r="T43" s="216">
        <v>411.9</v>
      </c>
      <c r="U43" s="216" t="s">
        <v>370</v>
      </c>
      <c r="V43" s="359" t="s">
        <v>368</v>
      </c>
      <c r="W43" s="216" t="s">
        <v>370</v>
      </c>
      <c r="X43" s="216" t="s">
        <v>370</v>
      </c>
      <c r="Y43" s="216">
        <v>7.24</v>
      </c>
      <c r="Z43" s="216">
        <v>284.45</v>
      </c>
      <c r="AA43" s="216" t="s">
        <v>370</v>
      </c>
      <c r="AB43" s="359" t="s">
        <v>368</v>
      </c>
      <c r="AC43" s="216">
        <v>3913.1</v>
      </c>
      <c r="AD43" s="216" t="s">
        <v>370</v>
      </c>
      <c r="AE43" s="216" t="s">
        <v>370</v>
      </c>
      <c r="AF43" s="216" t="s">
        <v>370</v>
      </c>
      <c r="AG43" s="216" t="s">
        <v>370</v>
      </c>
      <c r="AH43" s="216" t="s">
        <v>370</v>
      </c>
      <c r="AI43" s="216" t="s">
        <v>370</v>
      </c>
      <c r="AJ43" s="216" t="s">
        <v>370</v>
      </c>
      <c r="AK43" s="360">
        <v>3913.1</v>
      </c>
      <c r="AL43" s="360">
        <v>16.264936960957101</v>
      </c>
      <c r="AN43" s="199"/>
      <c r="AR43" s="199"/>
    </row>
    <row r="44" spans="1:44" ht="12.75" customHeight="1">
      <c r="A44" s="357" t="s">
        <v>150</v>
      </c>
      <c r="B44" s="216" t="s">
        <v>370</v>
      </c>
      <c r="C44" s="216" t="s">
        <v>370</v>
      </c>
      <c r="D44" s="216" t="s">
        <v>370</v>
      </c>
      <c r="E44" s="216" t="s">
        <v>370</v>
      </c>
      <c r="F44" s="216" t="s">
        <v>370</v>
      </c>
      <c r="G44" s="359" t="s">
        <v>368</v>
      </c>
      <c r="H44" s="216" t="s">
        <v>370</v>
      </c>
      <c r="I44" s="216" t="s">
        <v>370</v>
      </c>
      <c r="J44" s="216" t="s">
        <v>370</v>
      </c>
      <c r="K44" s="216" t="s">
        <v>370</v>
      </c>
      <c r="L44" s="216" t="s">
        <v>370</v>
      </c>
      <c r="M44" s="216" t="s">
        <v>370</v>
      </c>
      <c r="N44" s="216" t="s">
        <v>370</v>
      </c>
      <c r="O44" s="216" t="s">
        <v>370</v>
      </c>
      <c r="P44" s="216" t="s">
        <v>370</v>
      </c>
      <c r="Q44" s="216" t="s">
        <v>370</v>
      </c>
      <c r="R44" s="216" t="s">
        <v>370</v>
      </c>
      <c r="S44" s="216" t="s">
        <v>370</v>
      </c>
      <c r="T44" s="216" t="s">
        <v>370</v>
      </c>
      <c r="U44" s="216" t="s">
        <v>370</v>
      </c>
      <c r="V44" s="216" t="s">
        <v>370</v>
      </c>
      <c r="W44" s="216" t="s">
        <v>370</v>
      </c>
      <c r="X44" s="216" t="s">
        <v>370</v>
      </c>
      <c r="Y44" s="359" t="s">
        <v>368</v>
      </c>
      <c r="Z44" s="216" t="s">
        <v>370</v>
      </c>
      <c r="AA44" s="216" t="s">
        <v>370</v>
      </c>
      <c r="AB44" s="216" t="s">
        <v>370</v>
      </c>
      <c r="AC44" s="216" t="s">
        <v>370</v>
      </c>
      <c r="AD44" s="216" t="s">
        <v>370</v>
      </c>
      <c r="AE44" s="216" t="s">
        <v>370</v>
      </c>
      <c r="AF44" s="216" t="s">
        <v>370</v>
      </c>
      <c r="AG44" s="216" t="s">
        <v>370</v>
      </c>
      <c r="AH44" s="216" t="s">
        <v>370</v>
      </c>
      <c r="AI44" s="216" t="s">
        <v>370</v>
      </c>
      <c r="AJ44" s="216" t="s">
        <v>370</v>
      </c>
      <c r="AK44" s="360" t="s">
        <v>370</v>
      </c>
      <c r="AL44" s="361" t="s">
        <v>370</v>
      </c>
      <c r="AR44" s="199"/>
    </row>
    <row r="45" spans="1:44" ht="12.75" customHeight="1">
      <c r="A45" s="357" t="s">
        <v>151</v>
      </c>
      <c r="B45" s="216" t="s">
        <v>370</v>
      </c>
      <c r="C45" s="216" t="s">
        <v>370</v>
      </c>
      <c r="D45" s="216" t="s">
        <v>370</v>
      </c>
      <c r="E45" s="216" t="s">
        <v>370</v>
      </c>
      <c r="F45" s="216" t="s">
        <v>370</v>
      </c>
      <c r="G45" s="359" t="s">
        <v>368</v>
      </c>
      <c r="H45" s="216" t="s">
        <v>370</v>
      </c>
      <c r="I45" s="216" t="s">
        <v>370</v>
      </c>
      <c r="J45" s="216" t="s">
        <v>370</v>
      </c>
      <c r="K45" s="216" t="s">
        <v>370</v>
      </c>
      <c r="L45" s="216" t="s">
        <v>370</v>
      </c>
      <c r="M45" s="216" t="s">
        <v>370</v>
      </c>
      <c r="N45" s="216" t="s">
        <v>370</v>
      </c>
      <c r="O45" s="216" t="s">
        <v>370</v>
      </c>
      <c r="P45" s="216">
        <v>6.45</v>
      </c>
      <c r="Q45" s="216">
        <v>241.26750000000001</v>
      </c>
      <c r="R45" s="216" t="s">
        <v>370</v>
      </c>
      <c r="S45" s="216" t="s">
        <v>370</v>
      </c>
      <c r="T45" s="216" t="s">
        <v>370</v>
      </c>
      <c r="U45" s="216" t="s">
        <v>370</v>
      </c>
      <c r="V45" s="216" t="s">
        <v>370</v>
      </c>
      <c r="W45" s="216" t="s">
        <v>370</v>
      </c>
      <c r="X45" s="216" t="s">
        <v>370</v>
      </c>
      <c r="Y45" s="216" t="s">
        <v>370</v>
      </c>
      <c r="Z45" s="216" t="s">
        <v>370</v>
      </c>
      <c r="AA45" s="216" t="s">
        <v>370</v>
      </c>
      <c r="AB45" s="216" t="s">
        <v>370</v>
      </c>
      <c r="AC45" s="216">
        <v>247.7175</v>
      </c>
      <c r="AD45" s="216" t="s">
        <v>370</v>
      </c>
      <c r="AE45" s="216" t="s">
        <v>370</v>
      </c>
      <c r="AF45" s="216" t="s">
        <v>370</v>
      </c>
      <c r="AG45" s="216" t="s">
        <v>370</v>
      </c>
      <c r="AH45" s="216" t="s">
        <v>370</v>
      </c>
      <c r="AI45" s="216" t="s">
        <v>370</v>
      </c>
      <c r="AJ45" s="216" t="s">
        <v>370</v>
      </c>
      <c r="AK45" s="360">
        <v>247.7175</v>
      </c>
      <c r="AL45" s="360">
        <v>1.0296464495223456</v>
      </c>
      <c r="AR45" s="199"/>
    </row>
    <row r="46" spans="1:44" ht="12.75" customHeight="1">
      <c r="A46" s="358" t="s">
        <v>152</v>
      </c>
      <c r="B46" s="217">
        <v>3426</v>
      </c>
      <c r="C46" s="217">
        <v>374</v>
      </c>
      <c r="D46" s="217">
        <v>1058</v>
      </c>
      <c r="E46" s="217">
        <v>736</v>
      </c>
      <c r="F46" s="217">
        <f>SUM(B46:E46)</f>
        <v>5594</v>
      </c>
      <c r="G46" s="217">
        <v>4739.5</v>
      </c>
      <c r="H46" s="217">
        <v>29.43</v>
      </c>
      <c r="I46" s="217">
        <v>156.38</v>
      </c>
      <c r="J46" s="363" t="s">
        <v>368</v>
      </c>
      <c r="K46" s="363" t="s">
        <v>368</v>
      </c>
      <c r="L46" s="217">
        <v>307.17500000000001</v>
      </c>
      <c r="M46" s="217" t="s">
        <v>370</v>
      </c>
      <c r="N46" s="217">
        <v>83.954999999999998</v>
      </c>
      <c r="O46" s="217">
        <v>228.13</v>
      </c>
      <c r="P46" s="217">
        <v>121</v>
      </c>
      <c r="Q46" s="217">
        <v>400.50349999999997</v>
      </c>
      <c r="R46" s="217">
        <v>66.010000000000005</v>
      </c>
      <c r="S46" s="363" t="s">
        <v>368</v>
      </c>
      <c r="T46" s="217">
        <v>5921.9</v>
      </c>
      <c r="U46" s="217">
        <v>36.39</v>
      </c>
      <c r="V46" s="217">
        <v>104.65</v>
      </c>
      <c r="W46" s="217">
        <v>69.14</v>
      </c>
      <c r="X46" s="217">
        <v>3.51</v>
      </c>
      <c r="Y46" s="217">
        <v>611.82000000000005</v>
      </c>
      <c r="Z46" s="217">
        <v>642.91</v>
      </c>
      <c r="AA46" s="217">
        <v>75.45</v>
      </c>
      <c r="AB46" s="217">
        <v>1390</v>
      </c>
      <c r="AC46" s="217">
        <v>14987.853499999999</v>
      </c>
      <c r="AD46" s="217">
        <v>2048.4473684210502</v>
      </c>
      <c r="AE46" s="217">
        <v>77.5</v>
      </c>
      <c r="AF46" s="217">
        <v>18.850000000000001</v>
      </c>
      <c r="AG46" s="217">
        <v>138.85</v>
      </c>
      <c r="AH46" s="217">
        <v>441</v>
      </c>
      <c r="AI46" s="217">
        <v>752</v>
      </c>
      <c r="AJ46" s="217">
        <v>3476.64736842105</v>
      </c>
      <c r="AK46" s="364">
        <v>24058.500868421048</v>
      </c>
      <c r="AL46" s="364">
        <v>100</v>
      </c>
      <c r="AN46" s="199"/>
    </row>
    <row r="47" spans="1:44" ht="12.75" customHeight="1">
      <c r="A47" s="270" t="s">
        <v>369</v>
      </c>
      <c r="B47" s="23"/>
      <c r="C47" s="23"/>
      <c r="D47" s="23"/>
      <c r="E47" s="23"/>
      <c r="F47" s="342"/>
      <c r="G47" s="23"/>
      <c r="H47" s="23"/>
      <c r="I47" s="202"/>
      <c r="J47" s="341"/>
      <c r="K47" s="341"/>
      <c r="L47" s="23"/>
      <c r="M47" s="216"/>
      <c r="N47" s="23"/>
      <c r="O47" s="23"/>
      <c r="P47" s="23"/>
      <c r="Q47" s="23"/>
      <c r="R47" s="23"/>
      <c r="S47" s="341"/>
      <c r="T47" s="23"/>
      <c r="U47" s="23"/>
      <c r="V47" s="23"/>
      <c r="W47" s="23"/>
      <c r="X47" s="202"/>
      <c r="Y47" s="23"/>
      <c r="Z47" s="23"/>
      <c r="AA47" s="23"/>
      <c r="AB47" s="23"/>
      <c r="AC47" s="23"/>
      <c r="AD47" s="216"/>
      <c r="AE47" s="216"/>
      <c r="AF47" s="216"/>
      <c r="AG47" s="216"/>
      <c r="AH47" s="216"/>
      <c r="AI47" s="216"/>
      <c r="AJ47" s="216"/>
      <c r="AK47" s="268"/>
      <c r="AL47" s="269"/>
      <c r="AN47" s="199"/>
    </row>
    <row r="48" spans="1:44" ht="12.75" customHeight="1">
      <c r="A48" s="271" t="s">
        <v>391</v>
      </c>
      <c r="B48" s="23"/>
      <c r="C48" s="23"/>
      <c r="D48" s="23"/>
      <c r="E48" s="23"/>
      <c r="F48" s="23"/>
      <c r="G48" s="23"/>
      <c r="H48" s="23"/>
      <c r="I48" s="202"/>
      <c r="J48" s="202"/>
      <c r="K48" s="23"/>
      <c r="L48" s="23"/>
      <c r="M48" s="23"/>
      <c r="N48" s="23"/>
      <c r="O48" s="23"/>
      <c r="P48" s="23"/>
      <c r="Q48" s="23"/>
      <c r="R48" s="23"/>
      <c r="S48" s="23"/>
      <c r="T48" s="23"/>
      <c r="U48" s="23"/>
      <c r="V48" s="23"/>
      <c r="W48" s="23"/>
      <c r="X48" s="202"/>
      <c r="Y48" s="23"/>
      <c r="Z48" s="23"/>
      <c r="AA48" s="23"/>
      <c r="AB48" s="23"/>
      <c r="AC48" s="23"/>
      <c r="AD48" s="23"/>
      <c r="AE48" s="23"/>
      <c r="AF48" s="23"/>
      <c r="AG48" s="23"/>
      <c r="AH48" s="23"/>
      <c r="AI48" s="23"/>
      <c r="AJ48" s="23"/>
      <c r="AK48" s="23"/>
      <c r="AL48" s="23"/>
      <c r="AN48" s="199"/>
    </row>
    <row r="49" spans="1:40" ht="12.75" customHeight="1">
      <c r="A49" s="332" t="s">
        <v>371</v>
      </c>
      <c r="B49" s="23"/>
      <c r="C49" s="23"/>
      <c r="D49" s="23"/>
      <c r="E49" s="23"/>
      <c r="F49" s="23"/>
      <c r="G49" s="23"/>
      <c r="H49" s="23"/>
      <c r="I49" s="202"/>
      <c r="J49" s="202"/>
      <c r="K49" s="23"/>
      <c r="L49" s="23"/>
      <c r="M49" s="23"/>
      <c r="N49" s="23"/>
      <c r="O49" s="23"/>
      <c r="P49" s="23"/>
      <c r="Q49" s="23"/>
      <c r="R49" s="23"/>
      <c r="S49" s="23"/>
      <c r="T49" s="23"/>
      <c r="U49" s="23"/>
      <c r="V49" s="23"/>
      <c r="W49" s="23"/>
      <c r="X49" s="202"/>
      <c r="Y49" s="23"/>
      <c r="Z49" s="23"/>
      <c r="AA49" s="23"/>
      <c r="AB49" s="23"/>
      <c r="AC49" s="23"/>
      <c r="AD49" s="23"/>
      <c r="AE49" s="23"/>
      <c r="AF49" s="23"/>
      <c r="AG49" s="23"/>
      <c r="AH49" s="23"/>
      <c r="AI49" s="23"/>
      <c r="AJ49" s="23"/>
      <c r="AK49" s="23"/>
      <c r="AL49" s="23"/>
      <c r="AN49" s="199"/>
    </row>
    <row r="50" spans="1:40" ht="12.75" customHeight="1">
      <c r="A50" s="332" t="s">
        <v>406</v>
      </c>
      <c r="B50" s="23"/>
      <c r="C50" s="23"/>
      <c r="D50" s="23"/>
      <c r="E50" s="23"/>
      <c r="F50" s="23"/>
      <c r="G50" s="23"/>
      <c r="H50" s="23"/>
      <c r="I50" s="202"/>
      <c r="J50" s="202"/>
      <c r="K50" s="23"/>
      <c r="L50" s="23"/>
      <c r="M50" s="23"/>
      <c r="N50" s="23"/>
      <c r="O50" s="23"/>
      <c r="P50" s="23"/>
      <c r="Q50" s="23"/>
      <c r="R50" s="23"/>
      <c r="S50" s="23"/>
      <c r="T50" s="23"/>
      <c r="U50" s="23"/>
      <c r="V50" s="23"/>
      <c r="W50" s="23"/>
      <c r="X50" s="202"/>
      <c r="Y50" s="23"/>
      <c r="Z50" s="23"/>
      <c r="AA50" s="23"/>
      <c r="AB50" s="23"/>
      <c r="AC50" s="23"/>
      <c r="AD50" s="23"/>
      <c r="AE50" s="23"/>
      <c r="AF50" s="23"/>
      <c r="AG50" s="23"/>
      <c r="AH50" s="23"/>
      <c r="AI50" s="23"/>
      <c r="AJ50" s="23"/>
      <c r="AK50" s="23"/>
      <c r="AL50" s="23"/>
      <c r="AN50" s="199"/>
    </row>
    <row r="51" spans="1:40" ht="12.75" customHeight="1">
      <c r="A51" s="312" t="s">
        <v>410</v>
      </c>
      <c r="B51" s="204"/>
      <c r="C51" s="204"/>
      <c r="D51" s="204"/>
      <c r="E51" s="204"/>
      <c r="F51" s="204"/>
      <c r="G51" s="199"/>
      <c r="H51" s="199"/>
      <c r="I51" s="199"/>
      <c r="J51" s="199"/>
      <c r="K51" s="199"/>
      <c r="L51" s="199"/>
      <c r="M51" s="199"/>
      <c r="N51" s="199"/>
      <c r="O51" s="199"/>
      <c r="P51" s="199"/>
      <c r="Q51" s="199"/>
      <c r="R51" s="199"/>
      <c r="S51" s="199"/>
      <c r="T51" s="199"/>
      <c r="U51" s="199"/>
      <c r="V51" s="199"/>
      <c r="W51" s="199"/>
      <c r="X51" s="199"/>
      <c r="AA51" s="137"/>
      <c r="AC51" s="23"/>
      <c r="AD51" s="199"/>
      <c r="AE51" s="199"/>
      <c r="AF51" s="199"/>
      <c r="AG51" s="199"/>
      <c r="AH51" s="199"/>
      <c r="AI51" s="199"/>
      <c r="AJ51" s="199"/>
      <c r="AK51" s="199"/>
    </row>
    <row r="52" spans="1:40">
      <c r="A52" s="322" t="s">
        <v>403</v>
      </c>
      <c r="B52" s="204"/>
      <c r="C52" s="204"/>
      <c r="D52" s="204"/>
      <c r="E52" s="204"/>
      <c r="F52" s="204"/>
      <c r="G52" s="199"/>
      <c r="H52" s="199"/>
      <c r="I52" s="199"/>
      <c r="J52" s="199"/>
      <c r="K52" s="199"/>
      <c r="L52" s="199"/>
      <c r="M52" s="199"/>
      <c r="N52" s="199"/>
      <c r="O52" s="199"/>
      <c r="P52" s="199"/>
      <c r="Q52" s="199"/>
      <c r="R52" s="199"/>
      <c r="S52" s="199"/>
      <c r="T52" s="199"/>
      <c r="U52" s="199"/>
      <c r="V52" s="199"/>
      <c r="W52" s="199"/>
      <c r="X52" s="199"/>
      <c r="AA52" s="137"/>
      <c r="AC52" s="199"/>
      <c r="AD52" s="199"/>
      <c r="AE52" s="199"/>
      <c r="AF52" s="199"/>
      <c r="AG52" s="199"/>
      <c r="AH52" s="199"/>
      <c r="AI52" s="199"/>
      <c r="AJ52" s="199"/>
      <c r="AK52" s="199"/>
      <c r="AL52" s="205"/>
    </row>
    <row r="53" spans="1:40">
      <c r="A53" s="312" t="s">
        <v>462</v>
      </c>
      <c r="B53" s="204"/>
      <c r="C53" s="204"/>
      <c r="D53" s="204"/>
      <c r="E53" s="204"/>
      <c r="F53" s="204"/>
      <c r="G53" s="199"/>
      <c r="H53" s="199"/>
      <c r="I53" s="199"/>
      <c r="J53" s="199"/>
      <c r="K53" s="199"/>
      <c r="L53" s="199"/>
      <c r="M53" s="199"/>
      <c r="N53" s="199"/>
      <c r="O53" s="199"/>
      <c r="P53" s="199"/>
      <c r="Q53" s="206"/>
      <c r="R53" s="199"/>
      <c r="S53" s="199"/>
      <c r="T53" s="199"/>
      <c r="U53" s="199"/>
      <c r="V53" s="199"/>
      <c r="W53" s="199"/>
      <c r="X53" s="199"/>
      <c r="AA53" s="137"/>
      <c r="AC53" s="199"/>
      <c r="AD53" s="199"/>
      <c r="AE53" s="199"/>
      <c r="AF53" s="199"/>
      <c r="AG53" s="199"/>
      <c r="AH53" s="199"/>
      <c r="AI53" s="199"/>
      <c r="AJ53" s="199"/>
      <c r="AK53" s="199"/>
      <c r="AL53" s="205"/>
    </row>
    <row r="54" spans="1:40">
      <c r="A54" s="312" t="s">
        <v>411</v>
      </c>
      <c r="B54" s="204"/>
      <c r="C54" s="204"/>
      <c r="D54" s="204"/>
      <c r="E54" s="204"/>
      <c r="F54" s="204"/>
      <c r="G54" s="199"/>
      <c r="H54" s="199"/>
      <c r="I54" s="199"/>
      <c r="J54" s="199"/>
      <c r="K54" s="199"/>
      <c r="L54" s="199"/>
      <c r="M54" s="199"/>
      <c r="N54" s="199"/>
      <c r="O54" s="199"/>
      <c r="P54" s="199"/>
      <c r="Q54" s="206"/>
      <c r="R54" s="199"/>
      <c r="S54" s="199"/>
      <c r="T54" s="199"/>
      <c r="U54" s="199"/>
      <c r="V54" s="199"/>
      <c r="W54" s="199"/>
      <c r="X54" s="199"/>
      <c r="AA54" s="137"/>
      <c r="AC54" s="199"/>
      <c r="AD54" s="199"/>
      <c r="AE54" s="199"/>
      <c r="AF54" s="199"/>
      <c r="AG54" s="199"/>
      <c r="AH54" s="199"/>
      <c r="AI54" s="199"/>
      <c r="AJ54" s="199"/>
      <c r="AK54" s="199"/>
      <c r="AL54" s="205"/>
    </row>
    <row r="55" spans="1:40" ht="12.75" customHeight="1">
      <c r="A55" s="203" t="s">
        <v>451</v>
      </c>
      <c r="Q55" s="206"/>
      <c r="T55" s="199"/>
      <c r="AC55" s="23"/>
    </row>
    <row r="56" spans="1:40" ht="12.75" customHeight="1">
      <c r="T56" s="199"/>
      <c r="AA56" s="207"/>
      <c r="AC56" s="23"/>
    </row>
    <row r="57" spans="1:40" ht="12.75" customHeight="1">
      <c r="A57" s="199"/>
      <c r="B57" s="208"/>
      <c r="C57" s="208"/>
      <c r="D57" s="208"/>
      <c r="E57" s="208"/>
      <c r="F57" s="201"/>
      <c r="T57" s="199"/>
    </row>
    <row r="58" spans="1:40" ht="12.75" customHeight="1">
      <c r="A58" s="332"/>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row>
    <row r="59" spans="1:40" ht="12.75" customHeight="1"/>
    <row r="60" spans="1:40" ht="12.75" customHeight="1">
      <c r="B60" s="208"/>
    </row>
    <row r="61" spans="1:40" ht="12.75" customHeight="1"/>
    <row r="62" spans="1:40" ht="12.75" customHeight="1"/>
  </sheetData>
  <pageMargins left="0.75" right="0.75" top="1" bottom="1" header="0.5" footer="0.5"/>
  <pageSetup scale="3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E7836-CA83-42C1-B24B-76692A7D2EAF}">
  <sheetPr codeName="Sheet23"/>
  <dimension ref="A1:AW197"/>
  <sheetViews>
    <sheetView showGridLines="0" zoomScale="130" zoomScaleNormal="130" workbookViewId="0"/>
  </sheetViews>
  <sheetFormatPr defaultColWidth="9.140625" defaultRowHeight="11.25"/>
  <cols>
    <col min="1" max="1" width="12.7109375" style="267" customWidth="1"/>
    <col min="2" max="12" width="10.7109375" style="267" customWidth="1"/>
    <col min="13" max="13" width="13.140625" style="267" customWidth="1"/>
    <col min="14" max="37" width="10.7109375" style="267" customWidth="1"/>
    <col min="38" max="38" width="12.7109375" style="267" customWidth="1"/>
    <col min="39" max="39" width="9.140625" style="267"/>
    <col min="40" max="40" width="11.28515625" style="267" bestFit="1" customWidth="1"/>
    <col min="41" max="43" width="9.140625" style="267"/>
    <col min="44" max="44" width="11.28515625" style="267" bestFit="1" customWidth="1"/>
    <col min="45" max="45" width="14" style="267" bestFit="1" customWidth="1"/>
    <col min="46" max="46" width="9.140625" style="267"/>
    <col min="47" max="47" width="12.85546875" style="267" bestFit="1" customWidth="1"/>
    <col min="48" max="48" width="16.5703125" style="267" bestFit="1" customWidth="1"/>
    <col min="49" max="49" width="11.28515625" style="267" bestFit="1" customWidth="1"/>
    <col min="50" max="16384" width="9.140625" style="267"/>
  </cols>
  <sheetData>
    <row r="1" spans="1:49">
      <c r="A1" s="37" t="s">
        <v>318</v>
      </c>
      <c r="B1" s="38"/>
      <c r="C1" s="38"/>
      <c r="D1" s="38"/>
      <c r="E1" s="38"/>
      <c r="F1" s="39"/>
      <c r="G1" s="40"/>
      <c r="H1" s="40"/>
      <c r="I1" s="40"/>
      <c r="J1" s="40"/>
      <c r="K1" s="41"/>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row>
    <row r="2" spans="1:49" s="323" customFormat="1" ht="56.25">
      <c r="A2" s="320" t="s">
        <v>109</v>
      </c>
      <c r="B2" s="316" t="s">
        <v>218</v>
      </c>
      <c r="C2" s="316" t="s">
        <v>404</v>
      </c>
      <c r="D2" s="316" t="s">
        <v>215</v>
      </c>
      <c r="E2" s="316" t="s">
        <v>405</v>
      </c>
      <c r="F2" s="316" t="s">
        <v>349</v>
      </c>
      <c r="G2" s="317" t="s">
        <v>217</v>
      </c>
      <c r="H2" s="317" t="s">
        <v>350</v>
      </c>
      <c r="I2" s="317" t="s">
        <v>219</v>
      </c>
      <c r="J2" s="317" t="s">
        <v>351</v>
      </c>
      <c r="K2" s="317" t="s">
        <v>352</v>
      </c>
      <c r="L2" s="317" t="s">
        <v>353</v>
      </c>
      <c r="M2" s="317" t="s">
        <v>354</v>
      </c>
      <c r="N2" s="317" t="s">
        <v>355</v>
      </c>
      <c r="O2" s="317" t="s">
        <v>356</v>
      </c>
      <c r="P2" s="317" t="s">
        <v>399</v>
      </c>
      <c r="Q2" s="317" t="s">
        <v>228</v>
      </c>
      <c r="R2" s="317" t="s">
        <v>357</v>
      </c>
      <c r="S2" s="317" t="s">
        <v>358</v>
      </c>
      <c r="T2" s="317" t="s">
        <v>221</v>
      </c>
      <c r="U2" s="317" t="s">
        <v>359</v>
      </c>
      <c r="V2" s="317" t="s">
        <v>222</v>
      </c>
      <c r="W2" s="317" t="s">
        <v>223</v>
      </c>
      <c r="X2" s="317" t="s">
        <v>360</v>
      </c>
      <c r="Y2" s="317" t="s">
        <v>224</v>
      </c>
      <c r="Z2" s="317" t="s">
        <v>225</v>
      </c>
      <c r="AA2" s="317" t="s">
        <v>361</v>
      </c>
      <c r="AB2" s="317" t="s">
        <v>229</v>
      </c>
      <c r="AC2" s="317" t="s">
        <v>400</v>
      </c>
      <c r="AD2" s="317" t="s">
        <v>230</v>
      </c>
      <c r="AE2" s="317" t="s">
        <v>297</v>
      </c>
      <c r="AF2" s="317" t="s">
        <v>362</v>
      </c>
      <c r="AG2" s="317" t="s">
        <v>231</v>
      </c>
      <c r="AH2" s="317" t="s">
        <v>298</v>
      </c>
      <c r="AI2" s="317" t="s">
        <v>232</v>
      </c>
      <c r="AJ2" s="318" t="s">
        <v>363</v>
      </c>
      <c r="AK2" s="318" t="s">
        <v>401</v>
      </c>
      <c r="AL2" s="318" t="s">
        <v>343</v>
      </c>
    </row>
    <row r="3" spans="1:49">
      <c r="A3" s="313" t="s">
        <v>110</v>
      </c>
      <c r="B3" s="365" t="s">
        <v>370</v>
      </c>
      <c r="C3" s="365" t="s">
        <v>370</v>
      </c>
      <c r="D3" s="365" t="s">
        <v>370</v>
      </c>
      <c r="E3" s="365" t="s">
        <v>370</v>
      </c>
      <c r="F3" s="365" t="s">
        <v>370</v>
      </c>
      <c r="G3" s="365" t="s">
        <v>370</v>
      </c>
      <c r="H3" s="365" t="s">
        <v>370</v>
      </c>
      <c r="I3" s="365" t="s">
        <v>370</v>
      </c>
      <c r="J3" s="214" t="s">
        <v>370</v>
      </c>
      <c r="K3" s="214" t="s">
        <v>370</v>
      </c>
      <c r="L3" s="365" t="s">
        <v>370</v>
      </c>
      <c r="M3" s="214" t="s">
        <v>370</v>
      </c>
      <c r="N3" s="365" t="s">
        <v>370</v>
      </c>
      <c r="O3" s="365" t="s">
        <v>370</v>
      </c>
      <c r="P3" s="365" t="s">
        <v>370</v>
      </c>
      <c r="Q3" s="365" t="s">
        <v>370</v>
      </c>
      <c r="R3" s="365" t="s">
        <v>370</v>
      </c>
      <c r="S3" s="214" t="s">
        <v>370</v>
      </c>
      <c r="T3" s="366" t="s">
        <v>370</v>
      </c>
      <c r="U3" s="366" t="s">
        <v>370</v>
      </c>
      <c r="V3" s="366" t="s">
        <v>370</v>
      </c>
      <c r="W3" s="366" t="s">
        <v>370</v>
      </c>
      <c r="X3" s="366" t="s">
        <v>370</v>
      </c>
      <c r="Y3" s="367" t="s">
        <v>368</v>
      </c>
      <c r="Z3" s="366" t="s">
        <v>370</v>
      </c>
      <c r="AA3" s="366" t="s">
        <v>370</v>
      </c>
      <c r="AB3" s="366" t="s">
        <v>370</v>
      </c>
      <c r="AC3" s="366" t="s">
        <v>370</v>
      </c>
      <c r="AD3" s="214" t="s">
        <v>370</v>
      </c>
      <c r="AE3" s="214" t="s">
        <v>370</v>
      </c>
      <c r="AF3" s="214" t="s">
        <v>370</v>
      </c>
      <c r="AG3" s="367" t="s">
        <v>368</v>
      </c>
      <c r="AH3" s="214" t="s">
        <v>370</v>
      </c>
      <c r="AI3" s="214" t="s">
        <v>370</v>
      </c>
      <c r="AJ3" s="214" t="s">
        <v>370</v>
      </c>
      <c r="AK3" s="344" t="s">
        <v>370</v>
      </c>
      <c r="AL3" s="378" t="s">
        <v>370</v>
      </c>
      <c r="AM3" s="213"/>
      <c r="AR3" s="24"/>
    </row>
    <row r="4" spans="1:49">
      <c r="A4" s="313" t="s">
        <v>111</v>
      </c>
      <c r="B4" s="368" t="s">
        <v>368</v>
      </c>
      <c r="C4" s="369" t="s">
        <v>370</v>
      </c>
      <c r="D4" s="370">
        <v>31517</v>
      </c>
      <c r="E4" s="368" t="s">
        <v>368</v>
      </c>
      <c r="F4" s="370">
        <v>31517</v>
      </c>
      <c r="G4" s="365" t="s">
        <v>370</v>
      </c>
      <c r="H4" s="365" t="s">
        <v>370</v>
      </c>
      <c r="I4" s="365" t="s">
        <v>370</v>
      </c>
      <c r="J4" s="214" t="s">
        <v>370</v>
      </c>
      <c r="K4" s="214" t="s">
        <v>370</v>
      </c>
      <c r="L4" s="365" t="s">
        <v>370</v>
      </c>
      <c r="M4" s="214" t="s">
        <v>370</v>
      </c>
      <c r="N4" s="365" t="s">
        <v>370</v>
      </c>
      <c r="O4" s="365" t="s">
        <v>370</v>
      </c>
      <c r="P4" s="365" t="s">
        <v>370</v>
      </c>
      <c r="Q4" s="365" t="s">
        <v>370</v>
      </c>
      <c r="R4" s="365">
        <v>75767</v>
      </c>
      <c r="S4" s="214" t="s">
        <v>370</v>
      </c>
      <c r="T4" s="366" t="s">
        <v>370</v>
      </c>
      <c r="U4" s="366" t="s">
        <v>370</v>
      </c>
      <c r="V4" s="366" t="s">
        <v>370</v>
      </c>
      <c r="W4" s="366" t="s">
        <v>370</v>
      </c>
      <c r="X4" s="366" t="s">
        <v>370</v>
      </c>
      <c r="Y4" s="214" t="s">
        <v>370</v>
      </c>
      <c r="Z4" s="366" t="s">
        <v>370</v>
      </c>
      <c r="AA4" s="366" t="s">
        <v>370</v>
      </c>
      <c r="AB4" s="366" t="s">
        <v>370</v>
      </c>
      <c r="AC4" s="366">
        <v>75767</v>
      </c>
      <c r="AD4" s="214" t="s">
        <v>370</v>
      </c>
      <c r="AE4" s="214" t="s">
        <v>370</v>
      </c>
      <c r="AF4" s="214" t="s">
        <v>370</v>
      </c>
      <c r="AG4" s="214">
        <v>94622</v>
      </c>
      <c r="AH4" s="214" t="s">
        <v>370</v>
      </c>
      <c r="AI4" s="214" t="s">
        <v>370</v>
      </c>
      <c r="AJ4" s="214">
        <v>94622</v>
      </c>
      <c r="AK4" s="366">
        <f>SUM(AJ4,AC4,F4)</f>
        <v>201906</v>
      </c>
      <c r="AL4" s="360">
        <f>AK4/AK$46*100</f>
        <v>0.76682218882756181</v>
      </c>
      <c r="AM4" s="213"/>
      <c r="AR4" s="24"/>
    </row>
    <row r="5" spans="1:49">
      <c r="A5" s="313" t="s">
        <v>112</v>
      </c>
      <c r="B5" s="365" t="s">
        <v>370</v>
      </c>
      <c r="C5" s="371" t="s">
        <v>370</v>
      </c>
      <c r="D5" s="365" t="s">
        <v>370</v>
      </c>
      <c r="E5" s="365" t="s">
        <v>370</v>
      </c>
      <c r="F5" s="365" t="s">
        <v>370</v>
      </c>
      <c r="G5" s="365" t="s">
        <v>370</v>
      </c>
      <c r="H5" s="365" t="s">
        <v>370</v>
      </c>
      <c r="I5" s="365" t="s">
        <v>370</v>
      </c>
      <c r="J5" s="214" t="s">
        <v>370</v>
      </c>
      <c r="K5" s="214" t="s">
        <v>370</v>
      </c>
      <c r="L5" s="365" t="s">
        <v>370</v>
      </c>
      <c r="M5" s="214" t="s">
        <v>370</v>
      </c>
      <c r="N5" s="365" t="s">
        <v>370</v>
      </c>
      <c r="O5" s="365" t="s">
        <v>370</v>
      </c>
      <c r="P5" s="365" t="s">
        <v>370</v>
      </c>
      <c r="Q5" s="365" t="s">
        <v>370</v>
      </c>
      <c r="R5" s="365" t="s">
        <v>370</v>
      </c>
      <c r="S5" s="214" t="s">
        <v>370</v>
      </c>
      <c r="T5" s="367" t="s">
        <v>368</v>
      </c>
      <c r="U5" s="366" t="s">
        <v>370</v>
      </c>
      <c r="V5" s="366" t="s">
        <v>370</v>
      </c>
      <c r="W5" s="366" t="s">
        <v>370</v>
      </c>
      <c r="X5" s="366" t="s">
        <v>370</v>
      </c>
      <c r="Y5" s="214" t="s">
        <v>370</v>
      </c>
      <c r="Z5" s="366" t="s">
        <v>370</v>
      </c>
      <c r="AA5" s="366" t="s">
        <v>370</v>
      </c>
      <c r="AB5" s="366" t="s">
        <v>370</v>
      </c>
      <c r="AC5" s="366" t="s">
        <v>370</v>
      </c>
      <c r="AD5" s="214" t="s">
        <v>370</v>
      </c>
      <c r="AE5" s="214" t="s">
        <v>370</v>
      </c>
      <c r="AF5" s="214" t="s">
        <v>370</v>
      </c>
      <c r="AG5" s="214" t="s">
        <v>370</v>
      </c>
      <c r="AH5" s="214" t="s">
        <v>370</v>
      </c>
      <c r="AI5" s="214" t="s">
        <v>370</v>
      </c>
      <c r="AJ5" s="214" t="s">
        <v>370</v>
      </c>
      <c r="AK5" s="344" t="s">
        <v>370</v>
      </c>
      <c r="AL5" s="378" t="s">
        <v>370</v>
      </c>
      <c r="AM5" s="213"/>
      <c r="AR5" s="24"/>
    </row>
    <row r="6" spans="1:49">
      <c r="A6" s="313" t="s">
        <v>113</v>
      </c>
      <c r="B6" s="365">
        <v>947749</v>
      </c>
      <c r="C6" s="366">
        <v>53360</v>
      </c>
      <c r="D6" s="365">
        <v>554787</v>
      </c>
      <c r="E6" s="365">
        <v>681500</v>
      </c>
      <c r="F6" s="370">
        <f>SUM(B6:E6)</f>
        <v>2237396</v>
      </c>
      <c r="G6" s="365">
        <v>52850</v>
      </c>
      <c r="H6" s="365">
        <v>24372</v>
      </c>
      <c r="I6" s="365">
        <v>487734</v>
      </c>
      <c r="J6" s="214" t="s">
        <v>370</v>
      </c>
      <c r="K6" s="214" t="s">
        <v>370</v>
      </c>
      <c r="L6" s="365">
        <v>206084</v>
      </c>
      <c r="M6" s="214" t="s">
        <v>370</v>
      </c>
      <c r="N6" s="365">
        <v>361118</v>
      </c>
      <c r="O6" s="365">
        <v>239822</v>
      </c>
      <c r="P6" s="365" t="s">
        <v>370</v>
      </c>
      <c r="Q6" s="365" t="s">
        <v>370</v>
      </c>
      <c r="R6" s="365">
        <v>139192</v>
      </c>
      <c r="S6" s="367" t="s">
        <v>368</v>
      </c>
      <c r="T6" s="366">
        <v>5535442</v>
      </c>
      <c r="U6" s="366">
        <v>86608</v>
      </c>
      <c r="V6" s="366">
        <v>136045</v>
      </c>
      <c r="W6" s="366">
        <v>63094</v>
      </c>
      <c r="X6" s="366" t="s">
        <v>370</v>
      </c>
      <c r="Y6" s="366">
        <v>415670</v>
      </c>
      <c r="Z6" s="366">
        <v>102462</v>
      </c>
      <c r="AA6" s="366">
        <v>110157</v>
      </c>
      <c r="AB6" s="366">
        <v>2684770</v>
      </c>
      <c r="AC6" s="366">
        <v>10645420</v>
      </c>
      <c r="AD6" s="214">
        <v>3515400</v>
      </c>
      <c r="AE6" s="214" t="s">
        <v>370</v>
      </c>
      <c r="AF6" s="214" t="s">
        <v>370</v>
      </c>
      <c r="AG6" s="367" t="s">
        <v>368</v>
      </c>
      <c r="AH6" s="214">
        <v>1861020</v>
      </c>
      <c r="AI6" s="214">
        <v>473760</v>
      </c>
      <c r="AJ6" s="214">
        <v>5850180</v>
      </c>
      <c r="AK6" s="366">
        <f>SUM(AJ6,AC6,F6)</f>
        <v>18732996</v>
      </c>
      <c r="AL6" s="360">
        <f>AK6/AK$46*100</f>
        <v>71.146360167691697</v>
      </c>
      <c r="AM6" s="213"/>
      <c r="AN6" s="266"/>
      <c r="AR6" s="24"/>
      <c r="AU6" s="324"/>
      <c r="AV6" s="324"/>
      <c r="AW6" s="266"/>
    </row>
    <row r="7" spans="1:49">
      <c r="A7" s="313" t="s">
        <v>114</v>
      </c>
      <c r="B7" s="365" t="s">
        <v>370</v>
      </c>
      <c r="C7" s="372" t="s">
        <v>370</v>
      </c>
      <c r="D7" s="365" t="s">
        <v>370</v>
      </c>
      <c r="E7" s="365" t="s">
        <v>370</v>
      </c>
      <c r="F7" s="365" t="s">
        <v>370</v>
      </c>
      <c r="G7" s="214" t="s">
        <v>370</v>
      </c>
      <c r="H7" s="365" t="s">
        <v>370</v>
      </c>
      <c r="I7" s="365" t="s">
        <v>370</v>
      </c>
      <c r="J7" s="214" t="s">
        <v>370</v>
      </c>
      <c r="K7" s="214" t="s">
        <v>370</v>
      </c>
      <c r="L7" s="365" t="s">
        <v>370</v>
      </c>
      <c r="M7" s="214" t="s">
        <v>370</v>
      </c>
      <c r="N7" s="214" t="s">
        <v>370</v>
      </c>
      <c r="O7" s="214" t="s">
        <v>370</v>
      </c>
      <c r="P7" s="365" t="s">
        <v>370</v>
      </c>
      <c r="Q7" s="365" t="s">
        <v>370</v>
      </c>
      <c r="R7" s="365" t="s">
        <v>370</v>
      </c>
      <c r="S7" s="214" t="s">
        <v>370</v>
      </c>
      <c r="T7" s="214" t="s">
        <v>370</v>
      </c>
      <c r="U7" s="366" t="s">
        <v>370</v>
      </c>
      <c r="V7" s="214" t="s">
        <v>370</v>
      </c>
      <c r="W7" s="366" t="s">
        <v>370</v>
      </c>
      <c r="X7" s="366" t="s">
        <v>370</v>
      </c>
      <c r="Y7" s="366">
        <v>33909</v>
      </c>
      <c r="Z7" s="366" t="s">
        <v>370</v>
      </c>
      <c r="AA7" s="366" t="s">
        <v>370</v>
      </c>
      <c r="AB7" s="366" t="s">
        <v>370</v>
      </c>
      <c r="AC7" s="366">
        <v>33909</v>
      </c>
      <c r="AD7" s="214" t="s">
        <v>370</v>
      </c>
      <c r="AE7" s="214" t="s">
        <v>370</v>
      </c>
      <c r="AF7" s="214" t="s">
        <v>370</v>
      </c>
      <c r="AG7" s="214" t="s">
        <v>370</v>
      </c>
      <c r="AH7" s="214" t="s">
        <v>370</v>
      </c>
      <c r="AI7" s="214" t="s">
        <v>370</v>
      </c>
      <c r="AJ7" s="214" t="s">
        <v>370</v>
      </c>
      <c r="AK7" s="366">
        <f>SUM(AJ7,AC7,F7)</f>
        <v>33909</v>
      </c>
      <c r="AL7" s="360">
        <f>AK7/AK$46*100</f>
        <v>0.12878356067156893</v>
      </c>
      <c r="AM7" s="213"/>
      <c r="AR7" s="24"/>
    </row>
    <row r="8" spans="1:49">
      <c r="A8" s="313" t="s">
        <v>115</v>
      </c>
      <c r="B8" s="365" t="s">
        <v>370</v>
      </c>
      <c r="C8" s="372" t="s">
        <v>370</v>
      </c>
      <c r="D8" s="365" t="s">
        <v>370</v>
      </c>
      <c r="E8" s="365" t="s">
        <v>370</v>
      </c>
      <c r="F8" s="365" t="s">
        <v>370</v>
      </c>
      <c r="G8" s="367" t="s">
        <v>368</v>
      </c>
      <c r="H8" s="365" t="s">
        <v>370</v>
      </c>
      <c r="I8" s="365" t="s">
        <v>370</v>
      </c>
      <c r="J8" s="214" t="s">
        <v>370</v>
      </c>
      <c r="K8" s="214" t="s">
        <v>370</v>
      </c>
      <c r="L8" s="365" t="s">
        <v>370</v>
      </c>
      <c r="M8" s="214" t="s">
        <v>370</v>
      </c>
      <c r="N8" s="214" t="s">
        <v>370</v>
      </c>
      <c r="O8" s="214" t="s">
        <v>370</v>
      </c>
      <c r="P8" s="365" t="s">
        <v>370</v>
      </c>
      <c r="Q8" s="365" t="s">
        <v>370</v>
      </c>
      <c r="R8" s="365" t="s">
        <v>370</v>
      </c>
      <c r="S8" s="214" t="s">
        <v>370</v>
      </c>
      <c r="T8" s="214" t="s">
        <v>370</v>
      </c>
      <c r="U8" s="366" t="s">
        <v>370</v>
      </c>
      <c r="V8" s="214" t="s">
        <v>370</v>
      </c>
      <c r="W8" s="366" t="s">
        <v>370</v>
      </c>
      <c r="X8" s="366" t="s">
        <v>370</v>
      </c>
      <c r="Y8" s="366" t="s">
        <v>370</v>
      </c>
      <c r="Z8" s="366" t="s">
        <v>370</v>
      </c>
      <c r="AA8" s="366" t="s">
        <v>370</v>
      </c>
      <c r="AB8" s="366" t="s">
        <v>370</v>
      </c>
      <c r="AC8" s="366" t="s">
        <v>370</v>
      </c>
      <c r="AD8" s="214" t="s">
        <v>370</v>
      </c>
      <c r="AE8" s="214" t="s">
        <v>370</v>
      </c>
      <c r="AF8" s="214" t="s">
        <v>370</v>
      </c>
      <c r="AG8" s="214" t="s">
        <v>370</v>
      </c>
      <c r="AH8" s="214" t="s">
        <v>370</v>
      </c>
      <c r="AI8" s="214" t="s">
        <v>370</v>
      </c>
      <c r="AJ8" s="214" t="s">
        <v>370</v>
      </c>
      <c r="AK8" s="344" t="s">
        <v>370</v>
      </c>
      <c r="AL8" s="378" t="s">
        <v>370</v>
      </c>
      <c r="AM8" s="213"/>
      <c r="AR8" s="24"/>
    </row>
    <row r="9" spans="1:49">
      <c r="A9" s="313" t="s">
        <v>116</v>
      </c>
      <c r="B9" s="365">
        <v>577896</v>
      </c>
      <c r="C9" s="366">
        <v>70410</v>
      </c>
      <c r="D9" s="365" t="s">
        <v>370</v>
      </c>
      <c r="E9" s="370">
        <v>23634</v>
      </c>
      <c r="F9" s="370">
        <f>SUM(B9:E9)</f>
        <v>671940</v>
      </c>
      <c r="G9" s="214" t="s">
        <v>370</v>
      </c>
      <c r="H9" s="365" t="s">
        <v>370</v>
      </c>
      <c r="I9" s="365">
        <v>14265</v>
      </c>
      <c r="J9" s="214" t="s">
        <v>370</v>
      </c>
      <c r="K9" s="214" t="s">
        <v>370</v>
      </c>
      <c r="L9" s="365">
        <v>84269</v>
      </c>
      <c r="M9" s="214" t="s">
        <v>370</v>
      </c>
      <c r="N9" s="214" t="s">
        <v>370</v>
      </c>
      <c r="O9" s="214" t="s">
        <v>370</v>
      </c>
      <c r="P9" s="365" t="s">
        <v>370</v>
      </c>
      <c r="Q9" s="365" t="s">
        <v>370</v>
      </c>
      <c r="R9" s="365" t="s">
        <v>370</v>
      </c>
      <c r="S9" s="214" t="s">
        <v>370</v>
      </c>
      <c r="T9" s="214" t="s">
        <v>370</v>
      </c>
      <c r="U9" s="366" t="s">
        <v>370</v>
      </c>
      <c r="V9" s="214" t="s">
        <v>370</v>
      </c>
      <c r="W9" s="366" t="s">
        <v>370</v>
      </c>
      <c r="X9" s="366" t="s">
        <v>370</v>
      </c>
      <c r="Y9" s="366" t="s">
        <v>370</v>
      </c>
      <c r="Z9" s="366" t="s">
        <v>370</v>
      </c>
      <c r="AA9" s="366" t="s">
        <v>370</v>
      </c>
      <c r="AB9" s="366">
        <v>511300</v>
      </c>
      <c r="AC9" s="366">
        <v>609834</v>
      </c>
      <c r="AD9" s="214" t="s">
        <v>370</v>
      </c>
      <c r="AE9" s="214" t="s">
        <v>370</v>
      </c>
      <c r="AF9" s="214" t="s">
        <v>370</v>
      </c>
      <c r="AG9" s="214" t="s">
        <v>370</v>
      </c>
      <c r="AH9" s="214" t="s">
        <v>370</v>
      </c>
      <c r="AI9" s="214" t="s">
        <v>370</v>
      </c>
      <c r="AJ9" s="214" t="s">
        <v>370</v>
      </c>
      <c r="AK9" s="366">
        <f>SUM(AJ9,AC9,F9)</f>
        <v>1281774</v>
      </c>
      <c r="AL9" s="360">
        <f>AK9/AK$46*100</f>
        <v>4.8680710046371045</v>
      </c>
      <c r="AM9" s="213"/>
      <c r="AR9" s="24"/>
      <c r="AW9" s="266"/>
    </row>
    <row r="10" spans="1:49">
      <c r="A10" s="313" t="s">
        <v>117</v>
      </c>
      <c r="B10" s="365" t="s">
        <v>370</v>
      </c>
      <c r="C10" s="371" t="s">
        <v>370</v>
      </c>
      <c r="D10" s="365" t="s">
        <v>370</v>
      </c>
      <c r="E10" s="365" t="s">
        <v>370</v>
      </c>
      <c r="F10" s="365" t="s">
        <v>370</v>
      </c>
      <c r="G10" s="214" t="s">
        <v>370</v>
      </c>
      <c r="H10" s="365" t="s">
        <v>370</v>
      </c>
      <c r="I10" s="365" t="s">
        <v>370</v>
      </c>
      <c r="J10" s="367" t="s">
        <v>368</v>
      </c>
      <c r="K10" s="214" t="s">
        <v>370</v>
      </c>
      <c r="L10" s="365">
        <v>91414</v>
      </c>
      <c r="M10" s="214" t="s">
        <v>370</v>
      </c>
      <c r="N10" s="214" t="s">
        <v>370</v>
      </c>
      <c r="O10" s="214" t="s">
        <v>370</v>
      </c>
      <c r="P10" s="365" t="s">
        <v>370</v>
      </c>
      <c r="Q10" s="365" t="s">
        <v>370</v>
      </c>
      <c r="R10" s="365" t="s">
        <v>370</v>
      </c>
      <c r="S10" s="214" t="s">
        <v>370</v>
      </c>
      <c r="T10" s="367" t="s">
        <v>368</v>
      </c>
      <c r="U10" s="366" t="s">
        <v>370</v>
      </c>
      <c r="V10" s="214" t="s">
        <v>370</v>
      </c>
      <c r="W10" s="366" t="s">
        <v>370</v>
      </c>
      <c r="X10" s="366" t="s">
        <v>370</v>
      </c>
      <c r="Y10" s="366">
        <v>34492</v>
      </c>
      <c r="Z10" s="366" t="s">
        <v>370</v>
      </c>
      <c r="AA10" s="366" t="s">
        <v>370</v>
      </c>
      <c r="AB10" s="366" t="s">
        <v>370</v>
      </c>
      <c r="AC10" s="366">
        <v>125906</v>
      </c>
      <c r="AD10" s="214" t="s">
        <v>370</v>
      </c>
      <c r="AE10" s="214" t="s">
        <v>370</v>
      </c>
      <c r="AF10" s="214" t="s">
        <v>370</v>
      </c>
      <c r="AG10" s="214">
        <v>212520</v>
      </c>
      <c r="AH10" s="214" t="s">
        <v>370</v>
      </c>
      <c r="AI10" s="214" t="s">
        <v>370</v>
      </c>
      <c r="AJ10" s="214">
        <v>212520</v>
      </c>
      <c r="AK10" s="366">
        <f>SUM(AJ10,AC10,F10)</f>
        <v>338426</v>
      </c>
      <c r="AL10" s="360">
        <f>AK10/AK$46*100</f>
        <v>1.2853137899624401</v>
      </c>
      <c r="AM10" s="213"/>
      <c r="AR10" s="24"/>
    </row>
    <row r="11" spans="1:49">
      <c r="A11" s="314" t="s">
        <v>402</v>
      </c>
      <c r="B11" s="365" t="s">
        <v>370</v>
      </c>
      <c r="C11" s="371" t="s">
        <v>370</v>
      </c>
      <c r="D11" s="365" t="s">
        <v>370</v>
      </c>
      <c r="E11" s="365" t="s">
        <v>370</v>
      </c>
      <c r="F11" s="365" t="s">
        <v>370</v>
      </c>
      <c r="G11" s="214" t="s">
        <v>370</v>
      </c>
      <c r="H11" s="365" t="s">
        <v>370</v>
      </c>
      <c r="I11" s="365">
        <v>807</v>
      </c>
      <c r="J11" s="214" t="s">
        <v>370</v>
      </c>
      <c r="K11" s="214" t="s">
        <v>370</v>
      </c>
      <c r="L11" s="365" t="s">
        <v>370</v>
      </c>
      <c r="M11" s="214" t="s">
        <v>370</v>
      </c>
      <c r="N11" s="214" t="s">
        <v>370</v>
      </c>
      <c r="O11" s="214" t="s">
        <v>370</v>
      </c>
      <c r="P11" s="365" t="s">
        <v>370</v>
      </c>
      <c r="Q11" s="365" t="s">
        <v>370</v>
      </c>
      <c r="R11" s="365" t="s">
        <v>370</v>
      </c>
      <c r="S11" s="214" t="s">
        <v>370</v>
      </c>
      <c r="T11" s="214" t="s">
        <v>370</v>
      </c>
      <c r="U11" s="366" t="s">
        <v>370</v>
      </c>
      <c r="V11" s="214" t="s">
        <v>370</v>
      </c>
      <c r="W11" s="366" t="s">
        <v>370</v>
      </c>
      <c r="X11" s="366">
        <v>4462</v>
      </c>
      <c r="Y11" s="214" t="s">
        <v>370</v>
      </c>
      <c r="Z11" s="366" t="s">
        <v>370</v>
      </c>
      <c r="AA11" s="366" t="s">
        <v>370</v>
      </c>
      <c r="AB11" s="366" t="s">
        <v>370</v>
      </c>
      <c r="AC11" s="366">
        <v>5269</v>
      </c>
      <c r="AD11" s="214" t="s">
        <v>370</v>
      </c>
      <c r="AE11" s="214" t="s">
        <v>370</v>
      </c>
      <c r="AF11" s="214">
        <v>33176</v>
      </c>
      <c r="AG11" s="214" t="s">
        <v>370</v>
      </c>
      <c r="AH11" s="214" t="s">
        <v>370</v>
      </c>
      <c r="AI11" s="214" t="s">
        <v>370</v>
      </c>
      <c r="AJ11" s="214">
        <v>33176</v>
      </c>
      <c r="AK11" s="366">
        <f>SUM(AJ11,AC11,F11)</f>
        <v>38445</v>
      </c>
      <c r="AL11" s="360">
        <f>AK11/AK$46*100</f>
        <v>0.14601091126304128</v>
      </c>
      <c r="AM11" s="213"/>
      <c r="AR11" s="24"/>
      <c r="AW11" s="266"/>
    </row>
    <row r="12" spans="1:49">
      <c r="A12" s="313" t="s">
        <v>118</v>
      </c>
      <c r="B12" s="365" t="s">
        <v>370</v>
      </c>
      <c r="C12" s="371" t="s">
        <v>370</v>
      </c>
      <c r="D12" s="365" t="s">
        <v>370</v>
      </c>
      <c r="E12" s="365" t="s">
        <v>370</v>
      </c>
      <c r="F12" s="365" t="s">
        <v>370</v>
      </c>
      <c r="G12" s="367" t="s">
        <v>368</v>
      </c>
      <c r="H12" s="365" t="s">
        <v>370</v>
      </c>
      <c r="I12" s="365" t="s">
        <v>370</v>
      </c>
      <c r="J12" s="214" t="s">
        <v>370</v>
      </c>
      <c r="K12" s="214" t="s">
        <v>370</v>
      </c>
      <c r="L12" s="365" t="s">
        <v>370</v>
      </c>
      <c r="M12" s="214" t="s">
        <v>370</v>
      </c>
      <c r="N12" s="214" t="s">
        <v>370</v>
      </c>
      <c r="O12" s="367" t="s">
        <v>368</v>
      </c>
      <c r="P12" s="365" t="s">
        <v>370</v>
      </c>
      <c r="Q12" s="365" t="s">
        <v>370</v>
      </c>
      <c r="R12" s="365" t="s">
        <v>370</v>
      </c>
      <c r="S12" s="214" t="s">
        <v>370</v>
      </c>
      <c r="T12" s="214" t="s">
        <v>370</v>
      </c>
      <c r="U12" s="366" t="s">
        <v>370</v>
      </c>
      <c r="V12" s="214" t="s">
        <v>370</v>
      </c>
      <c r="W12" s="366" t="s">
        <v>370</v>
      </c>
      <c r="X12" s="366" t="s">
        <v>370</v>
      </c>
      <c r="Y12" s="367" t="s">
        <v>368</v>
      </c>
      <c r="Z12" s="366" t="s">
        <v>370</v>
      </c>
      <c r="AA12" s="366" t="s">
        <v>370</v>
      </c>
      <c r="AB12" s="366" t="s">
        <v>370</v>
      </c>
      <c r="AC12" s="366" t="s">
        <v>370</v>
      </c>
      <c r="AD12" s="214" t="s">
        <v>370</v>
      </c>
      <c r="AE12" s="214" t="s">
        <v>370</v>
      </c>
      <c r="AF12" s="214" t="s">
        <v>370</v>
      </c>
      <c r="AG12" s="214" t="s">
        <v>370</v>
      </c>
      <c r="AH12" s="214" t="s">
        <v>370</v>
      </c>
      <c r="AI12" s="214" t="s">
        <v>370</v>
      </c>
      <c r="AJ12" s="214" t="s">
        <v>370</v>
      </c>
      <c r="AK12" s="344" t="s">
        <v>370</v>
      </c>
      <c r="AL12" s="378" t="s">
        <v>370</v>
      </c>
      <c r="AM12" s="213"/>
      <c r="AR12" s="24"/>
    </row>
    <row r="13" spans="1:49">
      <c r="A13" s="313" t="s">
        <v>119</v>
      </c>
      <c r="B13" s="365" t="s">
        <v>370</v>
      </c>
      <c r="C13" s="371" t="s">
        <v>370</v>
      </c>
      <c r="D13" s="365" t="s">
        <v>370</v>
      </c>
      <c r="E13" s="365" t="s">
        <v>370</v>
      </c>
      <c r="F13" s="365" t="s">
        <v>370</v>
      </c>
      <c r="G13" s="367" t="s">
        <v>368</v>
      </c>
      <c r="H13" s="365" t="s">
        <v>370</v>
      </c>
      <c r="I13" s="365" t="s">
        <v>370</v>
      </c>
      <c r="J13" s="214" t="s">
        <v>370</v>
      </c>
      <c r="K13" s="214" t="s">
        <v>370</v>
      </c>
      <c r="L13" s="365" t="s">
        <v>370</v>
      </c>
      <c r="M13" s="214" t="s">
        <v>370</v>
      </c>
      <c r="N13" s="214" t="s">
        <v>370</v>
      </c>
      <c r="O13" s="214" t="s">
        <v>370</v>
      </c>
      <c r="P13" s="365" t="s">
        <v>370</v>
      </c>
      <c r="Q13" s="365" t="s">
        <v>370</v>
      </c>
      <c r="R13" s="365" t="s">
        <v>370</v>
      </c>
      <c r="S13" s="214" t="s">
        <v>370</v>
      </c>
      <c r="T13" s="214" t="s">
        <v>370</v>
      </c>
      <c r="U13" s="366" t="s">
        <v>370</v>
      </c>
      <c r="V13" s="214" t="s">
        <v>370</v>
      </c>
      <c r="W13" s="366" t="s">
        <v>370</v>
      </c>
      <c r="X13" s="366" t="s">
        <v>370</v>
      </c>
      <c r="Y13" s="367" t="s">
        <v>368</v>
      </c>
      <c r="Z13" s="366" t="s">
        <v>370</v>
      </c>
      <c r="AA13" s="366" t="s">
        <v>370</v>
      </c>
      <c r="AB13" s="366" t="s">
        <v>370</v>
      </c>
      <c r="AC13" s="366" t="s">
        <v>370</v>
      </c>
      <c r="AD13" s="214" t="s">
        <v>370</v>
      </c>
      <c r="AE13" s="214" t="s">
        <v>370</v>
      </c>
      <c r="AF13" s="214" t="s">
        <v>370</v>
      </c>
      <c r="AG13" s="214" t="s">
        <v>370</v>
      </c>
      <c r="AH13" s="214" t="s">
        <v>370</v>
      </c>
      <c r="AI13" s="214" t="s">
        <v>370</v>
      </c>
      <c r="AJ13" s="214" t="s">
        <v>370</v>
      </c>
      <c r="AK13" s="344" t="s">
        <v>370</v>
      </c>
      <c r="AL13" s="378" t="s">
        <v>370</v>
      </c>
      <c r="AM13" s="213"/>
      <c r="AR13" s="24"/>
    </row>
    <row r="14" spans="1:49">
      <c r="A14" s="313" t="s">
        <v>120</v>
      </c>
      <c r="B14" s="365" t="s">
        <v>370</v>
      </c>
      <c r="C14" s="365" t="s">
        <v>370</v>
      </c>
      <c r="D14" s="365" t="s">
        <v>370</v>
      </c>
      <c r="E14" s="365" t="s">
        <v>370</v>
      </c>
      <c r="F14" s="365" t="s">
        <v>370</v>
      </c>
      <c r="G14" s="214" t="s">
        <v>370</v>
      </c>
      <c r="H14" s="365" t="s">
        <v>370</v>
      </c>
      <c r="I14" s="365" t="s">
        <v>370</v>
      </c>
      <c r="J14" s="214" t="s">
        <v>370</v>
      </c>
      <c r="K14" s="214" t="s">
        <v>370</v>
      </c>
      <c r="L14" s="365" t="s">
        <v>370</v>
      </c>
      <c r="M14" s="214" t="s">
        <v>370</v>
      </c>
      <c r="N14" s="214" t="s">
        <v>370</v>
      </c>
      <c r="O14" s="214" t="s">
        <v>370</v>
      </c>
      <c r="P14" s="365" t="s">
        <v>370</v>
      </c>
      <c r="Q14" s="365" t="s">
        <v>370</v>
      </c>
      <c r="R14" s="365" t="s">
        <v>370</v>
      </c>
      <c r="S14" s="214" t="s">
        <v>370</v>
      </c>
      <c r="T14" s="214" t="s">
        <v>370</v>
      </c>
      <c r="U14" s="366" t="s">
        <v>370</v>
      </c>
      <c r="V14" s="214" t="s">
        <v>370</v>
      </c>
      <c r="W14" s="366" t="s">
        <v>370</v>
      </c>
      <c r="X14" s="366" t="s">
        <v>370</v>
      </c>
      <c r="Y14" s="214" t="s">
        <v>370</v>
      </c>
      <c r="Z14" s="366" t="s">
        <v>370</v>
      </c>
      <c r="AA14" s="366" t="s">
        <v>370</v>
      </c>
      <c r="AB14" s="366" t="s">
        <v>370</v>
      </c>
      <c r="AC14" s="366" t="s">
        <v>370</v>
      </c>
      <c r="AD14" s="214" t="s">
        <v>370</v>
      </c>
      <c r="AE14" s="214" t="s">
        <v>370</v>
      </c>
      <c r="AF14" s="214" t="s">
        <v>370</v>
      </c>
      <c r="AG14" s="214" t="s">
        <v>370</v>
      </c>
      <c r="AH14" s="214" t="s">
        <v>370</v>
      </c>
      <c r="AI14" s="214" t="s">
        <v>370</v>
      </c>
      <c r="AJ14" s="214" t="s">
        <v>370</v>
      </c>
      <c r="AK14" s="344" t="s">
        <v>370</v>
      </c>
      <c r="AL14" s="378" t="s">
        <v>370</v>
      </c>
      <c r="AM14" s="213"/>
      <c r="AR14" s="24"/>
    </row>
    <row r="15" spans="1:49">
      <c r="A15" s="313" t="s">
        <v>121</v>
      </c>
      <c r="B15" s="365" t="s">
        <v>370</v>
      </c>
      <c r="C15" s="365" t="s">
        <v>370</v>
      </c>
      <c r="D15" s="365" t="s">
        <v>370</v>
      </c>
      <c r="E15" s="365" t="s">
        <v>370</v>
      </c>
      <c r="F15" s="365" t="s">
        <v>370</v>
      </c>
      <c r="G15" s="214" t="s">
        <v>370</v>
      </c>
      <c r="H15" s="365" t="s">
        <v>370</v>
      </c>
      <c r="I15" s="365" t="s">
        <v>370</v>
      </c>
      <c r="J15" s="214" t="s">
        <v>370</v>
      </c>
      <c r="K15" s="214" t="s">
        <v>370</v>
      </c>
      <c r="L15" s="365" t="s">
        <v>370</v>
      </c>
      <c r="M15" s="214" t="s">
        <v>370</v>
      </c>
      <c r="N15" s="214" t="s">
        <v>370</v>
      </c>
      <c r="O15" s="214" t="s">
        <v>370</v>
      </c>
      <c r="P15" s="365" t="s">
        <v>370</v>
      </c>
      <c r="Q15" s="365" t="s">
        <v>370</v>
      </c>
      <c r="R15" s="365" t="s">
        <v>370</v>
      </c>
      <c r="S15" s="214" t="s">
        <v>370</v>
      </c>
      <c r="T15" s="214" t="s">
        <v>370</v>
      </c>
      <c r="U15" s="366" t="s">
        <v>370</v>
      </c>
      <c r="V15" s="214" t="s">
        <v>370</v>
      </c>
      <c r="W15" s="366" t="s">
        <v>370</v>
      </c>
      <c r="X15" s="366" t="s">
        <v>370</v>
      </c>
      <c r="Y15" s="214" t="s">
        <v>370</v>
      </c>
      <c r="Z15" s="366" t="s">
        <v>370</v>
      </c>
      <c r="AA15" s="366" t="s">
        <v>370</v>
      </c>
      <c r="AB15" s="366" t="s">
        <v>370</v>
      </c>
      <c r="AC15" s="366" t="s">
        <v>370</v>
      </c>
      <c r="AD15" s="214" t="s">
        <v>370</v>
      </c>
      <c r="AE15" s="214" t="s">
        <v>370</v>
      </c>
      <c r="AF15" s="214" t="s">
        <v>370</v>
      </c>
      <c r="AG15" s="214" t="s">
        <v>370</v>
      </c>
      <c r="AH15" s="214" t="s">
        <v>370</v>
      </c>
      <c r="AI15" s="214" t="s">
        <v>370</v>
      </c>
      <c r="AJ15" s="214" t="s">
        <v>370</v>
      </c>
      <c r="AK15" s="344" t="s">
        <v>370</v>
      </c>
      <c r="AL15" s="378" t="s">
        <v>370</v>
      </c>
      <c r="AM15" s="213"/>
      <c r="AR15" s="24"/>
    </row>
    <row r="16" spans="1:49">
      <c r="A16" s="313" t="s">
        <v>122</v>
      </c>
      <c r="B16" s="365" t="s">
        <v>370</v>
      </c>
      <c r="C16" s="365" t="s">
        <v>370</v>
      </c>
      <c r="D16" s="365" t="s">
        <v>370</v>
      </c>
      <c r="E16" s="365" t="s">
        <v>370</v>
      </c>
      <c r="F16" s="365" t="s">
        <v>370</v>
      </c>
      <c r="G16" s="214" t="s">
        <v>370</v>
      </c>
      <c r="H16" s="365" t="s">
        <v>370</v>
      </c>
      <c r="I16" s="365" t="s">
        <v>370</v>
      </c>
      <c r="J16" s="214" t="s">
        <v>370</v>
      </c>
      <c r="K16" s="214" t="s">
        <v>370</v>
      </c>
      <c r="L16" s="365" t="s">
        <v>370</v>
      </c>
      <c r="M16" s="214" t="s">
        <v>370</v>
      </c>
      <c r="N16" s="214" t="s">
        <v>370</v>
      </c>
      <c r="O16" s="214" t="s">
        <v>370</v>
      </c>
      <c r="P16" s="365" t="s">
        <v>370</v>
      </c>
      <c r="Q16" s="365" t="s">
        <v>370</v>
      </c>
      <c r="R16" s="365" t="s">
        <v>370</v>
      </c>
      <c r="S16" s="214" t="s">
        <v>370</v>
      </c>
      <c r="T16" s="214" t="s">
        <v>370</v>
      </c>
      <c r="U16" s="366" t="s">
        <v>370</v>
      </c>
      <c r="V16" s="214" t="s">
        <v>370</v>
      </c>
      <c r="W16" s="366" t="s">
        <v>370</v>
      </c>
      <c r="X16" s="366" t="s">
        <v>370</v>
      </c>
      <c r="Y16" s="214" t="s">
        <v>370</v>
      </c>
      <c r="Z16" s="366" t="s">
        <v>370</v>
      </c>
      <c r="AA16" s="366" t="s">
        <v>370</v>
      </c>
      <c r="AB16" s="366" t="s">
        <v>370</v>
      </c>
      <c r="AC16" s="366" t="s">
        <v>370</v>
      </c>
      <c r="AD16" s="214" t="s">
        <v>370</v>
      </c>
      <c r="AE16" s="214" t="s">
        <v>370</v>
      </c>
      <c r="AF16" s="214" t="s">
        <v>370</v>
      </c>
      <c r="AG16" s="214" t="s">
        <v>370</v>
      </c>
      <c r="AH16" s="214" t="s">
        <v>370</v>
      </c>
      <c r="AI16" s="214" t="s">
        <v>370</v>
      </c>
      <c r="AJ16" s="214" t="s">
        <v>370</v>
      </c>
      <c r="AK16" s="344" t="s">
        <v>370</v>
      </c>
      <c r="AL16" s="378" t="s">
        <v>370</v>
      </c>
      <c r="AM16" s="213"/>
      <c r="AR16" s="24"/>
    </row>
    <row r="17" spans="1:44">
      <c r="A17" s="313" t="s">
        <v>123</v>
      </c>
      <c r="B17" s="365" t="s">
        <v>370</v>
      </c>
      <c r="C17" s="365" t="s">
        <v>370</v>
      </c>
      <c r="D17" s="365" t="s">
        <v>370</v>
      </c>
      <c r="E17" s="365" t="s">
        <v>370</v>
      </c>
      <c r="F17" s="365" t="s">
        <v>370</v>
      </c>
      <c r="G17" s="214" t="s">
        <v>370</v>
      </c>
      <c r="H17" s="365" t="s">
        <v>370</v>
      </c>
      <c r="I17" s="365" t="s">
        <v>370</v>
      </c>
      <c r="J17" s="214" t="s">
        <v>370</v>
      </c>
      <c r="K17" s="214" t="s">
        <v>370</v>
      </c>
      <c r="L17" s="365" t="s">
        <v>370</v>
      </c>
      <c r="M17" s="214" t="s">
        <v>370</v>
      </c>
      <c r="N17" s="214" t="s">
        <v>370</v>
      </c>
      <c r="O17" s="214" t="s">
        <v>370</v>
      </c>
      <c r="P17" s="365" t="s">
        <v>370</v>
      </c>
      <c r="Q17" s="365" t="s">
        <v>370</v>
      </c>
      <c r="R17" s="365" t="s">
        <v>370</v>
      </c>
      <c r="S17" s="214" t="s">
        <v>370</v>
      </c>
      <c r="T17" s="214" t="s">
        <v>370</v>
      </c>
      <c r="U17" s="366" t="s">
        <v>370</v>
      </c>
      <c r="V17" s="214" t="s">
        <v>370</v>
      </c>
      <c r="W17" s="366" t="s">
        <v>370</v>
      </c>
      <c r="X17" s="366" t="s">
        <v>370</v>
      </c>
      <c r="Y17" s="214" t="s">
        <v>370</v>
      </c>
      <c r="Z17" s="366" t="s">
        <v>370</v>
      </c>
      <c r="AA17" s="366" t="s">
        <v>370</v>
      </c>
      <c r="AB17" s="366" t="s">
        <v>370</v>
      </c>
      <c r="AC17" s="366" t="s">
        <v>370</v>
      </c>
      <c r="AD17" s="214" t="s">
        <v>370</v>
      </c>
      <c r="AE17" s="214" t="s">
        <v>370</v>
      </c>
      <c r="AF17" s="214" t="s">
        <v>370</v>
      </c>
      <c r="AG17" s="214" t="s">
        <v>370</v>
      </c>
      <c r="AH17" s="214" t="s">
        <v>370</v>
      </c>
      <c r="AI17" s="214" t="s">
        <v>370</v>
      </c>
      <c r="AJ17" s="214" t="s">
        <v>370</v>
      </c>
      <c r="AK17" s="344" t="s">
        <v>370</v>
      </c>
      <c r="AL17" s="378" t="s">
        <v>370</v>
      </c>
      <c r="AM17" s="213"/>
      <c r="AR17" s="24"/>
    </row>
    <row r="18" spans="1:44">
      <c r="A18" s="313" t="s">
        <v>124</v>
      </c>
      <c r="B18" s="365" t="s">
        <v>370</v>
      </c>
      <c r="C18" s="365" t="s">
        <v>370</v>
      </c>
      <c r="D18" s="365" t="s">
        <v>370</v>
      </c>
      <c r="E18" s="365" t="s">
        <v>370</v>
      </c>
      <c r="F18" s="365" t="s">
        <v>370</v>
      </c>
      <c r="G18" s="214" t="s">
        <v>370</v>
      </c>
      <c r="H18" s="365" t="s">
        <v>370</v>
      </c>
      <c r="I18" s="365" t="s">
        <v>370</v>
      </c>
      <c r="J18" s="214" t="s">
        <v>370</v>
      </c>
      <c r="K18" s="214" t="s">
        <v>370</v>
      </c>
      <c r="L18" s="365" t="s">
        <v>370</v>
      </c>
      <c r="M18" s="214" t="s">
        <v>370</v>
      </c>
      <c r="N18" s="214" t="s">
        <v>370</v>
      </c>
      <c r="O18" s="214" t="s">
        <v>370</v>
      </c>
      <c r="P18" s="365" t="s">
        <v>370</v>
      </c>
      <c r="Q18" s="365" t="s">
        <v>370</v>
      </c>
      <c r="R18" s="365" t="s">
        <v>370</v>
      </c>
      <c r="S18" s="214" t="s">
        <v>370</v>
      </c>
      <c r="T18" s="214" t="s">
        <v>370</v>
      </c>
      <c r="U18" s="366" t="s">
        <v>370</v>
      </c>
      <c r="V18" s="214" t="s">
        <v>370</v>
      </c>
      <c r="W18" s="366" t="s">
        <v>370</v>
      </c>
      <c r="X18" s="366" t="s">
        <v>370</v>
      </c>
      <c r="Y18" s="214" t="s">
        <v>370</v>
      </c>
      <c r="Z18" s="366" t="s">
        <v>370</v>
      </c>
      <c r="AA18" s="366" t="s">
        <v>370</v>
      </c>
      <c r="AB18" s="366" t="s">
        <v>370</v>
      </c>
      <c r="AC18" s="366" t="s">
        <v>370</v>
      </c>
      <c r="AD18" s="214" t="s">
        <v>370</v>
      </c>
      <c r="AE18" s="214" t="s">
        <v>370</v>
      </c>
      <c r="AF18" s="214" t="s">
        <v>370</v>
      </c>
      <c r="AG18" s="367" t="s">
        <v>368</v>
      </c>
      <c r="AH18" s="214" t="s">
        <v>370</v>
      </c>
      <c r="AI18" s="214" t="s">
        <v>370</v>
      </c>
      <c r="AJ18" s="214" t="s">
        <v>370</v>
      </c>
      <c r="AK18" s="344" t="s">
        <v>370</v>
      </c>
      <c r="AL18" s="378" t="s">
        <v>370</v>
      </c>
      <c r="AM18" s="213"/>
      <c r="AR18" s="24"/>
    </row>
    <row r="19" spans="1:44">
      <c r="A19" s="313" t="s">
        <v>125</v>
      </c>
      <c r="B19" s="365" t="s">
        <v>370</v>
      </c>
      <c r="C19" s="365" t="s">
        <v>370</v>
      </c>
      <c r="D19" s="365" t="s">
        <v>370</v>
      </c>
      <c r="E19" s="365" t="s">
        <v>370</v>
      </c>
      <c r="F19" s="365" t="s">
        <v>370</v>
      </c>
      <c r="G19" s="367" t="s">
        <v>368</v>
      </c>
      <c r="H19" s="365" t="s">
        <v>370</v>
      </c>
      <c r="I19" s="365" t="s">
        <v>370</v>
      </c>
      <c r="J19" s="214" t="s">
        <v>370</v>
      </c>
      <c r="K19" s="214" t="s">
        <v>370</v>
      </c>
      <c r="L19" s="365" t="s">
        <v>370</v>
      </c>
      <c r="M19" s="214" t="s">
        <v>370</v>
      </c>
      <c r="N19" s="214" t="s">
        <v>370</v>
      </c>
      <c r="O19" s="214" t="s">
        <v>370</v>
      </c>
      <c r="P19" s="365" t="s">
        <v>370</v>
      </c>
      <c r="Q19" s="365" t="s">
        <v>370</v>
      </c>
      <c r="R19" s="365" t="s">
        <v>370</v>
      </c>
      <c r="S19" s="214" t="s">
        <v>370</v>
      </c>
      <c r="T19" s="214" t="s">
        <v>370</v>
      </c>
      <c r="U19" s="366" t="s">
        <v>370</v>
      </c>
      <c r="V19" s="214" t="s">
        <v>370</v>
      </c>
      <c r="W19" s="366" t="s">
        <v>370</v>
      </c>
      <c r="X19" s="366" t="s">
        <v>370</v>
      </c>
      <c r="Y19" s="214" t="s">
        <v>370</v>
      </c>
      <c r="Z19" s="366" t="s">
        <v>370</v>
      </c>
      <c r="AA19" s="366" t="s">
        <v>370</v>
      </c>
      <c r="AB19" s="366" t="s">
        <v>370</v>
      </c>
      <c r="AC19" s="366" t="s">
        <v>370</v>
      </c>
      <c r="AD19" s="214" t="s">
        <v>370</v>
      </c>
      <c r="AE19" s="214" t="s">
        <v>370</v>
      </c>
      <c r="AF19" s="214" t="s">
        <v>370</v>
      </c>
      <c r="AG19" s="214" t="s">
        <v>370</v>
      </c>
      <c r="AH19" s="214" t="s">
        <v>370</v>
      </c>
      <c r="AI19" s="214" t="s">
        <v>370</v>
      </c>
      <c r="AJ19" s="214" t="s">
        <v>370</v>
      </c>
      <c r="AK19" s="344" t="s">
        <v>370</v>
      </c>
      <c r="AL19" s="378" t="s">
        <v>370</v>
      </c>
      <c r="AM19" s="213"/>
      <c r="AR19" s="24"/>
    </row>
    <row r="20" spans="1:44">
      <c r="A20" s="313" t="s">
        <v>126</v>
      </c>
      <c r="B20" s="365" t="s">
        <v>370</v>
      </c>
      <c r="C20" s="365" t="s">
        <v>370</v>
      </c>
      <c r="D20" s="365" t="s">
        <v>370</v>
      </c>
      <c r="E20" s="365" t="s">
        <v>370</v>
      </c>
      <c r="F20" s="365" t="s">
        <v>370</v>
      </c>
      <c r="G20" s="367" t="s">
        <v>368</v>
      </c>
      <c r="H20" s="365" t="s">
        <v>370</v>
      </c>
      <c r="I20" s="365" t="s">
        <v>370</v>
      </c>
      <c r="J20" s="214" t="s">
        <v>370</v>
      </c>
      <c r="K20" s="214" t="s">
        <v>370</v>
      </c>
      <c r="L20" s="365" t="s">
        <v>370</v>
      </c>
      <c r="M20" s="214" t="s">
        <v>370</v>
      </c>
      <c r="N20" s="214" t="s">
        <v>370</v>
      </c>
      <c r="O20" s="214" t="s">
        <v>370</v>
      </c>
      <c r="P20" s="365" t="s">
        <v>370</v>
      </c>
      <c r="Q20" s="365" t="s">
        <v>370</v>
      </c>
      <c r="R20" s="365" t="s">
        <v>370</v>
      </c>
      <c r="S20" s="214" t="s">
        <v>370</v>
      </c>
      <c r="T20" s="214" t="s">
        <v>370</v>
      </c>
      <c r="U20" s="366" t="s">
        <v>370</v>
      </c>
      <c r="V20" s="214" t="s">
        <v>370</v>
      </c>
      <c r="W20" s="366" t="s">
        <v>370</v>
      </c>
      <c r="X20" s="366" t="s">
        <v>370</v>
      </c>
      <c r="Y20" s="367" t="s">
        <v>368</v>
      </c>
      <c r="Z20" s="366" t="s">
        <v>370</v>
      </c>
      <c r="AA20" s="366" t="s">
        <v>370</v>
      </c>
      <c r="AB20" s="366" t="s">
        <v>370</v>
      </c>
      <c r="AC20" s="366" t="s">
        <v>370</v>
      </c>
      <c r="AD20" s="214" t="s">
        <v>370</v>
      </c>
      <c r="AE20" s="214" t="s">
        <v>370</v>
      </c>
      <c r="AF20" s="214" t="s">
        <v>370</v>
      </c>
      <c r="AG20" s="214" t="s">
        <v>370</v>
      </c>
      <c r="AH20" s="214" t="s">
        <v>370</v>
      </c>
      <c r="AI20" s="214" t="s">
        <v>370</v>
      </c>
      <c r="AJ20" s="214" t="s">
        <v>370</v>
      </c>
      <c r="AK20" s="344" t="s">
        <v>370</v>
      </c>
      <c r="AL20" s="378" t="s">
        <v>370</v>
      </c>
      <c r="AM20" s="213"/>
      <c r="AR20" s="24"/>
    </row>
    <row r="21" spans="1:44">
      <c r="A21" s="313" t="s">
        <v>127</v>
      </c>
      <c r="B21" s="365" t="s">
        <v>370</v>
      </c>
      <c r="C21" s="365" t="s">
        <v>370</v>
      </c>
      <c r="D21" s="365" t="s">
        <v>370</v>
      </c>
      <c r="E21" s="365" t="s">
        <v>370</v>
      </c>
      <c r="F21" s="365" t="s">
        <v>370</v>
      </c>
      <c r="G21" s="367" t="s">
        <v>368</v>
      </c>
      <c r="H21" s="365" t="s">
        <v>370</v>
      </c>
      <c r="I21" s="365" t="s">
        <v>370</v>
      </c>
      <c r="J21" s="214" t="s">
        <v>370</v>
      </c>
      <c r="K21" s="214" t="s">
        <v>370</v>
      </c>
      <c r="L21" s="365" t="s">
        <v>370</v>
      </c>
      <c r="M21" s="214" t="s">
        <v>370</v>
      </c>
      <c r="N21" s="214" t="s">
        <v>370</v>
      </c>
      <c r="O21" s="214" t="s">
        <v>370</v>
      </c>
      <c r="P21" s="365" t="s">
        <v>370</v>
      </c>
      <c r="Q21" s="365">
        <v>82160</v>
      </c>
      <c r="R21" s="365" t="s">
        <v>370</v>
      </c>
      <c r="S21" s="214" t="s">
        <v>370</v>
      </c>
      <c r="T21" s="214" t="s">
        <v>370</v>
      </c>
      <c r="U21" s="366" t="s">
        <v>370</v>
      </c>
      <c r="V21" s="214" t="s">
        <v>370</v>
      </c>
      <c r="W21" s="366" t="s">
        <v>370</v>
      </c>
      <c r="X21" s="366" t="s">
        <v>370</v>
      </c>
      <c r="Y21" s="214" t="s">
        <v>370</v>
      </c>
      <c r="Z21" s="366" t="s">
        <v>370</v>
      </c>
      <c r="AA21" s="366" t="s">
        <v>370</v>
      </c>
      <c r="AB21" s="366" t="s">
        <v>370</v>
      </c>
      <c r="AC21" s="366">
        <v>82160</v>
      </c>
      <c r="AD21" s="214" t="s">
        <v>370</v>
      </c>
      <c r="AE21" s="214" t="s">
        <v>370</v>
      </c>
      <c r="AF21" s="214" t="s">
        <v>370</v>
      </c>
      <c r="AG21" s="214" t="s">
        <v>370</v>
      </c>
      <c r="AH21" s="214" t="s">
        <v>370</v>
      </c>
      <c r="AI21" s="214" t="s">
        <v>370</v>
      </c>
      <c r="AJ21" s="214" t="s">
        <v>370</v>
      </c>
      <c r="AK21" s="366">
        <f>SUM(AJ21,AC21,F21)</f>
        <v>82160</v>
      </c>
      <c r="AL21" s="360">
        <f>AK21/AK$46*100</f>
        <v>0.31203684404659832</v>
      </c>
      <c r="AM21" s="213"/>
      <c r="AR21" s="24"/>
    </row>
    <row r="22" spans="1:44">
      <c r="A22" s="313" t="s">
        <v>128</v>
      </c>
      <c r="B22" s="365" t="s">
        <v>370</v>
      </c>
      <c r="C22" s="365" t="s">
        <v>370</v>
      </c>
      <c r="D22" s="365" t="s">
        <v>370</v>
      </c>
      <c r="E22" s="365" t="s">
        <v>370</v>
      </c>
      <c r="F22" s="365" t="s">
        <v>370</v>
      </c>
      <c r="G22" s="365">
        <v>412012</v>
      </c>
      <c r="H22" s="365" t="s">
        <v>370</v>
      </c>
      <c r="I22" s="365" t="s">
        <v>370</v>
      </c>
      <c r="J22" s="214" t="s">
        <v>370</v>
      </c>
      <c r="K22" s="214" t="s">
        <v>370</v>
      </c>
      <c r="L22" s="365">
        <v>96687</v>
      </c>
      <c r="M22" s="214" t="s">
        <v>370</v>
      </c>
      <c r="N22" s="214" t="s">
        <v>370</v>
      </c>
      <c r="O22" s="367" t="s">
        <v>368</v>
      </c>
      <c r="P22" s="365">
        <v>36527</v>
      </c>
      <c r="Q22" s="365" t="s">
        <v>370</v>
      </c>
      <c r="R22" s="365" t="s">
        <v>370</v>
      </c>
      <c r="S22" s="214" t="s">
        <v>370</v>
      </c>
      <c r="T22" s="367" t="s">
        <v>368</v>
      </c>
      <c r="U22" s="366" t="s">
        <v>370</v>
      </c>
      <c r="V22" s="214" t="s">
        <v>370</v>
      </c>
      <c r="W22" s="366" t="s">
        <v>370</v>
      </c>
      <c r="X22" s="366" t="s">
        <v>370</v>
      </c>
      <c r="Y22" s="366">
        <v>20099</v>
      </c>
      <c r="Z22" s="366" t="s">
        <v>370</v>
      </c>
      <c r="AA22" s="366" t="s">
        <v>370</v>
      </c>
      <c r="AB22" s="366" t="s">
        <v>370</v>
      </c>
      <c r="AC22" s="366">
        <v>565325</v>
      </c>
      <c r="AD22" s="214" t="s">
        <v>370</v>
      </c>
      <c r="AE22" s="214" t="s">
        <v>370</v>
      </c>
      <c r="AF22" s="214" t="s">
        <v>370</v>
      </c>
      <c r="AG22" s="214" t="s">
        <v>370</v>
      </c>
      <c r="AH22" s="214" t="s">
        <v>370</v>
      </c>
      <c r="AI22" s="214" t="s">
        <v>370</v>
      </c>
      <c r="AJ22" s="214" t="s">
        <v>370</v>
      </c>
      <c r="AK22" s="366">
        <f>SUM(AJ22,AC22,F22)</f>
        <v>565325</v>
      </c>
      <c r="AL22" s="360">
        <f>AK22/AK$46*100</f>
        <v>2.1470573132989679</v>
      </c>
      <c r="AM22" s="213"/>
      <c r="AR22" s="24"/>
    </row>
    <row r="23" spans="1:44">
      <c r="A23" s="313" t="s">
        <v>129</v>
      </c>
      <c r="B23" s="365" t="s">
        <v>370</v>
      </c>
      <c r="C23" s="365" t="s">
        <v>370</v>
      </c>
      <c r="D23" s="365" t="s">
        <v>370</v>
      </c>
      <c r="E23" s="365" t="s">
        <v>370</v>
      </c>
      <c r="F23" s="365" t="s">
        <v>370</v>
      </c>
      <c r="G23" s="367" t="s">
        <v>368</v>
      </c>
      <c r="H23" s="365" t="s">
        <v>370</v>
      </c>
      <c r="I23" s="365" t="s">
        <v>370</v>
      </c>
      <c r="J23" s="214" t="s">
        <v>370</v>
      </c>
      <c r="K23" s="214" t="s">
        <v>370</v>
      </c>
      <c r="L23" s="365" t="s">
        <v>370</v>
      </c>
      <c r="M23" s="214" t="s">
        <v>370</v>
      </c>
      <c r="N23" s="214" t="s">
        <v>370</v>
      </c>
      <c r="O23" s="214" t="s">
        <v>370</v>
      </c>
      <c r="P23" s="365" t="s">
        <v>370</v>
      </c>
      <c r="Q23" s="365" t="s">
        <v>370</v>
      </c>
      <c r="R23" s="365" t="s">
        <v>370</v>
      </c>
      <c r="S23" s="214" t="s">
        <v>370</v>
      </c>
      <c r="T23" s="214" t="s">
        <v>370</v>
      </c>
      <c r="U23" s="366" t="s">
        <v>370</v>
      </c>
      <c r="V23" s="214" t="s">
        <v>370</v>
      </c>
      <c r="W23" s="366" t="s">
        <v>370</v>
      </c>
      <c r="X23" s="366" t="s">
        <v>370</v>
      </c>
      <c r="Y23" s="214" t="s">
        <v>370</v>
      </c>
      <c r="Z23" s="366" t="s">
        <v>370</v>
      </c>
      <c r="AA23" s="366" t="s">
        <v>370</v>
      </c>
      <c r="AB23" s="366" t="s">
        <v>370</v>
      </c>
      <c r="AC23" s="366" t="s">
        <v>370</v>
      </c>
      <c r="AD23" s="214" t="s">
        <v>370</v>
      </c>
      <c r="AE23" s="214" t="s">
        <v>370</v>
      </c>
      <c r="AF23" s="214" t="s">
        <v>370</v>
      </c>
      <c r="AG23" s="214" t="s">
        <v>370</v>
      </c>
      <c r="AH23" s="214" t="s">
        <v>370</v>
      </c>
      <c r="AI23" s="214" t="s">
        <v>370</v>
      </c>
      <c r="AJ23" s="214" t="s">
        <v>370</v>
      </c>
      <c r="AK23" s="344" t="s">
        <v>370</v>
      </c>
      <c r="AL23" s="378" t="s">
        <v>370</v>
      </c>
      <c r="AM23" s="213"/>
      <c r="AR23" s="24"/>
    </row>
    <row r="24" spans="1:44">
      <c r="A24" s="313" t="s">
        <v>130</v>
      </c>
      <c r="B24" s="365" t="s">
        <v>370</v>
      </c>
      <c r="C24" s="365" t="s">
        <v>370</v>
      </c>
      <c r="D24" s="365" t="s">
        <v>370</v>
      </c>
      <c r="E24" s="365" t="s">
        <v>370</v>
      </c>
      <c r="F24" s="365" t="s">
        <v>370</v>
      </c>
      <c r="G24" s="214" t="s">
        <v>370</v>
      </c>
      <c r="H24" s="365" t="s">
        <v>370</v>
      </c>
      <c r="I24" s="365" t="s">
        <v>370</v>
      </c>
      <c r="J24" s="214" t="s">
        <v>370</v>
      </c>
      <c r="K24" s="214" t="s">
        <v>370</v>
      </c>
      <c r="L24" s="365" t="s">
        <v>370</v>
      </c>
      <c r="M24" s="214" t="s">
        <v>370</v>
      </c>
      <c r="N24" s="214" t="s">
        <v>370</v>
      </c>
      <c r="O24" s="214" t="s">
        <v>370</v>
      </c>
      <c r="P24" s="365" t="s">
        <v>370</v>
      </c>
      <c r="Q24" s="365" t="s">
        <v>370</v>
      </c>
      <c r="R24" s="365" t="s">
        <v>370</v>
      </c>
      <c r="S24" s="214" t="s">
        <v>370</v>
      </c>
      <c r="T24" s="214" t="s">
        <v>370</v>
      </c>
      <c r="U24" s="366" t="s">
        <v>370</v>
      </c>
      <c r="V24" s="214" t="s">
        <v>370</v>
      </c>
      <c r="W24" s="366" t="s">
        <v>370</v>
      </c>
      <c r="X24" s="366" t="s">
        <v>370</v>
      </c>
      <c r="Y24" s="214" t="s">
        <v>370</v>
      </c>
      <c r="Z24" s="366" t="s">
        <v>370</v>
      </c>
      <c r="AA24" s="366" t="s">
        <v>370</v>
      </c>
      <c r="AB24" s="366" t="s">
        <v>370</v>
      </c>
      <c r="AC24" s="366" t="s">
        <v>370</v>
      </c>
      <c r="AD24" s="214" t="s">
        <v>370</v>
      </c>
      <c r="AE24" s="214" t="s">
        <v>370</v>
      </c>
      <c r="AF24" s="214" t="s">
        <v>370</v>
      </c>
      <c r="AG24" s="367" t="s">
        <v>368</v>
      </c>
      <c r="AH24" s="214" t="s">
        <v>370</v>
      </c>
      <c r="AI24" s="214" t="s">
        <v>370</v>
      </c>
      <c r="AJ24" s="214" t="s">
        <v>370</v>
      </c>
      <c r="AK24" s="344" t="s">
        <v>370</v>
      </c>
      <c r="AL24" s="378" t="s">
        <v>370</v>
      </c>
      <c r="AM24" s="213"/>
      <c r="AR24" s="24"/>
    </row>
    <row r="25" spans="1:44">
      <c r="A25" s="313" t="s">
        <v>131</v>
      </c>
      <c r="B25" s="365" t="s">
        <v>370</v>
      </c>
      <c r="C25" s="365" t="s">
        <v>370</v>
      </c>
      <c r="D25" s="365" t="s">
        <v>370</v>
      </c>
      <c r="E25" s="365" t="s">
        <v>370</v>
      </c>
      <c r="F25" s="365" t="s">
        <v>370</v>
      </c>
      <c r="G25" s="214" t="s">
        <v>370</v>
      </c>
      <c r="H25" s="365" t="s">
        <v>370</v>
      </c>
      <c r="I25" s="365" t="s">
        <v>370</v>
      </c>
      <c r="J25" s="214" t="s">
        <v>370</v>
      </c>
      <c r="K25" s="214" t="s">
        <v>370</v>
      </c>
      <c r="L25" s="365" t="s">
        <v>370</v>
      </c>
      <c r="M25" s="214" t="s">
        <v>370</v>
      </c>
      <c r="N25" s="214" t="s">
        <v>370</v>
      </c>
      <c r="O25" s="214" t="s">
        <v>370</v>
      </c>
      <c r="P25" s="365" t="s">
        <v>370</v>
      </c>
      <c r="Q25" s="365" t="s">
        <v>370</v>
      </c>
      <c r="R25" s="365" t="s">
        <v>370</v>
      </c>
      <c r="S25" s="214" t="s">
        <v>370</v>
      </c>
      <c r="T25" s="367" t="s">
        <v>368</v>
      </c>
      <c r="U25" s="366" t="s">
        <v>370</v>
      </c>
      <c r="V25" s="214" t="s">
        <v>370</v>
      </c>
      <c r="W25" s="366" t="s">
        <v>370</v>
      </c>
      <c r="X25" s="366" t="s">
        <v>370</v>
      </c>
      <c r="Y25" s="367" t="s">
        <v>368</v>
      </c>
      <c r="Z25" s="366" t="s">
        <v>370</v>
      </c>
      <c r="AA25" s="366" t="s">
        <v>370</v>
      </c>
      <c r="AB25" s="366" t="s">
        <v>370</v>
      </c>
      <c r="AC25" s="366" t="s">
        <v>370</v>
      </c>
      <c r="AD25" s="214" t="s">
        <v>370</v>
      </c>
      <c r="AE25" s="214" t="s">
        <v>370</v>
      </c>
      <c r="AF25" s="214" t="s">
        <v>370</v>
      </c>
      <c r="AG25" s="367" t="s">
        <v>368</v>
      </c>
      <c r="AH25" s="214" t="s">
        <v>370</v>
      </c>
      <c r="AI25" s="214" t="s">
        <v>370</v>
      </c>
      <c r="AJ25" s="214" t="s">
        <v>370</v>
      </c>
      <c r="AK25" s="344" t="s">
        <v>370</v>
      </c>
      <c r="AL25" s="378" t="s">
        <v>370</v>
      </c>
      <c r="AM25" s="213"/>
      <c r="AR25" s="24"/>
    </row>
    <row r="26" spans="1:44">
      <c r="A26" s="313" t="s">
        <v>132</v>
      </c>
      <c r="B26" s="365" t="s">
        <v>370</v>
      </c>
      <c r="C26" s="365" t="s">
        <v>370</v>
      </c>
      <c r="D26" s="365" t="s">
        <v>370</v>
      </c>
      <c r="E26" s="365" t="s">
        <v>370</v>
      </c>
      <c r="F26" s="365" t="s">
        <v>370</v>
      </c>
      <c r="G26" s="214" t="s">
        <v>370</v>
      </c>
      <c r="H26" s="365" t="s">
        <v>370</v>
      </c>
      <c r="I26" s="365" t="s">
        <v>370</v>
      </c>
      <c r="J26" s="214" t="s">
        <v>370</v>
      </c>
      <c r="K26" s="214" t="s">
        <v>370</v>
      </c>
      <c r="L26" s="365" t="s">
        <v>370</v>
      </c>
      <c r="M26" s="214" t="s">
        <v>370</v>
      </c>
      <c r="N26" s="214" t="s">
        <v>370</v>
      </c>
      <c r="O26" s="214" t="s">
        <v>370</v>
      </c>
      <c r="P26" s="365" t="s">
        <v>370</v>
      </c>
      <c r="Q26" s="365" t="s">
        <v>370</v>
      </c>
      <c r="R26" s="365" t="s">
        <v>370</v>
      </c>
      <c r="S26" s="214" t="s">
        <v>370</v>
      </c>
      <c r="T26" s="214" t="s">
        <v>370</v>
      </c>
      <c r="U26" s="366" t="s">
        <v>370</v>
      </c>
      <c r="V26" s="214" t="s">
        <v>370</v>
      </c>
      <c r="W26" s="366" t="s">
        <v>370</v>
      </c>
      <c r="X26" s="366" t="s">
        <v>370</v>
      </c>
      <c r="Y26" s="214" t="s">
        <v>370</v>
      </c>
      <c r="Z26" s="366" t="s">
        <v>370</v>
      </c>
      <c r="AA26" s="366" t="s">
        <v>370</v>
      </c>
      <c r="AB26" s="366" t="s">
        <v>370</v>
      </c>
      <c r="AC26" s="366" t="s">
        <v>370</v>
      </c>
      <c r="AD26" s="214" t="s">
        <v>370</v>
      </c>
      <c r="AE26" s="214" t="s">
        <v>370</v>
      </c>
      <c r="AF26" s="214" t="s">
        <v>370</v>
      </c>
      <c r="AG26" s="214" t="s">
        <v>370</v>
      </c>
      <c r="AH26" s="214" t="s">
        <v>370</v>
      </c>
      <c r="AI26" s="214" t="s">
        <v>370</v>
      </c>
      <c r="AJ26" s="214" t="s">
        <v>370</v>
      </c>
      <c r="AK26" s="344" t="s">
        <v>370</v>
      </c>
      <c r="AL26" s="378" t="s">
        <v>370</v>
      </c>
      <c r="AM26" s="213"/>
      <c r="AR26" s="24"/>
    </row>
    <row r="27" spans="1:44">
      <c r="A27" s="313" t="s">
        <v>133</v>
      </c>
      <c r="B27" s="365" t="s">
        <v>370</v>
      </c>
      <c r="C27" s="365" t="s">
        <v>370</v>
      </c>
      <c r="D27" s="365" t="s">
        <v>370</v>
      </c>
      <c r="E27" s="365" t="s">
        <v>370</v>
      </c>
      <c r="F27" s="365" t="s">
        <v>370</v>
      </c>
      <c r="G27" s="214" t="s">
        <v>370</v>
      </c>
      <c r="H27" s="365" t="s">
        <v>370</v>
      </c>
      <c r="I27" s="365" t="s">
        <v>370</v>
      </c>
      <c r="J27" s="214" t="s">
        <v>370</v>
      </c>
      <c r="K27" s="214" t="s">
        <v>370</v>
      </c>
      <c r="L27" s="365" t="s">
        <v>370</v>
      </c>
      <c r="M27" s="214" t="s">
        <v>370</v>
      </c>
      <c r="N27" s="214" t="s">
        <v>370</v>
      </c>
      <c r="O27" s="214" t="s">
        <v>370</v>
      </c>
      <c r="P27" s="365" t="s">
        <v>370</v>
      </c>
      <c r="Q27" s="365" t="s">
        <v>370</v>
      </c>
      <c r="R27" s="365" t="s">
        <v>370</v>
      </c>
      <c r="S27" s="214" t="s">
        <v>370</v>
      </c>
      <c r="T27" s="214" t="s">
        <v>370</v>
      </c>
      <c r="U27" s="366" t="s">
        <v>370</v>
      </c>
      <c r="V27" s="214" t="s">
        <v>370</v>
      </c>
      <c r="W27" s="366" t="s">
        <v>370</v>
      </c>
      <c r="X27" s="366" t="s">
        <v>370</v>
      </c>
      <c r="Y27" s="214" t="s">
        <v>370</v>
      </c>
      <c r="Z27" s="366" t="s">
        <v>370</v>
      </c>
      <c r="AA27" s="366" t="s">
        <v>370</v>
      </c>
      <c r="AB27" s="366" t="s">
        <v>370</v>
      </c>
      <c r="AC27" s="366" t="s">
        <v>370</v>
      </c>
      <c r="AD27" s="214" t="s">
        <v>370</v>
      </c>
      <c r="AE27" s="214" t="s">
        <v>370</v>
      </c>
      <c r="AF27" s="214" t="s">
        <v>370</v>
      </c>
      <c r="AG27" s="214" t="s">
        <v>370</v>
      </c>
      <c r="AH27" s="214" t="s">
        <v>370</v>
      </c>
      <c r="AI27" s="214" t="s">
        <v>370</v>
      </c>
      <c r="AJ27" s="214" t="s">
        <v>370</v>
      </c>
      <c r="AK27" s="344" t="s">
        <v>370</v>
      </c>
      <c r="AL27" s="378" t="s">
        <v>370</v>
      </c>
      <c r="AM27" s="213"/>
      <c r="AR27" s="24"/>
    </row>
    <row r="28" spans="1:44">
      <c r="A28" s="313" t="s">
        <v>134</v>
      </c>
      <c r="B28" s="365" t="s">
        <v>370</v>
      </c>
      <c r="C28" s="365" t="s">
        <v>370</v>
      </c>
      <c r="D28" s="365" t="s">
        <v>370</v>
      </c>
      <c r="E28" s="365" t="s">
        <v>370</v>
      </c>
      <c r="F28" s="365" t="s">
        <v>370</v>
      </c>
      <c r="G28" s="367" t="s">
        <v>368</v>
      </c>
      <c r="H28" s="365" t="s">
        <v>370</v>
      </c>
      <c r="I28" s="365" t="s">
        <v>370</v>
      </c>
      <c r="J28" s="214" t="s">
        <v>370</v>
      </c>
      <c r="K28" s="214" t="s">
        <v>370</v>
      </c>
      <c r="L28" s="365">
        <v>68909</v>
      </c>
      <c r="M28" s="214" t="s">
        <v>370</v>
      </c>
      <c r="N28" s="214" t="s">
        <v>370</v>
      </c>
      <c r="O28" s="367" t="s">
        <v>368</v>
      </c>
      <c r="P28" s="365" t="s">
        <v>370</v>
      </c>
      <c r="Q28" s="365">
        <v>19940</v>
      </c>
      <c r="R28" s="365" t="s">
        <v>370</v>
      </c>
      <c r="S28" s="214" t="s">
        <v>370</v>
      </c>
      <c r="T28" s="214" t="s">
        <v>370</v>
      </c>
      <c r="U28" s="366" t="s">
        <v>370</v>
      </c>
      <c r="V28" s="214" t="s">
        <v>370</v>
      </c>
      <c r="W28" s="366" t="s">
        <v>370</v>
      </c>
      <c r="X28" s="366" t="s">
        <v>370</v>
      </c>
      <c r="Y28" s="366">
        <v>18900</v>
      </c>
      <c r="Z28" s="366" t="s">
        <v>370</v>
      </c>
      <c r="AA28" s="366" t="s">
        <v>370</v>
      </c>
      <c r="AB28" s="366" t="s">
        <v>370</v>
      </c>
      <c r="AC28" s="366">
        <v>107749</v>
      </c>
      <c r="AD28" s="214" t="s">
        <v>370</v>
      </c>
      <c r="AE28" s="214" t="s">
        <v>370</v>
      </c>
      <c r="AF28" s="214" t="s">
        <v>370</v>
      </c>
      <c r="AG28" s="214" t="s">
        <v>370</v>
      </c>
      <c r="AH28" s="214" t="s">
        <v>370</v>
      </c>
      <c r="AI28" s="214" t="s">
        <v>370</v>
      </c>
      <c r="AJ28" s="214" t="s">
        <v>370</v>
      </c>
      <c r="AK28" s="366">
        <f>SUM(AJ28,AC28,F28)</f>
        <v>107749</v>
      </c>
      <c r="AL28" s="360">
        <f>AK28/AK$46*100</f>
        <v>0.40922173696661296</v>
      </c>
      <c r="AM28" s="213"/>
      <c r="AR28" s="24"/>
    </row>
    <row r="29" spans="1:44">
      <c r="A29" s="313" t="s">
        <v>135</v>
      </c>
      <c r="B29" s="365" t="s">
        <v>370</v>
      </c>
      <c r="C29" s="365" t="s">
        <v>370</v>
      </c>
      <c r="D29" s="365" t="s">
        <v>370</v>
      </c>
      <c r="E29" s="365" t="s">
        <v>370</v>
      </c>
      <c r="F29" s="365" t="s">
        <v>370</v>
      </c>
      <c r="G29" s="214" t="s">
        <v>370</v>
      </c>
      <c r="H29" s="365" t="s">
        <v>370</v>
      </c>
      <c r="I29" s="365" t="s">
        <v>370</v>
      </c>
      <c r="J29" s="214" t="s">
        <v>370</v>
      </c>
      <c r="K29" s="214" t="s">
        <v>370</v>
      </c>
      <c r="L29" s="365" t="s">
        <v>370</v>
      </c>
      <c r="M29" s="214" t="s">
        <v>370</v>
      </c>
      <c r="N29" s="214" t="s">
        <v>370</v>
      </c>
      <c r="O29" s="214" t="s">
        <v>370</v>
      </c>
      <c r="P29" s="365" t="s">
        <v>370</v>
      </c>
      <c r="Q29" s="365" t="s">
        <v>370</v>
      </c>
      <c r="R29" s="365" t="s">
        <v>370</v>
      </c>
      <c r="S29" s="214" t="s">
        <v>370</v>
      </c>
      <c r="T29" s="214" t="s">
        <v>370</v>
      </c>
      <c r="U29" s="366" t="s">
        <v>370</v>
      </c>
      <c r="V29" s="214" t="s">
        <v>370</v>
      </c>
      <c r="W29" s="366" t="s">
        <v>370</v>
      </c>
      <c r="X29" s="366" t="s">
        <v>370</v>
      </c>
      <c r="Y29" s="214" t="s">
        <v>370</v>
      </c>
      <c r="Z29" s="366" t="s">
        <v>370</v>
      </c>
      <c r="AA29" s="366" t="s">
        <v>370</v>
      </c>
      <c r="AB29" s="366" t="s">
        <v>370</v>
      </c>
      <c r="AC29" s="366" t="s">
        <v>370</v>
      </c>
      <c r="AD29" s="214" t="s">
        <v>370</v>
      </c>
      <c r="AE29" s="214" t="s">
        <v>370</v>
      </c>
      <c r="AF29" s="214" t="s">
        <v>370</v>
      </c>
      <c r="AG29" s="214">
        <v>141183</v>
      </c>
      <c r="AH29" s="214" t="s">
        <v>370</v>
      </c>
      <c r="AI29" s="214" t="s">
        <v>370</v>
      </c>
      <c r="AJ29" s="214">
        <v>141183</v>
      </c>
      <c r="AK29" s="366">
        <f>SUM(AJ29,AC29,F29)</f>
        <v>141183</v>
      </c>
      <c r="AL29" s="360">
        <f>AK29/AK$46*100</f>
        <v>0.53620128715957749</v>
      </c>
      <c r="AM29" s="213"/>
      <c r="AR29" s="24"/>
    </row>
    <row r="30" spans="1:44">
      <c r="A30" s="313" t="s">
        <v>136</v>
      </c>
      <c r="B30" s="365" t="s">
        <v>370</v>
      </c>
      <c r="C30" s="365" t="s">
        <v>370</v>
      </c>
      <c r="D30" s="365" t="s">
        <v>370</v>
      </c>
      <c r="E30" s="365" t="s">
        <v>370</v>
      </c>
      <c r="F30" s="365" t="s">
        <v>370</v>
      </c>
      <c r="G30" s="365">
        <v>314125</v>
      </c>
      <c r="H30" s="365" t="s">
        <v>370</v>
      </c>
      <c r="I30" s="365" t="s">
        <v>370</v>
      </c>
      <c r="J30" s="214" t="s">
        <v>370</v>
      </c>
      <c r="K30" s="214" t="s">
        <v>370</v>
      </c>
      <c r="L30" s="365" t="s">
        <v>370</v>
      </c>
      <c r="M30" s="214" t="s">
        <v>370</v>
      </c>
      <c r="N30" s="214" t="s">
        <v>370</v>
      </c>
      <c r="O30" s="214" t="s">
        <v>370</v>
      </c>
      <c r="P30" s="373" t="s">
        <v>372</v>
      </c>
      <c r="Q30" s="365" t="s">
        <v>370</v>
      </c>
      <c r="R30" s="365" t="s">
        <v>370</v>
      </c>
      <c r="S30" s="214" t="s">
        <v>370</v>
      </c>
      <c r="T30" s="367" t="s">
        <v>368</v>
      </c>
      <c r="U30" s="366" t="s">
        <v>370</v>
      </c>
      <c r="V30" s="214" t="s">
        <v>370</v>
      </c>
      <c r="W30" s="366" t="s">
        <v>370</v>
      </c>
      <c r="X30" s="366" t="s">
        <v>370</v>
      </c>
      <c r="Y30" s="367" t="s">
        <v>368</v>
      </c>
      <c r="Z30" s="366" t="s">
        <v>370</v>
      </c>
      <c r="AA30" s="366" t="s">
        <v>370</v>
      </c>
      <c r="AB30" s="367" t="s">
        <v>368</v>
      </c>
      <c r="AC30" s="366">
        <v>314125</v>
      </c>
      <c r="AD30" s="214" t="s">
        <v>370</v>
      </c>
      <c r="AE30" s="214" t="s">
        <v>370</v>
      </c>
      <c r="AF30" s="214" t="s">
        <v>370</v>
      </c>
      <c r="AG30" s="214" t="s">
        <v>370</v>
      </c>
      <c r="AH30" s="214" t="s">
        <v>370</v>
      </c>
      <c r="AI30" s="214" t="s">
        <v>370</v>
      </c>
      <c r="AJ30" s="214" t="s">
        <v>370</v>
      </c>
      <c r="AK30" s="366">
        <f>SUM(AJ30,AC30,F30)</f>
        <v>314125</v>
      </c>
      <c r="AL30" s="360">
        <f>AK30/AK$46*100</f>
        <v>1.1930206138770409</v>
      </c>
      <c r="AM30" s="213"/>
      <c r="AR30" s="24"/>
    </row>
    <row r="31" spans="1:44">
      <c r="A31" s="313" t="s">
        <v>137</v>
      </c>
      <c r="B31" s="365" t="s">
        <v>370</v>
      </c>
      <c r="C31" s="365" t="s">
        <v>370</v>
      </c>
      <c r="D31" s="365" t="s">
        <v>370</v>
      </c>
      <c r="E31" s="365" t="s">
        <v>370</v>
      </c>
      <c r="F31" s="365" t="s">
        <v>370</v>
      </c>
      <c r="G31" s="367" t="s">
        <v>368</v>
      </c>
      <c r="H31" s="365" t="s">
        <v>370</v>
      </c>
      <c r="I31" s="365" t="s">
        <v>370</v>
      </c>
      <c r="J31" s="214" t="s">
        <v>370</v>
      </c>
      <c r="K31" s="214" t="s">
        <v>370</v>
      </c>
      <c r="L31" s="365">
        <v>69650</v>
      </c>
      <c r="M31" s="214" t="s">
        <v>370</v>
      </c>
      <c r="N31" s="214" t="s">
        <v>370</v>
      </c>
      <c r="O31" s="214" t="s">
        <v>370</v>
      </c>
      <c r="P31" s="365" t="s">
        <v>370</v>
      </c>
      <c r="Q31" s="365" t="s">
        <v>370</v>
      </c>
      <c r="R31" s="365" t="s">
        <v>370</v>
      </c>
      <c r="S31" s="214" t="s">
        <v>370</v>
      </c>
      <c r="T31" s="367" t="s">
        <v>368</v>
      </c>
      <c r="U31" s="366" t="s">
        <v>370</v>
      </c>
      <c r="V31" s="214" t="s">
        <v>370</v>
      </c>
      <c r="W31" s="366" t="s">
        <v>370</v>
      </c>
      <c r="X31" s="366" t="s">
        <v>370</v>
      </c>
      <c r="Y31" s="367" t="s">
        <v>368</v>
      </c>
      <c r="Z31" s="366" t="s">
        <v>370</v>
      </c>
      <c r="AA31" s="366" t="s">
        <v>370</v>
      </c>
      <c r="AB31" s="367" t="s">
        <v>368</v>
      </c>
      <c r="AC31" s="366">
        <v>69650</v>
      </c>
      <c r="AD31" s="214" t="s">
        <v>370</v>
      </c>
      <c r="AE31" s="214" t="s">
        <v>370</v>
      </c>
      <c r="AF31" s="214" t="s">
        <v>370</v>
      </c>
      <c r="AG31" s="214" t="s">
        <v>370</v>
      </c>
      <c r="AH31" s="214" t="s">
        <v>370</v>
      </c>
      <c r="AI31" s="214" t="s">
        <v>370</v>
      </c>
      <c r="AJ31" s="214" t="s">
        <v>370</v>
      </c>
      <c r="AK31" s="366">
        <f>SUM(AJ31,AC31,F31)</f>
        <v>69650</v>
      </c>
      <c r="AL31" s="360">
        <f>AK31/AK$46*100</f>
        <v>0.26452490491535507</v>
      </c>
      <c r="AM31" s="213"/>
      <c r="AR31" s="24"/>
    </row>
    <row r="32" spans="1:44">
      <c r="A32" s="313" t="s">
        <v>138</v>
      </c>
      <c r="B32" s="365" t="s">
        <v>370</v>
      </c>
      <c r="C32" s="365" t="s">
        <v>370</v>
      </c>
      <c r="D32" s="365" t="s">
        <v>370</v>
      </c>
      <c r="E32" s="365" t="s">
        <v>370</v>
      </c>
      <c r="F32" s="365" t="s">
        <v>370</v>
      </c>
      <c r="G32" s="367" t="s">
        <v>368</v>
      </c>
      <c r="H32" s="365" t="s">
        <v>370</v>
      </c>
      <c r="I32" s="365" t="s">
        <v>370</v>
      </c>
      <c r="J32" s="214" t="s">
        <v>370</v>
      </c>
      <c r="K32" s="214" t="s">
        <v>370</v>
      </c>
      <c r="L32" s="365" t="s">
        <v>370</v>
      </c>
      <c r="M32" s="214" t="s">
        <v>370</v>
      </c>
      <c r="N32" s="214" t="s">
        <v>370</v>
      </c>
      <c r="O32" s="214" t="s">
        <v>370</v>
      </c>
      <c r="P32" s="365" t="s">
        <v>370</v>
      </c>
      <c r="Q32" s="365" t="s">
        <v>370</v>
      </c>
      <c r="R32" s="365" t="s">
        <v>370</v>
      </c>
      <c r="S32" s="214" t="s">
        <v>370</v>
      </c>
      <c r="T32" s="367" t="s">
        <v>368</v>
      </c>
      <c r="U32" s="366" t="s">
        <v>370</v>
      </c>
      <c r="V32" s="214" t="s">
        <v>370</v>
      </c>
      <c r="W32" s="366" t="s">
        <v>370</v>
      </c>
      <c r="X32" s="366" t="s">
        <v>370</v>
      </c>
      <c r="Y32" s="367" t="s">
        <v>368</v>
      </c>
      <c r="Z32" s="366" t="s">
        <v>370</v>
      </c>
      <c r="AA32" s="366" t="s">
        <v>370</v>
      </c>
      <c r="AB32" s="214" t="s">
        <v>370</v>
      </c>
      <c r="AC32" s="366" t="s">
        <v>370</v>
      </c>
      <c r="AD32" s="214" t="s">
        <v>370</v>
      </c>
      <c r="AE32" s="214" t="s">
        <v>370</v>
      </c>
      <c r="AF32" s="214" t="s">
        <v>370</v>
      </c>
      <c r="AG32" s="214" t="s">
        <v>370</v>
      </c>
      <c r="AH32" s="214" t="s">
        <v>370</v>
      </c>
      <c r="AI32" s="214" t="s">
        <v>370</v>
      </c>
      <c r="AJ32" s="214" t="s">
        <v>370</v>
      </c>
      <c r="AK32" s="344" t="s">
        <v>370</v>
      </c>
      <c r="AL32" s="378" t="s">
        <v>370</v>
      </c>
      <c r="AM32" s="213"/>
      <c r="AR32" s="24"/>
    </row>
    <row r="33" spans="1:45">
      <c r="A33" s="313" t="s">
        <v>139</v>
      </c>
      <c r="B33" s="365" t="s">
        <v>370</v>
      </c>
      <c r="C33" s="365" t="s">
        <v>370</v>
      </c>
      <c r="D33" s="365" t="s">
        <v>370</v>
      </c>
      <c r="E33" s="365" t="s">
        <v>370</v>
      </c>
      <c r="F33" s="365" t="s">
        <v>370</v>
      </c>
      <c r="G33" s="214" t="s">
        <v>370</v>
      </c>
      <c r="H33" s="365" t="s">
        <v>370</v>
      </c>
      <c r="I33" s="365" t="s">
        <v>370</v>
      </c>
      <c r="J33" s="214" t="s">
        <v>370</v>
      </c>
      <c r="K33" s="214" t="s">
        <v>370</v>
      </c>
      <c r="L33" s="365" t="s">
        <v>370</v>
      </c>
      <c r="M33" s="214" t="s">
        <v>370</v>
      </c>
      <c r="N33" s="214" t="s">
        <v>370</v>
      </c>
      <c r="O33" s="214" t="s">
        <v>370</v>
      </c>
      <c r="P33" s="365" t="s">
        <v>370</v>
      </c>
      <c r="Q33" s="365" t="s">
        <v>370</v>
      </c>
      <c r="R33" s="365" t="s">
        <v>370</v>
      </c>
      <c r="S33" s="214" t="s">
        <v>370</v>
      </c>
      <c r="T33" s="214" t="s">
        <v>370</v>
      </c>
      <c r="U33" s="366" t="s">
        <v>370</v>
      </c>
      <c r="V33" s="214" t="s">
        <v>370</v>
      </c>
      <c r="W33" s="366" t="s">
        <v>370</v>
      </c>
      <c r="X33" s="366" t="s">
        <v>370</v>
      </c>
      <c r="Y33" s="214" t="s">
        <v>370</v>
      </c>
      <c r="Z33" s="366" t="s">
        <v>370</v>
      </c>
      <c r="AA33" s="366" t="s">
        <v>370</v>
      </c>
      <c r="AB33" s="214" t="s">
        <v>370</v>
      </c>
      <c r="AC33" s="366" t="s">
        <v>370</v>
      </c>
      <c r="AD33" s="214" t="s">
        <v>370</v>
      </c>
      <c r="AE33" s="214" t="s">
        <v>370</v>
      </c>
      <c r="AF33" s="214" t="s">
        <v>370</v>
      </c>
      <c r="AG33" s="214">
        <v>9659</v>
      </c>
      <c r="AH33" s="214" t="s">
        <v>370</v>
      </c>
      <c r="AI33" s="214" t="s">
        <v>370</v>
      </c>
      <c r="AJ33" s="214">
        <v>9659</v>
      </c>
      <c r="AK33" s="366">
        <f>SUM(AJ33,AC33,F33)</f>
        <v>9659</v>
      </c>
      <c r="AL33" s="360">
        <f>AK33/AK$46*100</f>
        <v>3.6684078342820024E-2</v>
      </c>
      <c r="AM33" s="213"/>
      <c r="AR33" s="24"/>
    </row>
    <row r="34" spans="1:45">
      <c r="A34" s="313" t="s">
        <v>140</v>
      </c>
      <c r="B34" s="365" t="s">
        <v>370</v>
      </c>
      <c r="C34" s="365" t="s">
        <v>370</v>
      </c>
      <c r="D34" s="365" t="s">
        <v>370</v>
      </c>
      <c r="E34" s="365" t="s">
        <v>370</v>
      </c>
      <c r="F34" s="365" t="s">
        <v>370</v>
      </c>
      <c r="G34" s="365">
        <v>40753</v>
      </c>
      <c r="H34" s="365" t="s">
        <v>370</v>
      </c>
      <c r="I34" s="365" t="s">
        <v>370</v>
      </c>
      <c r="J34" s="214" t="s">
        <v>370</v>
      </c>
      <c r="K34" s="367" t="s">
        <v>368</v>
      </c>
      <c r="L34" s="365">
        <v>182785</v>
      </c>
      <c r="M34" s="367" t="s">
        <v>368</v>
      </c>
      <c r="N34" s="367" t="s">
        <v>368</v>
      </c>
      <c r="O34" s="365">
        <v>68282</v>
      </c>
      <c r="P34" s="365" t="s">
        <v>370</v>
      </c>
      <c r="Q34" s="365">
        <v>16442</v>
      </c>
      <c r="R34" s="365" t="s">
        <v>370</v>
      </c>
      <c r="S34" s="214" t="s">
        <v>370</v>
      </c>
      <c r="T34" s="367" t="s">
        <v>368</v>
      </c>
      <c r="U34" s="366" t="s">
        <v>370</v>
      </c>
      <c r="V34" s="214" t="s">
        <v>370</v>
      </c>
      <c r="W34" s="366" t="s">
        <v>370</v>
      </c>
      <c r="X34" s="366" t="s">
        <v>370</v>
      </c>
      <c r="Y34" s="214" t="s">
        <v>370</v>
      </c>
      <c r="Z34" s="366">
        <v>90752</v>
      </c>
      <c r="AA34" s="366" t="s">
        <v>370</v>
      </c>
      <c r="AB34" s="367" t="s">
        <v>368</v>
      </c>
      <c r="AC34" s="366">
        <v>399014</v>
      </c>
      <c r="AD34" s="214" t="s">
        <v>370</v>
      </c>
      <c r="AE34" s="214">
        <v>100750</v>
      </c>
      <c r="AF34" s="214" t="s">
        <v>370</v>
      </c>
      <c r="AG34" s="214" t="s">
        <v>370</v>
      </c>
      <c r="AH34" s="214" t="s">
        <v>370</v>
      </c>
      <c r="AI34" s="214" t="s">
        <v>370</v>
      </c>
      <c r="AJ34" s="214">
        <v>100750</v>
      </c>
      <c r="AK34" s="366">
        <f>SUM(AJ34,AC34,F34)</f>
        <v>499764</v>
      </c>
      <c r="AL34" s="360">
        <f>AK34/AK$46*100</f>
        <v>1.8980620901667984</v>
      </c>
      <c r="AM34" s="213"/>
      <c r="AN34" s="266"/>
      <c r="AR34" s="24"/>
    </row>
    <row r="35" spans="1:45">
      <c r="A35" s="313" t="s">
        <v>141</v>
      </c>
      <c r="B35" s="365" t="s">
        <v>370</v>
      </c>
      <c r="C35" s="365" t="s">
        <v>370</v>
      </c>
      <c r="D35" s="365" t="s">
        <v>370</v>
      </c>
      <c r="E35" s="365" t="s">
        <v>370</v>
      </c>
      <c r="F35" s="365" t="s">
        <v>370</v>
      </c>
      <c r="G35" s="365">
        <v>111532</v>
      </c>
      <c r="H35" s="365" t="s">
        <v>370</v>
      </c>
      <c r="I35" s="365" t="s">
        <v>370</v>
      </c>
      <c r="J35" s="214" t="s">
        <v>370</v>
      </c>
      <c r="K35" s="214" t="s">
        <v>370</v>
      </c>
      <c r="L35" s="365" t="s">
        <v>370</v>
      </c>
      <c r="M35" s="214" t="s">
        <v>370</v>
      </c>
      <c r="N35" s="214" t="s">
        <v>370</v>
      </c>
      <c r="O35" s="214" t="s">
        <v>370</v>
      </c>
      <c r="P35" s="365" t="s">
        <v>370</v>
      </c>
      <c r="Q35" s="365" t="s">
        <v>370</v>
      </c>
      <c r="R35" s="365" t="s">
        <v>370</v>
      </c>
      <c r="S35" s="214" t="s">
        <v>370</v>
      </c>
      <c r="T35" s="367" t="s">
        <v>368</v>
      </c>
      <c r="U35" s="366" t="s">
        <v>370</v>
      </c>
      <c r="V35" s="214" t="s">
        <v>370</v>
      </c>
      <c r="W35" s="366" t="s">
        <v>370</v>
      </c>
      <c r="X35" s="366" t="s">
        <v>370</v>
      </c>
      <c r="Y35" s="366">
        <v>21701</v>
      </c>
      <c r="Z35" s="366" t="s">
        <v>370</v>
      </c>
      <c r="AA35" s="366" t="s">
        <v>370</v>
      </c>
      <c r="AB35" s="214" t="s">
        <v>370</v>
      </c>
      <c r="AC35" s="366">
        <v>133233</v>
      </c>
      <c r="AD35" s="214" t="s">
        <v>370</v>
      </c>
      <c r="AE35" s="214" t="s">
        <v>370</v>
      </c>
      <c r="AF35" s="214" t="s">
        <v>370</v>
      </c>
      <c r="AG35" s="214" t="s">
        <v>370</v>
      </c>
      <c r="AH35" s="214" t="s">
        <v>370</v>
      </c>
      <c r="AI35" s="214" t="s">
        <v>370</v>
      </c>
      <c r="AJ35" s="214" t="s">
        <v>370</v>
      </c>
      <c r="AK35" s="366">
        <f>SUM(AJ35,AC35,F35)</f>
        <v>133233</v>
      </c>
      <c r="AL35" s="360">
        <f>AK35/AK$46*100</f>
        <v>0.50600784862293613</v>
      </c>
      <c r="AM35" s="213"/>
      <c r="AR35" s="24"/>
    </row>
    <row r="36" spans="1:45">
      <c r="A36" s="313" t="s">
        <v>142</v>
      </c>
      <c r="B36" s="365" t="s">
        <v>370</v>
      </c>
      <c r="C36" s="365" t="s">
        <v>370</v>
      </c>
      <c r="D36" s="365" t="s">
        <v>370</v>
      </c>
      <c r="E36" s="365" t="s">
        <v>370</v>
      </c>
      <c r="F36" s="365" t="s">
        <v>370</v>
      </c>
      <c r="G36" s="214" t="s">
        <v>370</v>
      </c>
      <c r="H36" s="365" t="s">
        <v>370</v>
      </c>
      <c r="I36" s="365" t="s">
        <v>370</v>
      </c>
      <c r="J36" s="214" t="s">
        <v>370</v>
      </c>
      <c r="K36" s="214" t="s">
        <v>370</v>
      </c>
      <c r="L36" s="365" t="s">
        <v>370</v>
      </c>
      <c r="M36" s="214" t="s">
        <v>370</v>
      </c>
      <c r="N36" s="214" t="s">
        <v>370</v>
      </c>
      <c r="O36" s="214" t="s">
        <v>370</v>
      </c>
      <c r="P36" s="365" t="s">
        <v>370</v>
      </c>
      <c r="Q36" s="365" t="s">
        <v>370</v>
      </c>
      <c r="R36" s="365" t="s">
        <v>370</v>
      </c>
      <c r="S36" s="214" t="s">
        <v>370</v>
      </c>
      <c r="T36" s="214" t="s">
        <v>370</v>
      </c>
      <c r="U36" s="366" t="s">
        <v>370</v>
      </c>
      <c r="V36" s="214" t="s">
        <v>370</v>
      </c>
      <c r="W36" s="366" t="s">
        <v>370</v>
      </c>
      <c r="X36" s="366" t="s">
        <v>370</v>
      </c>
      <c r="Y36" s="366" t="s">
        <v>370</v>
      </c>
      <c r="Z36" s="366" t="s">
        <v>370</v>
      </c>
      <c r="AA36" s="366" t="s">
        <v>370</v>
      </c>
      <c r="AB36" s="214" t="s">
        <v>370</v>
      </c>
      <c r="AC36" s="366" t="s">
        <v>370</v>
      </c>
      <c r="AD36" s="214" t="s">
        <v>370</v>
      </c>
      <c r="AE36" s="214" t="s">
        <v>370</v>
      </c>
      <c r="AF36" s="214" t="s">
        <v>370</v>
      </c>
      <c r="AG36" s="214" t="s">
        <v>370</v>
      </c>
      <c r="AH36" s="214" t="s">
        <v>370</v>
      </c>
      <c r="AI36" s="214" t="s">
        <v>370</v>
      </c>
      <c r="AJ36" s="214" t="s">
        <v>370</v>
      </c>
      <c r="AK36" s="344" t="s">
        <v>370</v>
      </c>
      <c r="AL36" s="378" t="s">
        <v>370</v>
      </c>
      <c r="AM36" s="213"/>
      <c r="AR36" s="24"/>
    </row>
    <row r="37" spans="1:45">
      <c r="A37" s="313" t="s">
        <v>143</v>
      </c>
      <c r="B37" s="365" t="s">
        <v>370</v>
      </c>
      <c r="C37" s="365" t="s">
        <v>370</v>
      </c>
      <c r="D37" s="365" t="s">
        <v>370</v>
      </c>
      <c r="E37" s="365" t="s">
        <v>370</v>
      </c>
      <c r="F37" s="365" t="s">
        <v>370</v>
      </c>
      <c r="G37" s="214" t="s">
        <v>370</v>
      </c>
      <c r="H37" s="365" t="s">
        <v>370</v>
      </c>
      <c r="I37" s="365" t="s">
        <v>370</v>
      </c>
      <c r="J37" s="214" t="s">
        <v>370</v>
      </c>
      <c r="K37" s="214" t="s">
        <v>370</v>
      </c>
      <c r="L37" s="365" t="s">
        <v>370</v>
      </c>
      <c r="M37" s="214" t="s">
        <v>370</v>
      </c>
      <c r="N37" s="214" t="s">
        <v>370</v>
      </c>
      <c r="O37" s="214" t="s">
        <v>370</v>
      </c>
      <c r="P37" s="365" t="s">
        <v>370</v>
      </c>
      <c r="Q37" s="365" t="s">
        <v>370</v>
      </c>
      <c r="R37" s="365" t="s">
        <v>370</v>
      </c>
      <c r="S37" s="214" t="s">
        <v>370</v>
      </c>
      <c r="T37" s="214" t="s">
        <v>370</v>
      </c>
      <c r="U37" s="366" t="s">
        <v>370</v>
      </c>
      <c r="V37" s="214" t="s">
        <v>370</v>
      </c>
      <c r="W37" s="366" t="s">
        <v>370</v>
      </c>
      <c r="X37" s="366" t="s">
        <v>370</v>
      </c>
      <c r="Y37" s="366">
        <v>98584</v>
      </c>
      <c r="Z37" s="366" t="s">
        <v>370</v>
      </c>
      <c r="AA37" s="366" t="s">
        <v>370</v>
      </c>
      <c r="AB37" s="214" t="s">
        <v>370</v>
      </c>
      <c r="AC37" s="366">
        <v>98584</v>
      </c>
      <c r="AD37" s="214" t="s">
        <v>370</v>
      </c>
      <c r="AE37" s="214" t="s">
        <v>370</v>
      </c>
      <c r="AF37" s="214" t="s">
        <v>370</v>
      </c>
      <c r="AG37" s="214" t="s">
        <v>370</v>
      </c>
      <c r="AH37" s="214" t="s">
        <v>370</v>
      </c>
      <c r="AI37" s="214" t="s">
        <v>370</v>
      </c>
      <c r="AJ37" s="214" t="s">
        <v>370</v>
      </c>
      <c r="AK37" s="366">
        <f>SUM(AJ37,AC37,F37)</f>
        <v>98584</v>
      </c>
      <c r="AL37" s="360">
        <f>AK37/AK$46*100</f>
        <v>0.37441382952154145</v>
      </c>
      <c r="AM37" s="213"/>
      <c r="AR37" s="24"/>
      <c r="AS37" s="324"/>
    </row>
    <row r="38" spans="1:45">
      <c r="A38" s="313" t="s">
        <v>144</v>
      </c>
      <c r="B38" s="365" t="s">
        <v>370</v>
      </c>
      <c r="C38" s="365" t="s">
        <v>370</v>
      </c>
      <c r="D38" s="365" t="s">
        <v>370</v>
      </c>
      <c r="E38" s="365" t="s">
        <v>370</v>
      </c>
      <c r="F38" s="365" t="s">
        <v>370</v>
      </c>
      <c r="G38" s="214" t="s">
        <v>370</v>
      </c>
      <c r="H38" s="365" t="s">
        <v>370</v>
      </c>
      <c r="I38" s="365" t="s">
        <v>370</v>
      </c>
      <c r="J38" s="214" t="s">
        <v>370</v>
      </c>
      <c r="K38" s="214" t="s">
        <v>370</v>
      </c>
      <c r="L38" s="365" t="s">
        <v>370</v>
      </c>
      <c r="M38" s="214" t="s">
        <v>370</v>
      </c>
      <c r="N38" s="214" t="s">
        <v>370</v>
      </c>
      <c r="O38" s="214" t="s">
        <v>370</v>
      </c>
      <c r="P38" s="365" t="s">
        <v>370</v>
      </c>
      <c r="Q38" s="365" t="s">
        <v>370</v>
      </c>
      <c r="R38" s="365" t="s">
        <v>370</v>
      </c>
      <c r="S38" s="214" t="s">
        <v>370</v>
      </c>
      <c r="T38" s="214" t="s">
        <v>370</v>
      </c>
      <c r="U38" s="366" t="s">
        <v>370</v>
      </c>
      <c r="V38" s="214" t="s">
        <v>370</v>
      </c>
      <c r="W38" s="366" t="s">
        <v>370</v>
      </c>
      <c r="X38" s="366" t="s">
        <v>370</v>
      </c>
      <c r="Y38" s="214" t="s">
        <v>370</v>
      </c>
      <c r="Z38" s="366" t="s">
        <v>370</v>
      </c>
      <c r="AA38" s="366" t="s">
        <v>370</v>
      </c>
      <c r="AB38" s="214" t="s">
        <v>370</v>
      </c>
      <c r="AC38" s="366" t="s">
        <v>370</v>
      </c>
      <c r="AD38" s="214" t="s">
        <v>370</v>
      </c>
      <c r="AE38" s="214" t="s">
        <v>370</v>
      </c>
      <c r="AF38" s="214" t="s">
        <v>370</v>
      </c>
      <c r="AG38" s="214" t="s">
        <v>370</v>
      </c>
      <c r="AH38" s="214" t="s">
        <v>370</v>
      </c>
      <c r="AI38" s="214" t="s">
        <v>370</v>
      </c>
      <c r="AJ38" s="214" t="s">
        <v>370</v>
      </c>
      <c r="AK38" s="344" t="s">
        <v>370</v>
      </c>
      <c r="AL38" s="378" t="s">
        <v>370</v>
      </c>
      <c r="AM38" s="213"/>
      <c r="AR38" s="24"/>
    </row>
    <row r="39" spans="1:45">
      <c r="A39" s="313" t="s">
        <v>145</v>
      </c>
      <c r="B39" s="365">
        <v>3769</v>
      </c>
      <c r="C39" s="365">
        <v>33945</v>
      </c>
      <c r="D39" s="365" t="s">
        <v>370</v>
      </c>
      <c r="E39" s="365" t="s">
        <v>370</v>
      </c>
      <c r="F39" s="370">
        <f>SUM(B39:E39)</f>
        <v>37714</v>
      </c>
      <c r="G39" s="214" t="s">
        <v>370</v>
      </c>
      <c r="H39" s="365" t="s">
        <v>370</v>
      </c>
      <c r="I39" s="365" t="s">
        <v>370</v>
      </c>
      <c r="J39" s="214" t="s">
        <v>370</v>
      </c>
      <c r="K39" s="214" t="s">
        <v>370</v>
      </c>
      <c r="L39" s="365" t="s">
        <v>370</v>
      </c>
      <c r="M39" s="214" t="s">
        <v>370</v>
      </c>
      <c r="N39" s="214" t="s">
        <v>370</v>
      </c>
      <c r="O39" s="214" t="s">
        <v>370</v>
      </c>
      <c r="P39" s="365" t="s">
        <v>370</v>
      </c>
      <c r="Q39" s="365" t="s">
        <v>370</v>
      </c>
      <c r="R39" s="365" t="s">
        <v>370</v>
      </c>
      <c r="S39" s="214" t="s">
        <v>370</v>
      </c>
      <c r="T39" s="367" t="s">
        <v>368</v>
      </c>
      <c r="U39" s="366" t="s">
        <v>370</v>
      </c>
      <c r="V39" s="214" t="s">
        <v>370</v>
      </c>
      <c r="W39" s="366" t="s">
        <v>370</v>
      </c>
      <c r="X39" s="366" t="s">
        <v>370</v>
      </c>
      <c r="Y39" s="367" t="s">
        <v>368</v>
      </c>
      <c r="Z39" s="366" t="s">
        <v>370</v>
      </c>
      <c r="AA39" s="366" t="s">
        <v>370</v>
      </c>
      <c r="AB39" s="214" t="s">
        <v>370</v>
      </c>
      <c r="AC39" s="366" t="s">
        <v>370</v>
      </c>
      <c r="AD39" s="214" t="s">
        <v>370</v>
      </c>
      <c r="AE39" s="214" t="s">
        <v>370</v>
      </c>
      <c r="AF39" s="214" t="s">
        <v>370</v>
      </c>
      <c r="AG39" s="214">
        <v>42364</v>
      </c>
      <c r="AH39" s="214" t="s">
        <v>370</v>
      </c>
      <c r="AI39" s="214" t="s">
        <v>370</v>
      </c>
      <c r="AJ39" s="214">
        <v>42364</v>
      </c>
      <c r="AK39" s="366">
        <f>SUM(AJ39,AC39,F39)</f>
        <v>80078</v>
      </c>
      <c r="AL39" s="360">
        <f>AK39/AK$46*100</f>
        <v>0.30412958127511563</v>
      </c>
      <c r="AM39" s="213"/>
      <c r="AR39" s="24"/>
    </row>
    <row r="40" spans="1:45">
      <c r="A40" s="313" t="s">
        <v>146</v>
      </c>
      <c r="B40" s="365" t="s">
        <v>370</v>
      </c>
      <c r="C40" s="365" t="s">
        <v>370</v>
      </c>
      <c r="D40" s="365" t="s">
        <v>370</v>
      </c>
      <c r="E40" s="365" t="s">
        <v>370</v>
      </c>
      <c r="F40" s="365" t="s">
        <v>370</v>
      </c>
      <c r="G40" s="214" t="s">
        <v>370</v>
      </c>
      <c r="H40" s="367" t="s">
        <v>368</v>
      </c>
      <c r="I40" s="365" t="s">
        <v>370</v>
      </c>
      <c r="J40" s="214" t="s">
        <v>370</v>
      </c>
      <c r="K40" s="214" t="s">
        <v>370</v>
      </c>
      <c r="L40" s="365" t="s">
        <v>370</v>
      </c>
      <c r="M40" s="214" t="s">
        <v>370</v>
      </c>
      <c r="N40" s="214" t="s">
        <v>370</v>
      </c>
      <c r="O40" s="367" t="s">
        <v>368</v>
      </c>
      <c r="P40" s="371">
        <v>5628</v>
      </c>
      <c r="Q40" s="365" t="s">
        <v>370</v>
      </c>
      <c r="R40" s="365" t="s">
        <v>370</v>
      </c>
      <c r="S40" s="214" t="s">
        <v>370</v>
      </c>
      <c r="T40" s="214" t="s">
        <v>370</v>
      </c>
      <c r="U40" s="366" t="s">
        <v>370</v>
      </c>
      <c r="V40" s="214" t="s">
        <v>370</v>
      </c>
      <c r="W40" s="366" t="s">
        <v>370</v>
      </c>
      <c r="X40" s="366" t="s">
        <v>370</v>
      </c>
      <c r="Y40" s="367" t="s">
        <v>368</v>
      </c>
      <c r="Z40" s="366" t="s">
        <v>370</v>
      </c>
      <c r="AA40" s="366" t="s">
        <v>370</v>
      </c>
      <c r="AB40" s="214" t="s">
        <v>370</v>
      </c>
      <c r="AC40" s="366">
        <v>5628</v>
      </c>
      <c r="AD40" s="214" t="s">
        <v>370</v>
      </c>
      <c r="AE40" s="214" t="s">
        <v>370</v>
      </c>
      <c r="AF40" s="214" t="s">
        <v>370</v>
      </c>
      <c r="AG40" s="214" t="s">
        <v>370</v>
      </c>
      <c r="AH40" s="214" t="s">
        <v>370</v>
      </c>
      <c r="AI40" s="214" t="s">
        <v>370</v>
      </c>
      <c r="AJ40" s="214" t="s">
        <v>370</v>
      </c>
      <c r="AK40" s="366">
        <f>SUM(AJ40,AC40,F40)</f>
        <v>5628</v>
      </c>
      <c r="AL40" s="360">
        <f>AK40/AK$46*100</f>
        <v>2.1374675733863868E-2</v>
      </c>
      <c r="AM40" s="213"/>
      <c r="AR40" s="24"/>
    </row>
    <row r="41" spans="1:45">
      <c r="A41" s="313" t="s">
        <v>147</v>
      </c>
      <c r="B41" s="365" t="s">
        <v>370</v>
      </c>
      <c r="C41" s="365" t="s">
        <v>370</v>
      </c>
      <c r="D41" s="365" t="s">
        <v>370</v>
      </c>
      <c r="E41" s="365" t="s">
        <v>370</v>
      </c>
      <c r="F41" s="365" t="s">
        <v>370</v>
      </c>
      <c r="G41" s="367" t="s">
        <v>368</v>
      </c>
      <c r="H41" s="365" t="s">
        <v>370</v>
      </c>
      <c r="I41" s="365" t="s">
        <v>370</v>
      </c>
      <c r="J41" s="214" t="s">
        <v>370</v>
      </c>
      <c r="K41" s="214" t="s">
        <v>370</v>
      </c>
      <c r="L41" s="365" t="s">
        <v>370</v>
      </c>
      <c r="M41" s="214" t="s">
        <v>370</v>
      </c>
      <c r="N41" s="214" t="s">
        <v>370</v>
      </c>
      <c r="O41" s="214" t="s">
        <v>370</v>
      </c>
      <c r="P41" s="365" t="s">
        <v>370</v>
      </c>
      <c r="Q41" s="365" t="s">
        <v>370</v>
      </c>
      <c r="R41" s="365" t="s">
        <v>370</v>
      </c>
      <c r="S41" s="214" t="s">
        <v>370</v>
      </c>
      <c r="T41" s="214" t="s">
        <v>370</v>
      </c>
      <c r="U41" s="366" t="s">
        <v>370</v>
      </c>
      <c r="V41" s="214" t="s">
        <v>370</v>
      </c>
      <c r="W41" s="366" t="s">
        <v>370</v>
      </c>
      <c r="X41" s="366" t="s">
        <v>370</v>
      </c>
      <c r="Y41" s="214" t="s">
        <v>370</v>
      </c>
      <c r="Z41" s="366" t="s">
        <v>370</v>
      </c>
      <c r="AA41" s="366" t="s">
        <v>370</v>
      </c>
      <c r="AB41" s="214" t="s">
        <v>370</v>
      </c>
      <c r="AC41" s="366" t="s">
        <v>370</v>
      </c>
      <c r="AD41" s="214" t="s">
        <v>370</v>
      </c>
      <c r="AE41" s="214" t="s">
        <v>370</v>
      </c>
      <c r="AF41" s="214" t="s">
        <v>370</v>
      </c>
      <c r="AG41" s="214" t="s">
        <v>370</v>
      </c>
      <c r="AH41" s="214" t="s">
        <v>370</v>
      </c>
      <c r="AI41" s="214" t="s">
        <v>370</v>
      </c>
      <c r="AJ41" s="214" t="s">
        <v>370</v>
      </c>
      <c r="AK41" s="344" t="s">
        <v>370</v>
      </c>
      <c r="AL41" s="378" t="s">
        <v>370</v>
      </c>
      <c r="AM41" s="213"/>
      <c r="AR41" s="24"/>
    </row>
    <row r="42" spans="1:45">
      <c r="A42" s="313" t="s">
        <v>148</v>
      </c>
      <c r="B42" s="365" t="s">
        <v>370</v>
      </c>
      <c r="C42" s="365" t="s">
        <v>370</v>
      </c>
      <c r="D42" s="365" t="s">
        <v>370</v>
      </c>
      <c r="E42" s="365" t="s">
        <v>370</v>
      </c>
      <c r="F42" s="365" t="s">
        <v>370</v>
      </c>
      <c r="G42" s="365">
        <v>55311</v>
      </c>
      <c r="H42" s="365" t="s">
        <v>370</v>
      </c>
      <c r="I42" s="365" t="s">
        <v>370</v>
      </c>
      <c r="J42" s="214" t="s">
        <v>370</v>
      </c>
      <c r="K42" s="214" t="s">
        <v>370</v>
      </c>
      <c r="L42" s="365" t="s">
        <v>370</v>
      </c>
      <c r="M42" s="214" t="s">
        <v>370</v>
      </c>
      <c r="N42" s="214" t="s">
        <v>370</v>
      </c>
      <c r="O42" s="214" t="s">
        <v>370</v>
      </c>
      <c r="P42" s="365" t="s">
        <v>370</v>
      </c>
      <c r="Q42" s="365" t="s">
        <v>370</v>
      </c>
      <c r="R42" s="365" t="s">
        <v>370</v>
      </c>
      <c r="S42" s="214" t="s">
        <v>370</v>
      </c>
      <c r="T42" s="367" t="s">
        <v>368</v>
      </c>
      <c r="U42" s="366" t="s">
        <v>370</v>
      </c>
      <c r="V42" s="214" t="s">
        <v>370</v>
      </c>
      <c r="W42" s="366" t="s">
        <v>370</v>
      </c>
      <c r="X42" s="366" t="s">
        <v>370</v>
      </c>
      <c r="Y42" s="367" t="s">
        <v>368</v>
      </c>
      <c r="Z42" s="366" t="s">
        <v>370</v>
      </c>
      <c r="AA42" s="366" t="s">
        <v>370</v>
      </c>
      <c r="AB42" s="214" t="s">
        <v>370</v>
      </c>
      <c r="AC42" s="366">
        <v>55311</v>
      </c>
      <c r="AD42" s="214" t="s">
        <v>370</v>
      </c>
      <c r="AE42" s="214" t="s">
        <v>370</v>
      </c>
      <c r="AF42" s="214" t="s">
        <v>370</v>
      </c>
      <c r="AG42" s="214" t="s">
        <v>370</v>
      </c>
      <c r="AH42" s="214" t="s">
        <v>370</v>
      </c>
      <c r="AI42" s="214" t="s">
        <v>370</v>
      </c>
      <c r="AJ42" s="214" t="s">
        <v>370</v>
      </c>
      <c r="AK42" s="366">
        <f>SUM(AJ42,AC42,F42)</f>
        <v>55311</v>
      </c>
      <c r="AL42" s="360">
        <f>AK42/AK$46*100</f>
        <v>0.21006657596228578</v>
      </c>
      <c r="AM42" s="213"/>
      <c r="AR42" s="24"/>
    </row>
    <row r="43" spans="1:45">
      <c r="A43" s="313" t="s">
        <v>149</v>
      </c>
      <c r="B43" s="365" t="s">
        <v>370</v>
      </c>
      <c r="C43" s="365" t="s">
        <v>370</v>
      </c>
      <c r="D43" s="365" t="s">
        <v>370</v>
      </c>
      <c r="E43" s="365" t="s">
        <v>370</v>
      </c>
      <c r="F43" s="365" t="s">
        <v>370</v>
      </c>
      <c r="G43" s="365">
        <v>2067829</v>
      </c>
      <c r="H43" s="365">
        <v>4536</v>
      </c>
      <c r="I43" s="365" t="s">
        <v>370</v>
      </c>
      <c r="J43" s="214" t="s">
        <v>370</v>
      </c>
      <c r="K43" s="214" t="s">
        <v>370</v>
      </c>
      <c r="L43" s="365">
        <v>187156</v>
      </c>
      <c r="M43" s="214" t="s">
        <v>370</v>
      </c>
      <c r="N43" s="365">
        <v>112407</v>
      </c>
      <c r="O43" s="365">
        <v>407727</v>
      </c>
      <c r="P43" s="373" t="s">
        <v>372</v>
      </c>
      <c r="Q43" s="367" t="s">
        <v>368</v>
      </c>
      <c r="R43" s="365" t="s">
        <v>370</v>
      </c>
      <c r="S43" s="214" t="s">
        <v>370</v>
      </c>
      <c r="T43" s="366">
        <v>394865</v>
      </c>
      <c r="U43" s="366" t="s">
        <v>370</v>
      </c>
      <c r="V43" s="367" t="s">
        <v>368</v>
      </c>
      <c r="W43" s="366" t="s">
        <v>370</v>
      </c>
      <c r="X43" s="366" t="s">
        <v>370</v>
      </c>
      <c r="Y43" s="366">
        <v>7667</v>
      </c>
      <c r="Z43" s="366">
        <v>160078</v>
      </c>
      <c r="AA43" s="366" t="s">
        <v>370</v>
      </c>
      <c r="AB43" s="367" t="s">
        <v>368</v>
      </c>
      <c r="AC43" s="366">
        <v>3342265</v>
      </c>
      <c r="AD43" s="214" t="s">
        <v>370</v>
      </c>
      <c r="AE43" s="214" t="s">
        <v>370</v>
      </c>
      <c r="AF43" s="214" t="s">
        <v>370</v>
      </c>
      <c r="AG43" s="214" t="s">
        <v>370</v>
      </c>
      <c r="AH43" s="214" t="s">
        <v>370</v>
      </c>
      <c r="AI43" s="214" t="s">
        <v>370</v>
      </c>
      <c r="AJ43" s="214" t="s">
        <v>370</v>
      </c>
      <c r="AK43" s="366">
        <f>SUM(AJ43,AC43,F43)</f>
        <v>3342265</v>
      </c>
      <c r="AL43" s="360">
        <f>AK43/AK$46*100</f>
        <v>12.693644383731788</v>
      </c>
      <c r="AM43" s="213"/>
      <c r="AN43" s="266"/>
      <c r="AR43" s="24"/>
    </row>
    <row r="44" spans="1:45">
      <c r="A44" s="313" t="s">
        <v>150</v>
      </c>
      <c r="B44" s="365" t="s">
        <v>370</v>
      </c>
      <c r="C44" s="365" t="s">
        <v>370</v>
      </c>
      <c r="D44" s="365" t="s">
        <v>370</v>
      </c>
      <c r="E44" s="365" t="s">
        <v>370</v>
      </c>
      <c r="F44" s="365" t="s">
        <v>370</v>
      </c>
      <c r="G44" s="367" t="s">
        <v>368</v>
      </c>
      <c r="H44" s="365" t="s">
        <v>370</v>
      </c>
      <c r="I44" s="365" t="s">
        <v>370</v>
      </c>
      <c r="J44" s="214" t="s">
        <v>370</v>
      </c>
      <c r="K44" s="214" t="s">
        <v>370</v>
      </c>
      <c r="L44" s="365" t="s">
        <v>370</v>
      </c>
      <c r="M44" s="214" t="s">
        <v>370</v>
      </c>
      <c r="N44" s="365" t="s">
        <v>370</v>
      </c>
      <c r="O44" s="365" t="s">
        <v>370</v>
      </c>
      <c r="P44" s="365" t="s">
        <v>370</v>
      </c>
      <c r="Q44" s="365" t="s">
        <v>370</v>
      </c>
      <c r="R44" s="365" t="s">
        <v>370</v>
      </c>
      <c r="S44" s="214" t="s">
        <v>370</v>
      </c>
      <c r="T44" s="366" t="s">
        <v>370</v>
      </c>
      <c r="U44" s="366" t="s">
        <v>370</v>
      </c>
      <c r="V44" s="214" t="s">
        <v>370</v>
      </c>
      <c r="W44" s="366" t="s">
        <v>370</v>
      </c>
      <c r="X44" s="366" t="s">
        <v>370</v>
      </c>
      <c r="Y44" s="367" t="s">
        <v>368</v>
      </c>
      <c r="Z44" s="366" t="s">
        <v>370</v>
      </c>
      <c r="AA44" s="366" t="s">
        <v>370</v>
      </c>
      <c r="AB44" s="366" t="s">
        <v>370</v>
      </c>
      <c r="AC44" s="366" t="s">
        <v>370</v>
      </c>
      <c r="AD44" s="214" t="s">
        <v>370</v>
      </c>
      <c r="AE44" s="214" t="s">
        <v>370</v>
      </c>
      <c r="AF44" s="214" t="s">
        <v>370</v>
      </c>
      <c r="AG44" s="214" t="s">
        <v>370</v>
      </c>
      <c r="AH44" s="214" t="s">
        <v>370</v>
      </c>
      <c r="AI44" s="214" t="s">
        <v>370</v>
      </c>
      <c r="AJ44" s="214" t="s">
        <v>370</v>
      </c>
      <c r="AK44" s="344" t="s">
        <v>370</v>
      </c>
      <c r="AL44" s="378" t="s">
        <v>370</v>
      </c>
      <c r="AM44" s="213"/>
      <c r="AR44" s="24"/>
    </row>
    <row r="45" spans="1:45">
      <c r="A45" s="313" t="s">
        <v>151</v>
      </c>
      <c r="B45" s="365" t="s">
        <v>370</v>
      </c>
      <c r="C45" s="365" t="s">
        <v>370</v>
      </c>
      <c r="D45" s="365" t="s">
        <v>370</v>
      </c>
      <c r="E45" s="365" t="s">
        <v>370</v>
      </c>
      <c r="F45" s="365" t="s">
        <v>370</v>
      </c>
      <c r="G45" s="367" t="s">
        <v>368</v>
      </c>
      <c r="H45" s="365" t="s">
        <v>370</v>
      </c>
      <c r="I45" s="365" t="s">
        <v>370</v>
      </c>
      <c r="J45" s="214" t="s">
        <v>370</v>
      </c>
      <c r="K45" s="214" t="s">
        <v>370</v>
      </c>
      <c r="L45" s="365" t="s">
        <v>370</v>
      </c>
      <c r="M45" s="214" t="s">
        <v>370</v>
      </c>
      <c r="N45" s="365" t="s">
        <v>370</v>
      </c>
      <c r="O45" s="365" t="s">
        <v>370</v>
      </c>
      <c r="P45" s="365">
        <v>2625</v>
      </c>
      <c r="Q45" s="365">
        <v>186593</v>
      </c>
      <c r="R45" s="365" t="s">
        <v>370</v>
      </c>
      <c r="S45" s="214" t="s">
        <v>370</v>
      </c>
      <c r="T45" s="366" t="s">
        <v>370</v>
      </c>
      <c r="U45" s="366" t="s">
        <v>370</v>
      </c>
      <c r="V45" s="214" t="s">
        <v>370</v>
      </c>
      <c r="W45" s="366" t="s">
        <v>370</v>
      </c>
      <c r="X45" s="366" t="s">
        <v>370</v>
      </c>
      <c r="Y45" s="366" t="s">
        <v>370</v>
      </c>
      <c r="Z45" s="366" t="s">
        <v>370</v>
      </c>
      <c r="AA45" s="366" t="s">
        <v>370</v>
      </c>
      <c r="AB45" s="366" t="s">
        <v>370</v>
      </c>
      <c r="AC45" s="366">
        <v>189218</v>
      </c>
      <c r="AD45" s="214" t="s">
        <v>370</v>
      </c>
      <c r="AE45" s="214" t="s">
        <v>370</v>
      </c>
      <c r="AF45" s="214" t="s">
        <v>370</v>
      </c>
      <c r="AG45" s="214" t="s">
        <v>370</v>
      </c>
      <c r="AH45" s="214" t="s">
        <v>370</v>
      </c>
      <c r="AI45" s="214" t="s">
        <v>370</v>
      </c>
      <c r="AJ45" s="214" t="s">
        <v>370</v>
      </c>
      <c r="AK45" s="366">
        <f>SUM(AJ45,AC45,F45)</f>
        <v>189218</v>
      </c>
      <c r="AL45" s="360">
        <f>AK45/AK$46*100</f>
        <v>0.71863422050644166</v>
      </c>
      <c r="AM45" s="213"/>
      <c r="AR45" s="24"/>
    </row>
    <row r="46" spans="1:45">
      <c r="A46" s="315" t="s">
        <v>152</v>
      </c>
      <c r="B46" s="374">
        <v>1529414</v>
      </c>
      <c r="C46" s="374">
        <v>157715</v>
      </c>
      <c r="D46" s="374">
        <v>586304</v>
      </c>
      <c r="E46" s="374">
        <v>705134</v>
      </c>
      <c r="F46" s="374">
        <f>SUM(F3:F45)</f>
        <v>2978567</v>
      </c>
      <c r="G46" s="374">
        <v>3054412</v>
      </c>
      <c r="H46" s="374">
        <v>28908</v>
      </c>
      <c r="I46" s="374">
        <v>502806</v>
      </c>
      <c r="J46" s="375" t="s">
        <v>368</v>
      </c>
      <c r="K46" s="375" t="s">
        <v>368</v>
      </c>
      <c r="L46" s="374">
        <v>986954</v>
      </c>
      <c r="M46" s="376" t="s">
        <v>370</v>
      </c>
      <c r="N46" s="374">
        <v>473525</v>
      </c>
      <c r="O46" s="374">
        <v>715831</v>
      </c>
      <c r="P46" s="374">
        <v>53616</v>
      </c>
      <c r="Q46" s="374">
        <v>305135</v>
      </c>
      <c r="R46" s="374">
        <v>214959</v>
      </c>
      <c r="S46" s="375" t="s">
        <v>368</v>
      </c>
      <c r="T46" s="377">
        <v>5930307</v>
      </c>
      <c r="U46" s="377">
        <v>86608</v>
      </c>
      <c r="V46" s="377">
        <v>136045</v>
      </c>
      <c r="W46" s="377">
        <v>63094</v>
      </c>
      <c r="X46" s="377">
        <v>4462</v>
      </c>
      <c r="Y46" s="377">
        <v>651022</v>
      </c>
      <c r="Z46" s="377">
        <v>353292</v>
      </c>
      <c r="AA46" s="377">
        <v>110157</v>
      </c>
      <c r="AB46" s="377">
        <v>3196070</v>
      </c>
      <c r="AC46" s="377">
        <v>16867203</v>
      </c>
      <c r="AD46" s="215">
        <v>3515400</v>
      </c>
      <c r="AE46" s="215">
        <v>100750</v>
      </c>
      <c r="AF46" s="215">
        <v>33176</v>
      </c>
      <c r="AG46" s="215">
        <v>500348</v>
      </c>
      <c r="AH46" s="215">
        <v>1861020</v>
      </c>
      <c r="AI46" s="215">
        <v>473760</v>
      </c>
      <c r="AJ46" s="215">
        <v>6484454</v>
      </c>
      <c r="AK46" s="377">
        <f>SUM(AJ46,AC46,F46)</f>
        <v>26330224</v>
      </c>
      <c r="AL46" s="364">
        <v>100</v>
      </c>
      <c r="AN46" s="266"/>
    </row>
    <row r="47" spans="1:45">
      <c r="A47" s="24" t="s">
        <v>369</v>
      </c>
      <c r="B47" s="33"/>
      <c r="C47" s="33"/>
      <c r="D47" s="33"/>
      <c r="E47" s="33"/>
      <c r="F47" s="33"/>
      <c r="G47" s="33"/>
      <c r="H47" s="33"/>
      <c r="I47" s="33"/>
      <c r="J47" s="341"/>
      <c r="K47" s="341"/>
      <c r="L47" s="33"/>
      <c r="M47" s="33"/>
      <c r="N47" s="33"/>
      <c r="O47" s="33"/>
      <c r="P47" s="33"/>
      <c r="Q47" s="33"/>
      <c r="R47" s="33"/>
      <c r="S47" s="341"/>
      <c r="T47" s="268"/>
      <c r="U47" s="268"/>
      <c r="V47" s="268"/>
      <c r="W47" s="268"/>
      <c r="X47" s="268"/>
      <c r="Y47" s="268"/>
      <c r="Z47" s="268"/>
      <c r="AA47" s="268"/>
      <c r="AB47" s="268"/>
      <c r="AC47" s="268"/>
      <c r="AD47" s="214"/>
      <c r="AE47" s="214"/>
      <c r="AF47" s="214"/>
      <c r="AG47" s="214"/>
      <c r="AH47" s="214"/>
      <c r="AI47" s="214"/>
      <c r="AJ47" s="214"/>
      <c r="AK47" s="268"/>
      <c r="AL47" s="269"/>
      <c r="AN47" s="266"/>
    </row>
    <row r="48" spans="1:45">
      <c r="A48" s="321" t="s">
        <v>393</v>
      </c>
      <c r="B48" s="25"/>
      <c r="C48" s="25"/>
      <c r="D48" s="25"/>
      <c r="E48" s="25"/>
      <c r="F48" s="25"/>
      <c r="G48" s="26"/>
      <c r="H48" s="26"/>
      <c r="I48" s="33"/>
      <c r="J48" s="32"/>
      <c r="K48" s="32"/>
      <c r="L48" s="26"/>
      <c r="M48" s="32"/>
      <c r="N48" s="26"/>
      <c r="O48" s="26"/>
      <c r="P48" s="26"/>
      <c r="Q48" s="25"/>
      <c r="R48" s="25"/>
      <c r="S48" s="31"/>
      <c r="T48" s="25"/>
      <c r="U48" s="31"/>
      <c r="V48" s="25"/>
      <c r="W48" s="25"/>
      <c r="X48" s="31"/>
      <c r="Y48" s="25"/>
      <c r="Z48" s="25"/>
      <c r="AA48" s="25"/>
      <c r="AB48" s="25"/>
      <c r="AC48" s="25"/>
      <c r="AD48" s="25"/>
      <c r="AE48" s="25"/>
      <c r="AF48" s="25"/>
      <c r="AG48" s="25"/>
      <c r="AH48" s="25"/>
      <c r="AI48" s="31"/>
      <c r="AJ48" s="25"/>
      <c r="AK48" s="25"/>
      <c r="AL48" s="29"/>
      <c r="AN48" s="266"/>
    </row>
    <row r="49" spans="1:40">
      <c r="A49" s="332" t="s">
        <v>397</v>
      </c>
      <c r="B49" s="25"/>
      <c r="C49" s="25"/>
      <c r="D49" s="25"/>
      <c r="E49" s="25"/>
      <c r="F49" s="25"/>
      <c r="G49" s="26"/>
      <c r="H49" s="26"/>
      <c r="I49" s="33"/>
      <c r="J49" s="32"/>
      <c r="K49" s="32"/>
      <c r="L49" s="26"/>
      <c r="M49" s="32"/>
      <c r="N49" s="26"/>
      <c r="O49" s="26"/>
      <c r="P49" s="26"/>
      <c r="Q49" s="25"/>
      <c r="R49" s="25"/>
      <c r="S49" s="31"/>
      <c r="T49" s="25"/>
      <c r="U49" s="31"/>
      <c r="V49" s="25"/>
      <c r="W49" s="25"/>
      <c r="X49" s="31"/>
      <c r="Y49" s="25"/>
      <c r="Z49" s="25"/>
      <c r="AA49" s="25"/>
      <c r="AB49" s="25"/>
      <c r="AC49" s="25"/>
      <c r="AD49" s="25"/>
      <c r="AE49" s="25"/>
      <c r="AF49" s="25"/>
      <c r="AG49" s="25"/>
      <c r="AH49" s="25"/>
      <c r="AI49" s="31"/>
      <c r="AJ49" s="25"/>
      <c r="AK49" s="25"/>
      <c r="AL49" s="29"/>
      <c r="AN49" s="266"/>
    </row>
    <row r="50" spans="1:40">
      <c r="A50" s="332" t="s">
        <v>406</v>
      </c>
      <c r="B50" s="25"/>
      <c r="C50" s="25"/>
      <c r="D50" s="25"/>
      <c r="E50" s="25"/>
      <c r="F50" s="25"/>
      <c r="G50" s="26"/>
      <c r="H50" s="26"/>
      <c r="I50" s="33"/>
      <c r="J50" s="32"/>
      <c r="K50" s="32"/>
      <c r="L50" s="26"/>
      <c r="M50" s="32"/>
      <c r="N50" s="26"/>
      <c r="O50" s="26"/>
      <c r="P50" s="26"/>
      <c r="Q50" s="25"/>
      <c r="R50" s="25"/>
      <c r="S50" s="31"/>
      <c r="T50" s="25"/>
      <c r="U50" s="31"/>
      <c r="V50" s="25"/>
      <c r="W50" s="25"/>
      <c r="X50" s="31"/>
      <c r="Y50" s="25"/>
      <c r="Z50" s="25"/>
      <c r="AA50" s="25"/>
      <c r="AB50" s="25"/>
      <c r="AC50" s="25"/>
      <c r="AD50" s="25"/>
      <c r="AE50" s="25"/>
      <c r="AF50" s="25"/>
      <c r="AG50" s="25"/>
      <c r="AH50" s="25"/>
      <c r="AI50" s="31"/>
      <c r="AJ50" s="25"/>
      <c r="AK50" s="25"/>
      <c r="AL50" s="29"/>
      <c r="AN50" s="266"/>
    </row>
    <row r="51" spans="1:40">
      <c r="A51" s="322" t="s">
        <v>153</v>
      </c>
      <c r="B51" s="27"/>
      <c r="C51" s="27"/>
      <c r="D51" s="26"/>
      <c r="E51" s="26"/>
      <c r="F51" s="26"/>
      <c r="G51" s="26"/>
      <c r="H51" s="25"/>
      <c r="I51" s="25"/>
      <c r="J51" s="25"/>
      <c r="K51" s="25"/>
      <c r="L51" s="25"/>
      <c r="M51" s="25"/>
      <c r="N51" s="25"/>
      <c r="O51" s="25"/>
      <c r="P51" s="25"/>
      <c r="Q51" s="25"/>
      <c r="R51" s="25"/>
      <c r="S51" s="25"/>
      <c r="T51" s="25"/>
      <c r="U51" s="25"/>
      <c r="V51" s="25"/>
      <c r="W51" s="25"/>
      <c r="X51" s="25"/>
      <c r="Y51" s="25"/>
      <c r="Z51" s="25"/>
      <c r="AA51" s="25"/>
      <c r="AB51" s="25"/>
      <c r="AC51" s="26"/>
      <c r="AD51" s="25"/>
      <c r="AE51" s="25"/>
      <c r="AF51" s="25"/>
      <c r="AG51" s="25"/>
      <c r="AH51" s="25"/>
      <c r="AI51" s="25"/>
      <c r="AJ51" s="25"/>
      <c r="AK51" s="25"/>
      <c r="AL51" s="30"/>
      <c r="AN51" s="266"/>
    </row>
    <row r="52" spans="1:40">
      <c r="A52" s="322" t="s">
        <v>453</v>
      </c>
      <c r="B52" s="27"/>
      <c r="C52" s="27"/>
      <c r="D52" s="26"/>
      <c r="E52" s="26"/>
      <c r="F52" s="26"/>
      <c r="G52" s="26"/>
      <c r="H52" s="25"/>
      <c r="I52" s="25"/>
      <c r="J52" s="25"/>
      <c r="K52" s="25"/>
      <c r="L52" s="25"/>
      <c r="M52" s="25"/>
      <c r="N52" s="25"/>
      <c r="O52" s="25"/>
      <c r="P52" s="25"/>
      <c r="Q52" s="25"/>
      <c r="R52" s="25"/>
      <c r="S52" s="25"/>
      <c r="T52" s="25"/>
      <c r="U52" s="25"/>
      <c r="V52" s="25"/>
      <c r="W52" s="25"/>
      <c r="X52" s="25"/>
      <c r="Y52" s="25"/>
      <c r="Z52" s="25"/>
      <c r="AA52" s="25"/>
      <c r="AB52" s="25"/>
      <c r="AC52" s="26"/>
      <c r="AD52" s="25"/>
      <c r="AE52" s="25"/>
      <c r="AF52" s="25"/>
      <c r="AG52" s="25"/>
      <c r="AH52" s="25"/>
      <c r="AI52" s="25"/>
      <c r="AJ52" s="25"/>
      <c r="AK52" s="25"/>
      <c r="AL52" s="29"/>
      <c r="AN52" s="266"/>
    </row>
    <row r="53" spans="1:40">
      <c r="A53" s="322" t="s">
        <v>154</v>
      </c>
      <c r="B53" s="27"/>
      <c r="C53" s="27"/>
      <c r="D53" s="26"/>
      <c r="E53" s="26"/>
      <c r="F53" s="26"/>
      <c r="G53" s="26"/>
      <c r="H53" s="25"/>
      <c r="I53" s="25"/>
      <c r="J53" s="25"/>
      <c r="K53" s="25"/>
      <c r="L53" s="25"/>
      <c r="M53" s="25"/>
      <c r="N53" s="25"/>
      <c r="O53" s="25"/>
      <c r="P53" s="25"/>
      <c r="Q53" s="25"/>
      <c r="R53" s="25"/>
      <c r="S53" s="25"/>
      <c r="T53" s="25"/>
      <c r="U53" s="25"/>
      <c r="V53" s="25"/>
      <c r="W53" s="25"/>
      <c r="X53" s="25"/>
      <c r="Y53" s="25"/>
      <c r="Z53" s="25"/>
      <c r="AA53" s="25"/>
      <c r="AB53" s="25"/>
      <c r="AC53" s="26"/>
      <c r="AD53" s="25"/>
      <c r="AE53" s="25"/>
      <c r="AF53" s="25"/>
      <c r="AG53" s="25"/>
      <c r="AH53" s="25"/>
      <c r="AI53" s="25"/>
      <c r="AJ53" s="25"/>
      <c r="AK53" s="25"/>
      <c r="AL53" s="29"/>
      <c r="AN53" s="266"/>
    </row>
    <row r="54" spans="1:40">
      <c r="A54" s="28" t="s">
        <v>452</v>
      </c>
      <c r="B54" s="27"/>
      <c r="C54" s="27"/>
      <c r="D54" s="27"/>
      <c r="E54" s="27"/>
      <c r="F54" s="27"/>
      <c r="G54" s="24"/>
      <c r="H54" s="24"/>
      <c r="I54" s="24"/>
      <c r="J54" s="24"/>
      <c r="K54" s="24"/>
      <c r="L54" s="24"/>
      <c r="M54" s="24"/>
      <c r="N54" s="24"/>
      <c r="O54" s="24"/>
      <c r="P54" s="24"/>
      <c r="Q54" s="24"/>
      <c r="R54" s="24"/>
      <c r="S54" s="24"/>
      <c r="T54" s="24"/>
      <c r="U54" s="24"/>
      <c r="V54" s="24"/>
      <c r="W54" s="24"/>
      <c r="X54" s="24"/>
      <c r="Y54" s="28"/>
      <c r="Z54" s="28"/>
      <c r="AA54" s="325"/>
      <c r="AB54" s="28"/>
      <c r="AC54" s="26"/>
      <c r="AD54" s="24"/>
      <c r="AE54" s="24"/>
      <c r="AF54" s="24"/>
      <c r="AG54" s="24"/>
      <c r="AH54" s="24"/>
      <c r="AI54" s="24"/>
      <c r="AJ54" s="24"/>
      <c r="AK54" s="326"/>
    </row>
    <row r="55" spans="1:40">
      <c r="A55" s="24"/>
      <c r="B55" s="27"/>
      <c r="C55" s="27"/>
      <c r="D55" s="27"/>
      <c r="E55" s="27"/>
      <c r="F55" s="27"/>
      <c r="G55" s="24"/>
      <c r="H55" s="24"/>
      <c r="I55" s="24"/>
      <c r="J55" s="24"/>
      <c r="K55" s="24"/>
      <c r="L55" s="24"/>
      <c r="M55" s="24"/>
      <c r="N55" s="24"/>
      <c r="O55" s="24"/>
      <c r="P55" s="24"/>
      <c r="Q55" s="24"/>
      <c r="R55" s="24"/>
      <c r="S55" s="24"/>
      <c r="T55" s="24"/>
      <c r="U55" s="24"/>
      <c r="V55" s="24"/>
      <c r="W55" s="24"/>
      <c r="X55" s="24"/>
      <c r="Y55" s="28"/>
      <c r="Z55" s="28"/>
      <c r="AA55" s="325"/>
      <c r="AB55" s="28"/>
      <c r="AC55" s="26"/>
      <c r="AD55" s="24"/>
      <c r="AE55" s="24"/>
      <c r="AF55" s="24"/>
      <c r="AG55" s="24"/>
      <c r="AH55" s="24"/>
      <c r="AI55" s="24"/>
      <c r="AJ55" s="24"/>
      <c r="AK55" s="326"/>
    </row>
    <row r="56" spans="1:40">
      <c r="A56" s="25"/>
      <c r="B56" s="27"/>
      <c r="C56" s="27"/>
      <c r="D56" s="27"/>
      <c r="E56" s="27"/>
      <c r="F56" s="27"/>
      <c r="G56" s="24"/>
      <c r="H56" s="24"/>
      <c r="I56" s="24"/>
      <c r="J56" s="24"/>
      <c r="K56" s="24"/>
      <c r="L56" s="24"/>
      <c r="M56" s="24"/>
      <c r="N56" s="24"/>
      <c r="O56" s="24"/>
      <c r="P56" s="24"/>
      <c r="Q56" s="24"/>
      <c r="R56" s="24"/>
      <c r="S56" s="24"/>
      <c r="T56" s="24"/>
      <c r="U56" s="24"/>
      <c r="V56" s="24"/>
      <c r="W56" s="24"/>
      <c r="X56" s="24"/>
      <c r="Y56" s="28"/>
      <c r="Z56" s="28"/>
      <c r="AA56" s="325"/>
      <c r="AB56" s="28"/>
      <c r="AC56" s="26"/>
      <c r="AD56" s="24"/>
      <c r="AE56" s="24"/>
      <c r="AF56" s="24"/>
      <c r="AG56" s="24"/>
      <c r="AH56" s="24"/>
      <c r="AI56" s="24"/>
      <c r="AJ56" s="24"/>
      <c r="AK56" s="326"/>
    </row>
    <row r="57" spans="1:40">
      <c r="A57" s="25"/>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8"/>
      <c r="AD57" s="327"/>
      <c r="AE57" s="327"/>
      <c r="AF57" s="327"/>
      <c r="AG57" s="327"/>
      <c r="AH57" s="327"/>
      <c r="AI57" s="327"/>
      <c r="AJ57" s="327"/>
      <c r="AK57" s="327"/>
      <c r="AL57" s="327"/>
    </row>
    <row r="58" spans="1:40">
      <c r="D58" s="28"/>
      <c r="E58" s="28"/>
      <c r="F58" s="28"/>
      <c r="G58" s="28"/>
      <c r="H58" s="28"/>
      <c r="I58" s="28"/>
      <c r="J58" s="28"/>
      <c r="K58" s="28"/>
      <c r="L58" s="28"/>
      <c r="M58" s="28"/>
      <c r="N58" s="28"/>
      <c r="O58" s="28"/>
      <c r="P58" s="28"/>
      <c r="Q58" s="28"/>
      <c r="R58" s="28"/>
      <c r="S58" s="28"/>
      <c r="T58" s="24"/>
      <c r="U58" s="28"/>
      <c r="V58" s="28"/>
      <c r="W58" s="28"/>
      <c r="X58" s="28"/>
      <c r="Y58" s="28"/>
      <c r="Z58" s="28"/>
      <c r="AA58" s="28"/>
      <c r="AB58" s="28"/>
      <c r="AC58" s="329"/>
      <c r="AD58" s="28"/>
      <c r="AE58" s="28"/>
      <c r="AF58" s="28"/>
      <c r="AG58" s="28"/>
      <c r="AH58" s="28"/>
      <c r="AI58" s="28"/>
      <c r="AJ58" s="28"/>
      <c r="AK58" s="330"/>
    </row>
    <row r="59" spans="1:40">
      <c r="B59" s="28"/>
      <c r="C59" s="28"/>
      <c r="D59" s="28"/>
      <c r="E59" s="28"/>
      <c r="F59" s="28"/>
      <c r="G59" s="28"/>
      <c r="H59" s="28"/>
      <c r="I59" s="28"/>
      <c r="J59" s="28"/>
      <c r="K59" s="28"/>
      <c r="L59" s="28"/>
      <c r="M59" s="28"/>
      <c r="N59" s="28"/>
      <c r="O59" s="28"/>
      <c r="P59" s="28"/>
      <c r="Q59" s="28"/>
      <c r="R59" s="28"/>
      <c r="S59" s="28"/>
      <c r="T59" s="24"/>
      <c r="U59" s="28"/>
      <c r="V59" s="28"/>
      <c r="W59" s="28"/>
      <c r="X59" s="28"/>
      <c r="Y59" s="28"/>
      <c r="Z59" s="28"/>
      <c r="AA59" s="28"/>
      <c r="AB59" s="28"/>
      <c r="AC59" s="28"/>
      <c r="AD59" s="28"/>
      <c r="AE59" s="28"/>
      <c r="AF59" s="28"/>
      <c r="AG59" s="28"/>
      <c r="AH59" s="28"/>
      <c r="AI59" s="28"/>
      <c r="AJ59" s="28"/>
      <c r="AK59" s="330"/>
    </row>
    <row r="60" spans="1:40">
      <c r="A60" s="24"/>
      <c r="B60" s="28"/>
      <c r="C60" s="28"/>
      <c r="D60" s="28"/>
      <c r="E60" s="28"/>
      <c r="F60" s="28"/>
      <c r="G60" s="28"/>
      <c r="H60" s="28"/>
      <c r="I60" s="28"/>
      <c r="J60" s="28"/>
      <c r="K60" s="28"/>
      <c r="L60" s="28"/>
      <c r="M60" s="28"/>
      <c r="N60" s="28"/>
      <c r="O60" s="28"/>
      <c r="P60" s="28"/>
      <c r="Q60" s="28"/>
      <c r="R60" s="28"/>
      <c r="S60" s="28"/>
      <c r="T60" s="24"/>
      <c r="U60" s="28"/>
      <c r="V60" s="28"/>
      <c r="W60" s="28"/>
      <c r="X60" s="28"/>
      <c r="Y60" s="28"/>
      <c r="Z60" s="28"/>
      <c r="AA60" s="28"/>
      <c r="AB60" s="28"/>
      <c r="AC60" s="28"/>
      <c r="AD60" s="28"/>
      <c r="AE60" s="28"/>
      <c r="AF60" s="28"/>
      <c r="AG60" s="28"/>
      <c r="AH60" s="28"/>
      <c r="AI60" s="28"/>
      <c r="AJ60" s="28"/>
      <c r="AK60" s="330"/>
    </row>
    <row r="61" spans="1:40">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330"/>
    </row>
    <row r="62" spans="1:40">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330"/>
    </row>
    <row r="63" spans="1:40">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330"/>
    </row>
    <row r="64" spans="1:40">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330"/>
    </row>
    <row r="65" spans="1:37">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330"/>
    </row>
    <row r="66" spans="1:37">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330"/>
    </row>
    <row r="67" spans="1:37">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330"/>
    </row>
    <row r="68" spans="1:37">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330"/>
    </row>
    <row r="69" spans="1:37">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330"/>
    </row>
    <row r="70" spans="1:37">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330"/>
    </row>
    <row r="71" spans="1:37">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330"/>
    </row>
    <row r="72" spans="1:37">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330"/>
    </row>
    <row r="73" spans="1:37">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330"/>
    </row>
    <row r="74" spans="1:37">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330"/>
    </row>
    <row r="75" spans="1:37">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330"/>
    </row>
    <row r="76" spans="1:37">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330"/>
    </row>
    <row r="77" spans="1:37">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330"/>
    </row>
    <row r="78" spans="1:37">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330"/>
    </row>
    <row r="79" spans="1:37">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330"/>
    </row>
    <row r="80" spans="1:37">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330"/>
    </row>
    <row r="81" spans="1:37">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330"/>
    </row>
    <row r="82" spans="1:37">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330"/>
    </row>
    <row r="83" spans="1:37">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330"/>
    </row>
    <row r="84" spans="1:37">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330"/>
    </row>
    <row r="85" spans="1:37">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330"/>
    </row>
    <row r="86" spans="1:37">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330"/>
    </row>
    <row r="87" spans="1:37">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330"/>
    </row>
    <row r="88" spans="1:37">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330"/>
    </row>
    <row r="89" spans="1:37">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330"/>
    </row>
    <row r="90" spans="1:37">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330"/>
    </row>
    <row r="91" spans="1:37">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330"/>
    </row>
    <row r="92" spans="1:37">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330"/>
    </row>
    <row r="93" spans="1:37">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330"/>
    </row>
    <row r="94" spans="1:37">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330"/>
    </row>
    <row r="95" spans="1:37">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330"/>
    </row>
    <row r="96" spans="1:37">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330"/>
    </row>
    <row r="97" spans="1:37">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330"/>
    </row>
    <row r="98" spans="1:37">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330"/>
    </row>
    <row r="99" spans="1:37">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330"/>
    </row>
    <row r="100" spans="1:37">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330"/>
    </row>
    <row r="101" spans="1:37">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330"/>
    </row>
    <row r="102" spans="1:37">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330"/>
    </row>
    <row r="103" spans="1:37">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330"/>
    </row>
    <row r="104" spans="1:37">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330"/>
    </row>
    <row r="105" spans="1:37">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330"/>
    </row>
    <row r="106" spans="1:37">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330"/>
    </row>
    <row r="107" spans="1:37">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330"/>
    </row>
    <row r="108" spans="1:37">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330"/>
    </row>
    <row r="109" spans="1:37">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330"/>
    </row>
    <row r="110" spans="1:37">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330"/>
    </row>
    <row r="111" spans="1:37">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330"/>
    </row>
    <row r="112" spans="1:37">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330"/>
    </row>
    <row r="113" spans="1:37">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330"/>
    </row>
    <row r="114" spans="1:37">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330"/>
    </row>
    <row r="115" spans="1:37">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330"/>
    </row>
    <row r="116" spans="1:37">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330"/>
    </row>
    <row r="117" spans="1:37">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330"/>
    </row>
    <row r="118" spans="1:37">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330"/>
    </row>
    <row r="119" spans="1:37">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330"/>
    </row>
    <row r="120" spans="1:37">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330"/>
    </row>
    <row r="121" spans="1:37">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330"/>
    </row>
    <row r="122" spans="1:37">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330"/>
    </row>
    <row r="123" spans="1:37">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330"/>
    </row>
    <row r="124" spans="1:37">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330"/>
    </row>
    <row r="125" spans="1:37">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330"/>
    </row>
    <row r="126" spans="1:37">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330"/>
    </row>
    <row r="127" spans="1:37">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330"/>
    </row>
    <row r="128" spans="1:37">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330"/>
    </row>
    <row r="129" spans="1:37">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330"/>
    </row>
    <row r="130" spans="1:37">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330"/>
    </row>
    <row r="131" spans="1:37">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330"/>
    </row>
    <row r="132" spans="1:37">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330"/>
    </row>
    <row r="133" spans="1:37">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330"/>
    </row>
    <row r="134" spans="1:37">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330"/>
    </row>
    <row r="135" spans="1:37">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330"/>
    </row>
    <row r="136" spans="1:37">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330"/>
    </row>
    <row r="137" spans="1:37">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330"/>
    </row>
    <row r="138" spans="1:37">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330"/>
    </row>
    <row r="139" spans="1:37">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330"/>
    </row>
    <row r="140" spans="1:37">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330"/>
    </row>
    <row r="141" spans="1:37">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330"/>
    </row>
    <row r="142" spans="1:37">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330"/>
    </row>
    <row r="143" spans="1:37">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330"/>
    </row>
    <row r="144" spans="1:37">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330"/>
    </row>
    <row r="145" spans="1:37">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330"/>
    </row>
    <row r="146" spans="1:37">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330"/>
    </row>
    <row r="147" spans="1:37">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330"/>
    </row>
    <row r="148" spans="1:37">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330"/>
    </row>
    <row r="149" spans="1:37">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330"/>
    </row>
    <row r="150" spans="1:37">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330"/>
    </row>
    <row r="151" spans="1:37">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330"/>
    </row>
    <row r="152" spans="1:37">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330"/>
    </row>
    <row r="153" spans="1:37">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330"/>
    </row>
    <row r="154" spans="1:37">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330"/>
    </row>
    <row r="155" spans="1:37">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330"/>
    </row>
    <row r="156" spans="1:37">
      <c r="A156" s="330"/>
      <c r="B156" s="330"/>
      <c r="C156" s="330"/>
      <c r="D156" s="330"/>
      <c r="E156" s="330"/>
      <c r="F156" s="330"/>
      <c r="G156" s="330"/>
      <c r="H156" s="330"/>
      <c r="I156" s="330"/>
      <c r="J156" s="330"/>
      <c r="K156" s="330"/>
      <c r="L156" s="330"/>
      <c r="M156" s="330"/>
      <c r="N156" s="330"/>
      <c r="O156" s="330"/>
      <c r="P156" s="330"/>
      <c r="Q156" s="330"/>
      <c r="R156" s="330"/>
      <c r="S156" s="330"/>
      <c r="T156" s="330"/>
      <c r="U156" s="330"/>
      <c r="V156" s="330"/>
      <c r="W156" s="330"/>
      <c r="X156" s="330"/>
      <c r="Y156" s="330"/>
      <c r="Z156" s="330"/>
      <c r="AA156" s="330"/>
      <c r="AB156" s="330"/>
      <c r="AC156" s="330"/>
      <c r="AD156" s="330"/>
      <c r="AE156" s="330"/>
      <c r="AF156" s="330"/>
      <c r="AG156" s="330"/>
      <c r="AH156" s="330"/>
      <c r="AI156" s="330"/>
      <c r="AJ156" s="330"/>
      <c r="AK156" s="330"/>
    </row>
    <row r="157" spans="1:37">
      <c r="A157" s="330"/>
      <c r="B157" s="330"/>
      <c r="C157" s="330"/>
      <c r="D157" s="330"/>
      <c r="E157" s="330"/>
      <c r="F157" s="330"/>
      <c r="G157" s="330"/>
      <c r="H157" s="330"/>
      <c r="I157" s="330"/>
      <c r="J157" s="330"/>
      <c r="K157" s="330"/>
      <c r="L157" s="330"/>
      <c r="M157" s="330"/>
      <c r="N157" s="330"/>
      <c r="O157" s="330"/>
      <c r="P157" s="330"/>
      <c r="Q157" s="330"/>
      <c r="R157" s="330"/>
      <c r="S157" s="330"/>
      <c r="T157" s="330"/>
      <c r="U157" s="330"/>
      <c r="V157" s="330"/>
      <c r="W157" s="330"/>
      <c r="X157" s="330"/>
      <c r="Y157" s="330"/>
      <c r="Z157" s="330"/>
      <c r="AA157" s="330"/>
      <c r="AB157" s="330"/>
      <c r="AC157" s="330"/>
      <c r="AD157" s="330"/>
      <c r="AE157" s="330"/>
      <c r="AF157" s="330"/>
      <c r="AG157" s="330"/>
      <c r="AH157" s="330"/>
      <c r="AI157" s="330"/>
      <c r="AJ157" s="330"/>
      <c r="AK157" s="330"/>
    </row>
    <row r="158" spans="1:37">
      <c r="A158" s="330"/>
      <c r="B158" s="330"/>
      <c r="C158" s="330"/>
      <c r="D158" s="330"/>
      <c r="E158" s="330"/>
      <c r="F158" s="330"/>
      <c r="G158" s="330"/>
      <c r="H158" s="330"/>
      <c r="I158" s="330"/>
      <c r="J158" s="330"/>
      <c r="K158" s="330"/>
      <c r="L158" s="330"/>
      <c r="M158" s="330"/>
      <c r="N158" s="330"/>
      <c r="O158" s="330"/>
      <c r="P158" s="330"/>
      <c r="Q158" s="330"/>
      <c r="R158" s="330"/>
      <c r="S158" s="330"/>
      <c r="T158" s="330"/>
      <c r="U158" s="330"/>
      <c r="V158" s="330"/>
      <c r="W158" s="330"/>
      <c r="X158" s="330"/>
      <c r="Y158" s="330"/>
      <c r="Z158" s="330"/>
      <c r="AA158" s="330"/>
      <c r="AB158" s="330"/>
      <c r="AC158" s="330"/>
      <c r="AD158" s="330"/>
      <c r="AE158" s="330"/>
      <c r="AF158" s="330"/>
      <c r="AG158" s="330"/>
      <c r="AH158" s="330"/>
      <c r="AI158" s="330"/>
      <c r="AJ158" s="330"/>
      <c r="AK158" s="330"/>
    </row>
    <row r="159" spans="1:37">
      <c r="A159" s="330"/>
      <c r="B159" s="330"/>
      <c r="C159" s="330"/>
      <c r="D159" s="330"/>
      <c r="E159" s="330"/>
      <c r="F159" s="330"/>
      <c r="G159" s="330"/>
      <c r="H159" s="330"/>
      <c r="I159" s="330"/>
      <c r="J159" s="330"/>
      <c r="K159" s="330"/>
      <c r="L159" s="330"/>
      <c r="M159" s="330"/>
      <c r="N159" s="330"/>
      <c r="O159" s="330"/>
      <c r="P159" s="330"/>
      <c r="Q159" s="330"/>
      <c r="R159" s="330"/>
      <c r="S159" s="330"/>
      <c r="T159" s="330"/>
      <c r="U159" s="330"/>
      <c r="V159" s="330"/>
      <c r="W159" s="330"/>
      <c r="X159" s="330"/>
      <c r="Y159" s="330"/>
      <c r="Z159" s="330"/>
      <c r="AA159" s="330"/>
      <c r="AB159" s="330"/>
      <c r="AC159" s="330"/>
      <c r="AD159" s="330"/>
      <c r="AE159" s="330"/>
      <c r="AF159" s="330"/>
      <c r="AG159" s="330"/>
      <c r="AH159" s="330"/>
      <c r="AI159" s="330"/>
      <c r="AJ159" s="330"/>
      <c r="AK159" s="330"/>
    </row>
    <row r="160" spans="1:37">
      <c r="A160" s="330"/>
      <c r="B160" s="330"/>
      <c r="C160" s="330"/>
      <c r="D160" s="330"/>
      <c r="E160" s="330"/>
      <c r="F160" s="330"/>
      <c r="G160" s="330"/>
      <c r="H160" s="330"/>
      <c r="I160" s="330"/>
      <c r="J160" s="330"/>
      <c r="K160" s="330"/>
      <c r="L160" s="330"/>
      <c r="M160" s="330"/>
      <c r="N160" s="330"/>
      <c r="O160" s="330"/>
      <c r="P160" s="330"/>
      <c r="Q160" s="330"/>
      <c r="R160" s="330"/>
      <c r="S160" s="330"/>
      <c r="T160" s="330"/>
      <c r="U160" s="330"/>
      <c r="V160" s="330"/>
      <c r="W160" s="330"/>
      <c r="X160" s="330"/>
      <c r="Y160" s="330"/>
      <c r="Z160" s="330"/>
      <c r="AA160" s="330"/>
      <c r="AB160" s="330"/>
      <c r="AC160" s="330"/>
      <c r="AD160" s="330"/>
      <c r="AE160" s="330"/>
      <c r="AF160" s="330"/>
      <c r="AG160" s="330"/>
      <c r="AH160" s="330"/>
      <c r="AI160" s="330"/>
      <c r="AJ160" s="330"/>
      <c r="AK160" s="330"/>
    </row>
    <row r="161" spans="1:37">
      <c r="A161" s="330"/>
      <c r="B161" s="330"/>
      <c r="C161" s="330"/>
      <c r="D161" s="330"/>
      <c r="E161" s="330"/>
      <c r="F161" s="330"/>
      <c r="G161" s="330"/>
      <c r="H161" s="330"/>
      <c r="I161" s="330"/>
      <c r="J161" s="330"/>
      <c r="K161" s="330"/>
      <c r="L161" s="330"/>
      <c r="M161" s="330"/>
      <c r="N161" s="330"/>
      <c r="O161" s="330"/>
      <c r="P161" s="330"/>
      <c r="Q161" s="330"/>
      <c r="R161" s="330"/>
      <c r="S161" s="330"/>
      <c r="T161" s="330"/>
      <c r="U161" s="330"/>
      <c r="V161" s="330"/>
      <c r="W161" s="330"/>
      <c r="X161" s="330"/>
      <c r="Y161" s="330"/>
      <c r="Z161" s="330"/>
      <c r="AA161" s="330"/>
      <c r="AB161" s="330"/>
      <c r="AC161" s="330"/>
      <c r="AD161" s="330"/>
      <c r="AE161" s="330"/>
      <c r="AF161" s="330"/>
      <c r="AG161" s="330"/>
      <c r="AH161" s="330"/>
      <c r="AI161" s="330"/>
      <c r="AJ161" s="330"/>
      <c r="AK161" s="330"/>
    </row>
    <row r="162" spans="1:37">
      <c r="A162" s="330"/>
      <c r="B162" s="330"/>
      <c r="C162" s="330"/>
      <c r="D162" s="330"/>
      <c r="E162" s="330"/>
      <c r="F162" s="330"/>
      <c r="G162" s="330"/>
      <c r="H162" s="330"/>
      <c r="I162" s="330"/>
      <c r="J162" s="330"/>
      <c r="K162" s="330"/>
      <c r="L162" s="330"/>
      <c r="M162" s="330"/>
      <c r="N162" s="330"/>
      <c r="O162" s="330"/>
      <c r="P162" s="330"/>
      <c r="Q162" s="330"/>
      <c r="R162" s="330"/>
      <c r="S162" s="330"/>
      <c r="T162" s="330"/>
      <c r="U162" s="330"/>
      <c r="V162" s="330"/>
      <c r="W162" s="330"/>
      <c r="X162" s="330"/>
      <c r="Y162" s="330"/>
      <c r="Z162" s="330"/>
      <c r="AA162" s="330"/>
      <c r="AB162" s="330"/>
      <c r="AC162" s="330"/>
      <c r="AD162" s="330"/>
      <c r="AE162" s="330"/>
      <c r="AF162" s="330"/>
      <c r="AG162" s="330"/>
      <c r="AH162" s="330"/>
      <c r="AI162" s="330"/>
      <c r="AJ162" s="330"/>
      <c r="AK162" s="330"/>
    </row>
    <row r="163" spans="1:37">
      <c r="A163" s="330"/>
      <c r="B163" s="330"/>
      <c r="C163" s="330"/>
      <c r="D163" s="330"/>
      <c r="E163" s="330"/>
      <c r="F163" s="330"/>
      <c r="G163" s="330"/>
      <c r="H163" s="330"/>
      <c r="I163" s="330"/>
      <c r="J163" s="330"/>
      <c r="K163" s="330"/>
      <c r="L163" s="330"/>
      <c r="M163" s="330"/>
      <c r="N163" s="330"/>
      <c r="O163" s="330"/>
      <c r="P163" s="330"/>
      <c r="Q163" s="330"/>
      <c r="R163" s="330"/>
      <c r="S163" s="330"/>
      <c r="T163" s="330"/>
      <c r="U163" s="330"/>
      <c r="V163" s="330"/>
      <c r="W163" s="330"/>
      <c r="X163" s="330"/>
      <c r="Y163" s="330"/>
      <c r="Z163" s="330"/>
      <c r="AA163" s="330"/>
      <c r="AB163" s="330"/>
      <c r="AC163" s="330"/>
      <c r="AD163" s="330"/>
      <c r="AE163" s="330"/>
      <c r="AF163" s="330"/>
      <c r="AG163" s="330"/>
      <c r="AH163" s="330"/>
      <c r="AI163" s="330"/>
      <c r="AJ163" s="330"/>
      <c r="AK163" s="330"/>
    </row>
    <row r="164" spans="1:37">
      <c r="A164" s="330"/>
      <c r="B164" s="330"/>
      <c r="C164" s="330"/>
      <c r="D164" s="330"/>
      <c r="E164" s="330"/>
      <c r="F164" s="330"/>
      <c r="G164" s="330"/>
      <c r="H164" s="330"/>
      <c r="I164" s="330"/>
      <c r="J164" s="330"/>
      <c r="K164" s="330"/>
      <c r="L164" s="330"/>
      <c r="M164" s="330"/>
      <c r="N164" s="330"/>
      <c r="O164" s="330"/>
      <c r="P164" s="330"/>
      <c r="Q164" s="330"/>
      <c r="R164" s="330"/>
      <c r="S164" s="330"/>
      <c r="T164" s="330"/>
      <c r="U164" s="330"/>
      <c r="V164" s="330"/>
      <c r="W164" s="330"/>
      <c r="X164" s="330"/>
      <c r="Y164" s="330"/>
      <c r="Z164" s="330"/>
      <c r="AA164" s="330"/>
      <c r="AB164" s="330"/>
      <c r="AC164" s="330"/>
      <c r="AD164" s="330"/>
      <c r="AE164" s="330"/>
      <c r="AF164" s="330"/>
      <c r="AG164" s="330"/>
      <c r="AH164" s="330"/>
      <c r="AI164" s="330"/>
      <c r="AJ164" s="330"/>
      <c r="AK164" s="330"/>
    </row>
    <row r="165" spans="1:37">
      <c r="A165" s="330"/>
      <c r="B165" s="330"/>
      <c r="C165" s="330"/>
      <c r="D165" s="330"/>
      <c r="E165" s="330"/>
      <c r="F165" s="330"/>
      <c r="G165" s="330"/>
      <c r="H165" s="330"/>
      <c r="I165" s="330"/>
      <c r="J165" s="330"/>
      <c r="K165" s="330"/>
      <c r="L165" s="330"/>
      <c r="M165" s="330"/>
      <c r="N165" s="330"/>
      <c r="O165" s="330"/>
      <c r="P165" s="330"/>
      <c r="Q165" s="330"/>
      <c r="R165" s="330"/>
      <c r="S165" s="330"/>
      <c r="T165" s="330"/>
      <c r="U165" s="330"/>
      <c r="V165" s="330"/>
      <c r="W165" s="330"/>
      <c r="X165" s="330"/>
      <c r="Y165" s="330"/>
      <c r="Z165" s="330"/>
      <c r="AA165" s="330"/>
      <c r="AB165" s="330"/>
      <c r="AC165" s="330"/>
      <c r="AD165" s="330"/>
      <c r="AE165" s="330"/>
      <c r="AF165" s="330"/>
      <c r="AG165" s="330"/>
      <c r="AH165" s="330"/>
      <c r="AI165" s="330"/>
      <c r="AJ165" s="330"/>
      <c r="AK165" s="330"/>
    </row>
    <row r="166" spans="1:37">
      <c r="A166" s="330"/>
      <c r="B166" s="330"/>
      <c r="C166" s="330"/>
      <c r="D166" s="330"/>
      <c r="E166" s="330"/>
      <c r="F166" s="330"/>
      <c r="G166" s="330"/>
      <c r="H166" s="330"/>
      <c r="I166" s="330"/>
      <c r="J166" s="330"/>
      <c r="K166" s="330"/>
      <c r="L166" s="330"/>
      <c r="M166" s="330"/>
      <c r="N166" s="330"/>
      <c r="O166" s="330"/>
      <c r="P166" s="330"/>
      <c r="Q166" s="330"/>
      <c r="R166" s="330"/>
      <c r="S166" s="330"/>
      <c r="T166" s="330"/>
      <c r="U166" s="330"/>
      <c r="V166" s="330"/>
      <c r="W166" s="330"/>
      <c r="X166" s="330"/>
      <c r="Y166" s="330"/>
      <c r="Z166" s="330"/>
      <c r="AA166" s="330"/>
      <c r="AB166" s="330"/>
      <c r="AC166" s="330"/>
      <c r="AD166" s="330"/>
      <c r="AE166" s="330"/>
      <c r="AF166" s="330"/>
      <c r="AG166" s="330"/>
      <c r="AH166" s="330"/>
      <c r="AI166" s="330"/>
      <c r="AJ166" s="330"/>
      <c r="AK166" s="330"/>
    </row>
    <row r="167" spans="1:37">
      <c r="A167" s="330"/>
      <c r="B167" s="330"/>
      <c r="C167" s="330"/>
      <c r="D167" s="330"/>
      <c r="E167" s="330"/>
      <c r="F167" s="330"/>
      <c r="G167" s="330"/>
      <c r="H167" s="330"/>
      <c r="I167" s="330"/>
      <c r="J167" s="330"/>
      <c r="K167" s="330"/>
      <c r="L167" s="330"/>
      <c r="M167" s="330"/>
      <c r="N167" s="330"/>
      <c r="O167" s="330"/>
      <c r="P167" s="330"/>
      <c r="Q167" s="330"/>
      <c r="R167" s="330"/>
      <c r="S167" s="330"/>
      <c r="T167" s="330"/>
      <c r="U167" s="330"/>
      <c r="V167" s="330"/>
      <c r="W167" s="330"/>
      <c r="X167" s="330"/>
      <c r="Y167" s="330"/>
      <c r="Z167" s="330"/>
      <c r="AA167" s="330"/>
      <c r="AB167" s="330"/>
      <c r="AC167" s="330"/>
      <c r="AD167" s="330"/>
      <c r="AE167" s="330"/>
      <c r="AF167" s="330"/>
      <c r="AG167" s="330"/>
      <c r="AH167" s="330"/>
      <c r="AI167" s="330"/>
      <c r="AJ167" s="330"/>
      <c r="AK167" s="330"/>
    </row>
    <row r="168" spans="1:37">
      <c r="A168" s="330"/>
      <c r="B168" s="330"/>
      <c r="C168" s="330"/>
      <c r="D168" s="330"/>
      <c r="E168" s="330"/>
      <c r="F168" s="330"/>
      <c r="G168" s="330"/>
      <c r="H168" s="330"/>
      <c r="I168" s="330"/>
      <c r="J168" s="330"/>
      <c r="K168" s="330"/>
      <c r="L168" s="330"/>
      <c r="M168" s="330"/>
      <c r="N168" s="330"/>
      <c r="O168" s="330"/>
      <c r="P168" s="330"/>
      <c r="Q168" s="330"/>
      <c r="R168" s="330"/>
      <c r="S168" s="330"/>
      <c r="T168" s="330"/>
      <c r="U168" s="330"/>
      <c r="V168" s="330"/>
      <c r="W168" s="330"/>
      <c r="X168" s="330"/>
      <c r="Y168" s="330"/>
      <c r="Z168" s="330"/>
      <c r="AA168" s="330"/>
      <c r="AB168" s="330"/>
      <c r="AC168" s="330"/>
      <c r="AD168" s="330"/>
      <c r="AE168" s="330"/>
      <c r="AF168" s="330"/>
      <c r="AG168" s="330"/>
      <c r="AH168" s="330"/>
      <c r="AI168" s="330"/>
      <c r="AJ168" s="330"/>
      <c r="AK168" s="330"/>
    </row>
    <row r="169" spans="1:37">
      <c r="A169" s="330"/>
      <c r="B169" s="330"/>
      <c r="C169" s="330"/>
      <c r="D169" s="330"/>
      <c r="E169" s="330"/>
      <c r="F169" s="330"/>
      <c r="G169" s="330"/>
      <c r="H169" s="330"/>
      <c r="I169" s="330"/>
      <c r="J169" s="330"/>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c r="AK169" s="330"/>
    </row>
    <row r="170" spans="1:37">
      <c r="A170" s="330"/>
      <c r="B170" s="330"/>
      <c r="C170" s="330"/>
      <c r="D170" s="330"/>
      <c r="E170" s="330"/>
      <c r="F170" s="330"/>
      <c r="G170" s="330"/>
      <c r="H170" s="330"/>
      <c r="I170" s="330"/>
      <c r="J170" s="330"/>
      <c r="K170" s="330"/>
      <c r="L170" s="330"/>
      <c r="M170" s="330"/>
      <c r="N170" s="330"/>
      <c r="O170" s="330"/>
      <c r="P170" s="330"/>
      <c r="Q170" s="330"/>
      <c r="R170" s="330"/>
      <c r="S170" s="330"/>
      <c r="T170" s="330"/>
      <c r="U170" s="330"/>
      <c r="V170" s="330"/>
      <c r="W170" s="330"/>
      <c r="X170" s="330"/>
      <c r="Y170" s="330"/>
      <c r="Z170" s="330"/>
      <c r="AA170" s="330"/>
      <c r="AB170" s="330"/>
      <c r="AC170" s="330"/>
      <c r="AD170" s="330"/>
      <c r="AE170" s="330"/>
      <c r="AF170" s="330"/>
      <c r="AG170" s="330"/>
      <c r="AH170" s="330"/>
      <c r="AI170" s="330"/>
      <c r="AJ170" s="330"/>
      <c r="AK170" s="330"/>
    </row>
    <row r="171" spans="1:37">
      <c r="A171" s="330"/>
      <c r="B171" s="330"/>
      <c r="C171" s="330"/>
      <c r="D171" s="330"/>
      <c r="E171" s="330"/>
      <c r="F171" s="330"/>
      <c r="G171" s="330"/>
      <c r="H171" s="330"/>
      <c r="I171" s="330"/>
      <c r="J171" s="330"/>
      <c r="K171" s="330"/>
      <c r="L171" s="330"/>
      <c r="M171" s="330"/>
      <c r="N171" s="330"/>
      <c r="O171" s="330"/>
      <c r="P171" s="330"/>
      <c r="Q171" s="330"/>
      <c r="R171" s="330"/>
      <c r="S171" s="330"/>
      <c r="T171" s="330"/>
      <c r="U171" s="330"/>
      <c r="V171" s="330"/>
      <c r="W171" s="330"/>
      <c r="X171" s="330"/>
      <c r="Y171" s="330"/>
      <c r="Z171" s="330"/>
      <c r="AA171" s="330"/>
      <c r="AB171" s="330"/>
      <c r="AC171" s="330"/>
      <c r="AD171" s="330"/>
      <c r="AE171" s="330"/>
      <c r="AF171" s="330"/>
      <c r="AG171" s="330"/>
      <c r="AH171" s="330"/>
      <c r="AI171" s="330"/>
      <c r="AJ171" s="330"/>
      <c r="AK171" s="330"/>
    </row>
    <row r="172" spans="1:37">
      <c r="A172" s="330"/>
      <c r="B172" s="330"/>
      <c r="C172" s="330"/>
      <c r="D172" s="330"/>
      <c r="E172" s="330"/>
      <c r="F172" s="330"/>
      <c r="G172" s="330"/>
      <c r="H172" s="330"/>
      <c r="I172" s="330"/>
      <c r="J172" s="330"/>
      <c r="K172" s="330"/>
      <c r="L172" s="330"/>
      <c r="M172" s="330"/>
      <c r="N172" s="330"/>
      <c r="O172" s="330"/>
      <c r="P172" s="330"/>
      <c r="Q172" s="330"/>
      <c r="R172" s="330"/>
      <c r="S172" s="330"/>
      <c r="T172" s="330"/>
      <c r="U172" s="330"/>
      <c r="V172" s="330"/>
      <c r="W172" s="330"/>
      <c r="X172" s="330"/>
      <c r="Y172" s="330"/>
      <c r="Z172" s="330"/>
      <c r="AA172" s="330"/>
      <c r="AB172" s="330"/>
      <c r="AC172" s="330"/>
      <c r="AD172" s="330"/>
      <c r="AE172" s="330"/>
      <c r="AF172" s="330"/>
      <c r="AG172" s="330"/>
      <c r="AH172" s="330"/>
      <c r="AI172" s="330"/>
      <c r="AJ172" s="330"/>
      <c r="AK172" s="330"/>
    </row>
    <row r="173" spans="1:37">
      <c r="A173" s="330"/>
      <c r="B173" s="330"/>
      <c r="C173" s="330"/>
      <c r="D173" s="330"/>
      <c r="E173" s="330"/>
      <c r="F173" s="330"/>
      <c r="G173" s="330"/>
      <c r="H173" s="330"/>
      <c r="I173" s="330"/>
      <c r="J173" s="330"/>
      <c r="K173" s="330"/>
      <c r="L173" s="330"/>
      <c r="M173" s="330"/>
      <c r="N173" s="330"/>
      <c r="O173" s="330"/>
      <c r="P173" s="330"/>
      <c r="Q173" s="330"/>
      <c r="R173" s="330"/>
      <c r="S173" s="330"/>
      <c r="T173" s="330"/>
      <c r="U173" s="330"/>
      <c r="V173" s="330"/>
      <c r="W173" s="330"/>
      <c r="X173" s="330"/>
      <c r="Y173" s="330"/>
      <c r="Z173" s="330"/>
      <c r="AA173" s="330"/>
      <c r="AB173" s="330"/>
      <c r="AC173" s="330"/>
      <c r="AD173" s="330"/>
      <c r="AE173" s="330"/>
      <c r="AF173" s="330"/>
      <c r="AG173" s="330"/>
      <c r="AH173" s="330"/>
      <c r="AI173" s="330"/>
      <c r="AJ173" s="330"/>
      <c r="AK173" s="330"/>
    </row>
    <row r="174" spans="1:37">
      <c r="A174" s="330"/>
      <c r="B174" s="330"/>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330"/>
      <c r="AK174" s="330"/>
    </row>
    <row r="175" spans="1:37">
      <c r="A175" s="330"/>
      <c r="B175" s="330"/>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330"/>
      <c r="AK175" s="330"/>
    </row>
    <row r="176" spans="1:37">
      <c r="A176" s="330"/>
      <c r="B176" s="330"/>
      <c r="C176" s="330"/>
      <c r="D176" s="330"/>
      <c r="E176" s="330"/>
      <c r="F176" s="330"/>
      <c r="G176" s="330"/>
      <c r="H176" s="330"/>
      <c r="I176" s="330"/>
      <c r="J176" s="330"/>
      <c r="K176" s="330"/>
      <c r="L176" s="330"/>
      <c r="M176" s="330"/>
      <c r="N176" s="330"/>
      <c r="O176" s="330"/>
      <c r="P176" s="330"/>
      <c r="Q176" s="330"/>
      <c r="R176" s="330"/>
      <c r="S176" s="330"/>
      <c r="T176" s="330"/>
      <c r="U176" s="330"/>
      <c r="V176" s="330"/>
      <c r="W176" s="330"/>
      <c r="X176" s="330"/>
      <c r="Y176" s="330"/>
      <c r="Z176" s="330"/>
      <c r="AA176" s="330"/>
      <c r="AB176" s="330"/>
      <c r="AC176" s="330"/>
      <c r="AD176" s="330"/>
      <c r="AE176" s="330"/>
      <c r="AF176" s="330"/>
      <c r="AG176" s="330"/>
      <c r="AH176" s="330"/>
      <c r="AI176" s="330"/>
      <c r="AJ176" s="330"/>
      <c r="AK176" s="330"/>
    </row>
    <row r="177" spans="1:37">
      <c r="A177" s="330"/>
      <c r="B177" s="330"/>
      <c r="C177" s="330"/>
      <c r="D177" s="330"/>
      <c r="E177" s="330"/>
      <c r="F177" s="330"/>
      <c r="G177" s="330"/>
      <c r="H177" s="330"/>
      <c r="I177" s="330"/>
      <c r="J177" s="330"/>
      <c r="K177" s="330"/>
      <c r="L177" s="330"/>
      <c r="M177" s="330"/>
      <c r="N177" s="330"/>
      <c r="O177" s="330"/>
      <c r="P177" s="330"/>
      <c r="Q177" s="330"/>
      <c r="R177" s="330"/>
      <c r="S177" s="330"/>
      <c r="T177" s="330"/>
      <c r="U177" s="330"/>
      <c r="V177" s="330"/>
      <c r="W177" s="330"/>
      <c r="X177" s="330"/>
      <c r="Y177" s="330"/>
      <c r="Z177" s="330"/>
      <c r="AA177" s="330"/>
      <c r="AB177" s="330"/>
      <c r="AC177" s="330"/>
      <c r="AD177" s="330"/>
      <c r="AE177" s="330"/>
      <c r="AF177" s="330"/>
      <c r="AG177" s="330"/>
      <c r="AH177" s="330"/>
      <c r="AI177" s="330"/>
      <c r="AJ177" s="330"/>
      <c r="AK177" s="330"/>
    </row>
    <row r="178" spans="1:37">
      <c r="A178" s="330"/>
      <c r="B178" s="330"/>
      <c r="C178" s="330"/>
      <c r="D178" s="330"/>
      <c r="E178" s="330"/>
      <c r="F178" s="330"/>
      <c r="G178" s="330"/>
      <c r="H178" s="330"/>
      <c r="I178" s="330"/>
      <c r="J178" s="330"/>
      <c r="K178" s="330"/>
      <c r="L178" s="330"/>
      <c r="M178" s="330"/>
      <c r="N178" s="330"/>
      <c r="O178" s="330"/>
      <c r="P178" s="330"/>
      <c r="Q178" s="330"/>
      <c r="R178" s="330"/>
      <c r="S178" s="330"/>
      <c r="T178" s="330"/>
      <c r="U178" s="330"/>
      <c r="V178" s="330"/>
      <c r="W178" s="330"/>
      <c r="X178" s="330"/>
      <c r="Y178" s="330"/>
      <c r="Z178" s="330"/>
      <c r="AA178" s="330"/>
      <c r="AB178" s="330"/>
      <c r="AC178" s="330"/>
      <c r="AD178" s="330"/>
      <c r="AE178" s="330"/>
      <c r="AF178" s="330"/>
      <c r="AG178" s="330"/>
      <c r="AH178" s="330"/>
      <c r="AI178" s="330"/>
      <c r="AJ178" s="330"/>
      <c r="AK178" s="330"/>
    </row>
    <row r="179" spans="1:37">
      <c r="A179" s="330"/>
      <c r="B179" s="330"/>
      <c r="C179" s="330"/>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0"/>
      <c r="AK179" s="330"/>
    </row>
    <row r="180" spans="1:37">
      <c r="A180" s="330"/>
      <c r="B180" s="330"/>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row>
    <row r="181" spans="1:37">
      <c r="A181" s="330"/>
      <c r="B181" s="330"/>
      <c r="C181" s="330"/>
      <c r="D181" s="330"/>
      <c r="E181" s="330"/>
      <c r="F181" s="330"/>
      <c r="G181" s="330"/>
      <c r="H181" s="330"/>
      <c r="I181" s="330"/>
      <c r="J181" s="330"/>
      <c r="K181" s="330"/>
      <c r="L181" s="330"/>
      <c r="M181" s="330"/>
      <c r="N181" s="330"/>
      <c r="O181" s="330"/>
      <c r="P181" s="330"/>
      <c r="Q181" s="330"/>
      <c r="R181" s="330"/>
      <c r="S181" s="330"/>
      <c r="T181" s="330"/>
      <c r="U181" s="330"/>
      <c r="V181" s="330"/>
      <c r="W181" s="330"/>
      <c r="X181" s="330"/>
      <c r="Y181" s="330"/>
      <c r="Z181" s="330"/>
      <c r="AA181" s="330"/>
      <c r="AB181" s="330"/>
      <c r="AC181" s="330"/>
      <c r="AD181" s="330"/>
      <c r="AE181" s="330"/>
      <c r="AF181" s="330"/>
      <c r="AG181" s="330"/>
      <c r="AH181" s="330"/>
      <c r="AI181" s="330"/>
      <c r="AJ181" s="330"/>
      <c r="AK181" s="330"/>
    </row>
    <row r="182" spans="1:37">
      <c r="A182" s="330"/>
      <c r="B182" s="330"/>
      <c r="C182" s="330"/>
      <c r="D182" s="330"/>
      <c r="E182" s="330"/>
      <c r="F182" s="330"/>
      <c r="G182" s="330"/>
      <c r="H182" s="330"/>
      <c r="I182" s="330"/>
      <c r="J182" s="330"/>
      <c r="K182" s="330"/>
      <c r="L182" s="330"/>
      <c r="M182" s="330"/>
      <c r="N182" s="330"/>
      <c r="O182" s="330"/>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330"/>
      <c r="AK182" s="330"/>
    </row>
    <row r="183" spans="1:37">
      <c r="A183" s="330"/>
      <c r="B183" s="330"/>
      <c r="C183" s="330"/>
      <c r="D183" s="330"/>
      <c r="E183" s="330"/>
      <c r="F183" s="330"/>
      <c r="G183" s="330"/>
      <c r="H183" s="330"/>
      <c r="I183" s="330"/>
      <c r="J183" s="330"/>
      <c r="K183" s="330"/>
      <c r="L183" s="330"/>
      <c r="M183" s="330"/>
      <c r="N183" s="330"/>
      <c r="O183" s="330"/>
      <c r="P183" s="330"/>
      <c r="Q183" s="330"/>
      <c r="R183" s="330"/>
      <c r="S183" s="330"/>
      <c r="T183" s="330"/>
      <c r="U183" s="330"/>
      <c r="V183" s="330"/>
      <c r="W183" s="330"/>
      <c r="X183" s="330"/>
      <c r="Y183" s="330"/>
      <c r="Z183" s="330"/>
      <c r="AA183" s="330"/>
      <c r="AB183" s="330"/>
      <c r="AC183" s="330"/>
      <c r="AD183" s="330"/>
      <c r="AE183" s="330"/>
      <c r="AF183" s="330"/>
      <c r="AG183" s="330"/>
      <c r="AH183" s="330"/>
      <c r="AI183" s="330"/>
      <c r="AJ183" s="330"/>
      <c r="AK183" s="330"/>
    </row>
    <row r="184" spans="1:37">
      <c r="A184" s="330"/>
      <c r="B184" s="330"/>
      <c r="C184" s="330"/>
      <c r="D184" s="330"/>
      <c r="E184" s="330"/>
      <c r="F184" s="330"/>
      <c r="G184" s="330"/>
      <c r="H184" s="330"/>
      <c r="I184" s="330"/>
      <c r="J184" s="330"/>
      <c r="K184" s="330"/>
      <c r="L184" s="330"/>
      <c r="M184" s="330"/>
      <c r="N184" s="330"/>
      <c r="O184" s="330"/>
      <c r="P184" s="330"/>
      <c r="Q184" s="330"/>
      <c r="R184" s="330"/>
      <c r="S184" s="330"/>
      <c r="T184" s="330"/>
      <c r="U184" s="330"/>
      <c r="V184" s="330"/>
      <c r="W184" s="330"/>
      <c r="X184" s="330"/>
      <c r="Y184" s="330"/>
      <c r="Z184" s="330"/>
      <c r="AA184" s="330"/>
      <c r="AB184" s="330"/>
      <c r="AC184" s="330"/>
      <c r="AD184" s="330"/>
      <c r="AE184" s="330"/>
      <c r="AF184" s="330"/>
      <c r="AG184" s="330"/>
      <c r="AH184" s="330"/>
      <c r="AI184" s="330"/>
      <c r="AJ184" s="330"/>
      <c r="AK184" s="330"/>
    </row>
    <row r="185" spans="1:37">
      <c r="A185" s="330"/>
      <c r="B185" s="330"/>
      <c r="C185" s="330"/>
      <c r="D185" s="330"/>
      <c r="E185" s="330"/>
      <c r="F185" s="330"/>
      <c r="G185" s="330"/>
      <c r="H185" s="330"/>
      <c r="I185" s="330"/>
      <c r="J185" s="330"/>
      <c r="K185" s="330"/>
      <c r="L185" s="330"/>
      <c r="M185" s="330"/>
      <c r="N185" s="330"/>
      <c r="O185" s="330"/>
      <c r="P185" s="330"/>
      <c r="Q185" s="330"/>
      <c r="R185" s="330"/>
      <c r="S185" s="330"/>
      <c r="T185" s="330"/>
      <c r="U185" s="330"/>
      <c r="V185" s="330"/>
      <c r="W185" s="330"/>
      <c r="X185" s="330"/>
      <c r="Y185" s="330"/>
      <c r="Z185" s="330"/>
      <c r="AA185" s="330"/>
      <c r="AB185" s="330"/>
      <c r="AC185" s="330"/>
      <c r="AD185" s="330"/>
      <c r="AE185" s="330"/>
      <c r="AF185" s="330"/>
      <c r="AG185" s="330"/>
      <c r="AH185" s="330"/>
      <c r="AI185" s="330"/>
      <c r="AJ185" s="330"/>
      <c r="AK185" s="330"/>
    </row>
    <row r="186" spans="1:37">
      <c r="A186" s="330"/>
      <c r="B186" s="330"/>
      <c r="C186" s="330"/>
      <c r="D186" s="330"/>
      <c r="E186" s="330"/>
      <c r="F186" s="330"/>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330"/>
      <c r="AK186" s="330"/>
    </row>
    <row r="187" spans="1:37">
      <c r="A187" s="330"/>
      <c r="B187" s="330"/>
      <c r="C187" s="330"/>
      <c r="D187" s="330"/>
      <c r="E187" s="330"/>
      <c r="F187" s="330"/>
      <c r="G187" s="330"/>
      <c r="H187" s="330"/>
      <c r="I187" s="330"/>
      <c r="J187" s="330"/>
      <c r="K187" s="330"/>
      <c r="L187" s="330"/>
      <c r="M187" s="330"/>
      <c r="N187" s="330"/>
      <c r="O187" s="330"/>
      <c r="P187" s="330"/>
      <c r="Q187" s="330"/>
      <c r="R187" s="330"/>
      <c r="S187" s="330"/>
      <c r="T187" s="330"/>
      <c r="U187" s="330"/>
      <c r="V187" s="330"/>
      <c r="W187" s="330"/>
      <c r="X187" s="330"/>
      <c r="Y187" s="330"/>
      <c r="Z187" s="330"/>
      <c r="AA187" s="330"/>
      <c r="AB187" s="330"/>
      <c r="AC187" s="330"/>
      <c r="AD187" s="330"/>
      <c r="AE187" s="330"/>
      <c r="AF187" s="330"/>
      <c r="AG187" s="330"/>
      <c r="AH187" s="330"/>
      <c r="AI187" s="330"/>
      <c r="AJ187" s="330"/>
      <c r="AK187" s="330"/>
    </row>
    <row r="188" spans="1:37">
      <c r="A188" s="330"/>
      <c r="B188" s="330"/>
      <c r="C188" s="330"/>
      <c r="D188" s="330"/>
      <c r="E188" s="330"/>
      <c r="F188" s="330"/>
      <c r="G188" s="330"/>
      <c r="H188" s="330"/>
      <c r="I188" s="330"/>
      <c r="J188" s="330"/>
      <c r="K188" s="330"/>
      <c r="L188" s="330"/>
      <c r="M188" s="330"/>
      <c r="N188" s="330"/>
      <c r="O188" s="330"/>
      <c r="P188" s="330"/>
      <c r="Q188" s="330"/>
      <c r="R188" s="330"/>
      <c r="S188" s="330"/>
      <c r="T188" s="330"/>
      <c r="U188" s="330"/>
      <c r="V188" s="330"/>
      <c r="W188" s="330"/>
      <c r="X188" s="330"/>
      <c r="Y188" s="330"/>
      <c r="Z188" s="330"/>
      <c r="AA188" s="330"/>
      <c r="AB188" s="330"/>
      <c r="AC188" s="330"/>
      <c r="AD188" s="330"/>
      <c r="AE188" s="330"/>
      <c r="AF188" s="330"/>
      <c r="AG188" s="330"/>
      <c r="AH188" s="330"/>
      <c r="AI188" s="330"/>
      <c r="AJ188" s="330"/>
      <c r="AK188" s="330"/>
    </row>
    <row r="189" spans="1:37">
      <c r="A189" s="330"/>
      <c r="B189" s="330"/>
      <c r="C189" s="330"/>
      <c r="D189" s="330"/>
      <c r="E189" s="330"/>
      <c r="F189" s="330"/>
      <c r="G189" s="330"/>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0"/>
      <c r="AD189" s="330"/>
      <c r="AE189" s="330"/>
      <c r="AF189" s="330"/>
      <c r="AG189" s="330"/>
      <c r="AH189" s="330"/>
      <c r="AI189" s="330"/>
      <c r="AJ189" s="330"/>
      <c r="AK189" s="330"/>
    </row>
    <row r="190" spans="1:37">
      <c r="A190" s="330"/>
      <c r="B190" s="330"/>
      <c r="C190" s="330"/>
      <c r="D190" s="330"/>
      <c r="E190" s="330"/>
      <c r="F190" s="330"/>
      <c r="G190" s="330"/>
      <c r="H190" s="330"/>
      <c r="I190" s="330"/>
      <c r="J190" s="330"/>
      <c r="K190" s="330"/>
      <c r="L190" s="330"/>
      <c r="M190" s="330"/>
      <c r="N190" s="330"/>
      <c r="O190" s="330"/>
      <c r="P190" s="330"/>
      <c r="Q190" s="330"/>
      <c r="R190" s="330"/>
      <c r="S190" s="330"/>
      <c r="T190" s="330"/>
      <c r="U190" s="330"/>
      <c r="V190" s="330"/>
      <c r="W190" s="330"/>
      <c r="X190" s="330"/>
      <c r="Y190" s="330"/>
      <c r="Z190" s="330"/>
      <c r="AA190" s="330"/>
      <c r="AB190" s="330"/>
      <c r="AC190" s="330"/>
      <c r="AD190" s="330"/>
      <c r="AE190" s="330"/>
      <c r="AF190" s="330"/>
      <c r="AG190" s="330"/>
      <c r="AH190" s="330"/>
      <c r="AI190" s="330"/>
      <c r="AJ190" s="330"/>
      <c r="AK190" s="330"/>
    </row>
    <row r="191" spans="1:37">
      <c r="A191" s="330"/>
      <c r="B191" s="330"/>
      <c r="C191" s="330"/>
      <c r="D191" s="330"/>
      <c r="E191" s="330"/>
      <c r="F191" s="330"/>
      <c r="G191" s="330"/>
      <c r="H191" s="330"/>
      <c r="I191" s="330"/>
      <c r="J191" s="330"/>
      <c r="K191" s="330"/>
      <c r="L191" s="330"/>
      <c r="M191" s="330"/>
      <c r="N191" s="330"/>
      <c r="O191" s="330"/>
      <c r="P191" s="330"/>
      <c r="Q191" s="330"/>
      <c r="R191" s="330"/>
      <c r="S191" s="330"/>
      <c r="T191" s="330"/>
      <c r="U191" s="330"/>
      <c r="V191" s="330"/>
      <c r="W191" s="330"/>
      <c r="X191" s="330"/>
      <c r="Y191" s="330"/>
      <c r="Z191" s="330"/>
      <c r="AA191" s="330"/>
      <c r="AB191" s="330"/>
      <c r="AC191" s="330"/>
      <c r="AD191" s="330"/>
      <c r="AE191" s="330"/>
      <c r="AF191" s="330"/>
      <c r="AG191" s="330"/>
      <c r="AH191" s="330"/>
      <c r="AI191" s="330"/>
      <c r="AJ191" s="330"/>
      <c r="AK191" s="330"/>
    </row>
    <row r="192" spans="1:37">
      <c r="A192" s="330"/>
      <c r="B192" s="330"/>
      <c r="C192" s="330"/>
      <c r="D192" s="330"/>
      <c r="E192" s="330"/>
      <c r="F192" s="330"/>
      <c r="G192" s="330"/>
      <c r="H192" s="330"/>
      <c r="I192" s="330"/>
      <c r="J192" s="330"/>
      <c r="K192" s="330"/>
      <c r="L192" s="330"/>
      <c r="M192" s="330"/>
      <c r="N192" s="330"/>
      <c r="O192" s="330"/>
      <c r="P192" s="330"/>
      <c r="Q192" s="330"/>
      <c r="R192" s="330"/>
      <c r="S192" s="330"/>
      <c r="T192" s="330"/>
      <c r="U192" s="330"/>
      <c r="V192" s="330"/>
      <c r="W192" s="330"/>
      <c r="X192" s="330"/>
      <c r="Y192" s="330"/>
      <c r="Z192" s="330"/>
      <c r="AA192" s="330"/>
      <c r="AB192" s="330"/>
      <c r="AC192" s="330"/>
      <c r="AD192" s="330"/>
      <c r="AE192" s="330"/>
      <c r="AF192" s="330"/>
      <c r="AG192" s="330"/>
      <c r="AH192" s="330"/>
      <c r="AI192" s="330"/>
      <c r="AJ192" s="330"/>
      <c r="AK192" s="330"/>
    </row>
    <row r="193" spans="1:37">
      <c r="A193" s="330"/>
      <c r="B193" s="330"/>
      <c r="C193" s="330"/>
      <c r="D193" s="330"/>
      <c r="E193" s="330"/>
      <c r="F193" s="330"/>
      <c r="G193" s="330"/>
      <c r="H193" s="330"/>
      <c r="I193" s="330"/>
      <c r="J193" s="330"/>
      <c r="K193" s="330"/>
      <c r="L193" s="330"/>
      <c r="M193" s="330"/>
      <c r="N193" s="330"/>
      <c r="O193" s="330"/>
      <c r="P193" s="330"/>
      <c r="Q193" s="330"/>
      <c r="R193" s="330"/>
      <c r="S193" s="330"/>
      <c r="T193" s="330"/>
      <c r="U193" s="330"/>
      <c r="V193" s="330"/>
      <c r="W193" s="330"/>
      <c r="X193" s="330"/>
      <c r="Y193" s="330"/>
      <c r="Z193" s="330"/>
      <c r="AA193" s="330"/>
      <c r="AB193" s="330"/>
      <c r="AC193" s="330"/>
      <c r="AD193" s="330"/>
      <c r="AE193" s="330"/>
      <c r="AF193" s="330"/>
      <c r="AG193" s="330"/>
      <c r="AH193" s="330"/>
      <c r="AI193" s="330"/>
      <c r="AJ193" s="330"/>
      <c r="AK193" s="330"/>
    </row>
    <row r="194" spans="1:37">
      <c r="A194" s="330"/>
      <c r="B194" s="330"/>
      <c r="C194" s="330"/>
      <c r="D194" s="330"/>
      <c r="E194" s="330"/>
      <c r="F194" s="330"/>
      <c r="G194" s="330"/>
      <c r="H194" s="330"/>
      <c r="I194" s="330"/>
      <c r="J194" s="330"/>
      <c r="K194" s="330"/>
      <c r="L194" s="330"/>
      <c r="M194" s="330"/>
      <c r="N194" s="330"/>
      <c r="O194" s="330"/>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330"/>
      <c r="AK194" s="330"/>
    </row>
    <row r="195" spans="1:37">
      <c r="A195" s="330"/>
      <c r="B195" s="330"/>
      <c r="C195" s="330"/>
      <c r="D195" s="330"/>
      <c r="E195" s="330"/>
      <c r="F195" s="330"/>
      <c r="G195" s="330"/>
      <c r="H195" s="330"/>
      <c r="I195" s="330"/>
      <c r="J195" s="330"/>
      <c r="K195" s="330"/>
      <c r="L195" s="330"/>
      <c r="M195" s="330"/>
      <c r="N195" s="330"/>
      <c r="O195" s="330"/>
      <c r="P195" s="330"/>
      <c r="Q195" s="330"/>
      <c r="R195" s="330"/>
      <c r="S195" s="330"/>
      <c r="T195" s="330"/>
      <c r="U195" s="330"/>
      <c r="V195" s="330"/>
      <c r="W195" s="330"/>
      <c r="X195" s="330"/>
      <c r="Y195" s="330"/>
      <c r="Z195" s="330"/>
      <c r="AA195" s="330"/>
      <c r="AB195" s="330"/>
      <c r="AC195" s="330"/>
      <c r="AD195" s="330"/>
      <c r="AE195" s="330"/>
      <c r="AF195" s="330"/>
      <c r="AG195" s="330"/>
      <c r="AH195" s="330"/>
      <c r="AI195" s="330"/>
      <c r="AJ195" s="330"/>
      <c r="AK195" s="330"/>
    </row>
    <row r="196" spans="1:37">
      <c r="A196" s="330"/>
      <c r="B196" s="330"/>
      <c r="C196" s="330"/>
      <c r="D196" s="330"/>
      <c r="E196" s="330"/>
      <c r="F196" s="330"/>
      <c r="G196" s="330"/>
      <c r="H196" s="330"/>
      <c r="I196" s="330"/>
      <c r="J196" s="330"/>
      <c r="K196" s="330"/>
      <c r="L196" s="330"/>
      <c r="M196" s="330"/>
      <c r="N196" s="330"/>
      <c r="O196" s="330"/>
      <c r="P196" s="330"/>
      <c r="Q196" s="330"/>
      <c r="R196" s="330"/>
      <c r="S196" s="330"/>
      <c r="T196" s="330"/>
      <c r="U196" s="330"/>
      <c r="V196" s="330"/>
      <c r="W196" s="330"/>
      <c r="X196" s="330"/>
      <c r="Y196" s="330"/>
      <c r="Z196" s="330"/>
      <c r="AA196" s="330"/>
      <c r="AB196" s="330"/>
      <c r="AC196" s="330"/>
      <c r="AD196" s="330"/>
      <c r="AE196" s="330"/>
      <c r="AF196" s="330"/>
      <c r="AG196" s="330"/>
      <c r="AH196" s="330"/>
      <c r="AI196" s="330"/>
      <c r="AJ196" s="330"/>
      <c r="AK196" s="330"/>
    </row>
    <row r="197" spans="1:37">
      <c r="A197" s="330"/>
      <c r="B197" s="330"/>
      <c r="C197" s="330"/>
      <c r="D197" s="330"/>
      <c r="E197" s="330"/>
      <c r="F197" s="330"/>
      <c r="G197" s="330"/>
      <c r="H197" s="330"/>
      <c r="I197" s="330"/>
      <c r="J197" s="330"/>
      <c r="K197" s="330"/>
      <c r="L197" s="330"/>
      <c r="M197" s="330"/>
      <c r="N197" s="330"/>
      <c r="O197" s="330"/>
      <c r="P197" s="330"/>
      <c r="Q197" s="330"/>
      <c r="R197" s="330"/>
      <c r="S197" s="330"/>
      <c r="T197" s="330"/>
      <c r="U197" s="330"/>
      <c r="V197" s="330"/>
      <c r="W197" s="330"/>
      <c r="X197" s="330"/>
      <c r="Y197" s="330"/>
      <c r="Z197" s="330"/>
      <c r="AA197" s="330"/>
      <c r="AB197" s="330"/>
      <c r="AC197" s="330"/>
      <c r="AD197" s="330"/>
      <c r="AE197" s="330"/>
      <c r="AF197" s="330"/>
      <c r="AG197" s="330"/>
      <c r="AH197" s="330"/>
      <c r="AI197" s="330"/>
      <c r="AJ197" s="330"/>
      <c r="AK197" s="330"/>
    </row>
  </sheetData>
  <pageMargins left="0.75" right="0.75" top="1" bottom="1" header="0.5" footer="0.5"/>
  <pageSetup scale="2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EEF0-F6FF-42C8-AEDE-61737992FF75}">
  <sheetPr transitionEvaluation="1" codeName="Sheet3"/>
  <dimension ref="A1:L93"/>
  <sheetViews>
    <sheetView showGridLines="0" zoomScaleNormal="100" workbookViewId="0"/>
  </sheetViews>
  <sheetFormatPr defaultColWidth="13.42578125" defaultRowHeight="9"/>
  <cols>
    <col min="1" max="1" width="17.7109375" style="1" customWidth="1"/>
    <col min="2" max="11" width="9.7109375" style="1" customWidth="1"/>
    <col min="12" max="16384" width="13.42578125" style="1"/>
  </cols>
  <sheetData>
    <row r="1" spans="1:12" s="148" customFormat="1" ht="11.25" customHeight="1">
      <c r="A1" s="148" t="s">
        <v>455</v>
      </c>
    </row>
    <row r="2" spans="1:12" s="148" customFormat="1" ht="11.25" customHeight="1">
      <c r="A2" s="272" t="s">
        <v>29</v>
      </c>
      <c r="B2" s="273">
        <v>1986</v>
      </c>
      <c r="C2" s="273">
        <v>1987</v>
      </c>
      <c r="D2" s="273">
        <v>1988</v>
      </c>
      <c r="E2" s="273">
        <v>1989</v>
      </c>
      <c r="F2" s="273">
        <v>1990</v>
      </c>
      <c r="G2" s="273">
        <v>1991</v>
      </c>
      <c r="H2" s="273">
        <v>1992</v>
      </c>
      <c r="I2" s="273">
        <v>1993</v>
      </c>
      <c r="J2" s="273">
        <v>1994</v>
      </c>
      <c r="K2" s="273">
        <v>1995</v>
      </c>
    </row>
    <row r="3" spans="1:12" s="148" customFormat="1" ht="11.25" customHeight="1">
      <c r="B3" s="150"/>
      <c r="C3" s="151"/>
      <c r="D3" s="151"/>
      <c r="E3" s="151"/>
      <c r="F3" s="152" t="s">
        <v>64</v>
      </c>
      <c r="G3" s="151"/>
      <c r="H3" s="151"/>
      <c r="I3" s="151"/>
      <c r="J3" s="151"/>
    </row>
    <row r="4" spans="1:12" s="148" customFormat="1" ht="11.25" customHeight="1">
      <c r="A4" s="274" t="s">
        <v>31</v>
      </c>
      <c r="B4" s="153">
        <v>43.136074360103784</v>
      </c>
      <c r="C4" s="354">
        <v>48.177019576319466</v>
      </c>
      <c r="D4" s="153">
        <v>47.296676489361992</v>
      </c>
      <c r="E4" s="153">
        <v>46.609058722654986</v>
      </c>
      <c r="F4" s="153">
        <v>47.916174929832302</v>
      </c>
      <c r="G4" s="153">
        <v>43.58785902609209</v>
      </c>
      <c r="H4" s="153">
        <v>46.508294078865028</v>
      </c>
      <c r="I4" s="153">
        <v>48.302140665769734</v>
      </c>
      <c r="J4" s="153">
        <v>49.097112546183531</v>
      </c>
      <c r="K4" s="153">
        <v>45.15710646636186</v>
      </c>
      <c r="L4" s="162"/>
    </row>
    <row r="5" spans="1:12" s="148" customFormat="1" ht="11.25" customHeight="1">
      <c r="A5" s="274" t="s">
        <v>32</v>
      </c>
      <c r="B5" s="153">
        <v>17.842363431823443</v>
      </c>
      <c r="C5" s="354">
        <v>20.829072755665401</v>
      </c>
      <c r="D5" s="153">
        <v>19.835828351419849</v>
      </c>
      <c r="E5" s="153">
        <v>21.21906305422285</v>
      </c>
      <c r="F5" s="153">
        <v>19.576887772740097</v>
      </c>
      <c r="G5" s="153">
        <v>18.109361703796363</v>
      </c>
      <c r="H5" s="153">
        <v>19.13726742453272</v>
      </c>
      <c r="I5" s="153">
        <v>19.007200954011743</v>
      </c>
      <c r="J5" s="153">
        <v>19.3697161955475</v>
      </c>
      <c r="K5" s="153">
        <v>18.685732947653261</v>
      </c>
      <c r="L5" s="162"/>
    </row>
    <row r="6" spans="1:12" s="148" customFormat="1" ht="11.25" customHeight="1">
      <c r="A6" s="274" t="s">
        <v>33</v>
      </c>
      <c r="B6" s="153">
        <v>4.9124022009314094</v>
      </c>
      <c r="C6" s="354">
        <v>5.3819487634282996</v>
      </c>
      <c r="D6" s="153">
        <v>5.7120572375154328</v>
      </c>
      <c r="E6" s="153">
        <v>5.3395866075629685</v>
      </c>
      <c r="F6" s="153">
        <v>5.5010549990264597</v>
      </c>
      <c r="G6" s="153">
        <v>5.1497115765449566</v>
      </c>
      <c r="H6" s="153">
        <v>5.8024748700441631</v>
      </c>
      <c r="I6" s="153">
        <v>5.1199012353228959</v>
      </c>
      <c r="J6" s="153">
        <v>5.3442899223927949</v>
      </c>
      <c r="K6" s="153">
        <v>4.8852057478772046</v>
      </c>
      <c r="L6" s="162"/>
    </row>
    <row r="7" spans="1:12" s="148" customFormat="1" ht="11.25" customHeight="1">
      <c r="A7" s="274" t="s">
        <v>34</v>
      </c>
      <c r="B7" s="153">
        <v>1.0179885076487003</v>
      </c>
      <c r="C7" s="354">
        <v>1.0230304818817857</v>
      </c>
      <c r="D7" s="153">
        <v>1.1244503649793143</v>
      </c>
      <c r="E7" s="153">
        <v>1.2815408517956988</v>
      </c>
      <c r="F7" s="153">
        <v>1.1065237748964538</v>
      </c>
      <c r="G7" s="153">
        <v>1.0218020158923742</v>
      </c>
      <c r="H7" s="153">
        <v>1.0366985734210157</v>
      </c>
      <c r="I7" s="153">
        <v>1.0746837797619047</v>
      </c>
      <c r="J7" s="153">
        <v>1.0728173366818357</v>
      </c>
      <c r="K7" s="153">
        <v>1.189623961929644</v>
      </c>
      <c r="L7" s="162"/>
    </row>
    <row r="8" spans="1:12" s="148" customFormat="1" ht="11.25" customHeight="1">
      <c r="A8" s="274" t="s">
        <v>35</v>
      </c>
      <c r="B8" s="153">
        <v>18.157267875459087</v>
      </c>
      <c r="C8" s="354">
        <v>19.435475631299159</v>
      </c>
      <c r="D8" s="153">
        <v>19.145255929560076</v>
      </c>
      <c r="E8" s="153">
        <v>17.435138080664686</v>
      </c>
      <c r="F8" s="153">
        <v>20.676486833373733</v>
      </c>
      <c r="G8" s="153">
        <v>18.126796519311235</v>
      </c>
      <c r="H8" s="153">
        <v>18.730593713350132</v>
      </c>
      <c r="I8" s="153">
        <v>21.33032656555773</v>
      </c>
      <c r="J8" s="153">
        <v>21.272259672576901</v>
      </c>
      <c r="K8" s="153">
        <v>18.894780255668568</v>
      </c>
      <c r="L8" s="162"/>
    </row>
    <row r="9" spans="1:12" s="148" customFormat="1" ht="11.25" customHeight="1">
      <c r="A9" s="274" t="s">
        <v>36</v>
      </c>
      <c r="B9" s="153">
        <v>0.83009694603447703</v>
      </c>
      <c r="C9" s="354">
        <v>1.2054192416622607</v>
      </c>
      <c r="D9" s="153">
        <v>1.2081930599779063</v>
      </c>
      <c r="E9" s="153">
        <v>1.105707012414592</v>
      </c>
      <c r="F9" s="153">
        <v>0.76117285692146919</v>
      </c>
      <c r="G9" s="153">
        <v>0.79000184308666022</v>
      </c>
      <c r="H9" s="153">
        <v>1.1997662149661126</v>
      </c>
      <c r="I9" s="153">
        <v>1.445144324853229</v>
      </c>
      <c r="J9" s="153">
        <v>1.5346211220000376</v>
      </c>
      <c r="K9" s="153">
        <v>1.2102640664365028</v>
      </c>
      <c r="L9" s="162"/>
    </row>
    <row r="10" spans="1:12" s="148" customFormat="1" ht="11.25" customHeight="1">
      <c r="A10" s="274" t="s">
        <v>37</v>
      </c>
      <c r="B10" s="153">
        <v>0.37595539820666385</v>
      </c>
      <c r="C10" s="354">
        <v>0.30207270238256262</v>
      </c>
      <c r="D10" s="153">
        <v>0.27089154590941583</v>
      </c>
      <c r="E10" s="153">
        <v>0.22802311599419287</v>
      </c>
      <c r="F10" s="153">
        <v>0.29404869287408758</v>
      </c>
      <c r="G10" s="153">
        <v>0.39018536746050109</v>
      </c>
      <c r="H10" s="153">
        <v>0.60149328255088885</v>
      </c>
      <c r="I10" s="153">
        <v>0.3248838062622309</v>
      </c>
      <c r="J10" s="153">
        <v>0.50340829698445966</v>
      </c>
      <c r="K10" s="153">
        <v>0.29149948679667814</v>
      </c>
      <c r="L10" s="162"/>
    </row>
    <row r="11" spans="1:12" s="148" customFormat="1" ht="11.25" customHeight="1">
      <c r="A11" s="274"/>
      <c r="B11" s="153"/>
      <c r="C11" s="354"/>
      <c r="D11" s="153"/>
      <c r="E11" s="153"/>
      <c r="F11" s="153"/>
      <c r="G11" s="153"/>
      <c r="H11" s="153"/>
      <c r="I11" s="153"/>
      <c r="J11" s="153"/>
      <c r="L11" s="162"/>
    </row>
    <row r="12" spans="1:12" s="148" customFormat="1" ht="11.25" customHeight="1">
      <c r="A12" s="274" t="s">
        <v>38</v>
      </c>
      <c r="B12" s="153">
        <v>47.61156425760808</v>
      </c>
      <c r="C12" s="354">
        <v>44.8638072752656</v>
      </c>
      <c r="D12" s="153">
        <v>49.424924753612032</v>
      </c>
      <c r="E12" s="153">
        <v>46.211090603463489</v>
      </c>
      <c r="F12" s="153">
        <v>43.22468605559547</v>
      </c>
      <c r="G12" s="153">
        <v>42.918181834964358</v>
      </c>
      <c r="H12" s="153">
        <v>45.393064355122561</v>
      </c>
      <c r="I12" s="153">
        <v>44.380941490909493</v>
      </c>
      <c r="J12" s="153">
        <v>40.939519422625466</v>
      </c>
      <c r="K12" s="153">
        <v>45.698545245100462</v>
      </c>
      <c r="L12" s="162"/>
    </row>
    <row r="13" spans="1:12" s="148" customFormat="1" ht="11.25" customHeight="1">
      <c r="A13" s="274" t="s">
        <v>32</v>
      </c>
      <c r="B13" s="153">
        <v>7.1006311418456152</v>
      </c>
      <c r="C13" s="354">
        <v>7.0469831667219998</v>
      </c>
      <c r="D13" s="153">
        <v>7.6993713041783094</v>
      </c>
      <c r="E13" s="153">
        <v>7.936583835694667</v>
      </c>
      <c r="F13" s="153">
        <v>7.8199746482343189</v>
      </c>
      <c r="G13" s="153">
        <v>7.2641770618061461</v>
      </c>
      <c r="H13" s="153">
        <v>7.1206431410799782</v>
      </c>
      <c r="I13" s="153">
        <v>6.9810745627446193</v>
      </c>
      <c r="J13" s="153">
        <v>7.0316055816763896</v>
      </c>
      <c r="K13" s="153">
        <v>7.4555901838200986</v>
      </c>
      <c r="L13" s="162"/>
    </row>
    <row r="14" spans="1:12" s="148" customFormat="1" ht="11.25" customHeight="1">
      <c r="A14" s="274" t="s">
        <v>33</v>
      </c>
      <c r="B14" s="153">
        <v>0.33087383780564472</v>
      </c>
      <c r="C14" s="153">
        <v>0.3278943852185211</v>
      </c>
      <c r="D14" s="153">
        <v>0.3249074013906037</v>
      </c>
      <c r="E14" s="153">
        <v>0.32362882501739332</v>
      </c>
      <c r="F14" s="153">
        <v>0.31981808717351656</v>
      </c>
      <c r="G14" s="153">
        <v>0.32225084017301486</v>
      </c>
      <c r="H14" s="153">
        <v>0.36231942622030749</v>
      </c>
      <c r="I14" s="153">
        <v>0.34993540545499019</v>
      </c>
      <c r="J14" s="153">
        <v>0.29330803074076173</v>
      </c>
      <c r="K14" s="153">
        <v>0.26507552486703367</v>
      </c>
      <c r="L14" s="162"/>
    </row>
    <row r="15" spans="1:12" s="148" customFormat="1" ht="11.25" customHeight="1">
      <c r="A15" s="274" t="s">
        <v>35</v>
      </c>
      <c r="B15" s="153">
        <v>2.4259030625262308</v>
      </c>
      <c r="C15" s="153">
        <v>3.314229616892638</v>
      </c>
      <c r="D15" s="153">
        <v>2.9398530117826636</v>
      </c>
      <c r="E15" s="153">
        <v>3.3536923797009806</v>
      </c>
      <c r="F15" s="153">
        <v>3.1066963365851512</v>
      </c>
      <c r="G15" s="153">
        <v>3.8955038639261694</v>
      </c>
      <c r="H15" s="153">
        <v>4.1867654798349685</v>
      </c>
      <c r="I15" s="153">
        <v>3.8327936736864374</v>
      </c>
      <c r="J15" s="153">
        <v>3.1658141035125711</v>
      </c>
      <c r="K15" s="153">
        <v>4.9728604466068997</v>
      </c>
      <c r="L15" s="162"/>
    </row>
    <row r="16" spans="1:12" s="148" customFormat="1" ht="11.25" customHeight="1">
      <c r="A16" s="274" t="s">
        <v>39</v>
      </c>
      <c r="B16" s="153">
        <v>8.3211744285275664</v>
      </c>
      <c r="C16" s="153">
        <v>8.0245131243398884</v>
      </c>
      <c r="D16" s="153">
        <v>10.849812752937797</v>
      </c>
      <c r="E16" s="153">
        <v>8.8198206189649291</v>
      </c>
      <c r="F16" s="153">
        <v>8.3492550578745064</v>
      </c>
      <c r="G16" s="153">
        <v>8.4829785245489724</v>
      </c>
      <c r="H16" s="153">
        <v>6.8448275206787486</v>
      </c>
      <c r="I16" s="153">
        <v>8.4732167916354584</v>
      </c>
      <c r="J16" s="153">
        <v>8.1442036340889352</v>
      </c>
      <c r="K16" s="153">
        <v>8.8435607095448336</v>
      </c>
      <c r="L16" s="162"/>
    </row>
    <row r="17" spans="1:12" s="148" customFormat="1" ht="11.25" customHeight="1">
      <c r="A17" s="274" t="s">
        <v>40</v>
      </c>
      <c r="B17" s="153">
        <v>29.432981786903024</v>
      </c>
      <c r="C17" s="153">
        <v>26.150186982092556</v>
      </c>
      <c r="D17" s="153">
        <v>27.610980283322657</v>
      </c>
      <c r="E17" s="153">
        <v>25.777364944085516</v>
      </c>
      <c r="F17" s="153">
        <v>23.628941925727979</v>
      </c>
      <c r="G17" s="153">
        <v>22.953271544510059</v>
      </c>
      <c r="H17" s="153">
        <v>26.878508787308562</v>
      </c>
      <c r="I17" s="153">
        <v>24.74392105738799</v>
      </c>
      <c r="J17" s="153">
        <v>22.304588072606808</v>
      </c>
      <c r="K17" s="153">
        <v>24.1614583802616</v>
      </c>
      <c r="L17" s="162"/>
    </row>
    <row r="18" spans="1:12" s="148" customFormat="1" ht="11.25" customHeight="1">
      <c r="A18" s="274"/>
      <c r="B18" s="153"/>
      <c r="C18" s="153"/>
      <c r="D18" s="153"/>
      <c r="E18" s="153"/>
      <c r="F18" s="153"/>
      <c r="G18" s="153"/>
      <c r="H18" s="153"/>
      <c r="I18" s="153"/>
      <c r="J18" s="153"/>
      <c r="L18" s="162"/>
    </row>
    <row r="19" spans="1:12" s="148" customFormat="1" ht="11.25" customHeight="1">
      <c r="A19" s="274" t="s">
        <v>41</v>
      </c>
      <c r="B19" s="153">
        <v>25.823287665540551</v>
      </c>
      <c r="C19" s="153">
        <v>25.017709757664615</v>
      </c>
      <c r="D19" s="153">
        <v>24.287714114300407</v>
      </c>
      <c r="E19" s="153">
        <v>24.713150213065308</v>
      </c>
      <c r="F19" s="153">
        <v>24.358558539553325</v>
      </c>
      <c r="G19" s="153">
        <v>25.046512765777187</v>
      </c>
      <c r="H19" s="153">
        <v>27.122301786071983</v>
      </c>
      <c r="I19" s="153">
        <v>26.603217624845627</v>
      </c>
      <c r="J19" s="153">
        <v>27.780997811838134</v>
      </c>
      <c r="K19" s="153">
        <v>27.082604235121867</v>
      </c>
      <c r="L19" s="162"/>
    </row>
    <row r="20" spans="1:12" s="148" customFormat="1" ht="11.25" customHeight="1">
      <c r="A20" s="274"/>
      <c r="B20" s="153"/>
      <c r="C20" s="153"/>
      <c r="D20" s="153"/>
      <c r="E20" s="153"/>
      <c r="F20" s="153"/>
      <c r="G20" s="153"/>
      <c r="H20" s="153"/>
      <c r="I20" s="153"/>
      <c r="J20" s="153"/>
      <c r="L20" s="162"/>
    </row>
    <row r="21" spans="1:12" s="148" customFormat="1" ht="11.25" customHeight="1">
      <c r="A21" s="274" t="s">
        <v>42</v>
      </c>
      <c r="B21" s="153">
        <v>95.870710486203109</v>
      </c>
      <c r="C21" s="153">
        <v>90.814098068296943</v>
      </c>
      <c r="D21" s="153">
        <v>86.317437286728534</v>
      </c>
      <c r="E21" s="153">
        <v>86.044823950097992</v>
      </c>
      <c r="F21" s="153">
        <v>67.053243929479493</v>
      </c>
      <c r="G21" s="153">
        <v>81.945733811808779</v>
      </c>
      <c r="H21" s="153">
        <v>75.995185095963336</v>
      </c>
      <c r="I21" s="153">
        <v>88.188984421067047</v>
      </c>
      <c r="J21" s="153">
        <v>84.758852469107637</v>
      </c>
      <c r="K21" s="153">
        <v>81.288328871128755</v>
      </c>
      <c r="L21" s="162"/>
    </row>
    <row r="22" spans="1:12" s="148" customFormat="1" ht="11.25" customHeight="1">
      <c r="A22" s="274" t="s">
        <v>32</v>
      </c>
      <c r="B22" s="153">
        <v>13.4328384257701</v>
      </c>
      <c r="C22" s="153">
        <v>12.813042618737747</v>
      </c>
      <c r="D22" s="153">
        <v>13.900967672158714</v>
      </c>
      <c r="E22" s="153">
        <v>12.167897081773413</v>
      </c>
      <c r="F22" s="153">
        <v>12.371916166946031</v>
      </c>
      <c r="G22" s="153">
        <v>8.4334362269870837</v>
      </c>
      <c r="H22" s="153">
        <v>12.843733563973396</v>
      </c>
      <c r="I22" s="153">
        <v>14.145225487142216</v>
      </c>
      <c r="J22" s="153">
        <v>12.93781009474748</v>
      </c>
      <c r="K22" s="153">
        <v>11.825892200147166</v>
      </c>
      <c r="L22" s="162"/>
    </row>
    <row r="23" spans="1:12" s="148" customFormat="1" ht="11.25" customHeight="1">
      <c r="A23" s="274" t="s">
        <v>301</v>
      </c>
      <c r="B23" s="153">
        <v>82.437872060433008</v>
      </c>
      <c r="C23" s="153">
        <v>78.001055449559203</v>
      </c>
      <c r="D23" s="153">
        <v>72.41646961456982</v>
      </c>
      <c r="E23" s="153">
        <v>73.876926868324574</v>
      </c>
      <c r="F23" s="153">
        <v>54.681327762533456</v>
      </c>
      <c r="G23" s="153">
        <v>73.512297584821695</v>
      </c>
      <c r="H23" s="153">
        <v>63.151451531989942</v>
      </c>
      <c r="I23" s="153">
        <v>74.043758933924835</v>
      </c>
      <c r="J23" s="153">
        <v>71.821042374360161</v>
      </c>
      <c r="K23" s="153">
        <v>69.462436670981589</v>
      </c>
      <c r="L23" s="162"/>
    </row>
    <row r="24" spans="1:12" s="148" customFormat="1" ht="11.25" customHeight="1">
      <c r="A24" s="274"/>
      <c r="B24" s="153"/>
      <c r="C24" s="153"/>
      <c r="D24" s="153"/>
      <c r="E24" s="153"/>
      <c r="F24" s="153"/>
      <c r="G24" s="153"/>
      <c r="H24" s="153"/>
      <c r="I24" s="153"/>
      <c r="J24" s="153"/>
      <c r="L24" s="162"/>
    </row>
    <row r="25" spans="1:12" s="148" customFormat="1" ht="11.25" customHeight="1">
      <c r="A25" s="274" t="s">
        <v>43</v>
      </c>
      <c r="B25" s="153">
        <v>14.617891211763695</v>
      </c>
      <c r="C25" s="153">
        <v>17.880691562036269</v>
      </c>
      <c r="D25" s="153">
        <v>12.75393947263499</v>
      </c>
      <c r="E25" s="153">
        <v>16.308905846701471</v>
      </c>
      <c r="F25" s="153">
        <v>19.244430237048437</v>
      </c>
      <c r="G25" s="153">
        <v>14.416960842239824</v>
      </c>
      <c r="H25" s="153">
        <v>12.486308814003838</v>
      </c>
      <c r="I25" s="153">
        <v>14.66722816385991</v>
      </c>
      <c r="J25" s="153">
        <v>16.198097943411451</v>
      </c>
      <c r="K25" s="153">
        <v>15.788140214060451</v>
      </c>
      <c r="L25" s="162"/>
    </row>
    <row r="26" spans="1:12" s="148" customFormat="1" ht="11.25" customHeight="1">
      <c r="A26" s="274" t="s">
        <v>32</v>
      </c>
      <c r="B26" s="153">
        <v>6.1325457565160768</v>
      </c>
      <c r="C26" s="153">
        <v>6.3454116070542286</v>
      </c>
      <c r="D26" s="153">
        <v>6.6882544132534916</v>
      </c>
      <c r="E26" s="153">
        <v>6.6039906751575801</v>
      </c>
      <c r="F26" s="153">
        <v>4.5915048319184111</v>
      </c>
      <c r="G26" s="153">
        <v>5.8631274860028846</v>
      </c>
      <c r="H26" s="153">
        <v>5.9244922688396819</v>
      </c>
      <c r="I26" s="153">
        <v>6.1997158969952419</v>
      </c>
      <c r="J26" s="153">
        <v>6.0741040851272015</v>
      </c>
      <c r="K26" s="153">
        <v>5.9998300572140701</v>
      </c>
      <c r="L26" s="162"/>
    </row>
    <row r="27" spans="1:12" s="148" customFormat="1" ht="11.25" customHeight="1">
      <c r="A27" s="274" t="s">
        <v>35</v>
      </c>
      <c r="B27" s="153">
        <v>8.485345455247618</v>
      </c>
      <c r="C27" s="153">
        <v>11.535279954982041</v>
      </c>
      <c r="D27" s="153">
        <v>6.0656850593814982</v>
      </c>
      <c r="E27" s="153">
        <v>9.7049151715438899</v>
      </c>
      <c r="F27" s="153">
        <v>14.652925405130025</v>
      </c>
      <c r="G27" s="153">
        <v>8.5538333562369395</v>
      </c>
      <c r="H27" s="153">
        <v>6.5618165451641559</v>
      </c>
      <c r="I27" s="153">
        <v>8.4675122668646683</v>
      </c>
      <c r="J27" s="153">
        <v>10.123993858284249</v>
      </c>
      <c r="K27" s="153">
        <v>9.7883101568463822</v>
      </c>
      <c r="L27" s="162"/>
    </row>
    <row r="28" spans="1:12" s="148" customFormat="1" ht="11.25" customHeight="1">
      <c r="A28" s="274"/>
      <c r="B28" s="153"/>
      <c r="C28" s="153"/>
      <c r="D28" s="153"/>
      <c r="E28" s="153"/>
      <c r="F28" s="153"/>
      <c r="G28" s="153"/>
      <c r="H28" s="153"/>
      <c r="I28" s="153"/>
      <c r="J28" s="153"/>
      <c r="L28" s="162"/>
    </row>
    <row r="29" spans="1:12" s="148" customFormat="1" ht="11.25" customHeight="1">
      <c r="A29" s="274" t="s">
        <v>44</v>
      </c>
      <c r="B29" s="153">
        <v>5.321151287752456</v>
      </c>
      <c r="C29" s="153">
        <v>7.9303224864170119</v>
      </c>
      <c r="D29" s="153">
        <v>5.1918702312808138</v>
      </c>
      <c r="E29" s="153">
        <v>5.1674146839303052</v>
      </c>
      <c r="F29" s="153">
        <v>6.2316166637845409</v>
      </c>
      <c r="G29" s="153">
        <v>6.0817884518336323</v>
      </c>
      <c r="H29" s="153">
        <v>5.7412164215099972</v>
      </c>
      <c r="I29" s="153">
        <v>7.0002719337970323</v>
      </c>
      <c r="J29" s="153">
        <v>7.3946593383072408</v>
      </c>
      <c r="K29" s="153">
        <v>6.0436460507184808</v>
      </c>
      <c r="L29" s="162"/>
    </row>
    <row r="30" spans="1:12" s="148" customFormat="1" ht="11.25" customHeight="1">
      <c r="A30" s="274" t="s">
        <v>32</v>
      </c>
      <c r="B30" s="153">
        <v>2.4926347971095053</v>
      </c>
      <c r="C30" s="153">
        <v>2.501256061225682</v>
      </c>
      <c r="D30" s="153">
        <v>2.4927290474142216</v>
      </c>
      <c r="E30" s="153">
        <v>2.408953975924355</v>
      </c>
      <c r="F30" s="153">
        <v>2.6004930446917265</v>
      </c>
      <c r="G30" s="153">
        <v>2.5987705585733072</v>
      </c>
      <c r="H30" s="153">
        <v>2.5275031665797405</v>
      </c>
      <c r="I30" s="153">
        <v>2.6369132634300594</v>
      </c>
      <c r="J30" s="153">
        <v>2.6563302654109591</v>
      </c>
      <c r="K30" s="153">
        <v>2.8370966219150664</v>
      </c>
      <c r="L30" s="162"/>
    </row>
    <row r="31" spans="1:12" s="148" customFormat="1" ht="11.25" customHeight="1">
      <c r="A31" s="274" t="s">
        <v>35</v>
      </c>
      <c r="B31" s="153">
        <v>2.8285164906429507</v>
      </c>
      <c r="C31" s="153">
        <v>5.4290664251913299</v>
      </c>
      <c r="D31" s="153">
        <v>2.6991411838665922</v>
      </c>
      <c r="E31" s="153">
        <v>2.7584607080059507</v>
      </c>
      <c r="F31" s="153">
        <v>3.631123619092814</v>
      </c>
      <c r="G31" s="153">
        <v>3.4830178932603251</v>
      </c>
      <c r="H31" s="153">
        <v>3.2137132549302567</v>
      </c>
      <c r="I31" s="153">
        <v>4.3633586703669724</v>
      </c>
      <c r="J31" s="153">
        <v>4.7383290728962821</v>
      </c>
      <c r="K31" s="153">
        <v>3.2065494288034144</v>
      </c>
      <c r="L31" s="162"/>
    </row>
    <row r="32" spans="1:12" s="148" customFormat="1" ht="11.25" customHeight="1">
      <c r="A32" s="274"/>
      <c r="B32" s="153"/>
      <c r="C32" s="153"/>
      <c r="D32" s="153"/>
      <c r="E32" s="153"/>
      <c r="F32" s="153"/>
      <c r="G32" s="153"/>
      <c r="H32" s="153"/>
      <c r="I32" s="153"/>
      <c r="J32" s="153"/>
      <c r="L32" s="162"/>
    </row>
    <row r="33" spans="1:12" s="148" customFormat="1" ht="11.25" customHeight="1">
      <c r="A33" s="274" t="s">
        <v>302</v>
      </c>
      <c r="B33" s="153">
        <v>3.6394571415717314</v>
      </c>
      <c r="C33" s="153">
        <v>4.2499800686518272</v>
      </c>
      <c r="D33" s="153">
        <v>4.082261772052683</v>
      </c>
      <c r="E33" s="153">
        <v>4.2311144814101969</v>
      </c>
      <c r="F33" s="153">
        <v>3.6545210908734465</v>
      </c>
      <c r="G33" s="153">
        <v>3.5611963897088468</v>
      </c>
      <c r="H33" s="153">
        <v>4.3561249173101366</v>
      </c>
      <c r="I33" s="153">
        <v>4.1462230476957576</v>
      </c>
      <c r="J33" s="153">
        <v>4.7410982165801521</v>
      </c>
      <c r="K33" s="153">
        <v>4.9449600979471144</v>
      </c>
      <c r="L33" s="162"/>
    </row>
    <row r="34" spans="1:12" s="148" customFormat="1" ht="11.25" customHeight="1">
      <c r="A34" s="274" t="s">
        <v>32</v>
      </c>
      <c r="B34" s="153">
        <v>2.1276868228977923</v>
      </c>
      <c r="C34" s="153">
        <v>2.2895269589005074</v>
      </c>
      <c r="D34" s="153">
        <v>2.3334967824785733</v>
      </c>
      <c r="E34" s="153">
        <v>2.3979170067616771</v>
      </c>
      <c r="F34" s="153">
        <v>1.989777374238876</v>
      </c>
      <c r="G34" s="153">
        <v>2.1406016337873313</v>
      </c>
      <c r="H34" s="153">
        <v>2.9648299504910574</v>
      </c>
      <c r="I34" s="153">
        <v>2.8281421745487103</v>
      </c>
      <c r="J34" s="153">
        <v>3.0811350547113165</v>
      </c>
      <c r="K34" s="153">
        <v>3.1842049143440927</v>
      </c>
      <c r="L34" s="162"/>
    </row>
    <row r="35" spans="1:12" s="148" customFormat="1" ht="11.25" customHeight="1">
      <c r="A35" s="274" t="s">
        <v>35</v>
      </c>
      <c r="B35" s="153">
        <v>1.5117703186739389</v>
      </c>
      <c r="C35" s="153">
        <v>1.96045310975132</v>
      </c>
      <c r="D35" s="153">
        <v>1.7487649895741098</v>
      </c>
      <c r="E35" s="153">
        <v>1.83319747464852</v>
      </c>
      <c r="F35" s="153">
        <v>1.6647437166345702</v>
      </c>
      <c r="G35" s="153">
        <v>1.4205947559215155</v>
      </c>
      <c r="H35" s="153">
        <v>1.3912949668190788</v>
      </c>
      <c r="I35" s="153">
        <v>1.318080873147047</v>
      </c>
      <c r="J35" s="153">
        <v>1.6599631618688355</v>
      </c>
      <c r="K35" s="153">
        <v>1.760755183603022</v>
      </c>
      <c r="L35" s="162"/>
    </row>
    <row r="36" spans="1:12" s="148" customFormat="1" ht="11.25" customHeight="1">
      <c r="A36" s="274"/>
      <c r="B36" s="153"/>
      <c r="C36" s="153"/>
      <c r="D36" s="153"/>
      <c r="E36" s="153"/>
      <c r="F36" s="153"/>
      <c r="G36" s="153"/>
      <c r="H36" s="153"/>
      <c r="I36" s="153"/>
      <c r="J36" s="153"/>
      <c r="L36" s="162"/>
    </row>
    <row r="37" spans="1:12" s="148" customFormat="1" ht="11.25" customHeight="1">
      <c r="A37" s="274" t="s">
        <v>303</v>
      </c>
      <c r="B37" s="153">
        <v>10.553244030539712</v>
      </c>
      <c r="C37" s="153">
        <v>10.338957850880316</v>
      </c>
      <c r="D37" s="153">
        <v>11.25362203235121</v>
      </c>
      <c r="E37" s="153">
        <v>10.617410873308096</v>
      </c>
      <c r="F37" s="153">
        <v>9.7640766956881464</v>
      </c>
      <c r="G37" s="153">
        <v>10.878534017465087</v>
      </c>
      <c r="H37" s="153">
        <v>10.782565811682064</v>
      </c>
      <c r="I37" s="153">
        <v>10.204419802804521</v>
      </c>
      <c r="J37" s="153">
        <v>9.9745375177187015</v>
      </c>
      <c r="K37" s="153">
        <v>8.8669543432367277</v>
      </c>
      <c r="L37" s="162"/>
    </row>
    <row r="38" spans="1:12" s="148" customFormat="1" ht="11.25" customHeight="1">
      <c r="A38" s="274" t="s">
        <v>32</v>
      </c>
      <c r="B38" s="153">
        <v>5.8366472609712812</v>
      </c>
      <c r="C38" s="153">
        <v>6.0495790843643436</v>
      </c>
      <c r="D38" s="153">
        <v>6.7493194460882941</v>
      </c>
      <c r="E38" s="153">
        <v>5.8552166635670444</v>
      </c>
      <c r="F38" s="153">
        <v>5.5420905457789438</v>
      </c>
      <c r="G38" s="153">
        <v>6.4129732844917422</v>
      </c>
      <c r="H38" s="153">
        <v>5.9951924013448803</v>
      </c>
      <c r="I38" s="153">
        <v>5.8478024281159993</v>
      </c>
      <c r="J38" s="153">
        <v>5.4201370685266665</v>
      </c>
      <c r="K38" s="153">
        <v>5.3261063807421429</v>
      </c>
      <c r="L38" s="162"/>
    </row>
    <row r="39" spans="1:12" s="148" customFormat="1" ht="11.25" customHeight="1">
      <c r="A39" s="274" t="s">
        <v>33</v>
      </c>
      <c r="B39" s="153">
        <v>4.2040967695684319</v>
      </c>
      <c r="C39" s="153">
        <v>3.9518787665159727</v>
      </c>
      <c r="D39" s="153">
        <v>4.0918025862629159</v>
      </c>
      <c r="E39" s="153">
        <v>4.2121942097410514</v>
      </c>
      <c r="F39" s="153">
        <v>3.7844861499092031</v>
      </c>
      <c r="G39" s="153">
        <v>3.9780607329733439</v>
      </c>
      <c r="H39" s="153">
        <v>4.259487195366618</v>
      </c>
      <c r="I39" s="153">
        <v>4.0059797731164384</v>
      </c>
      <c r="J39" s="153">
        <v>3.9582349868136988</v>
      </c>
      <c r="K39" s="153">
        <v>2.9869677459488049</v>
      </c>
      <c r="L39" s="162"/>
    </row>
    <row r="40" spans="1:12" s="148" customFormat="1" ht="11.25" customHeight="1">
      <c r="A40" s="274" t="s">
        <v>34</v>
      </c>
      <c r="B40" s="153">
        <v>0.51250000000000007</v>
      </c>
      <c r="C40" s="153">
        <v>0.33750000000000002</v>
      </c>
      <c r="D40" s="153">
        <v>0.41250000000000003</v>
      </c>
      <c r="E40" s="153">
        <v>0.55000000000000004</v>
      </c>
      <c r="F40" s="153">
        <v>0.43750000000000006</v>
      </c>
      <c r="G40" s="153">
        <v>0.48750000000000004</v>
      </c>
      <c r="H40" s="153">
        <v>0.5278862149705662</v>
      </c>
      <c r="I40" s="153">
        <v>0.35063760157208401</v>
      </c>
      <c r="J40" s="153">
        <v>0.59616546237833645</v>
      </c>
      <c r="K40" s="153">
        <v>0.55388021654577946</v>
      </c>
      <c r="L40" s="162"/>
    </row>
    <row r="41" spans="1:12" s="148" customFormat="1" ht="11.25" customHeight="1">
      <c r="A41" s="274"/>
      <c r="B41" s="153"/>
      <c r="C41" s="153"/>
      <c r="D41" s="153"/>
      <c r="E41" s="153"/>
      <c r="F41" s="153"/>
      <c r="G41" s="153"/>
      <c r="H41" s="153"/>
      <c r="I41" s="153"/>
      <c r="J41" s="153"/>
      <c r="L41" s="162"/>
    </row>
    <row r="42" spans="1:12" s="148" customFormat="1" ht="11.25" customHeight="1">
      <c r="A42" s="274" t="s">
        <v>304</v>
      </c>
      <c r="B42" s="153">
        <v>6.4113423551599773</v>
      </c>
      <c r="C42" s="153">
        <v>7.3968874625483139</v>
      </c>
      <c r="D42" s="153">
        <v>6.7361426993306903</v>
      </c>
      <c r="E42" s="153">
        <v>6.9787138209354982</v>
      </c>
      <c r="F42" s="153">
        <v>7.1379366523748411</v>
      </c>
      <c r="G42" s="153">
        <v>6.5503966557780764</v>
      </c>
      <c r="H42" s="153">
        <v>6.7979733469578916</v>
      </c>
      <c r="I42" s="153">
        <v>6.7000672700587085</v>
      </c>
      <c r="J42" s="153">
        <v>7.1454294831851044</v>
      </c>
      <c r="K42" s="153">
        <v>6.3065596715498744</v>
      </c>
      <c r="L42" s="162"/>
    </row>
    <row r="43" spans="1:12" s="148" customFormat="1" ht="11.25" customHeight="1">
      <c r="A43" s="274" t="s">
        <v>32</v>
      </c>
      <c r="B43" s="153">
        <v>2.9741422095754886</v>
      </c>
      <c r="C43" s="153">
        <v>3.5129784696349313</v>
      </c>
      <c r="D43" s="153">
        <v>3.2169081811683671</v>
      </c>
      <c r="E43" s="153">
        <v>3.2641488946710155</v>
      </c>
      <c r="F43" s="153">
        <v>3.2176317954056879</v>
      </c>
      <c r="G43" s="153">
        <v>3.1434313567862842</v>
      </c>
      <c r="H43" s="153">
        <v>3.1193619681293714</v>
      </c>
      <c r="I43" s="153">
        <v>3.3493647566046962</v>
      </c>
      <c r="J43" s="153">
        <v>3.4395740100832715</v>
      </c>
      <c r="K43" s="153">
        <v>3.3553718391340861</v>
      </c>
      <c r="L43" s="162"/>
    </row>
    <row r="44" spans="1:12" s="148" customFormat="1" ht="11.25" customHeight="1">
      <c r="A44" s="274" t="s">
        <v>33</v>
      </c>
      <c r="B44" s="153">
        <v>3.4372001455844887</v>
      </c>
      <c r="C44" s="153">
        <v>3.883908992913383</v>
      </c>
      <c r="D44" s="153">
        <v>3.5192345181623237</v>
      </c>
      <c r="E44" s="153">
        <v>3.7145649262644826</v>
      </c>
      <c r="F44" s="153">
        <v>3.9203048569691532</v>
      </c>
      <c r="G44" s="153">
        <v>3.4069652989917927</v>
      </c>
      <c r="H44" s="153">
        <v>3.6786113788285202</v>
      </c>
      <c r="I44" s="153">
        <v>3.3507025134540118</v>
      </c>
      <c r="J44" s="153">
        <v>3.7058554731018329</v>
      </c>
      <c r="K44" s="153">
        <v>2.9511878324157883</v>
      </c>
      <c r="L44" s="162"/>
    </row>
    <row r="45" spans="1:12" s="148" customFormat="1" ht="11.25" customHeight="1">
      <c r="A45" s="274"/>
      <c r="B45" s="153"/>
      <c r="C45" s="153"/>
      <c r="D45" s="153"/>
      <c r="E45" s="153"/>
      <c r="F45" s="153"/>
      <c r="G45" s="153"/>
      <c r="H45" s="153"/>
      <c r="I45" s="153"/>
      <c r="J45" s="153"/>
      <c r="L45" s="162"/>
    </row>
    <row r="46" spans="1:12" s="148" customFormat="1" ht="11.25" customHeight="1">
      <c r="A46" s="274" t="s">
        <v>45</v>
      </c>
      <c r="B46" s="153">
        <v>1.4797343863308359</v>
      </c>
      <c r="C46" s="153">
        <v>1.9971157076829273</v>
      </c>
      <c r="D46" s="153">
        <v>1.5856759264783766</v>
      </c>
      <c r="E46" s="153">
        <v>1.5808146014237767</v>
      </c>
      <c r="F46" s="153">
        <v>1.5702588844302758</v>
      </c>
      <c r="G46" s="153">
        <v>1.3269141826848267</v>
      </c>
      <c r="H46" s="153">
        <v>1.4550440475096109</v>
      </c>
      <c r="I46" s="153">
        <v>1.5349796051204538</v>
      </c>
      <c r="J46" s="153">
        <v>1.607990119567513</v>
      </c>
      <c r="K46" s="153">
        <v>1.3300338998769465</v>
      </c>
      <c r="L46" s="162"/>
    </row>
    <row r="47" spans="1:12" s="148" customFormat="1" ht="11.25" customHeight="1">
      <c r="A47" s="274" t="s">
        <v>32</v>
      </c>
      <c r="B47" s="153">
        <v>0.48867447049877205</v>
      </c>
      <c r="C47" s="153">
        <v>0.71654503220704757</v>
      </c>
      <c r="D47" s="153">
        <v>0.51775153966394716</v>
      </c>
      <c r="E47" s="153">
        <v>0.53823855228792516</v>
      </c>
      <c r="F47" s="153">
        <v>0.39131426194028951</v>
      </c>
      <c r="G47" s="153">
        <v>0.39867211924085011</v>
      </c>
      <c r="H47" s="153">
        <v>0.52917479945612567</v>
      </c>
      <c r="I47" s="153">
        <v>0.42866592061898884</v>
      </c>
      <c r="J47" s="153">
        <v>0.52198491030521288</v>
      </c>
      <c r="K47" s="153">
        <v>0.28703713113313301</v>
      </c>
      <c r="L47" s="162"/>
    </row>
    <row r="48" spans="1:12" s="148" customFormat="1" ht="11.25" customHeight="1">
      <c r="A48" s="274" t="s">
        <v>33</v>
      </c>
      <c r="B48" s="153">
        <v>0.19254256082418933</v>
      </c>
      <c r="C48" s="153">
        <v>0.30000610487572477</v>
      </c>
      <c r="D48" s="153">
        <v>0.26260565903191274</v>
      </c>
      <c r="E48" s="153">
        <v>0.24639100979760706</v>
      </c>
      <c r="F48" s="153">
        <v>0.27318367941916394</v>
      </c>
      <c r="G48" s="153">
        <v>0.23823185039502531</v>
      </c>
      <c r="H48" s="153">
        <v>0.3153305554553949</v>
      </c>
      <c r="I48" s="153">
        <v>0.34985629574524929</v>
      </c>
      <c r="J48" s="153">
        <v>0.36922320444514678</v>
      </c>
      <c r="K48" s="153">
        <v>0.33233639421872774</v>
      </c>
      <c r="L48" s="162"/>
    </row>
    <row r="49" spans="1:12" s="148" customFormat="1" ht="11.25" customHeight="1">
      <c r="A49" s="274" t="s">
        <v>34</v>
      </c>
      <c r="B49" s="153">
        <v>0.79851735500787457</v>
      </c>
      <c r="C49" s="153">
        <v>0.98056457060015501</v>
      </c>
      <c r="D49" s="153">
        <v>0.80531872778251667</v>
      </c>
      <c r="E49" s="153">
        <v>0.79618503933824436</v>
      </c>
      <c r="F49" s="153">
        <v>0.90576094307082244</v>
      </c>
      <c r="G49" s="153">
        <v>0.69001021304895149</v>
      </c>
      <c r="H49" s="153">
        <v>0.61053869259809024</v>
      </c>
      <c r="I49" s="153">
        <v>0.75645738875621571</v>
      </c>
      <c r="J49" s="153">
        <v>0.71678200481715337</v>
      </c>
      <c r="K49" s="153">
        <v>0.7106603745250859</v>
      </c>
      <c r="L49" s="162"/>
    </row>
    <row r="50" spans="1:12" s="148" customFormat="1" ht="11.25" customHeight="1">
      <c r="A50" s="274"/>
      <c r="B50" s="153"/>
      <c r="C50" s="153"/>
      <c r="D50" s="153"/>
      <c r="E50" s="153"/>
      <c r="F50" s="153"/>
      <c r="G50" s="153"/>
      <c r="H50" s="153"/>
      <c r="I50" s="153"/>
      <c r="J50" s="153"/>
      <c r="L50" s="162"/>
    </row>
    <row r="51" spans="1:12" s="148" customFormat="1" ht="11.25" customHeight="1">
      <c r="A51" s="274" t="s">
        <v>46</v>
      </c>
      <c r="B51" s="153">
        <v>4.0106276724385106</v>
      </c>
      <c r="C51" s="153">
        <v>4.2501084825620667</v>
      </c>
      <c r="D51" s="153">
        <v>4.5032870651903307</v>
      </c>
      <c r="E51" s="153">
        <v>4.4791678494339955</v>
      </c>
      <c r="F51" s="153">
        <v>4.3590092577037751</v>
      </c>
      <c r="G51" s="153">
        <v>4.8104611729912934</v>
      </c>
      <c r="H51" s="153">
        <v>4.7776103358759823</v>
      </c>
      <c r="I51" s="153">
        <v>4.7772759014482062</v>
      </c>
      <c r="J51" s="153">
        <v>5.1633565833162374</v>
      </c>
      <c r="K51" s="153">
        <v>5.3771812632337701</v>
      </c>
      <c r="L51" s="162"/>
    </row>
    <row r="52" spans="1:12" s="148" customFormat="1" ht="11.25" customHeight="1">
      <c r="A52" s="274" t="s">
        <v>32</v>
      </c>
      <c r="B52" s="153">
        <v>2.8933559386829888</v>
      </c>
      <c r="C52" s="153">
        <v>3.1156117691636056</v>
      </c>
      <c r="D52" s="153">
        <v>3.3339999428620404</v>
      </c>
      <c r="E52" s="153">
        <v>3.2532970542811168</v>
      </c>
      <c r="F52" s="153">
        <v>3.2405659811259615</v>
      </c>
      <c r="G52" s="153">
        <v>3.5701084725423948</v>
      </c>
      <c r="H52" s="153">
        <v>3.5890944650280314</v>
      </c>
      <c r="I52" s="153">
        <v>3.6152778258478606</v>
      </c>
      <c r="J52" s="153">
        <v>4.0461314611778469</v>
      </c>
      <c r="K52" s="153">
        <v>4.10361760598279</v>
      </c>
      <c r="L52" s="162"/>
    </row>
    <row r="53" spans="1:12" s="148" customFormat="1" ht="11.25" customHeight="1">
      <c r="A53" s="274" t="s">
        <v>34</v>
      </c>
      <c r="B53" s="153">
        <v>1.1172717337555216</v>
      </c>
      <c r="C53" s="153">
        <v>1.1344967133984614</v>
      </c>
      <c r="D53" s="153">
        <v>1.1692871223282906</v>
      </c>
      <c r="E53" s="153">
        <v>1.2258707951528787</v>
      </c>
      <c r="F53" s="153">
        <v>1.1184432765778136</v>
      </c>
      <c r="G53" s="153">
        <v>1.2403527004488986</v>
      </c>
      <c r="H53" s="153">
        <v>1.1885158708479511</v>
      </c>
      <c r="I53" s="153">
        <v>1.1619980756003458</v>
      </c>
      <c r="J53" s="153">
        <v>1.1172251221383906</v>
      </c>
      <c r="K53" s="153">
        <v>1.2735636572509803</v>
      </c>
      <c r="L53" s="162"/>
    </row>
    <row r="54" spans="1:12" s="148" customFormat="1" ht="11.25" customHeight="1">
      <c r="A54" s="274"/>
      <c r="B54" s="153"/>
      <c r="C54" s="153"/>
      <c r="D54" s="153"/>
      <c r="E54" s="153"/>
      <c r="F54" s="153"/>
      <c r="G54" s="153"/>
      <c r="H54" s="153"/>
      <c r="I54" s="153"/>
      <c r="J54" s="153"/>
      <c r="L54" s="162"/>
    </row>
    <row r="55" spans="1:12" s="148" customFormat="1" ht="11.25" customHeight="1">
      <c r="A55" s="274" t="s">
        <v>47</v>
      </c>
      <c r="B55" s="153">
        <v>13.749501750256595</v>
      </c>
      <c r="C55" s="153">
        <v>13.217506150660615</v>
      </c>
      <c r="D55" s="153">
        <v>13.235390036241792</v>
      </c>
      <c r="E55" s="153">
        <v>14.155298001299764</v>
      </c>
      <c r="F55" s="153">
        <v>14.704674124637837</v>
      </c>
      <c r="G55" s="153">
        <v>14.719216883697165</v>
      </c>
      <c r="H55" s="153">
        <v>15.177092481599217</v>
      </c>
      <c r="I55" s="153">
        <v>13.793330423909991</v>
      </c>
      <c r="J55" s="153">
        <v>12.606579709213555</v>
      </c>
      <c r="K55" s="153">
        <v>12.351191156899674</v>
      </c>
      <c r="L55" s="162"/>
    </row>
    <row r="56" spans="1:12" s="148" customFormat="1" ht="11.25" customHeight="1">
      <c r="A56" s="274" t="s">
        <v>32</v>
      </c>
      <c r="B56" s="153">
        <v>1.7303065435007543</v>
      </c>
      <c r="C56" s="153">
        <v>1.6309451244625295</v>
      </c>
      <c r="D56" s="153">
        <v>1.7561760012407102</v>
      </c>
      <c r="E56" s="153">
        <v>1.962226390988995</v>
      </c>
      <c r="F56" s="153">
        <v>2.0498613850295828</v>
      </c>
      <c r="G56" s="153">
        <v>1.911575930779676</v>
      </c>
      <c r="H56" s="153">
        <v>1.9936418144204582</v>
      </c>
      <c r="I56" s="153">
        <v>2.0384599114741366</v>
      </c>
      <c r="J56" s="153">
        <v>2.018402437449188</v>
      </c>
      <c r="K56" s="153">
        <v>1.9087752098631952</v>
      </c>
      <c r="L56" s="162"/>
    </row>
    <row r="57" spans="1:12" s="148" customFormat="1" ht="11.25" customHeight="1">
      <c r="A57" s="274" t="s">
        <v>33</v>
      </c>
      <c r="B57" s="153">
        <v>6.1169519582341234</v>
      </c>
      <c r="C57" s="153">
        <v>5.1724068524612443</v>
      </c>
      <c r="D57" s="153">
        <v>5.0879768553307674</v>
      </c>
      <c r="E57" s="153">
        <v>5.5452467629722868</v>
      </c>
      <c r="F57" s="153">
        <v>5.2043468307705227</v>
      </c>
      <c r="G57" s="153">
        <v>5.2982451887674866</v>
      </c>
      <c r="H57" s="153">
        <v>6.0899358784783981</v>
      </c>
      <c r="I57" s="153">
        <v>5.5582715669011797</v>
      </c>
      <c r="J57" s="153">
        <v>5.3583557495743097</v>
      </c>
      <c r="K57" s="153">
        <v>4.7128128475185243</v>
      </c>
      <c r="L57" s="162"/>
    </row>
    <row r="58" spans="1:12" s="148" customFormat="1" ht="11.25" customHeight="1">
      <c r="A58" s="274" t="s">
        <v>35</v>
      </c>
      <c r="B58" s="153">
        <v>5.9022432485217173</v>
      </c>
      <c r="C58" s="153">
        <v>6.4141541737368408</v>
      </c>
      <c r="D58" s="153">
        <v>6.3912371796703145</v>
      </c>
      <c r="E58" s="153">
        <v>6.647824847338482</v>
      </c>
      <c r="F58" s="153">
        <v>7.4504659088377307</v>
      </c>
      <c r="G58" s="153">
        <v>7.5093957641500007</v>
      </c>
      <c r="H58" s="153">
        <v>7.09351478870036</v>
      </c>
      <c r="I58" s="153">
        <v>6.1965989455346744</v>
      </c>
      <c r="J58" s="153">
        <v>5.2298215221900568</v>
      </c>
      <c r="K58" s="153">
        <v>5.7296030995179539</v>
      </c>
      <c r="L58" s="162"/>
    </row>
    <row r="59" spans="1:12" s="148" customFormat="1" ht="11.25" customHeight="1">
      <c r="A59" s="274"/>
      <c r="B59" s="153"/>
      <c r="C59" s="153"/>
      <c r="D59" s="153"/>
      <c r="E59" s="153"/>
      <c r="F59" s="153"/>
      <c r="G59" s="153"/>
      <c r="H59" s="153"/>
      <c r="I59" s="153"/>
      <c r="J59" s="153"/>
      <c r="L59" s="162"/>
    </row>
    <row r="60" spans="1:12" s="148" customFormat="1" ht="11.25" customHeight="1">
      <c r="A60" s="274" t="s">
        <v>48</v>
      </c>
      <c r="B60" s="153">
        <v>1.3929476426487637</v>
      </c>
      <c r="C60" s="153">
        <v>1.2562066965777492</v>
      </c>
      <c r="D60" s="153">
        <v>1.1525783547915256</v>
      </c>
      <c r="E60" s="153">
        <v>1.3375899267064764</v>
      </c>
      <c r="F60" s="153">
        <v>1.2756854944550229</v>
      </c>
      <c r="G60" s="153">
        <v>0.83393937169760257</v>
      </c>
      <c r="H60" s="153">
        <v>1.5862064785154311</v>
      </c>
      <c r="I60" s="153">
        <v>1.2871600727393568</v>
      </c>
      <c r="J60" s="153">
        <v>0.94778552436612584</v>
      </c>
      <c r="K60" s="153">
        <v>0.88705125519145189</v>
      </c>
      <c r="L60" s="162"/>
    </row>
    <row r="61" spans="1:12" s="148" customFormat="1" ht="11.25" customHeight="1">
      <c r="A61" s="274"/>
      <c r="B61" s="153"/>
      <c r="C61" s="153"/>
      <c r="D61" s="153"/>
      <c r="E61" s="153"/>
      <c r="F61" s="153"/>
      <c r="G61" s="153"/>
      <c r="H61" s="153"/>
      <c r="I61" s="153"/>
      <c r="J61" s="153"/>
      <c r="K61" s="153"/>
      <c r="L61" s="162"/>
    </row>
    <row r="62" spans="1:12" s="148" customFormat="1" ht="11.25" customHeight="1">
      <c r="A62" s="274" t="s">
        <v>49</v>
      </c>
      <c r="B62" s="153">
        <v>2.3508673662707369</v>
      </c>
      <c r="C62" s="153">
        <v>1.5872108921276136</v>
      </c>
      <c r="D62" s="153">
        <v>1.5638266044586038</v>
      </c>
      <c r="E62" s="153">
        <v>1.0750481051953611</v>
      </c>
      <c r="F62" s="153">
        <v>1.409002273660277</v>
      </c>
      <c r="G62" s="153">
        <v>1.4279931587169867</v>
      </c>
      <c r="H62" s="153">
        <v>2.1602233528305592</v>
      </c>
      <c r="I62" s="153">
        <v>1.3296444880065037</v>
      </c>
      <c r="J62" s="153">
        <v>1.3536589028547403</v>
      </c>
      <c r="K62" s="153">
        <v>1.5765367274616398</v>
      </c>
      <c r="L62" s="162"/>
    </row>
    <row r="63" spans="1:12" s="148" customFormat="1" ht="11.25" customHeight="1">
      <c r="A63" s="274"/>
      <c r="B63" s="153"/>
      <c r="C63" s="153"/>
      <c r="D63" s="153"/>
      <c r="E63" s="153"/>
      <c r="F63" s="153"/>
      <c r="G63" s="153"/>
      <c r="H63" s="153"/>
      <c r="I63" s="153"/>
      <c r="J63" s="153"/>
      <c r="L63" s="162"/>
    </row>
    <row r="64" spans="1:12" s="148" customFormat="1" ht="11.25" customHeight="1">
      <c r="A64" s="274" t="s">
        <v>50</v>
      </c>
      <c r="B64" s="153">
        <v>6.8771231441720833</v>
      </c>
      <c r="C64" s="153">
        <v>7.9875369444175819</v>
      </c>
      <c r="D64" s="153">
        <v>7.8218015675163945</v>
      </c>
      <c r="E64" s="153">
        <v>9.4470203226119338</v>
      </c>
      <c r="F64" s="153">
        <v>9.065234814552861</v>
      </c>
      <c r="G64" s="153">
        <v>9.0906855464561964</v>
      </c>
      <c r="H64" s="153">
        <v>9.725246899564377</v>
      </c>
      <c r="I64" s="153">
        <v>9.3876966217115587</v>
      </c>
      <c r="J64" s="153">
        <v>10.776390271200013</v>
      </c>
      <c r="K64" s="153">
        <v>9.1903687609493527</v>
      </c>
      <c r="L64" s="162"/>
    </row>
    <row r="65" spans="1:12" s="148" customFormat="1" ht="11.25" customHeight="1">
      <c r="A65" s="274" t="s">
        <v>305</v>
      </c>
      <c r="B65" s="153">
        <v>2.5909718804409705</v>
      </c>
      <c r="C65" s="153">
        <v>3.3121506107940744</v>
      </c>
      <c r="D65" s="153">
        <v>3.0596315395475808</v>
      </c>
      <c r="E65" s="153">
        <v>2.9249214448611895</v>
      </c>
      <c r="F65" s="153">
        <v>3.0546892255715035</v>
      </c>
      <c r="G65" s="153">
        <v>3.1235500163812757</v>
      </c>
      <c r="H65" s="153">
        <v>3.6596624832681686</v>
      </c>
      <c r="I65" s="153">
        <v>3.4780801507798329</v>
      </c>
      <c r="J65" s="153">
        <v>3.9455051020247272</v>
      </c>
      <c r="K65" s="153">
        <v>3.4791770098386614</v>
      </c>
      <c r="L65" s="162"/>
    </row>
    <row r="66" spans="1:12" s="148" customFormat="1" ht="11.25" customHeight="1">
      <c r="A66" s="274" t="s">
        <v>306</v>
      </c>
      <c r="B66" s="153">
        <v>0.4021012637311121</v>
      </c>
      <c r="C66" s="153">
        <v>0.55508633362350712</v>
      </c>
      <c r="D66" s="153">
        <v>0.47207002796881331</v>
      </c>
      <c r="E66" s="153">
        <v>0.64544627980513969</v>
      </c>
      <c r="F66" s="153">
        <v>0.58556722958047169</v>
      </c>
      <c r="G66" s="153">
        <v>0.38806968299385564</v>
      </c>
      <c r="H66" s="153">
        <v>0.51806683021160693</v>
      </c>
      <c r="I66" s="153">
        <v>0.43283131297033683</v>
      </c>
      <c r="J66" s="153">
        <v>0.61893429060961136</v>
      </c>
      <c r="K66" s="153">
        <v>0.18453756738261085</v>
      </c>
      <c r="L66" s="162"/>
    </row>
    <row r="67" spans="1:12" s="148" customFormat="1" ht="11.25" customHeight="1">
      <c r="A67" s="274" t="s">
        <v>307</v>
      </c>
      <c r="B67" s="153">
        <v>0.63790000000000013</v>
      </c>
      <c r="C67" s="153">
        <v>0.50380000000000003</v>
      </c>
      <c r="D67" s="153">
        <v>0.50480000000000003</v>
      </c>
      <c r="E67" s="153">
        <v>0.71300000000000008</v>
      </c>
      <c r="F67" s="153">
        <v>0.69140000000000001</v>
      </c>
      <c r="G67" s="153">
        <v>0.66010000000000013</v>
      </c>
      <c r="H67" s="153">
        <v>0.89054797529814222</v>
      </c>
      <c r="I67" s="153">
        <v>0.97619581075393136</v>
      </c>
      <c r="J67" s="153">
        <v>0.98242380865023804</v>
      </c>
      <c r="K67" s="153">
        <v>1.0102965028982989</v>
      </c>
      <c r="L67" s="162"/>
    </row>
    <row r="68" spans="1:12" s="148" customFormat="1" ht="11.25" customHeight="1">
      <c r="A68" s="274" t="s">
        <v>308</v>
      </c>
      <c r="B68" s="153">
        <v>0.91000000000000014</v>
      </c>
      <c r="C68" s="153">
        <v>0.78</v>
      </c>
      <c r="D68" s="153">
        <v>0.91000000000000014</v>
      </c>
      <c r="E68" s="153">
        <v>1.8439025979456058</v>
      </c>
      <c r="F68" s="153">
        <v>1.7490283594008846</v>
      </c>
      <c r="G68" s="153">
        <v>1.9726062979200567</v>
      </c>
      <c r="H68" s="153">
        <v>1.9574286416166857</v>
      </c>
      <c r="I68" s="153">
        <v>1.8979620231589207</v>
      </c>
      <c r="J68" s="153">
        <v>2.2175004634671165</v>
      </c>
      <c r="K68" s="153">
        <v>1.918506962199801</v>
      </c>
      <c r="L68" s="162"/>
    </row>
    <row r="69" spans="1:12" s="148" customFormat="1" ht="11.25" customHeight="1">
      <c r="A69" s="274" t="s">
        <v>309</v>
      </c>
      <c r="B69" s="153">
        <v>2.3361499999999999</v>
      </c>
      <c r="C69" s="153">
        <v>2.8365</v>
      </c>
      <c r="D69" s="153">
        <v>2.8753000000000002</v>
      </c>
      <c r="E69" s="153">
        <v>3.31975</v>
      </c>
      <c r="F69" s="153">
        <v>2.98455</v>
      </c>
      <c r="G69" s="153">
        <v>2.9463595491610075</v>
      </c>
      <c r="H69" s="153">
        <v>2.6995409691697727</v>
      </c>
      <c r="I69" s="153">
        <v>2.602627324048536</v>
      </c>
      <c r="J69" s="153">
        <v>3.0120266064483197</v>
      </c>
      <c r="K69" s="153">
        <v>2.5978507186299793</v>
      </c>
      <c r="L69" s="162"/>
    </row>
    <row r="70" spans="1:12" s="148" customFormat="1" ht="11.25" customHeight="1">
      <c r="A70" s="274"/>
      <c r="B70" s="153"/>
      <c r="C70" s="153"/>
      <c r="D70" s="153"/>
      <c r="E70" s="153"/>
      <c r="F70" s="153"/>
      <c r="G70" s="153"/>
      <c r="H70" s="153"/>
      <c r="I70" s="153"/>
      <c r="J70" s="153"/>
      <c r="L70" s="162"/>
    </row>
    <row r="71" spans="1:12" s="148" customFormat="1" ht="11.25" customHeight="1">
      <c r="A71" s="274" t="s">
        <v>310</v>
      </c>
      <c r="B71" s="153">
        <v>282.84552475836063</v>
      </c>
      <c r="C71" s="153">
        <v>286.96515898210902</v>
      </c>
      <c r="D71" s="153">
        <v>277.20714840633036</v>
      </c>
      <c r="E71" s="153">
        <v>278.95662200223865</v>
      </c>
      <c r="F71" s="153">
        <v>260.96910964367009</v>
      </c>
      <c r="G71" s="153">
        <v>267.19637411191195</v>
      </c>
      <c r="H71" s="153">
        <v>270.06445822338196</v>
      </c>
      <c r="I71" s="153">
        <v>282.30358153374391</v>
      </c>
      <c r="J71" s="153">
        <v>280.48606585947556</v>
      </c>
      <c r="K71" s="154">
        <v>271.88920825883844</v>
      </c>
      <c r="L71" s="163"/>
    </row>
    <row r="72" spans="1:12" s="148" customFormat="1" ht="11.25" customHeight="1">
      <c r="A72" s="274" t="s">
        <v>51</v>
      </c>
      <c r="B72" s="153">
        <v>93.816953711444086</v>
      </c>
      <c r="C72" s="153">
        <v>96.768023908724317</v>
      </c>
      <c r="D72" s="153">
        <v>97.435974940233081</v>
      </c>
      <c r="E72" s="153">
        <v>96.320652948452491</v>
      </c>
      <c r="F72" s="153">
        <v>92.214267846835071</v>
      </c>
      <c r="G72" s="153">
        <v>89.444291775669512</v>
      </c>
      <c r="H72" s="153">
        <v>98.687122586046129</v>
      </c>
      <c r="I72" s="153">
        <v>98.488785445166229</v>
      </c>
      <c r="J72" s="153">
        <v>99.677092981480641</v>
      </c>
      <c r="K72" s="153">
        <v>97.10757306437128</v>
      </c>
      <c r="L72" s="162"/>
    </row>
    <row r="73" spans="1:12" s="148" customFormat="1" ht="11.25" customHeight="1">
      <c r="A73" s="274" t="s">
        <v>52</v>
      </c>
      <c r="B73" s="153">
        <v>20.989116379328166</v>
      </c>
      <c r="C73" s="153">
        <v>20.8293368956144</v>
      </c>
      <c r="D73" s="153">
        <v>20.623232640454294</v>
      </c>
      <c r="E73" s="153">
        <v>21.364648547867407</v>
      </c>
      <c r="F73" s="153">
        <v>20.864447327303512</v>
      </c>
      <c r="G73" s="153">
        <v>19.615474542537076</v>
      </c>
      <c r="H73" s="153">
        <v>22.61243261312044</v>
      </c>
      <c r="I73" s="153">
        <v>20.45463817570446</v>
      </c>
      <c r="J73" s="153">
        <v>20.595987182044283</v>
      </c>
      <c r="K73" s="153">
        <v>17.205174915420152</v>
      </c>
      <c r="L73" s="162"/>
    </row>
    <row r="74" spans="1:12" s="148" customFormat="1" ht="11.25" customHeight="1">
      <c r="A74" s="274" t="s">
        <v>53</v>
      </c>
      <c r="B74" s="153">
        <v>4.084177596412097</v>
      </c>
      <c r="C74" s="153">
        <v>3.9793917658804023</v>
      </c>
      <c r="D74" s="153">
        <v>4.0163562150901218</v>
      </c>
      <c r="E74" s="153">
        <v>4.5665966862868217</v>
      </c>
      <c r="F74" s="153">
        <v>4.2596279945450899</v>
      </c>
      <c r="G74" s="153">
        <v>4.0997649293902247</v>
      </c>
      <c r="H74" s="153">
        <v>4.2541873271357655</v>
      </c>
      <c r="I74" s="153">
        <v>4.3199726564444818</v>
      </c>
      <c r="J74" s="153">
        <v>4.4854137346659542</v>
      </c>
      <c r="K74" s="153">
        <v>4.7380247131497892</v>
      </c>
      <c r="L74" s="162"/>
    </row>
    <row r="75" spans="1:12" s="148" customFormat="1" ht="11.25" customHeight="1">
      <c r="A75" s="274" t="s">
        <v>54</v>
      </c>
      <c r="B75" s="153">
        <v>122.65891851150455</v>
      </c>
      <c r="C75" s="153">
        <v>126.86971436141255</v>
      </c>
      <c r="D75" s="153">
        <v>112.31640696840506</v>
      </c>
      <c r="E75" s="153">
        <v>117.45405812817268</v>
      </c>
      <c r="F75" s="153">
        <v>107.61279794158837</v>
      </c>
      <c r="G75" s="153">
        <v>118.47404603554793</v>
      </c>
      <c r="H75" s="153">
        <v>106.28657892240558</v>
      </c>
      <c r="I75" s="153">
        <v>121.4503919522413</v>
      </c>
      <c r="J75" s="153">
        <v>120.22872422915616</v>
      </c>
      <c r="K75" s="153">
        <v>115.73380220422763</v>
      </c>
      <c r="L75" s="162"/>
    </row>
    <row r="76" spans="1:12" s="148" customFormat="1" ht="11.25" customHeight="1">
      <c r="A76" s="274" t="s">
        <v>55</v>
      </c>
      <c r="B76" s="153">
        <v>11.487421374562043</v>
      </c>
      <c r="C76" s="153">
        <v>12.06643236600215</v>
      </c>
      <c r="D76" s="153">
        <v>14.933305812915705</v>
      </c>
      <c r="E76" s="153">
        <v>13.245277631379523</v>
      </c>
      <c r="F76" s="153">
        <v>12.094977914795976</v>
      </c>
      <c r="G76" s="153">
        <v>12.21933991679664</v>
      </c>
      <c r="H76" s="153">
        <v>10.744134704814634</v>
      </c>
      <c r="I76" s="153">
        <v>12.520988440537224</v>
      </c>
      <c r="J76" s="153">
        <v>12.690851362537293</v>
      </c>
      <c r="K76" s="153">
        <v>12.651675494611316</v>
      </c>
      <c r="L76" s="162"/>
    </row>
    <row r="77" spans="1:12" s="148" customFormat="1" ht="11.25" customHeight="1">
      <c r="A77" s="274"/>
      <c r="B77" s="153"/>
      <c r="C77" s="153"/>
      <c r="D77" s="153"/>
      <c r="E77" s="153"/>
      <c r="F77" s="153"/>
      <c r="G77" s="153"/>
      <c r="H77" s="153"/>
      <c r="I77" s="153"/>
      <c r="J77" s="153"/>
      <c r="L77" s="162"/>
    </row>
    <row r="78" spans="1:12" s="148" customFormat="1" ht="11.25" customHeight="1">
      <c r="A78" s="274" t="s">
        <v>311</v>
      </c>
      <c r="B78" s="153">
        <v>2.2535105205984753</v>
      </c>
      <c r="C78" s="153">
        <v>2.2384978900944779</v>
      </c>
      <c r="D78" s="153">
        <v>2.4442279312861088</v>
      </c>
      <c r="E78" s="153">
        <v>2.2686251658245924</v>
      </c>
      <c r="F78" s="153">
        <v>2.4482072017784553</v>
      </c>
      <c r="G78" s="153">
        <v>2.1734264671061183</v>
      </c>
      <c r="H78" s="153">
        <v>2.2964019467867591</v>
      </c>
      <c r="I78" s="153">
        <v>2.3635819077518097</v>
      </c>
      <c r="J78" s="153">
        <v>2.148570817713348</v>
      </c>
      <c r="K78" s="153">
        <v>2.0980800048366302</v>
      </c>
      <c r="L78" s="162"/>
    </row>
    <row r="79" spans="1:12" s="148" customFormat="1" ht="11.25" customHeight="1">
      <c r="A79" s="274" t="s">
        <v>56</v>
      </c>
      <c r="B79" s="153">
        <v>0.52807050921483645</v>
      </c>
      <c r="C79" s="153">
        <v>0.58624647001200914</v>
      </c>
      <c r="D79" s="153">
        <v>0.64527828318929104</v>
      </c>
      <c r="E79" s="153">
        <v>0.61784451799452256</v>
      </c>
      <c r="F79" s="153">
        <v>0.7388640978466896</v>
      </c>
      <c r="G79" s="153">
        <v>0.60990796331081132</v>
      </c>
      <c r="H79" s="153">
        <v>0.59123848008763047</v>
      </c>
      <c r="I79" s="153">
        <v>0.59492110330540604</v>
      </c>
      <c r="J79" s="153">
        <v>0.53102234936460291</v>
      </c>
      <c r="K79" s="153">
        <v>0.48129828870019609</v>
      </c>
      <c r="L79" s="162"/>
    </row>
    <row r="80" spans="1:12" s="148" customFormat="1" ht="11.25" customHeight="1">
      <c r="A80" s="274" t="s">
        <v>57</v>
      </c>
      <c r="B80" s="153">
        <v>0.53822420011249705</v>
      </c>
      <c r="C80" s="153">
        <v>0.537216619326915</v>
      </c>
      <c r="D80" s="153">
        <v>0.61991808518757385</v>
      </c>
      <c r="E80" s="153">
        <v>0.45591982736079317</v>
      </c>
      <c r="F80" s="153">
        <v>0.46941928601626454</v>
      </c>
      <c r="G80" s="153">
        <v>0.44189105515320437</v>
      </c>
      <c r="H80" s="153">
        <v>0.39208789468808891</v>
      </c>
      <c r="I80" s="153">
        <v>0.52208286885502786</v>
      </c>
      <c r="J80" s="153">
        <v>0.37314244623105136</v>
      </c>
      <c r="K80" s="153">
        <v>0.50733378790130368</v>
      </c>
      <c r="L80" s="162"/>
    </row>
    <row r="81" spans="1:12" s="148" customFormat="1" ht="11.25" customHeight="1">
      <c r="A81" s="274" t="s">
        <v>58</v>
      </c>
      <c r="B81" s="153">
        <v>0.48837059405246741</v>
      </c>
      <c r="C81" s="153">
        <v>0.46369830734008288</v>
      </c>
      <c r="D81" s="153">
        <v>0.50090343973684792</v>
      </c>
      <c r="E81" s="153">
        <v>0.45046766536577321</v>
      </c>
      <c r="F81" s="153">
        <v>0.45239146753461645</v>
      </c>
      <c r="G81" s="153">
        <v>0.45219026586304523</v>
      </c>
      <c r="H81" s="153">
        <v>0.46293462461857743</v>
      </c>
      <c r="I81" s="153">
        <v>0.37510450637636417</v>
      </c>
      <c r="J81" s="153">
        <v>0.44208710860990058</v>
      </c>
      <c r="K81" s="153">
        <v>0.38310652013380769</v>
      </c>
      <c r="L81" s="162"/>
    </row>
    <row r="82" spans="1:12" s="148" customFormat="1" ht="11.25" customHeight="1">
      <c r="A82" s="274" t="s">
        <v>312</v>
      </c>
      <c r="B82" s="153">
        <v>0.69884521721867454</v>
      </c>
      <c r="C82" s="153">
        <v>0.65133649341547084</v>
      </c>
      <c r="D82" s="153">
        <v>0.67812812317239579</v>
      </c>
      <c r="E82" s="153">
        <v>0.74439315510350323</v>
      </c>
      <c r="F82" s="153">
        <v>0.78753235038088509</v>
      </c>
      <c r="G82" s="153">
        <v>0.6694371827790575</v>
      </c>
      <c r="H82" s="153">
        <v>0.85014094739246227</v>
      </c>
      <c r="I82" s="153">
        <v>0.8714734292150117</v>
      </c>
      <c r="J82" s="153">
        <v>0.80231891350779305</v>
      </c>
      <c r="K82" s="153">
        <v>0.72634140810132286</v>
      </c>
      <c r="L82" s="162"/>
    </row>
    <row r="83" spans="1:12" s="148" customFormat="1" ht="11.25" customHeight="1">
      <c r="A83" s="274"/>
      <c r="B83" s="153"/>
      <c r="C83" s="153"/>
      <c r="D83" s="153"/>
      <c r="E83" s="153"/>
      <c r="F83" s="153"/>
      <c r="G83" s="153"/>
      <c r="H83" s="153"/>
      <c r="I83" s="153"/>
      <c r="J83" s="153"/>
      <c r="L83" s="162"/>
    </row>
    <row r="84" spans="1:12" s="148" customFormat="1" ht="11.25" customHeight="1">
      <c r="A84" s="274" t="s">
        <v>59</v>
      </c>
      <c r="B84" s="153">
        <v>310.04885071518436</v>
      </c>
      <c r="C84" s="153">
        <v>313.86569202228389</v>
      </c>
      <c r="D84" s="153">
        <v>303.69405208260753</v>
      </c>
      <c r="E84" s="153">
        <v>308.12392114983743</v>
      </c>
      <c r="F84" s="153">
        <v>288.18184349537739</v>
      </c>
      <c r="G84" s="153">
        <v>292.97785026875312</v>
      </c>
      <c r="H84" s="153">
        <v>297.91326773904927</v>
      </c>
      <c r="I84" s="153">
        <v>309.54001714267343</v>
      </c>
      <c r="J84" s="153">
        <v>308.27417292128615</v>
      </c>
      <c r="K84" s="153">
        <v>300.33774156259426</v>
      </c>
      <c r="L84" s="162"/>
    </row>
    <row r="85" spans="1:12" s="148" customFormat="1" ht="11.25" customHeight="1">
      <c r="A85" s="274" t="s">
        <v>60</v>
      </c>
      <c r="B85" s="153">
        <v>119.44921012729098</v>
      </c>
      <c r="C85" s="153">
        <v>120.87509218540205</v>
      </c>
      <c r="D85" s="153">
        <v>108.34550876269702</v>
      </c>
      <c r="E85" s="153">
        <v>111.75225896213996</v>
      </c>
      <c r="F85" s="153">
        <v>96.183811921185907</v>
      </c>
      <c r="G85" s="153">
        <v>106.00567949559107</v>
      </c>
      <c r="H85" s="153">
        <v>98.578835248787314</v>
      </c>
      <c r="I85" s="153">
        <v>114.00270756641976</v>
      </c>
      <c r="J85" s="153">
        <v>113.09270796740648</v>
      </c>
      <c r="K85" s="153">
        <v>108.0650752338548</v>
      </c>
      <c r="L85" s="162"/>
    </row>
    <row r="86" spans="1:12" s="148" customFormat="1" ht="11.25" customHeight="1">
      <c r="A86" s="274" t="s">
        <v>61</v>
      </c>
      <c r="B86" s="153">
        <v>165.64982515166813</v>
      </c>
      <c r="C86" s="153">
        <v>168.32856468680146</v>
      </c>
      <c r="D86" s="153">
        <v>171.30586757491943</v>
      </c>
      <c r="E86" s="153">
        <v>169.47298820592326</v>
      </c>
      <c r="F86" s="153">
        <v>167.23350492426266</v>
      </c>
      <c r="G86" s="153">
        <v>163.36412108342702</v>
      </c>
      <c r="H86" s="153">
        <v>173.78202492138143</v>
      </c>
      <c r="I86" s="153">
        <v>170.66445587507599</v>
      </c>
      <c r="J86" s="153">
        <v>169.54192870978244</v>
      </c>
      <c r="K86" s="153">
        <v>165.92221302982028</v>
      </c>
      <c r="L86" s="162"/>
    </row>
    <row r="87" spans="1:12" s="148" customFormat="1" ht="11.25" customHeight="1">
      <c r="A87" s="275" t="s">
        <v>62</v>
      </c>
      <c r="B87" s="156">
        <v>24.94981543622524</v>
      </c>
      <c r="C87" s="156">
        <v>24.662035150080396</v>
      </c>
      <c r="D87" s="156">
        <v>24.042675744991083</v>
      </c>
      <c r="E87" s="156">
        <v>26.89867398177422</v>
      </c>
      <c r="F87" s="156">
        <v>24.76452664992884</v>
      </c>
      <c r="G87" s="156">
        <v>23.608049689735026</v>
      </c>
      <c r="H87" s="156">
        <v>25.55240756888055</v>
      </c>
      <c r="I87" s="156">
        <v>24.872853701177693</v>
      </c>
      <c r="J87" s="156">
        <v>25.63953624409724</v>
      </c>
      <c r="K87" s="156">
        <v>26.350453298919181</v>
      </c>
      <c r="L87" s="162"/>
    </row>
    <row r="88" spans="1:12" s="148" customFormat="1" ht="11.25" customHeight="1">
      <c r="B88" s="153"/>
      <c r="C88" s="153"/>
      <c r="D88" s="153"/>
      <c r="E88" s="153"/>
      <c r="F88" s="153"/>
      <c r="G88" s="153"/>
      <c r="H88" s="153"/>
      <c r="K88" s="164" t="s">
        <v>65</v>
      </c>
    </row>
    <row r="89" spans="1:12">
      <c r="B89" s="3"/>
      <c r="C89" s="3"/>
      <c r="D89" s="3"/>
      <c r="E89" s="3"/>
      <c r="F89" s="3"/>
      <c r="G89" s="3"/>
      <c r="H89" s="3"/>
      <c r="I89" s="3"/>
      <c r="J89" s="3"/>
    </row>
    <row r="90" spans="1:12">
      <c r="B90" s="2"/>
      <c r="C90" s="2"/>
      <c r="D90" s="2"/>
      <c r="E90" s="2"/>
      <c r="F90" s="2"/>
      <c r="G90" s="2"/>
      <c r="H90" s="2"/>
      <c r="I90" s="2"/>
      <c r="J90" s="2"/>
      <c r="K90" s="2"/>
    </row>
    <row r="91" spans="1:12">
      <c r="B91" s="3"/>
      <c r="C91" s="3"/>
      <c r="D91" s="3"/>
      <c r="E91" s="3"/>
      <c r="F91" s="3"/>
      <c r="G91" s="3"/>
      <c r="H91" s="3"/>
      <c r="I91" s="3"/>
      <c r="J91" s="3"/>
    </row>
    <row r="93" spans="1:12">
      <c r="B93" s="5"/>
      <c r="C93" s="5"/>
      <c r="D93" s="5"/>
      <c r="E93" s="5"/>
      <c r="F93" s="5"/>
      <c r="G93" s="5"/>
      <c r="H93" s="5"/>
      <c r="I93" s="5"/>
      <c r="J93" s="5"/>
      <c r="K93" s="5"/>
    </row>
  </sheetData>
  <pageMargins left="0.66700000000000004" right="0.66700000000000004" top="0.66700000000000004" bottom="0.72" header="0" footer="0"/>
  <pageSetup firstPageNumber="2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3252C-C06C-4970-8152-99648EFD749F}">
  <sheetPr transitionEvaluation="1" codeName="Sheet4"/>
  <dimension ref="A1:L98"/>
  <sheetViews>
    <sheetView showGridLines="0" zoomScaleNormal="100" workbookViewId="0">
      <selection activeCell="A2" sqref="A2"/>
    </sheetView>
  </sheetViews>
  <sheetFormatPr defaultColWidth="13.42578125" defaultRowHeight="11.25"/>
  <cols>
    <col min="1" max="1" width="17.5703125" style="148" customWidth="1"/>
    <col min="2" max="11" width="9.140625" style="148" customWidth="1"/>
    <col min="12" max="16384" width="13.42578125" style="148"/>
  </cols>
  <sheetData>
    <row r="1" spans="1:12" ht="11.25" customHeight="1">
      <c r="A1" s="148" t="s">
        <v>475</v>
      </c>
    </row>
    <row r="2" spans="1:12" ht="11.25" customHeight="1">
      <c r="A2" s="272" t="s">
        <v>29</v>
      </c>
      <c r="B2" s="273">
        <v>1996</v>
      </c>
      <c r="C2" s="273">
        <v>1997</v>
      </c>
      <c r="D2" s="273">
        <v>1998</v>
      </c>
      <c r="E2" s="273">
        <v>1999</v>
      </c>
      <c r="F2" s="273">
        <v>2000</v>
      </c>
      <c r="G2" s="273">
        <v>2001</v>
      </c>
      <c r="H2" s="273">
        <v>2002</v>
      </c>
      <c r="I2" s="273">
        <v>2003</v>
      </c>
      <c r="J2" s="276">
        <v>2004</v>
      </c>
      <c r="K2" s="276">
        <v>2005</v>
      </c>
      <c r="L2" s="274"/>
    </row>
    <row r="3" spans="1:12" ht="11.25" customHeight="1">
      <c r="B3" s="151"/>
      <c r="C3" s="151"/>
      <c r="D3" s="151"/>
      <c r="E3" s="151"/>
      <c r="F3" s="152" t="s">
        <v>64</v>
      </c>
      <c r="G3" s="151"/>
      <c r="H3" s="151"/>
      <c r="I3" s="151"/>
    </row>
    <row r="4" spans="1:12" ht="11.25" customHeight="1">
      <c r="A4" s="274" t="s">
        <v>31</v>
      </c>
      <c r="B4" s="153">
        <v>46.414394311027181</v>
      </c>
      <c r="C4" s="354">
        <v>45.110890290960164</v>
      </c>
      <c r="D4" s="153">
        <v>47.337595258812215</v>
      </c>
      <c r="E4" s="153">
        <v>47.068762111651289</v>
      </c>
      <c r="F4" s="153">
        <v>45.059715305641646</v>
      </c>
      <c r="G4" s="153">
        <v>43.449129595846721</v>
      </c>
      <c r="H4" s="153">
        <v>43.134025240048089</v>
      </c>
      <c r="I4" s="153">
        <v>46.56818624255223</v>
      </c>
      <c r="J4" s="153">
        <v>50.447480145502936</v>
      </c>
      <c r="K4" s="153">
        <v>45.22267078080128</v>
      </c>
      <c r="L4" s="162"/>
    </row>
    <row r="5" spans="1:12" ht="11.25" customHeight="1">
      <c r="A5" s="274" t="s">
        <v>32</v>
      </c>
      <c r="B5" s="153">
        <v>18.670136212244717</v>
      </c>
      <c r="C5" s="354">
        <v>18.085112044205339</v>
      </c>
      <c r="D5" s="153">
        <v>18.983517100522427</v>
      </c>
      <c r="E5" s="153">
        <v>18.499987255139228</v>
      </c>
      <c r="F5" s="153">
        <v>17.460350690120535</v>
      </c>
      <c r="G5" s="153">
        <v>15.606546378789929</v>
      </c>
      <c r="H5" s="154">
        <v>16.004253416997152</v>
      </c>
      <c r="I5" s="153">
        <v>16.90571998421996</v>
      </c>
      <c r="J5" s="153">
        <v>18.794614119566383</v>
      </c>
      <c r="K5" s="153">
        <v>16.655049996093187</v>
      </c>
      <c r="L5" s="162"/>
    </row>
    <row r="6" spans="1:12" ht="11.25" customHeight="1">
      <c r="A6" s="274" t="s">
        <v>33</v>
      </c>
      <c r="B6" s="153">
        <v>4.9077718066841012</v>
      </c>
      <c r="C6" s="354">
        <v>5.5991622198894868</v>
      </c>
      <c r="D6" s="153">
        <v>4.3682651324085748</v>
      </c>
      <c r="E6" s="153">
        <v>4.8399123724090307</v>
      </c>
      <c r="F6" s="153">
        <v>4.3588449527836319</v>
      </c>
      <c r="G6" s="153">
        <v>4.568943458530768</v>
      </c>
      <c r="H6" s="153">
        <v>4.0071154526018233</v>
      </c>
      <c r="I6" s="153">
        <v>4.5000751004759225</v>
      </c>
      <c r="J6" s="153">
        <v>4.5322980589414712</v>
      </c>
      <c r="K6" s="153">
        <v>4.1891122437878563</v>
      </c>
      <c r="L6" s="162"/>
    </row>
    <row r="7" spans="1:12" ht="11.25" customHeight="1">
      <c r="A7" s="274" t="s">
        <v>34</v>
      </c>
      <c r="B7" s="153">
        <v>1.0392961076419753</v>
      </c>
      <c r="C7" s="354">
        <v>1.3486006016513825</v>
      </c>
      <c r="D7" s="153">
        <v>0.93841950399327456</v>
      </c>
      <c r="E7" s="153">
        <v>0.93055397376762916</v>
      </c>
      <c r="F7" s="153">
        <v>0.77146035223398035</v>
      </c>
      <c r="G7" s="153">
        <v>0.90977330629915298</v>
      </c>
      <c r="H7" s="153">
        <v>0.68960118406994653</v>
      </c>
      <c r="I7" s="153">
        <v>1.0321584672775599</v>
      </c>
      <c r="J7" s="153">
        <v>0.69225810854936498</v>
      </c>
      <c r="K7" s="153">
        <v>0.84897672779060573</v>
      </c>
      <c r="L7" s="162"/>
    </row>
    <row r="8" spans="1:12" ht="11.25" customHeight="1">
      <c r="A8" s="274" t="s">
        <v>35</v>
      </c>
      <c r="B8" s="153">
        <v>20.334743527797553</v>
      </c>
      <c r="C8" s="354">
        <v>18.474711688463163</v>
      </c>
      <c r="D8" s="153">
        <v>21.524227360835884</v>
      </c>
      <c r="E8" s="153">
        <v>21.363779668014352</v>
      </c>
      <c r="F8" s="153">
        <v>21.369884845401138</v>
      </c>
      <c r="G8" s="153">
        <v>21.286237087829058</v>
      </c>
      <c r="H8" s="153">
        <v>21.454374696505912</v>
      </c>
      <c r="I8" s="153">
        <v>23.130804677706834</v>
      </c>
      <c r="J8" s="153">
        <v>25.282179506618004</v>
      </c>
      <c r="K8" s="153">
        <v>22.260599144105001</v>
      </c>
      <c r="L8" s="162"/>
    </row>
    <row r="9" spans="1:12" ht="11.25" customHeight="1">
      <c r="A9" s="274" t="s">
        <v>36</v>
      </c>
      <c r="B9" s="153">
        <v>1.2363483463103193</v>
      </c>
      <c r="C9" s="354">
        <v>0.94758634766507754</v>
      </c>
      <c r="D9" s="153">
        <v>1.1805251954602773</v>
      </c>
      <c r="E9" s="153">
        <v>0.98680376971698669</v>
      </c>
      <c r="F9" s="153">
        <v>0.77232229334473812</v>
      </c>
      <c r="G9" s="153">
        <v>0.83180280204622536</v>
      </c>
      <c r="H9" s="153">
        <v>0.80425239529754156</v>
      </c>
      <c r="I9" s="153">
        <v>0.63973288238766635</v>
      </c>
      <c r="J9" s="153">
        <v>0.69854237039916212</v>
      </c>
      <c r="K9" s="153">
        <v>0.72735072826661318</v>
      </c>
      <c r="L9" s="162"/>
    </row>
    <row r="10" spans="1:12" ht="11.25" customHeight="1">
      <c r="A10" s="274" t="s">
        <v>37</v>
      </c>
      <c r="B10" s="153">
        <v>0.22609831034851599</v>
      </c>
      <c r="C10" s="354">
        <v>0.65571738908571353</v>
      </c>
      <c r="D10" s="153">
        <v>0.34264096559178525</v>
      </c>
      <c r="E10" s="153">
        <v>0.4477250726040658</v>
      </c>
      <c r="F10" s="153">
        <v>0.3268521717576322</v>
      </c>
      <c r="G10" s="153">
        <v>0.24582656235158876</v>
      </c>
      <c r="H10" s="153">
        <v>0.1744280945757142</v>
      </c>
      <c r="I10" s="153">
        <v>0.35969513048428547</v>
      </c>
      <c r="J10" s="153">
        <v>0.44758798142855738</v>
      </c>
      <c r="K10" s="153">
        <v>0.54158194075801125</v>
      </c>
      <c r="L10" s="162"/>
    </row>
    <row r="11" spans="1:12" ht="11.25" customHeight="1">
      <c r="A11" s="274"/>
      <c r="B11" s="153"/>
      <c r="C11" s="354"/>
      <c r="D11" s="153"/>
      <c r="L11" s="162"/>
    </row>
    <row r="12" spans="1:12" ht="11.25" customHeight="1">
      <c r="A12" s="274" t="s">
        <v>38</v>
      </c>
      <c r="B12" s="153">
        <v>43.088471252096632</v>
      </c>
      <c r="C12" s="354">
        <v>52.016494111062933</v>
      </c>
      <c r="D12" s="153">
        <v>44.488510044125221</v>
      </c>
      <c r="E12" s="153">
        <v>45.694596237935329</v>
      </c>
      <c r="F12" s="153">
        <v>49.738472128470747</v>
      </c>
      <c r="G12" s="153">
        <v>44.859724146323217</v>
      </c>
      <c r="H12" s="153">
        <v>50.657379413585879</v>
      </c>
      <c r="I12" s="153">
        <v>46.635468973686031</v>
      </c>
      <c r="J12" s="153">
        <v>47.390905351221456</v>
      </c>
      <c r="K12" s="153">
        <v>56.104997097237202</v>
      </c>
      <c r="L12" s="162"/>
    </row>
    <row r="13" spans="1:12" ht="11.25" customHeight="1">
      <c r="A13" s="274" t="s">
        <v>32</v>
      </c>
      <c r="B13" s="153">
        <v>6.7256796780773156</v>
      </c>
      <c r="C13" s="354">
        <v>7.7627717272448935</v>
      </c>
      <c r="D13" s="153">
        <v>7.1702450441361902</v>
      </c>
      <c r="E13" s="153">
        <v>7.9652892666989343</v>
      </c>
      <c r="F13" s="153">
        <v>7.4417997301933942</v>
      </c>
      <c r="G13" s="153">
        <v>7.3774051810336552</v>
      </c>
      <c r="H13" s="153">
        <v>8.4162130002046407</v>
      </c>
      <c r="I13" s="153">
        <v>7.6572896530427315</v>
      </c>
      <c r="J13" s="153">
        <v>7.7966838104731409</v>
      </c>
      <c r="K13" s="153">
        <v>8.5972628200097088</v>
      </c>
      <c r="L13" s="162"/>
    </row>
    <row r="14" spans="1:12" ht="11.25" customHeight="1">
      <c r="A14" s="274" t="s">
        <v>33</v>
      </c>
      <c r="B14" s="153">
        <v>0.26889425754552398</v>
      </c>
      <c r="C14" s="153">
        <v>0.32438605315721181</v>
      </c>
      <c r="D14" s="153">
        <v>0.26235088719149702</v>
      </c>
      <c r="E14" s="153">
        <v>0.25074150411423041</v>
      </c>
      <c r="F14" s="153">
        <v>0.22645368753739645</v>
      </c>
      <c r="G14" s="153">
        <v>0.20379574609163661</v>
      </c>
      <c r="H14" s="153">
        <v>0.21663217233084026</v>
      </c>
      <c r="I14" s="153">
        <v>0.18854772861765604</v>
      </c>
      <c r="J14" s="153">
        <v>0.17700839280022856</v>
      </c>
      <c r="K14" s="153">
        <v>0.18910083698140456</v>
      </c>
      <c r="L14" s="162"/>
    </row>
    <row r="15" spans="1:12" ht="11.25" customHeight="1">
      <c r="A15" s="274" t="s">
        <v>35</v>
      </c>
      <c r="B15" s="153">
        <v>4.1599458225875274</v>
      </c>
      <c r="C15" s="153">
        <v>4.4345092316942623</v>
      </c>
      <c r="D15" s="153">
        <v>3.0015363519414398</v>
      </c>
      <c r="E15" s="153">
        <v>4.7867200584644483</v>
      </c>
      <c r="F15" s="153">
        <v>3.7358657676558189</v>
      </c>
      <c r="G15" s="153">
        <v>3.622395473589989</v>
      </c>
      <c r="H15" s="153">
        <v>4.0296475986041997</v>
      </c>
      <c r="I15" s="153">
        <v>4.4188942105607625</v>
      </c>
      <c r="J15" s="153">
        <v>4.2087227806786052</v>
      </c>
      <c r="K15" s="153">
        <v>5.6107951188383458</v>
      </c>
      <c r="L15" s="162"/>
    </row>
    <row r="16" spans="1:12" ht="11.25" customHeight="1">
      <c r="A16" s="274" t="s">
        <v>39</v>
      </c>
      <c r="B16" s="153">
        <v>7.0165052538358026</v>
      </c>
      <c r="C16" s="153">
        <v>6.9353188754994317</v>
      </c>
      <c r="D16" s="153">
        <v>8.1330114601911276</v>
      </c>
      <c r="E16" s="153">
        <v>6.9605378666722135</v>
      </c>
      <c r="F16" s="153">
        <v>7.0913270070786139</v>
      </c>
      <c r="G16" s="153">
        <v>6.4765556326948097</v>
      </c>
      <c r="H16" s="153">
        <v>7.0116384518519075</v>
      </c>
      <c r="I16" s="153">
        <v>6.5517055790935199</v>
      </c>
      <c r="J16" s="153">
        <v>6.3543378600307969</v>
      </c>
      <c r="K16" s="153">
        <v>6.9610756779192959</v>
      </c>
      <c r="L16" s="162"/>
    </row>
    <row r="17" spans="1:12" ht="11.25" customHeight="1">
      <c r="A17" s="274" t="s">
        <v>40</v>
      </c>
      <c r="B17" s="153">
        <v>24.917446240050463</v>
      </c>
      <c r="C17" s="153">
        <v>32.559508223467134</v>
      </c>
      <c r="D17" s="153">
        <v>25.921366300664967</v>
      </c>
      <c r="E17" s="153">
        <v>25.731307541985498</v>
      </c>
      <c r="F17" s="153">
        <v>31.243025936005523</v>
      </c>
      <c r="G17" s="153">
        <v>27.179572112913124</v>
      </c>
      <c r="H17" s="153">
        <v>30.983248190594292</v>
      </c>
      <c r="I17" s="153">
        <v>27.819031802371359</v>
      </c>
      <c r="J17" s="153">
        <v>28.854152507238684</v>
      </c>
      <c r="K17" s="153">
        <v>34.746762643488445</v>
      </c>
      <c r="L17" s="162"/>
    </row>
    <row r="18" spans="1:12" ht="11.25" customHeight="1">
      <c r="A18" s="274"/>
      <c r="B18" s="153"/>
      <c r="C18" s="153"/>
      <c r="D18" s="153"/>
      <c r="L18" s="162"/>
    </row>
    <row r="19" spans="1:12" ht="11.25" customHeight="1">
      <c r="A19" s="274" t="s">
        <v>41</v>
      </c>
      <c r="B19" s="153">
        <v>27.603473608627844</v>
      </c>
      <c r="C19" s="153">
        <v>27.158777206168658</v>
      </c>
      <c r="D19" s="153">
        <v>28.01227205853462</v>
      </c>
      <c r="E19" s="153">
        <v>30.702080210842556</v>
      </c>
      <c r="F19" s="153">
        <v>28.446304371342464</v>
      </c>
      <c r="G19" s="153">
        <v>26.631159100698468</v>
      </c>
      <c r="H19" s="153">
        <v>26.776819665324719</v>
      </c>
      <c r="I19" s="153">
        <v>26.173429396711231</v>
      </c>
      <c r="J19" s="153">
        <v>25.780420361127749</v>
      </c>
      <c r="K19" s="153">
        <v>25.179691526204582</v>
      </c>
      <c r="L19" s="162"/>
    </row>
    <row r="20" spans="1:12" ht="11.25" customHeight="1">
      <c r="A20" s="274"/>
      <c r="B20" s="153"/>
      <c r="C20" s="153"/>
      <c r="D20" s="153"/>
      <c r="L20" s="162"/>
    </row>
    <row r="21" spans="1:12" ht="11.25" customHeight="1">
      <c r="A21" s="274" t="s">
        <v>42</v>
      </c>
      <c r="B21" s="153">
        <v>90.58133274429791</v>
      </c>
      <c r="C21" s="153">
        <v>88.635231613663336</v>
      </c>
      <c r="D21" s="153">
        <v>97.062029282643763</v>
      </c>
      <c r="E21" s="153">
        <v>85.387576278464479</v>
      </c>
      <c r="F21" s="153">
        <v>90.961767794568189</v>
      </c>
      <c r="G21" s="153">
        <v>87.118274759847665</v>
      </c>
      <c r="H21" s="153">
        <v>84.265450845593605</v>
      </c>
      <c r="I21" s="153">
        <v>83.10244936665714</v>
      </c>
      <c r="J21" s="153">
        <v>83.987245533094864</v>
      </c>
      <c r="K21" s="153">
        <v>80.595899431982218</v>
      </c>
      <c r="L21" s="162"/>
    </row>
    <row r="22" spans="1:12" ht="11.25" customHeight="1">
      <c r="A22" s="274" t="s">
        <v>32</v>
      </c>
      <c r="B22" s="153">
        <v>12.580559214798596</v>
      </c>
      <c r="C22" s="153">
        <v>13.913571103843731</v>
      </c>
      <c r="D22" s="154">
        <v>14.611603341124459</v>
      </c>
      <c r="E22" s="153">
        <v>8.3765524675436325</v>
      </c>
      <c r="F22" s="153">
        <v>11.737480361253487</v>
      </c>
      <c r="G22" s="153">
        <v>11.880633303779296</v>
      </c>
      <c r="H22" s="153">
        <v>11.744268018454308</v>
      </c>
      <c r="I22" s="153">
        <v>11.895816325798689</v>
      </c>
      <c r="J22" s="153">
        <v>10.803085470499475</v>
      </c>
      <c r="K22" s="153">
        <v>11.428656457125609</v>
      </c>
      <c r="L22" s="162"/>
    </row>
    <row r="23" spans="1:12" ht="11.25" customHeight="1">
      <c r="A23" s="274" t="s">
        <v>301</v>
      </c>
      <c r="B23" s="153">
        <v>78.000773529499313</v>
      </c>
      <c r="C23" s="153">
        <v>74.7216605098196</v>
      </c>
      <c r="D23" s="154">
        <v>82.450425941519299</v>
      </c>
      <c r="E23" s="153">
        <v>77.011023810920847</v>
      </c>
      <c r="F23" s="153">
        <v>79.2242874333147</v>
      </c>
      <c r="G23" s="153">
        <v>75.237641456068374</v>
      </c>
      <c r="H23" s="153">
        <v>72.521182827139299</v>
      </c>
      <c r="I23" s="153">
        <v>71.206633040858449</v>
      </c>
      <c r="J23" s="153">
        <v>73.184160062595396</v>
      </c>
      <c r="K23" s="153">
        <v>69.167242974856606</v>
      </c>
      <c r="L23" s="162"/>
    </row>
    <row r="24" spans="1:12" ht="11.25" customHeight="1">
      <c r="A24" s="274"/>
      <c r="B24" s="153"/>
      <c r="C24" s="153"/>
      <c r="D24" s="153"/>
      <c r="L24" s="162"/>
    </row>
    <row r="25" spans="1:12" ht="11.25" customHeight="1">
      <c r="A25" s="274" t="s">
        <v>43</v>
      </c>
      <c r="B25" s="153">
        <v>15.094763610542241</v>
      </c>
      <c r="C25" s="153">
        <v>15.177186892550202</v>
      </c>
      <c r="D25" s="153">
        <v>15.620063082662204</v>
      </c>
      <c r="E25" s="153">
        <v>14.64572889336414</v>
      </c>
      <c r="F25" s="153">
        <v>13.216655894908591</v>
      </c>
      <c r="G25" s="153">
        <v>13.222136660325567</v>
      </c>
      <c r="H25" s="153">
        <v>11.63278189152577</v>
      </c>
      <c r="I25" s="153">
        <v>10.071509815700573</v>
      </c>
      <c r="J25" s="153">
        <v>10.11324292060543</v>
      </c>
      <c r="K25" s="153">
        <v>6.264413141288526</v>
      </c>
      <c r="L25" s="162"/>
    </row>
    <row r="26" spans="1:12" ht="11.25" customHeight="1">
      <c r="A26" s="274" t="s">
        <v>32</v>
      </c>
      <c r="B26" s="153">
        <v>5.8469161145843049</v>
      </c>
      <c r="C26" s="153">
        <v>6.1807016055561892</v>
      </c>
      <c r="D26" s="153">
        <v>5.936385572030499</v>
      </c>
      <c r="E26" s="153">
        <v>5.7500990812466224</v>
      </c>
      <c r="F26" s="153">
        <v>5.0873487415295262</v>
      </c>
      <c r="G26" s="153">
        <v>4.8458463757740073</v>
      </c>
      <c r="H26" s="153">
        <v>4.6279820376797369</v>
      </c>
      <c r="I26" s="153">
        <v>4.0984421370251782</v>
      </c>
      <c r="J26" s="153">
        <v>4.140898692157406</v>
      </c>
      <c r="K26" s="153">
        <v>2.6492955358846291</v>
      </c>
      <c r="L26" s="162"/>
    </row>
    <row r="27" spans="1:12" ht="11.25" customHeight="1">
      <c r="A27" s="274" t="s">
        <v>35</v>
      </c>
      <c r="B27" s="153">
        <v>9.2478474959579362</v>
      </c>
      <c r="C27" s="153">
        <v>8.9964852869940124</v>
      </c>
      <c r="D27" s="153">
        <v>9.6836775106317052</v>
      </c>
      <c r="E27" s="153">
        <v>8.8956298121175177</v>
      </c>
      <c r="F27" s="153">
        <v>8.1293071533790648</v>
      </c>
      <c r="G27" s="153">
        <v>8.3762902845515601</v>
      </c>
      <c r="H27" s="153">
        <v>7.0047998538460341</v>
      </c>
      <c r="I27" s="153">
        <v>5.9730676786753936</v>
      </c>
      <c r="J27" s="153">
        <v>5.9723442284480228</v>
      </c>
      <c r="K27" s="153">
        <v>3.6151176054038969</v>
      </c>
      <c r="L27" s="162"/>
    </row>
    <row r="28" spans="1:12" ht="11.25" customHeight="1">
      <c r="A28" s="274"/>
      <c r="B28" s="153"/>
      <c r="C28" s="153"/>
      <c r="D28" s="153"/>
      <c r="L28" s="162"/>
    </row>
    <row r="29" spans="1:12" ht="11.25" customHeight="1">
      <c r="A29" s="274" t="s">
        <v>44</v>
      </c>
      <c r="B29" s="153">
        <v>6.8804923168797227</v>
      </c>
      <c r="C29" s="153">
        <v>6.9545705718111099</v>
      </c>
      <c r="D29" s="153">
        <v>6.7756511466853286</v>
      </c>
      <c r="E29" s="153">
        <v>5.6243549234372168</v>
      </c>
      <c r="F29" s="153">
        <v>6.3470680684471272</v>
      </c>
      <c r="G29" s="153">
        <v>8.2080164291257933</v>
      </c>
      <c r="H29" s="153">
        <v>6.6332964863957136</v>
      </c>
      <c r="I29" s="153">
        <v>8.6818807331082262</v>
      </c>
      <c r="J29" s="153">
        <v>6.48704834381269</v>
      </c>
      <c r="K29" s="153">
        <v>7.194379994024362</v>
      </c>
      <c r="L29" s="162"/>
    </row>
    <row r="30" spans="1:12" ht="11.25" customHeight="1">
      <c r="A30" s="274" t="s">
        <v>32</v>
      </c>
      <c r="B30" s="153">
        <v>2.8602034151348312</v>
      </c>
      <c r="C30" s="153">
        <v>2.7585542986341895</v>
      </c>
      <c r="D30" s="153">
        <v>2.4631646473924387</v>
      </c>
      <c r="E30" s="153">
        <v>2.612161480814267</v>
      </c>
      <c r="F30" s="153">
        <v>2.441200634929674</v>
      </c>
      <c r="G30" s="153">
        <v>2.9654493703485243</v>
      </c>
      <c r="H30" s="153">
        <v>3.3354700209799892</v>
      </c>
      <c r="I30" s="153">
        <v>3.3269787614728656</v>
      </c>
      <c r="J30" s="153">
        <v>3.1234499015698209</v>
      </c>
      <c r="K30" s="153">
        <v>2.9458935447589765</v>
      </c>
      <c r="L30" s="162"/>
    </row>
    <row r="31" spans="1:12" ht="11.25" customHeight="1">
      <c r="A31" s="274" t="s">
        <v>35</v>
      </c>
      <c r="B31" s="153">
        <v>4.0202889017448911</v>
      </c>
      <c r="C31" s="153">
        <v>4.1960162731769204</v>
      </c>
      <c r="D31" s="153">
        <v>4.3124864992928895</v>
      </c>
      <c r="E31" s="153">
        <v>3.0121934426229502</v>
      </c>
      <c r="F31" s="153">
        <v>3.9058674335174537</v>
      </c>
      <c r="G31" s="153">
        <v>5.2425670587772695</v>
      </c>
      <c r="H31" s="153">
        <v>3.2978264654157243</v>
      </c>
      <c r="I31" s="153">
        <v>5.3549019716353596</v>
      </c>
      <c r="J31" s="153">
        <v>3.3635984422428691</v>
      </c>
      <c r="K31" s="153">
        <v>4.2484864492653855</v>
      </c>
      <c r="L31" s="162"/>
    </row>
    <row r="32" spans="1:12" ht="11.25" customHeight="1">
      <c r="A32" s="274"/>
      <c r="B32" s="153"/>
      <c r="C32" s="153"/>
      <c r="D32" s="153"/>
      <c r="L32" s="162"/>
    </row>
    <row r="33" spans="1:12" ht="11.25" customHeight="1">
      <c r="A33" s="274" t="s">
        <v>302</v>
      </c>
      <c r="B33" s="153">
        <v>4.8307117326175195</v>
      </c>
      <c r="C33" s="153">
        <v>6.1738177733070803</v>
      </c>
      <c r="D33" s="153">
        <v>5.2889024726974787</v>
      </c>
      <c r="E33" s="153">
        <v>5.0657671320507536</v>
      </c>
      <c r="F33" s="153">
        <v>6.3865779760258494</v>
      </c>
      <c r="G33" s="153">
        <v>6.0046770217749055</v>
      </c>
      <c r="H33" s="153">
        <v>5.3316687127943343</v>
      </c>
      <c r="I33" s="153">
        <v>5.9752783154158386</v>
      </c>
      <c r="J33" s="153">
        <v>6.2503156975981984</v>
      </c>
      <c r="K33" s="153">
        <v>6.0948910515801371</v>
      </c>
      <c r="L33" s="162"/>
    </row>
    <row r="34" spans="1:12" ht="11.25" customHeight="1">
      <c r="A34" s="274" t="s">
        <v>32</v>
      </c>
      <c r="B34" s="153">
        <v>3.3044211529614853</v>
      </c>
      <c r="C34" s="153">
        <v>3.6856199680592292</v>
      </c>
      <c r="D34" s="153">
        <v>3.5818444818891679</v>
      </c>
      <c r="E34" s="153">
        <v>3.648343034498871</v>
      </c>
      <c r="F34" s="153">
        <v>4.2705631081294868</v>
      </c>
      <c r="G34" s="153">
        <v>4.2341699172152403</v>
      </c>
      <c r="H34" s="153">
        <v>3.6658164739469798</v>
      </c>
      <c r="I34" s="153">
        <v>4.5018530450351228</v>
      </c>
      <c r="J34" s="153">
        <v>4.6277923281910578</v>
      </c>
      <c r="K34" s="153">
        <v>4.6046685314999287</v>
      </c>
      <c r="L34" s="162"/>
    </row>
    <row r="35" spans="1:12" ht="11.25" customHeight="1">
      <c r="A35" s="274" t="s">
        <v>35</v>
      </c>
      <c r="B35" s="153">
        <v>1.5262905796560342</v>
      </c>
      <c r="C35" s="153">
        <v>2.4881978052478515</v>
      </c>
      <c r="D35" s="153">
        <v>1.7070579908083106</v>
      </c>
      <c r="E35" s="153">
        <v>1.4174240975518826</v>
      </c>
      <c r="F35" s="153">
        <v>2.1160148678963626</v>
      </c>
      <c r="G35" s="153">
        <v>1.7705071045596652</v>
      </c>
      <c r="H35" s="153">
        <v>1.665852238847354</v>
      </c>
      <c r="I35" s="153">
        <v>1.473425270380716</v>
      </c>
      <c r="J35" s="153">
        <v>1.6225233694071401</v>
      </c>
      <c r="K35" s="153">
        <v>1.4902225200802084</v>
      </c>
      <c r="L35" s="162"/>
    </row>
    <row r="36" spans="1:12" ht="11.25" customHeight="1">
      <c r="A36" s="274"/>
      <c r="B36" s="153"/>
      <c r="C36" s="153"/>
      <c r="D36" s="153"/>
      <c r="L36" s="162"/>
    </row>
    <row r="37" spans="1:12" ht="11.25" customHeight="1">
      <c r="A37" s="274" t="s">
        <v>303</v>
      </c>
      <c r="B37" s="153">
        <v>8.6239806158049106</v>
      </c>
      <c r="C37" s="153">
        <v>10.040440531582124</v>
      </c>
      <c r="D37" s="153">
        <v>8.6533310143302611</v>
      </c>
      <c r="E37" s="153">
        <v>9.4333423684808118</v>
      </c>
      <c r="F37" s="153">
        <v>9.8968273165790048</v>
      </c>
      <c r="G37" s="153">
        <v>9.4086640360869591</v>
      </c>
      <c r="H37" s="153">
        <v>9.7482960901428282</v>
      </c>
      <c r="I37" s="153">
        <v>9.294172317921447</v>
      </c>
      <c r="J37" s="153">
        <v>9.4310413416594798</v>
      </c>
      <c r="K37" s="153">
        <v>8.8824335278466648</v>
      </c>
      <c r="L37" s="162"/>
    </row>
    <row r="38" spans="1:12" ht="11.25" customHeight="1">
      <c r="A38" s="274" t="s">
        <v>32</v>
      </c>
      <c r="B38" s="153">
        <v>4.3783067703211689</v>
      </c>
      <c r="C38" s="153">
        <v>5.5134549231144101</v>
      </c>
      <c r="D38" s="153">
        <v>4.6945459798688933</v>
      </c>
      <c r="E38" s="153">
        <v>5.2861880084586659</v>
      </c>
      <c r="F38" s="153">
        <v>5.3029333106110457</v>
      </c>
      <c r="G38" s="153">
        <v>5.1578432179544595</v>
      </c>
      <c r="H38" s="153">
        <v>5.2271007422027909</v>
      </c>
      <c r="I38" s="153">
        <v>5.171844491077243</v>
      </c>
      <c r="J38" s="153">
        <v>5.1459308158193675</v>
      </c>
      <c r="K38" s="153">
        <v>4.8261370542645379</v>
      </c>
      <c r="L38" s="162"/>
    </row>
    <row r="39" spans="1:12" ht="11.25" customHeight="1">
      <c r="A39" s="274" t="s">
        <v>33</v>
      </c>
      <c r="B39" s="153">
        <v>3.7492361958928555</v>
      </c>
      <c r="C39" s="153">
        <v>4.0578208604878343</v>
      </c>
      <c r="D39" s="153">
        <v>3.4607826427670703</v>
      </c>
      <c r="E39" s="153">
        <v>3.582011458867187</v>
      </c>
      <c r="F39" s="153">
        <v>3.8344952429073174</v>
      </c>
      <c r="G39" s="153">
        <v>3.5061545585636056</v>
      </c>
      <c r="H39" s="153">
        <v>3.84355135241338</v>
      </c>
      <c r="I39" s="153">
        <v>3.3427552894549306</v>
      </c>
      <c r="J39" s="153">
        <v>3.5653481815446937</v>
      </c>
      <c r="K39" s="153">
        <v>3.3399903508150897</v>
      </c>
      <c r="L39" s="162"/>
    </row>
    <row r="40" spans="1:12" ht="11.25" customHeight="1">
      <c r="A40" s="274" t="s">
        <v>34</v>
      </c>
      <c r="B40" s="153">
        <v>0.49643764959088632</v>
      </c>
      <c r="C40" s="153">
        <v>0.4691647479798795</v>
      </c>
      <c r="D40" s="153">
        <v>0.49800239169429794</v>
      </c>
      <c r="E40" s="153">
        <v>0.56514290115495935</v>
      </c>
      <c r="F40" s="153">
        <v>0.75939876306064158</v>
      </c>
      <c r="G40" s="153">
        <v>0.74466625956889232</v>
      </c>
      <c r="H40" s="153">
        <v>0.677643995526656</v>
      </c>
      <c r="I40" s="153">
        <v>0.77957253738927379</v>
      </c>
      <c r="J40" s="153">
        <v>0.71976234429541808</v>
      </c>
      <c r="K40" s="153">
        <v>0.71630612276703653</v>
      </c>
      <c r="L40" s="162"/>
    </row>
    <row r="41" spans="1:12" ht="11.25" customHeight="1">
      <c r="A41" s="274"/>
      <c r="B41" s="153"/>
      <c r="C41" s="153"/>
      <c r="D41" s="153"/>
      <c r="L41" s="162"/>
    </row>
    <row r="42" spans="1:12" ht="11.25" customHeight="1">
      <c r="A42" s="274" t="s">
        <v>304</v>
      </c>
      <c r="B42" s="153">
        <v>5.8617517639725438</v>
      </c>
      <c r="C42" s="153">
        <v>6.8240315502485807</v>
      </c>
      <c r="D42" s="153">
        <v>6.7088960003602951</v>
      </c>
      <c r="E42" s="153">
        <v>6.9028576426456354</v>
      </c>
      <c r="F42" s="153">
        <v>6.2140076358443572</v>
      </c>
      <c r="G42" s="153">
        <v>6.2322377337427053</v>
      </c>
      <c r="H42" s="153">
        <v>5.6542331911097312</v>
      </c>
      <c r="I42" s="153">
        <v>5.7331846068691359</v>
      </c>
      <c r="J42" s="153">
        <v>5.4597364313745818</v>
      </c>
      <c r="K42" s="153">
        <v>5.1960000296593396</v>
      </c>
      <c r="L42" s="162"/>
    </row>
    <row r="43" spans="1:12" ht="11.25" customHeight="1">
      <c r="A43" s="274" t="s">
        <v>32</v>
      </c>
      <c r="B43" s="153">
        <v>3.0525189859878066</v>
      </c>
      <c r="C43" s="153">
        <v>3.3912362040560429</v>
      </c>
      <c r="D43" s="153">
        <v>3.4333156043956041</v>
      </c>
      <c r="E43" s="153">
        <v>3.5310682798530837</v>
      </c>
      <c r="F43" s="153">
        <v>3.3949556044936835</v>
      </c>
      <c r="G43" s="153">
        <v>3.250268236878894</v>
      </c>
      <c r="H43" s="153">
        <v>3.0624133181742774</v>
      </c>
      <c r="I43" s="153">
        <v>3.0795811683890335</v>
      </c>
      <c r="J43" s="153">
        <v>2.9559229665141289</v>
      </c>
      <c r="K43" s="153">
        <v>2.9125857350333813</v>
      </c>
      <c r="L43" s="162"/>
    </row>
    <row r="44" spans="1:12" ht="11.25" customHeight="1">
      <c r="A44" s="274" t="s">
        <v>33</v>
      </c>
      <c r="B44" s="153">
        <v>2.8092327779847373</v>
      </c>
      <c r="C44" s="153">
        <v>3.4327953461925382</v>
      </c>
      <c r="D44" s="153">
        <v>3.275580395964691</v>
      </c>
      <c r="E44" s="153">
        <v>3.3717893627925517</v>
      </c>
      <c r="F44" s="153">
        <v>2.8190520313506737</v>
      </c>
      <c r="G44" s="153">
        <v>2.9819694968638113</v>
      </c>
      <c r="H44" s="153">
        <v>2.5918198729354538</v>
      </c>
      <c r="I44" s="153">
        <v>2.6536034384801028</v>
      </c>
      <c r="J44" s="153">
        <v>2.5038134648604524</v>
      </c>
      <c r="K44" s="153">
        <v>2.2834142946259579</v>
      </c>
      <c r="L44" s="162"/>
    </row>
    <row r="45" spans="1:12" ht="11.25" customHeight="1">
      <c r="A45" s="274"/>
      <c r="B45" s="153"/>
      <c r="C45" s="153"/>
      <c r="D45" s="153"/>
      <c r="L45" s="162"/>
    </row>
    <row r="46" spans="1:12" ht="11.25" customHeight="1">
      <c r="A46" s="274" t="s">
        <v>45</v>
      </c>
      <c r="B46" s="153">
        <v>1.2954055460188858</v>
      </c>
      <c r="C46" s="153">
        <v>1.5392963498739873</v>
      </c>
      <c r="D46" s="153">
        <v>1.6607132311350408</v>
      </c>
      <c r="E46" s="153">
        <v>1.461168227471775</v>
      </c>
      <c r="F46" s="153">
        <v>1.4753610620875266</v>
      </c>
      <c r="G46" s="153">
        <v>1.6235745064445015</v>
      </c>
      <c r="H46" s="153">
        <v>1.2189889253505175</v>
      </c>
      <c r="I46" s="153">
        <v>1.7373228596050696</v>
      </c>
      <c r="J46" s="153">
        <v>1.7844655830305727</v>
      </c>
      <c r="K46" s="153">
        <v>1.6941868322001372</v>
      </c>
      <c r="L46" s="162"/>
    </row>
    <row r="47" spans="1:12" ht="11.25" customHeight="1">
      <c r="A47" s="274" t="s">
        <v>32</v>
      </c>
      <c r="B47" s="153">
        <v>0.40322128873241292</v>
      </c>
      <c r="C47" s="153">
        <v>0.59740663068272215</v>
      </c>
      <c r="D47" s="153">
        <v>0.51759987053478418</v>
      </c>
      <c r="E47" s="153">
        <v>0.62559878262186819</v>
      </c>
      <c r="F47" s="153">
        <v>0.59565590961646542</v>
      </c>
      <c r="G47" s="153">
        <v>0.77416686831418147</v>
      </c>
      <c r="H47" s="153">
        <v>0.69794929506414927</v>
      </c>
      <c r="I47" s="153">
        <v>0.91835958716720001</v>
      </c>
      <c r="J47" s="153">
        <v>0.99018435242179947</v>
      </c>
      <c r="K47" s="153">
        <v>0.86801258505288215</v>
      </c>
      <c r="L47" s="162"/>
    </row>
    <row r="48" spans="1:12" ht="11.25" customHeight="1">
      <c r="A48" s="274" t="s">
        <v>33</v>
      </c>
      <c r="B48" s="153">
        <v>0.23971844286266444</v>
      </c>
      <c r="C48" s="153">
        <v>0.32626586490391662</v>
      </c>
      <c r="D48" s="153">
        <v>0.29434008234836773</v>
      </c>
      <c r="E48" s="153">
        <v>0.31419826015670194</v>
      </c>
      <c r="F48" s="153">
        <v>0.28547873942036828</v>
      </c>
      <c r="G48" s="153">
        <v>0.28320159961739072</v>
      </c>
      <c r="H48" s="153">
        <v>3.5196454175373829E-2</v>
      </c>
      <c r="I48" s="153">
        <v>0.22049628258532072</v>
      </c>
      <c r="J48" s="153">
        <v>0.15829578562016228</v>
      </c>
      <c r="K48" s="153">
        <v>0.19127158690326868</v>
      </c>
      <c r="L48" s="162"/>
    </row>
    <row r="49" spans="1:12" ht="11.25" customHeight="1">
      <c r="A49" s="274" t="s">
        <v>34</v>
      </c>
      <c r="B49" s="153">
        <v>0.65246581442380847</v>
      </c>
      <c r="C49" s="153">
        <v>0.61562385428734845</v>
      </c>
      <c r="D49" s="153">
        <v>0.84877327825188897</v>
      </c>
      <c r="E49" s="153">
        <v>0.52137118469320498</v>
      </c>
      <c r="F49" s="153">
        <v>0.5942264130506929</v>
      </c>
      <c r="G49" s="153">
        <v>0.56620603851292917</v>
      </c>
      <c r="H49" s="153">
        <v>0.48584317611099448</v>
      </c>
      <c r="I49" s="153">
        <v>0.59846698985254909</v>
      </c>
      <c r="J49" s="153">
        <v>0.63598544498861087</v>
      </c>
      <c r="K49" s="153">
        <v>0.63490266024398645</v>
      </c>
      <c r="L49" s="162"/>
    </row>
    <row r="50" spans="1:12" ht="11.25" customHeight="1">
      <c r="A50" s="274"/>
      <c r="B50" s="153"/>
      <c r="C50" s="153"/>
      <c r="D50" s="153"/>
      <c r="L50" s="162"/>
    </row>
    <row r="51" spans="1:12" ht="11.25" customHeight="1">
      <c r="A51" s="274" t="s">
        <v>46</v>
      </c>
      <c r="B51" s="153">
        <v>5.5845525724993976</v>
      </c>
      <c r="C51" s="153">
        <v>5.1862266274619078</v>
      </c>
      <c r="D51" s="153">
        <v>5.1675283651319974</v>
      </c>
      <c r="E51" s="153">
        <v>5.774431299651793</v>
      </c>
      <c r="F51" s="153">
        <v>4.7513293240421612</v>
      </c>
      <c r="G51" s="153">
        <v>4.7888717155835865</v>
      </c>
      <c r="H51" s="153">
        <v>5.1991367743457868</v>
      </c>
      <c r="I51" s="153">
        <v>5.7756512104337494</v>
      </c>
      <c r="J51" s="153">
        <v>5.7438237661054483</v>
      </c>
      <c r="K51" s="153">
        <v>5.7619680562717353</v>
      </c>
      <c r="L51" s="162"/>
    </row>
    <row r="52" spans="1:12" ht="11.25" customHeight="1">
      <c r="A52" s="274" t="s">
        <v>32</v>
      </c>
      <c r="B52" s="153">
        <v>4.3188823125591407</v>
      </c>
      <c r="C52" s="153">
        <v>4.098714602061917</v>
      </c>
      <c r="D52" s="153">
        <v>3.9175807649797987</v>
      </c>
      <c r="E52" s="153">
        <v>4.570150005015333</v>
      </c>
      <c r="F52" s="153">
        <v>3.3577663148524843</v>
      </c>
      <c r="G52" s="153">
        <v>3.1597860416743431</v>
      </c>
      <c r="H52" s="153">
        <v>3.768493153766002</v>
      </c>
      <c r="I52" s="153">
        <v>4.1143840405218306</v>
      </c>
      <c r="J52" s="153">
        <v>4.2550957081720489</v>
      </c>
      <c r="K52" s="153">
        <v>3.8668394919498894</v>
      </c>
      <c r="L52" s="162"/>
    </row>
    <row r="53" spans="1:12" ht="11.25" customHeight="1">
      <c r="A53" s="274" t="s">
        <v>34</v>
      </c>
      <c r="B53" s="153">
        <v>1.2656702599402565</v>
      </c>
      <c r="C53" s="153">
        <v>1.0875120253999913</v>
      </c>
      <c r="D53" s="153">
        <v>1.2499476001521987</v>
      </c>
      <c r="E53" s="153">
        <v>1.2042812946364601</v>
      </c>
      <c r="F53" s="153">
        <v>1.3935630091896767</v>
      </c>
      <c r="G53" s="153">
        <v>1.6290856739092432</v>
      </c>
      <c r="H53" s="153">
        <v>1.430643620579785</v>
      </c>
      <c r="I53" s="153">
        <v>1.661267169911919</v>
      </c>
      <c r="J53" s="153">
        <v>1.4887280579333997</v>
      </c>
      <c r="K53" s="153">
        <v>1.8951285643218454</v>
      </c>
      <c r="L53" s="162"/>
    </row>
    <row r="54" spans="1:12" ht="11.25" customHeight="1">
      <c r="A54" s="274"/>
      <c r="B54" s="153"/>
      <c r="C54" s="153"/>
      <c r="D54" s="153"/>
      <c r="L54" s="162"/>
    </row>
    <row r="55" spans="1:12" ht="11.25" customHeight="1">
      <c r="A55" s="274" t="s">
        <v>47</v>
      </c>
      <c r="B55" s="153">
        <v>12.330647433921214</v>
      </c>
      <c r="C55" s="153">
        <v>12.148697808293068</v>
      </c>
      <c r="D55" s="153">
        <v>10.931933809027933</v>
      </c>
      <c r="E55" s="153">
        <v>13.065783633096739</v>
      </c>
      <c r="F55" s="153">
        <v>12.558559221516015</v>
      </c>
      <c r="G55" s="153">
        <v>12.178247320773831</v>
      </c>
      <c r="H55" s="153">
        <v>13.132531862426777</v>
      </c>
      <c r="I55" s="153">
        <v>14.161381015804697</v>
      </c>
      <c r="J55" s="153">
        <v>12.905557080354153</v>
      </c>
      <c r="K55" s="153">
        <v>13.514266814117036</v>
      </c>
      <c r="L55" s="162"/>
    </row>
    <row r="56" spans="1:12" ht="11.25" customHeight="1">
      <c r="A56" s="274" t="s">
        <v>32</v>
      </c>
      <c r="B56" s="153">
        <v>1.8961908826094214</v>
      </c>
      <c r="C56" s="153">
        <v>2.3418586575547375</v>
      </c>
      <c r="D56" s="153">
        <v>2.7529379790183186</v>
      </c>
      <c r="E56" s="153">
        <v>3.032241140773221</v>
      </c>
      <c r="F56" s="153">
        <v>3.2209244188224595</v>
      </c>
      <c r="G56" s="153">
        <v>3.1617446765676904</v>
      </c>
      <c r="H56" s="153">
        <v>3.8188493189308623</v>
      </c>
      <c r="I56" s="153">
        <v>4.3932615911345243</v>
      </c>
      <c r="J56" s="153">
        <v>4.4306865101324382</v>
      </c>
      <c r="K56" s="153">
        <v>4.9036902311483663</v>
      </c>
      <c r="L56" s="162"/>
    </row>
    <row r="57" spans="1:12" ht="11.25" customHeight="1">
      <c r="A57" s="274" t="s">
        <v>33</v>
      </c>
      <c r="B57" s="153">
        <v>4.7220606851225808</v>
      </c>
      <c r="C57" s="153">
        <v>4.641618220676297</v>
      </c>
      <c r="D57" s="153">
        <v>3.8768269981348524</v>
      </c>
      <c r="E57" s="153">
        <v>5.1634001464375228</v>
      </c>
      <c r="F57" s="153">
        <v>4.7880153810182664</v>
      </c>
      <c r="G57" s="153">
        <v>4.3619566727729682</v>
      </c>
      <c r="H57" s="153">
        <v>4.5142507616921144</v>
      </c>
      <c r="I57" s="153">
        <v>4.7384568641292963</v>
      </c>
      <c r="J57" s="153">
        <v>4.4574927856795057</v>
      </c>
      <c r="K57" s="153">
        <v>4.7596294815005846</v>
      </c>
      <c r="L57" s="162"/>
    </row>
    <row r="58" spans="1:12" ht="11.25" customHeight="1">
      <c r="A58" s="274" t="s">
        <v>35</v>
      </c>
      <c r="B58" s="153">
        <v>5.7123958661892127</v>
      </c>
      <c r="C58" s="153">
        <v>5.1652209300620342</v>
      </c>
      <c r="D58" s="153">
        <v>4.3021688318747628</v>
      </c>
      <c r="E58" s="153">
        <v>4.870142345885994</v>
      </c>
      <c r="F58" s="153">
        <v>4.5496194216752901</v>
      </c>
      <c r="G58" s="153">
        <v>4.6545459714331718</v>
      </c>
      <c r="H58" s="153">
        <v>4.7994317818038006</v>
      </c>
      <c r="I58" s="153">
        <v>5.0296625605408751</v>
      </c>
      <c r="J58" s="153">
        <v>4.0173777845422078</v>
      </c>
      <c r="K58" s="153">
        <v>3.8509471014680843</v>
      </c>
      <c r="L58" s="162"/>
    </row>
    <row r="59" spans="1:12" ht="11.25" customHeight="1">
      <c r="A59" s="274"/>
      <c r="B59" s="153"/>
      <c r="C59" s="153"/>
      <c r="D59" s="153"/>
      <c r="L59" s="162"/>
    </row>
    <row r="60" spans="1:12" ht="11.25" customHeight="1">
      <c r="A60" s="274" t="s">
        <v>48</v>
      </c>
      <c r="B60" s="153">
        <v>1.5473909755395019</v>
      </c>
      <c r="C60" s="153">
        <v>1.1499519836092316</v>
      </c>
      <c r="D60" s="153">
        <v>1.046960279126997</v>
      </c>
      <c r="E60" s="153">
        <v>1.3728564230423761</v>
      </c>
      <c r="F60" s="153">
        <v>0.89190534319159498</v>
      </c>
      <c r="G60" s="153">
        <v>1.4794164179122034</v>
      </c>
      <c r="H60" s="153">
        <v>1.3116655348998758</v>
      </c>
      <c r="I60" s="153">
        <v>1.3958626498807225</v>
      </c>
      <c r="J60" s="153">
        <v>1.2839224707099945</v>
      </c>
      <c r="K60" s="153">
        <v>1.4692572651237512</v>
      </c>
      <c r="L60" s="162"/>
    </row>
    <row r="61" spans="1:12" ht="11.25" customHeight="1">
      <c r="A61" s="274"/>
      <c r="B61" s="153"/>
      <c r="C61" s="153"/>
      <c r="D61" s="153"/>
      <c r="E61" s="153"/>
      <c r="F61" s="153"/>
      <c r="G61" s="153"/>
      <c r="H61" s="153"/>
      <c r="I61" s="153"/>
      <c r="J61" s="153"/>
      <c r="K61" s="153"/>
      <c r="L61" s="162"/>
    </row>
    <row r="62" spans="1:12" ht="11.25" customHeight="1">
      <c r="A62" s="274" t="s">
        <v>49</v>
      </c>
      <c r="B62" s="153">
        <v>1.5842034639018026</v>
      </c>
      <c r="C62" s="153">
        <v>1.731767860701926</v>
      </c>
      <c r="D62" s="153">
        <v>1.5202019244547618</v>
      </c>
      <c r="E62" s="153">
        <v>1.9210064194050767</v>
      </c>
      <c r="F62" s="153">
        <v>2.2321239413745975</v>
      </c>
      <c r="G62" s="153">
        <v>2.4466685454736132</v>
      </c>
      <c r="H62" s="153">
        <v>2.4316861529369782</v>
      </c>
      <c r="I62" s="153">
        <v>2.6700861643003022</v>
      </c>
      <c r="J62" s="153">
        <v>3.1678758170164136</v>
      </c>
      <c r="K62" s="153">
        <v>3.4618746131321401</v>
      </c>
      <c r="L62" s="162"/>
    </row>
    <row r="63" spans="1:12" ht="11.25" customHeight="1">
      <c r="A63" s="274"/>
      <c r="B63" s="153"/>
      <c r="C63" s="153"/>
      <c r="D63" s="153"/>
      <c r="L63" s="162"/>
    </row>
    <row r="64" spans="1:12" ht="11.25" customHeight="1">
      <c r="A64" s="274" t="s">
        <v>50</v>
      </c>
      <c r="B64" s="153">
        <v>10.127113212439273</v>
      </c>
      <c r="C64" s="153">
        <v>10.625187707535396</v>
      </c>
      <c r="D64" s="153">
        <v>10.485256081860346</v>
      </c>
      <c r="E64" s="153">
        <v>10.493108467027408</v>
      </c>
      <c r="F64" s="153">
        <v>10.684023825752059</v>
      </c>
      <c r="G64" s="153">
        <v>10.632461441792753</v>
      </c>
      <c r="H64" s="153">
        <v>10.867993845516825</v>
      </c>
      <c r="I64" s="153">
        <v>11.608201187266587</v>
      </c>
      <c r="J64" s="153">
        <v>11.154581998953191</v>
      </c>
      <c r="K64" s="153">
        <v>11.200490492278854</v>
      </c>
      <c r="L64" s="162"/>
    </row>
    <row r="65" spans="1:12" ht="11.25" customHeight="1">
      <c r="A65" s="274" t="s">
        <v>305</v>
      </c>
      <c r="B65" s="153">
        <v>4.25398238129661</v>
      </c>
      <c r="C65" s="153">
        <v>4.4983174918780851</v>
      </c>
      <c r="D65" s="153">
        <v>4.2257764245780018</v>
      </c>
      <c r="E65" s="153">
        <v>4.6298843858655729</v>
      </c>
      <c r="F65" s="153">
        <v>4.7926709967558283</v>
      </c>
      <c r="G65" s="153">
        <v>4.9578855107694046</v>
      </c>
      <c r="H65" s="153">
        <v>5.0408464008959859</v>
      </c>
      <c r="I65" s="153">
        <v>5.3116655081760564</v>
      </c>
      <c r="J65" s="153">
        <v>5.4673692955930209</v>
      </c>
      <c r="K65" s="153">
        <v>5.1388776882978044</v>
      </c>
      <c r="L65" s="162"/>
    </row>
    <row r="66" spans="1:12" ht="11.25" customHeight="1">
      <c r="A66" s="274" t="s">
        <v>306</v>
      </c>
      <c r="B66" s="153">
        <v>0.19251676057771849</v>
      </c>
      <c r="C66" s="153">
        <v>0.40366492320859593</v>
      </c>
      <c r="D66" s="153">
        <v>0.34563563461442359</v>
      </c>
      <c r="E66" s="153">
        <v>0.27647480891163811</v>
      </c>
      <c r="F66" s="153">
        <v>0.26406765172437818</v>
      </c>
      <c r="G66" s="153">
        <v>0.24869654918874104</v>
      </c>
      <c r="H66" s="153">
        <v>0.23511544131871875</v>
      </c>
      <c r="I66" s="153">
        <v>0.22417192628312532</v>
      </c>
      <c r="J66" s="153">
        <v>0.23344944424098896</v>
      </c>
      <c r="K66" s="153">
        <v>0.17404920879533234</v>
      </c>
      <c r="L66" s="162"/>
    </row>
    <row r="67" spans="1:12" ht="11.25" customHeight="1">
      <c r="A67" s="274" t="s">
        <v>307</v>
      </c>
      <c r="B67" s="153">
        <v>0.8255946708283437</v>
      </c>
      <c r="C67" s="153">
        <v>0.85083236871507884</v>
      </c>
      <c r="D67" s="153">
        <v>0.94022193566731005</v>
      </c>
      <c r="E67" s="153">
        <v>0.93999497178930502</v>
      </c>
      <c r="F67" s="153">
        <v>0.93634029711060729</v>
      </c>
      <c r="G67" s="153">
        <v>1.0480543553088224</v>
      </c>
      <c r="H67" s="153">
        <v>0.7793237426398012</v>
      </c>
      <c r="I67" s="153">
        <v>0.95795999118874831</v>
      </c>
      <c r="J67" s="153">
        <v>0.79433163247470029</v>
      </c>
      <c r="K67" s="153">
        <v>1.0861249106476323</v>
      </c>
      <c r="L67" s="162"/>
    </row>
    <row r="68" spans="1:12" ht="11.25" customHeight="1">
      <c r="A68" s="274" t="s">
        <v>308</v>
      </c>
      <c r="B68" s="153">
        <v>1.9937212133722326</v>
      </c>
      <c r="C68" s="153">
        <v>2.1751111629211848</v>
      </c>
      <c r="D68" s="153">
        <v>2.2092954943459215</v>
      </c>
      <c r="E68" s="153">
        <v>2.4512477335282825</v>
      </c>
      <c r="F68" s="153">
        <v>2.1306561556747585</v>
      </c>
      <c r="G68" s="153">
        <v>1.8865984689400672</v>
      </c>
      <c r="H68" s="153">
        <v>2.2408561750840796</v>
      </c>
      <c r="I68" s="153">
        <v>2.4642785626866459</v>
      </c>
      <c r="J68" s="153">
        <v>2.4537633865399808</v>
      </c>
      <c r="K68" s="153">
        <v>2.4532725074510493</v>
      </c>
      <c r="L68" s="162"/>
    </row>
    <row r="69" spans="1:12" ht="11.25" customHeight="1">
      <c r="A69" s="274" t="s">
        <v>309</v>
      </c>
      <c r="B69" s="153">
        <v>2.8612981863643689</v>
      </c>
      <c r="C69" s="153">
        <v>2.6972617608124514</v>
      </c>
      <c r="D69" s="153">
        <v>2.7643265926546876</v>
      </c>
      <c r="E69" s="153">
        <v>2.1955065669326084</v>
      </c>
      <c r="F69" s="153">
        <v>2.5602887244864849</v>
      </c>
      <c r="G69" s="153">
        <v>2.4912265575857182</v>
      </c>
      <c r="H69" s="153">
        <v>2.5718520855782385</v>
      </c>
      <c r="I69" s="153">
        <v>2.6501251989320118</v>
      </c>
      <c r="J69" s="153">
        <v>2.2056682401044982</v>
      </c>
      <c r="K69" s="153">
        <v>2.3481661770870352</v>
      </c>
      <c r="L69" s="162"/>
    </row>
    <row r="70" spans="1:12" ht="11.25" customHeight="1">
      <c r="A70" s="274"/>
      <c r="B70" s="153"/>
      <c r="C70" s="153"/>
      <c r="D70" s="153"/>
      <c r="L70" s="162"/>
    </row>
    <row r="71" spans="1:12" ht="11.25" customHeight="1">
      <c r="A71" s="274" t="s">
        <v>313</v>
      </c>
      <c r="B71" s="153">
        <v>281.44868516018659</v>
      </c>
      <c r="C71" s="153">
        <v>290.47256887882975</v>
      </c>
      <c r="D71" s="153">
        <v>290.7598440515884</v>
      </c>
      <c r="E71" s="153">
        <v>284.61342026856732</v>
      </c>
      <c r="F71" s="153">
        <v>290.36512831602863</v>
      </c>
      <c r="G71" s="153">
        <v>279.33738538702067</v>
      </c>
      <c r="H71" s="153">
        <v>278.8762320482536</v>
      </c>
      <c r="I71" s="153">
        <v>280.75795659597338</v>
      </c>
      <c r="J71" s="153">
        <v>282.60611635278383</v>
      </c>
      <c r="K71" s="153">
        <v>279.79828557799544</v>
      </c>
      <c r="L71" s="162"/>
    </row>
    <row r="72" spans="1:12" ht="11.25" customHeight="1">
      <c r="A72" s="274" t="s">
        <v>51</v>
      </c>
      <c r="B72" s="153">
        <v>97.478695481837448</v>
      </c>
      <c r="C72" s="153">
        <v>101.71786432376209</v>
      </c>
      <c r="D72" s="153">
        <v>101.82099079345996</v>
      </c>
      <c r="E72" s="153">
        <v>101.15064981877691</v>
      </c>
      <c r="F72" s="153">
        <v>101.28650724026186</v>
      </c>
      <c r="G72" s="153">
        <v>97.503698680539884</v>
      </c>
      <c r="H72" s="153">
        <v>99.498438431814762</v>
      </c>
      <c r="I72" s="153">
        <v>101.39260359413238</v>
      </c>
      <c r="J72" s="153">
        <v>102.6984636598709</v>
      </c>
      <c r="K72" s="153">
        <v>99.99940073470313</v>
      </c>
      <c r="L72" s="162"/>
    </row>
    <row r="73" spans="1:12" ht="11.25" customHeight="1">
      <c r="A73" s="274" t="s">
        <v>52</v>
      </c>
      <c r="B73" s="153">
        <v>18.436821902209683</v>
      </c>
      <c r="C73" s="153">
        <v>19.935665472125109</v>
      </c>
      <c r="D73" s="153">
        <v>16.930742052556475</v>
      </c>
      <c r="E73" s="153">
        <v>19.171384336731236</v>
      </c>
      <c r="F73" s="153">
        <v>17.468313029933629</v>
      </c>
      <c r="G73" s="153">
        <v>17.634134499541126</v>
      </c>
      <c r="H73" s="153">
        <v>16.755347042367582</v>
      </c>
      <c r="I73" s="153">
        <v>17.26396927990708</v>
      </c>
      <c r="J73" s="153">
        <v>16.911628584397498</v>
      </c>
      <c r="K73" s="153">
        <v>16.595825268533247</v>
      </c>
      <c r="L73" s="162"/>
    </row>
    <row r="74" spans="1:12" ht="11.25" customHeight="1">
      <c r="A74" s="274" t="s">
        <v>53</v>
      </c>
      <c r="B74" s="153">
        <v>4.2794645024252702</v>
      </c>
      <c r="C74" s="153">
        <v>4.3717335980336802</v>
      </c>
      <c r="D74" s="153">
        <v>4.4753647097589706</v>
      </c>
      <c r="E74" s="153">
        <v>4.1613443260415579</v>
      </c>
      <c r="F74" s="153">
        <v>4.454988834645599</v>
      </c>
      <c r="G74" s="153">
        <v>4.8977856335990406</v>
      </c>
      <c r="H74" s="153">
        <v>4.063055718927183</v>
      </c>
      <c r="I74" s="153">
        <v>5.02942515562005</v>
      </c>
      <c r="J74" s="153">
        <v>4.3310655882414935</v>
      </c>
      <c r="K74" s="153">
        <v>5.1814389857711056</v>
      </c>
      <c r="L74" s="162"/>
    </row>
    <row r="75" spans="1:12" ht="11.25" customHeight="1">
      <c r="A75" s="274" t="s">
        <v>54</v>
      </c>
      <c r="B75" s="153">
        <v>124.99600693680472</v>
      </c>
      <c r="C75" s="153">
        <v>120.65191288837903</v>
      </c>
      <c r="D75" s="153">
        <v>129.1908759812502</v>
      </c>
      <c r="E75" s="153">
        <v>123.80816096910627</v>
      </c>
      <c r="F75" s="153">
        <v>125.16150307851458</v>
      </c>
      <c r="G75" s="153">
        <v>122.07678290574916</v>
      </c>
      <c r="H75" s="153">
        <v>117.0139716372464</v>
      </c>
      <c r="I75" s="153">
        <v>119.05166797304503</v>
      </c>
      <c r="J75" s="153">
        <v>120.10466956107221</v>
      </c>
      <c r="K75" s="153">
        <v>112.69668342146856</v>
      </c>
      <c r="L75" s="162"/>
    </row>
    <row r="76" spans="1:12" ht="11.25" customHeight="1">
      <c r="A76" s="274" t="s">
        <v>55</v>
      </c>
      <c r="B76" s="153">
        <v>11.11415178651049</v>
      </c>
      <c r="C76" s="153">
        <v>10.580166983976961</v>
      </c>
      <c r="D76" s="153">
        <v>12.077863248306091</v>
      </c>
      <c r="E76" s="153">
        <v>10.142848203321808</v>
      </c>
      <c r="F76" s="153">
        <v>10.423938024909837</v>
      </c>
      <c r="G76" s="153">
        <v>9.7995849923267535</v>
      </c>
      <c r="H76" s="153">
        <v>10.387742932727686</v>
      </c>
      <c r="I76" s="153">
        <v>9.8415636604131986</v>
      </c>
      <c r="J76" s="153">
        <v>9.258548470534457</v>
      </c>
      <c r="K76" s="153">
        <v>10.036592583272945</v>
      </c>
      <c r="L76" s="162"/>
    </row>
    <row r="77" spans="1:12" ht="11.25" customHeight="1">
      <c r="A77" s="274"/>
      <c r="B77" s="153"/>
      <c r="C77" s="153"/>
      <c r="D77" s="153"/>
      <c r="L77" s="162"/>
    </row>
    <row r="78" spans="1:12" ht="11.25" customHeight="1">
      <c r="A78" s="274" t="s">
        <v>311</v>
      </c>
      <c r="B78" s="153">
        <v>2.1022831937597131</v>
      </c>
      <c r="C78" s="153">
        <v>2.2238170887093553</v>
      </c>
      <c r="D78" s="153">
        <v>2.2861447644539856</v>
      </c>
      <c r="E78" s="153">
        <v>2.8074343672390496</v>
      </c>
      <c r="F78" s="153">
        <v>2.5844052259198613</v>
      </c>
      <c r="G78" s="153">
        <v>2.8545145934910794</v>
      </c>
      <c r="H78" s="153">
        <v>3.3184137191537477</v>
      </c>
      <c r="I78" s="153">
        <v>3.4904273830343295</v>
      </c>
      <c r="J78" s="153">
        <v>3.4996251970778145</v>
      </c>
      <c r="K78" s="153">
        <v>2.6644061794918414</v>
      </c>
      <c r="L78" s="162"/>
    </row>
    <row r="79" spans="1:12" ht="11.25" customHeight="1">
      <c r="A79" s="274" t="s">
        <v>56</v>
      </c>
      <c r="B79" s="153">
        <v>0.58111536915251849</v>
      </c>
      <c r="C79" s="153">
        <v>0.56406428873434522</v>
      </c>
      <c r="D79" s="153">
        <v>0.59560094649612672</v>
      </c>
      <c r="E79" s="153">
        <v>0.97957124238369098</v>
      </c>
      <c r="F79" s="153">
        <v>0.81947961457169261</v>
      </c>
      <c r="G79" s="153">
        <v>0.84428325273244087</v>
      </c>
      <c r="H79" s="153">
        <v>1.0946601305017121</v>
      </c>
      <c r="I79" s="153">
        <v>1.1471269103327955</v>
      </c>
      <c r="J79" s="153">
        <v>0.91320487795623573</v>
      </c>
      <c r="K79" s="153">
        <v>0.6206346441964723</v>
      </c>
      <c r="L79" s="162"/>
    </row>
    <row r="80" spans="1:12" ht="11.25" customHeight="1">
      <c r="A80" s="274" t="s">
        <v>57</v>
      </c>
      <c r="B80" s="153">
        <v>0.48289936525554616</v>
      </c>
      <c r="C80" s="153">
        <v>0.45034007680594368</v>
      </c>
      <c r="D80" s="153">
        <v>0.47147541645999003</v>
      </c>
      <c r="E80" s="153">
        <v>0.40364533707055272</v>
      </c>
      <c r="F80" s="153">
        <v>0.4675250593992929</v>
      </c>
      <c r="G80" s="153">
        <v>0.44938959267567335</v>
      </c>
      <c r="H80" s="153">
        <v>0.47346980013149231</v>
      </c>
      <c r="I80" s="153">
        <v>0.45533720350538309</v>
      </c>
      <c r="J80" s="153">
        <v>0.49208781083870612</v>
      </c>
      <c r="K80" s="153">
        <v>0.44373100185799558</v>
      </c>
      <c r="L80" s="162"/>
    </row>
    <row r="81" spans="1:12" ht="11.25" customHeight="1">
      <c r="A81" s="274" t="s">
        <v>58</v>
      </c>
      <c r="B81" s="153">
        <v>0.32321110625619454</v>
      </c>
      <c r="C81" s="153">
        <v>0.36243132759828672</v>
      </c>
      <c r="D81" s="153">
        <v>0.37626177077962547</v>
      </c>
      <c r="E81" s="153">
        <v>0.50538668368502082</v>
      </c>
      <c r="F81" s="153">
        <v>0.43832828115212774</v>
      </c>
      <c r="G81" s="153">
        <v>0.41739707707584772</v>
      </c>
      <c r="H81" s="153">
        <v>0.52440370121794411</v>
      </c>
      <c r="I81" s="153">
        <v>0.50282688721007707</v>
      </c>
      <c r="J81" s="153">
        <v>0.5253881648353379</v>
      </c>
      <c r="K81" s="153">
        <v>0.41679516214050844</v>
      </c>
      <c r="L81" s="162"/>
    </row>
    <row r="82" spans="1:12" ht="11.25" customHeight="1">
      <c r="A82" s="274" t="s">
        <v>312</v>
      </c>
      <c r="B82" s="153">
        <v>0.71505735309545404</v>
      </c>
      <c r="C82" s="153">
        <v>0.84698139557077956</v>
      </c>
      <c r="D82" s="153">
        <v>0.84280663071824347</v>
      </c>
      <c r="E82" s="153">
        <v>0.91883110409978541</v>
      </c>
      <c r="F82" s="153">
        <v>0.85907227079674808</v>
      </c>
      <c r="G82" s="153">
        <v>1.1434446710071176</v>
      </c>
      <c r="H82" s="153">
        <v>1.225880087302599</v>
      </c>
      <c r="I82" s="153">
        <v>1.385136381986074</v>
      </c>
      <c r="J82" s="153">
        <v>1.5689443434475348</v>
      </c>
      <c r="K82" s="153">
        <v>1.1832453712968654</v>
      </c>
      <c r="L82" s="162"/>
    </row>
    <row r="83" spans="1:12" ht="11.25" customHeight="1">
      <c r="A83" s="274"/>
      <c r="B83" s="153"/>
      <c r="C83" s="153"/>
      <c r="D83" s="153"/>
      <c r="L83" s="162"/>
    </row>
    <row r="84" spans="1:12" ht="11.25" customHeight="1">
      <c r="A84" s="274" t="s">
        <v>59</v>
      </c>
      <c r="B84" s="153">
        <v>312.80809699779223</v>
      </c>
      <c r="C84" s="153">
        <v>321.48260768003252</v>
      </c>
      <c r="D84" s="153">
        <v>321.04263948695848</v>
      </c>
      <c r="E84" s="153">
        <v>317.097877998201</v>
      </c>
      <c r="F84" s="153">
        <v>320.74912057251362</v>
      </c>
      <c r="G84" s="153">
        <v>310.84844921494027</v>
      </c>
      <c r="H84" s="153">
        <v>310.07399150608222</v>
      </c>
      <c r="I84" s="153">
        <v>311.32340894104311</v>
      </c>
      <c r="J84" s="153">
        <v>311.48666358953761</v>
      </c>
      <c r="K84" s="153">
        <v>308.01535572051921</v>
      </c>
      <c r="L84" s="162"/>
    </row>
    <row r="85" spans="1:12" ht="11.25" customHeight="1">
      <c r="A85" s="274" t="s">
        <v>60</v>
      </c>
      <c r="B85" s="153">
        <v>117.3873004043374</v>
      </c>
      <c r="C85" s="153">
        <v>116.94080685133171</v>
      </c>
      <c r="D85" s="153">
        <v>124.74664598468877</v>
      </c>
      <c r="E85" s="153">
        <v>110.72342722731659</v>
      </c>
      <c r="F85" s="153">
        <v>116.91206973394975</v>
      </c>
      <c r="G85" s="153">
        <v>114.55310487107394</v>
      </c>
      <c r="H85" s="153">
        <v>107.86319793630942</v>
      </c>
      <c r="I85" s="153">
        <v>107.83111823088178</v>
      </c>
      <c r="J85" s="153">
        <v>106.83785249511118</v>
      </c>
      <c r="K85" s="153">
        <v>100.14958361887524</v>
      </c>
      <c r="L85" s="162"/>
    </row>
    <row r="86" spans="1:12" ht="11.25" customHeight="1">
      <c r="A86" s="274" t="s">
        <v>61</v>
      </c>
      <c r="B86" s="153">
        <v>166.16366794960891</v>
      </c>
      <c r="C86" s="153">
        <v>175.75557911620737</v>
      </c>
      <c r="D86" s="153">
        <v>168.29934283135361</v>
      </c>
      <c r="E86" s="153">
        <v>176.6974274084898</v>
      </c>
      <c r="F86" s="153">
        <v>176.03746380799871</v>
      </c>
      <c r="G86" s="153">
        <v>167.63879510943781</v>
      </c>
      <c r="H86" s="153">
        <v>174.33144783109793</v>
      </c>
      <c r="I86" s="153">
        <v>176.41726574812594</v>
      </c>
      <c r="J86" s="153">
        <v>179.2678890547505</v>
      </c>
      <c r="K86" s="153">
        <v>182.31310813861202</v>
      </c>
      <c r="L86" s="162"/>
    </row>
    <row r="87" spans="1:12" ht="11.25" customHeight="1">
      <c r="A87" s="275" t="s">
        <v>62</v>
      </c>
      <c r="B87" s="155">
        <v>29.257128643845931</v>
      </c>
      <c r="C87" s="155">
        <v>28.786221712493408</v>
      </c>
      <c r="D87" s="155">
        <v>27.996650670916107</v>
      </c>
      <c r="E87" s="155">
        <v>29.677023362394596</v>
      </c>
      <c r="F87" s="155">
        <v>27.799587030565156</v>
      </c>
      <c r="G87" s="155">
        <v>28.65654923442851</v>
      </c>
      <c r="H87" s="155">
        <v>27.879345738674871</v>
      </c>
      <c r="I87" s="155">
        <v>27.075024962035407</v>
      </c>
      <c r="J87" s="155">
        <v>25.380922039675948</v>
      </c>
      <c r="K87" s="155">
        <v>25.552663963031961</v>
      </c>
      <c r="L87" s="162"/>
    </row>
    <row r="88" spans="1:12" ht="11.25" customHeight="1">
      <c r="A88" s="165"/>
      <c r="B88" s="153"/>
      <c r="H88" s="164"/>
      <c r="K88" s="157" t="s">
        <v>65</v>
      </c>
    </row>
    <row r="89" spans="1:12" ht="10.35" customHeight="1">
      <c r="B89" s="153"/>
    </row>
    <row r="90" spans="1:12" ht="10.35" customHeight="1">
      <c r="B90" s="153"/>
      <c r="C90" s="153"/>
      <c r="D90" s="153"/>
      <c r="E90" s="153"/>
      <c r="F90" s="153"/>
      <c r="G90" s="153"/>
      <c r="H90" s="153"/>
      <c r="I90" s="153"/>
      <c r="J90" s="153"/>
      <c r="K90" s="153"/>
    </row>
    <row r="91" spans="1:12" ht="10.35" customHeight="1">
      <c r="B91" s="153"/>
      <c r="C91" s="153"/>
      <c r="D91" s="153"/>
      <c r="E91" s="153"/>
      <c r="F91" s="153"/>
      <c r="G91" s="153"/>
      <c r="H91" s="153"/>
      <c r="I91" s="153"/>
    </row>
    <row r="92" spans="1:12" ht="10.35" customHeight="1">
      <c r="B92" s="153"/>
      <c r="C92" s="153"/>
      <c r="D92" s="153"/>
      <c r="E92" s="153"/>
      <c r="F92" s="153"/>
      <c r="G92" s="153"/>
      <c r="H92" s="153"/>
      <c r="I92" s="153"/>
      <c r="J92" s="153"/>
      <c r="K92" s="153"/>
    </row>
    <row r="93" spans="1:12" ht="10.35" customHeight="1">
      <c r="B93" s="153"/>
    </row>
    <row r="95" spans="1:12">
      <c r="A95" s="153"/>
      <c r="B95" s="153"/>
      <c r="C95" s="153"/>
      <c r="D95" s="153"/>
      <c r="E95" s="153"/>
      <c r="F95" s="153"/>
      <c r="G95" s="153"/>
      <c r="H95" s="153"/>
    </row>
    <row r="96" spans="1:12">
      <c r="B96" s="153"/>
      <c r="C96" s="153"/>
      <c r="D96" s="153"/>
      <c r="E96" s="153"/>
      <c r="F96" s="153"/>
      <c r="G96" s="153"/>
      <c r="H96" s="153"/>
      <c r="I96" s="153"/>
    </row>
    <row r="97" spans="2:8">
      <c r="B97" s="153"/>
      <c r="C97" s="153"/>
      <c r="D97" s="153"/>
      <c r="E97" s="153"/>
      <c r="F97" s="153"/>
      <c r="G97" s="153"/>
      <c r="H97" s="153"/>
    </row>
    <row r="98" spans="2:8">
      <c r="B98" s="158"/>
      <c r="C98" s="158"/>
      <c r="D98" s="158"/>
      <c r="E98" s="158"/>
      <c r="F98" s="158"/>
      <c r="G98" s="158"/>
      <c r="H98" s="158"/>
    </row>
  </sheetData>
  <pageMargins left="0.66700000000000004" right="0.66700000000000004" top="0.66700000000000004" bottom="0.72" header="0" footer="0"/>
  <pageSetup firstPageNumber="2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E570-5EAC-46AB-8463-ADB2600FE0A9}">
  <sheetPr transitionEvaluation="1" codeName="Sheet5"/>
  <dimension ref="A1:L100"/>
  <sheetViews>
    <sheetView showGridLines="0" zoomScaleNormal="100" workbookViewId="0">
      <selection activeCell="B1" sqref="B1:B1048576"/>
    </sheetView>
  </sheetViews>
  <sheetFormatPr defaultColWidth="13.42578125" defaultRowHeight="9"/>
  <cols>
    <col min="1" max="1" width="22" style="1" customWidth="1"/>
    <col min="2" max="11" width="9.140625" style="1" customWidth="1"/>
    <col min="12" max="16384" width="13.42578125" style="1"/>
  </cols>
  <sheetData>
    <row r="1" spans="1:12" s="148" customFormat="1" ht="11.25" customHeight="1">
      <c r="A1" s="148" t="s">
        <v>474</v>
      </c>
    </row>
    <row r="2" spans="1:12" s="148" customFormat="1" ht="11.25" customHeight="1">
      <c r="A2" s="272" t="s">
        <v>29</v>
      </c>
      <c r="B2" s="276">
        <v>2006</v>
      </c>
      <c r="C2" s="276">
        <v>2007</v>
      </c>
      <c r="D2" s="276">
        <v>2008</v>
      </c>
      <c r="E2" s="276">
        <v>2009</v>
      </c>
      <c r="F2" s="276">
        <v>2010</v>
      </c>
      <c r="G2" s="276">
        <v>2011</v>
      </c>
      <c r="H2" s="276">
        <v>2012</v>
      </c>
      <c r="I2" s="276">
        <v>2013</v>
      </c>
      <c r="J2" s="276">
        <v>2014</v>
      </c>
      <c r="K2" s="276">
        <v>2015</v>
      </c>
    </row>
    <row r="3" spans="1:12" s="148" customFormat="1" ht="11.25" customHeight="1">
      <c r="E3" s="150" t="s">
        <v>64</v>
      </c>
    </row>
    <row r="4" spans="1:12" s="148" customFormat="1" ht="11.25" customHeight="1">
      <c r="A4" s="274" t="s">
        <v>31</v>
      </c>
      <c r="B4" s="153">
        <v>50.717122358601024</v>
      </c>
      <c r="C4" s="354">
        <v>49.79991773750298</v>
      </c>
      <c r="D4" s="153">
        <v>47.900679779510497</v>
      </c>
      <c r="E4" s="153">
        <v>47.28220409087799</v>
      </c>
      <c r="F4" s="167">
        <v>47.632753352438776</v>
      </c>
      <c r="G4" s="167">
        <v>42.565569424613045</v>
      </c>
      <c r="H4" s="167">
        <v>43.478828904570861</v>
      </c>
      <c r="I4" s="167">
        <v>45.848117926587967</v>
      </c>
      <c r="J4" s="167">
        <v>45.846020722756712</v>
      </c>
      <c r="K4" s="167">
        <v>46.520707146495965</v>
      </c>
      <c r="L4" s="160"/>
    </row>
    <row r="5" spans="1:12" s="148" customFormat="1" ht="11.25" customHeight="1">
      <c r="A5" s="274" t="s">
        <v>32</v>
      </c>
      <c r="B5" s="153">
        <v>17.729557370507443</v>
      </c>
      <c r="C5" s="354">
        <v>16.389611712032405</v>
      </c>
      <c r="D5" s="153">
        <v>15.878453057546858</v>
      </c>
      <c r="E5" s="153">
        <v>16.197446211623113</v>
      </c>
      <c r="F5" s="167">
        <v>15.309255152799331</v>
      </c>
      <c r="G5" s="167">
        <v>15.469038382249176</v>
      </c>
      <c r="H5" s="167">
        <v>16.04591894528706</v>
      </c>
      <c r="I5" s="167">
        <v>17.427702336659934</v>
      </c>
      <c r="J5" s="167">
        <v>18.714855648311428</v>
      </c>
      <c r="K5" s="167">
        <v>17.477567601260816</v>
      </c>
      <c r="L5" s="160"/>
    </row>
    <row r="6" spans="1:12" s="148" customFormat="1" ht="11.25" customHeight="1">
      <c r="A6" s="274" t="s">
        <v>33</v>
      </c>
      <c r="B6" s="154">
        <v>4.2064012538376474</v>
      </c>
      <c r="C6" s="355">
        <v>3.9581333931963081</v>
      </c>
      <c r="D6" s="154">
        <v>4.6073036209123126</v>
      </c>
      <c r="E6" s="154">
        <v>4.1765157541449289</v>
      </c>
      <c r="F6" s="154">
        <v>3.9826209883777501</v>
      </c>
      <c r="G6" s="168">
        <v>4.174604530408728</v>
      </c>
      <c r="H6" s="168">
        <v>3.1555096572675883</v>
      </c>
      <c r="I6" s="168">
        <v>4.8189593280768399</v>
      </c>
      <c r="J6" s="168">
        <v>4.3276397836975358</v>
      </c>
      <c r="K6" s="168">
        <v>4.2991995948243984</v>
      </c>
      <c r="L6" s="160"/>
    </row>
    <row r="7" spans="1:12" s="148" customFormat="1" ht="11.25" customHeight="1">
      <c r="A7" s="274" t="s">
        <v>34</v>
      </c>
      <c r="B7" s="153">
        <v>0.84934023391027669</v>
      </c>
      <c r="C7" s="354">
        <v>0.88871252362004838</v>
      </c>
      <c r="D7" s="153">
        <v>0.70894141415596823</v>
      </c>
      <c r="E7" s="153">
        <v>0.75103632619056226</v>
      </c>
      <c r="F7" s="167">
        <v>0.56968323282001221</v>
      </c>
      <c r="G7" s="167">
        <v>0.68993363380288064</v>
      </c>
      <c r="H7" s="167">
        <v>0.30497156202600234</v>
      </c>
      <c r="I7" s="167">
        <v>0.81910946911818328</v>
      </c>
      <c r="J7" s="167">
        <v>0.75453492034333491</v>
      </c>
      <c r="K7" s="167">
        <v>0.67448724230187773</v>
      </c>
      <c r="L7" s="160"/>
    </row>
    <row r="8" spans="1:12" s="148" customFormat="1" ht="11.25" customHeight="1">
      <c r="A8" s="274" t="s">
        <v>35</v>
      </c>
      <c r="B8" s="153">
        <v>26.367701574772077</v>
      </c>
      <c r="C8" s="354">
        <v>27.138434456235593</v>
      </c>
      <c r="D8" s="153">
        <v>25.046297098735121</v>
      </c>
      <c r="E8" s="153">
        <v>24.921159671453012</v>
      </c>
      <c r="F8" s="167">
        <v>26.408888132645799</v>
      </c>
      <c r="G8" s="167">
        <v>20.642675740018269</v>
      </c>
      <c r="H8" s="167">
        <v>22.526648982843881</v>
      </c>
      <c r="I8" s="167">
        <v>21.322211046905977</v>
      </c>
      <c r="J8" s="167">
        <v>20.576790325092592</v>
      </c>
      <c r="K8" s="167">
        <v>22.556148137486431</v>
      </c>
      <c r="L8" s="160"/>
    </row>
    <row r="9" spans="1:12" s="148" customFormat="1" ht="11.25" customHeight="1">
      <c r="A9" s="274" t="s">
        <v>36</v>
      </c>
      <c r="B9" s="153">
        <v>0.96659947655369993</v>
      </c>
      <c r="C9" s="354">
        <v>0.90378470318535464</v>
      </c>
      <c r="D9" s="153">
        <v>0.87622948525343991</v>
      </c>
      <c r="E9" s="153">
        <v>0.6072278535384712</v>
      </c>
      <c r="F9" s="167">
        <v>0.65228143032637809</v>
      </c>
      <c r="G9" s="167">
        <v>0.60024976272053077</v>
      </c>
      <c r="H9" s="167">
        <v>0.87229188502791311</v>
      </c>
      <c r="I9" s="167">
        <v>0.64045377039511597</v>
      </c>
      <c r="J9" s="167">
        <v>0.70051838133367927</v>
      </c>
      <c r="K9" s="167">
        <v>0.68655249593205836</v>
      </c>
      <c r="L9" s="160"/>
    </row>
    <row r="10" spans="1:12" s="148" customFormat="1" ht="11.25" customHeight="1">
      <c r="A10" s="274" t="s">
        <v>37</v>
      </c>
      <c r="B10" s="153">
        <v>0.59752244901988205</v>
      </c>
      <c r="C10" s="354">
        <v>0.52124094923327646</v>
      </c>
      <c r="D10" s="153">
        <v>0.78345510290679499</v>
      </c>
      <c r="E10" s="153">
        <v>0.62881827392790179</v>
      </c>
      <c r="F10" s="167">
        <v>0.7100244154695019</v>
      </c>
      <c r="G10" s="167">
        <v>0.98906737541346579</v>
      </c>
      <c r="H10" s="167">
        <v>0.57348787211841223</v>
      </c>
      <c r="I10" s="167">
        <v>0.81968197543192212</v>
      </c>
      <c r="J10" s="167">
        <v>0.77168166397814164</v>
      </c>
      <c r="K10" s="167">
        <v>0.82675207469038581</v>
      </c>
      <c r="L10" s="160"/>
    </row>
    <row r="11" spans="1:12" s="148" customFormat="1" ht="11.25" customHeight="1">
      <c r="A11" s="274"/>
      <c r="C11" s="165"/>
      <c r="F11" s="169"/>
      <c r="G11" s="167"/>
      <c r="H11" s="153"/>
      <c r="I11" s="153"/>
      <c r="K11" s="162"/>
    </row>
    <row r="12" spans="1:12" s="148" customFormat="1" ht="11.25" customHeight="1">
      <c r="A12" s="274" t="s">
        <v>38</v>
      </c>
      <c r="B12" s="153">
        <v>49.380129049843617</v>
      </c>
      <c r="C12" s="354">
        <v>51.771041039603816</v>
      </c>
      <c r="D12" s="153">
        <v>50.194291546465024</v>
      </c>
      <c r="E12" s="153">
        <v>52.734363677021946</v>
      </c>
      <c r="F12" s="167">
        <v>51.837608948308521</v>
      </c>
      <c r="G12" s="167">
        <v>51.87450779208298</v>
      </c>
      <c r="H12" s="167">
        <v>55.564101919039878</v>
      </c>
      <c r="I12" s="167">
        <v>58.527093175255445</v>
      </c>
      <c r="J12" s="167">
        <v>54.530824267198795</v>
      </c>
      <c r="K12" s="167">
        <v>52.56736737266165</v>
      </c>
    </row>
    <row r="13" spans="1:12" s="148" customFormat="1" ht="11.25" customHeight="1">
      <c r="A13" s="274" t="s">
        <v>32</v>
      </c>
      <c r="B13" s="170">
        <v>7.5923475818960169</v>
      </c>
      <c r="C13" s="356">
        <v>8.0141603802191135</v>
      </c>
      <c r="D13" s="170">
        <v>8.2617608049260181</v>
      </c>
      <c r="E13" s="170">
        <v>7.6617663050700404</v>
      </c>
      <c r="F13" s="171">
        <v>7.93755714589647</v>
      </c>
      <c r="G13" s="171">
        <v>7.3595200450503251</v>
      </c>
      <c r="H13" s="171">
        <v>7.5851214225528203</v>
      </c>
      <c r="I13" s="171">
        <v>7.7602902763005499</v>
      </c>
      <c r="J13" s="171">
        <v>7.6738932039997776</v>
      </c>
      <c r="K13" s="171">
        <v>7.8706438428681214</v>
      </c>
    </row>
    <row r="14" spans="1:12" s="148" customFormat="1" ht="11.25" customHeight="1">
      <c r="A14" s="274" t="s">
        <v>33</v>
      </c>
      <c r="B14" s="153">
        <v>0.14111789337165986</v>
      </c>
      <c r="C14" s="153">
        <v>0.14015618190991508</v>
      </c>
      <c r="D14" s="153">
        <v>0.16595016698452333</v>
      </c>
      <c r="E14" s="153">
        <v>0.13082164821468198</v>
      </c>
      <c r="F14" s="167">
        <v>0.16153016972149919</v>
      </c>
      <c r="G14" s="167">
        <v>0.16028747847447819</v>
      </c>
      <c r="H14" s="167">
        <v>0.12808019815627741</v>
      </c>
      <c r="I14" s="167">
        <v>0.13922948006236099</v>
      </c>
      <c r="J14" s="167">
        <v>0.13238206458289864</v>
      </c>
      <c r="K14" s="167">
        <v>0.13751731940715117</v>
      </c>
    </row>
    <row r="15" spans="1:12" s="148" customFormat="1" ht="11.25" customHeight="1">
      <c r="A15" s="274" t="s">
        <v>35</v>
      </c>
      <c r="B15" s="153">
        <v>4.8572332305977852</v>
      </c>
      <c r="C15" s="153">
        <v>6.1597329050536782</v>
      </c>
      <c r="D15" s="153">
        <v>4.965947230170106</v>
      </c>
      <c r="E15" s="153">
        <v>4.1509357001554967</v>
      </c>
      <c r="F15" s="167">
        <v>4.0830007911845145</v>
      </c>
      <c r="G15" s="167">
        <v>4.6460838959730015</v>
      </c>
      <c r="H15" s="167">
        <v>3.7242133545982092</v>
      </c>
      <c r="I15" s="167">
        <v>4.7524129466387066</v>
      </c>
      <c r="J15" s="167">
        <v>4.8026688344636908</v>
      </c>
      <c r="K15" s="167">
        <v>4.0428543986566465</v>
      </c>
    </row>
    <row r="16" spans="1:12" s="148" customFormat="1" ht="11.25" customHeight="1">
      <c r="A16" s="274" t="s">
        <v>39</v>
      </c>
      <c r="B16" s="153">
        <v>7.4297088641715394</v>
      </c>
      <c r="C16" s="153">
        <v>6.8045649397393886</v>
      </c>
      <c r="D16" s="153">
        <v>6.8508167777364246</v>
      </c>
      <c r="E16" s="153">
        <v>6.2698874732603267</v>
      </c>
      <c r="F16" s="167">
        <v>6.2378072402020406</v>
      </c>
      <c r="G16" s="167">
        <v>6.5936423027503057</v>
      </c>
      <c r="H16" s="167">
        <v>5.982641659430957</v>
      </c>
      <c r="I16" s="167">
        <v>6.7101266443478336</v>
      </c>
      <c r="J16" s="167">
        <v>6.5721533052846715</v>
      </c>
      <c r="K16" s="167">
        <v>7.0085856596233187</v>
      </c>
    </row>
    <row r="17" spans="1:11" s="148" customFormat="1" ht="11.25" customHeight="1">
      <c r="A17" s="274" t="s">
        <v>40</v>
      </c>
      <c r="B17" s="153">
        <v>29.359721479806616</v>
      </c>
      <c r="C17" s="153">
        <v>30.652426632681724</v>
      </c>
      <c r="D17" s="153">
        <v>29.94981656664795</v>
      </c>
      <c r="E17" s="153">
        <v>34.520952550321404</v>
      </c>
      <c r="F17" s="167">
        <v>33.417713601303994</v>
      </c>
      <c r="G17" s="167">
        <v>33.114974069834872</v>
      </c>
      <c r="H17" s="167">
        <v>38.144045284301612</v>
      </c>
      <c r="I17" s="167">
        <v>39.165033827905994</v>
      </c>
      <c r="J17" s="167">
        <v>35.349726858867754</v>
      </c>
      <c r="K17" s="167">
        <v>33.507766152106413</v>
      </c>
    </row>
    <row r="18" spans="1:11" s="148" customFormat="1" ht="11.25" customHeight="1">
      <c r="A18" s="274"/>
      <c r="F18" s="169"/>
      <c r="G18" s="167"/>
      <c r="H18" s="153"/>
      <c r="I18" s="153"/>
      <c r="J18" s="162"/>
      <c r="K18" s="162"/>
    </row>
    <row r="19" spans="1:11" s="148" customFormat="1" ht="11.25" customHeight="1">
      <c r="A19" s="274" t="s">
        <v>41</v>
      </c>
      <c r="B19" s="153">
        <v>25.105983603272051</v>
      </c>
      <c r="C19" s="153">
        <v>25.950798067649568</v>
      </c>
      <c r="D19" s="153">
        <v>25.035664444738483</v>
      </c>
      <c r="E19" s="153">
        <v>22.010589130229452</v>
      </c>
      <c r="F19" s="167">
        <v>25.613541576279779</v>
      </c>
      <c r="G19" s="167">
        <v>25.544922848745923</v>
      </c>
      <c r="H19" s="167">
        <v>26.899020761644387</v>
      </c>
      <c r="I19" s="167">
        <v>27.986865654915384</v>
      </c>
      <c r="J19" s="167">
        <v>27.855229984114089</v>
      </c>
      <c r="K19" s="167">
        <v>27.922227808612043</v>
      </c>
    </row>
    <row r="20" spans="1:11" s="148" customFormat="1" ht="11.25" customHeight="1">
      <c r="A20" s="274"/>
      <c r="F20" s="169"/>
      <c r="G20" s="172"/>
      <c r="H20" s="153"/>
      <c r="I20" s="153"/>
      <c r="J20" s="162"/>
      <c r="K20" s="162"/>
    </row>
    <row r="21" spans="1:11" s="148" customFormat="1" ht="11.25" customHeight="1">
      <c r="A21" s="274" t="s">
        <v>42</v>
      </c>
      <c r="B21" s="153">
        <v>73.049594948725911</v>
      </c>
      <c r="C21" s="153">
        <v>65.461296329637108</v>
      </c>
      <c r="D21" s="153">
        <v>62.570576258083165</v>
      </c>
      <c r="E21" s="153">
        <v>63.538920685591464</v>
      </c>
      <c r="F21" s="167">
        <v>61.355917379532187</v>
      </c>
      <c r="G21" s="167">
        <v>63.133820788015484</v>
      </c>
      <c r="H21" s="167">
        <v>54.281412487287476</v>
      </c>
      <c r="I21" s="167">
        <v>56.044923550923876</v>
      </c>
      <c r="J21" s="167">
        <v>53.741399101009968</v>
      </c>
      <c r="K21" s="167">
        <v>51.548044522808816</v>
      </c>
    </row>
    <row r="22" spans="1:11" s="148" customFormat="1" ht="11.25" customHeight="1">
      <c r="A22" s="274" t="s">
        <v>32</v>
      </c>
      <c r="B22" s="170">
        <v>10.243935907665454</v>
      </c>
      <c r="C22" s="170">
        <v>7.4604311097143006</v>
      </c>
      <c r="D22" s="170">
        <v>9.9282790040245779</v>
      </c>
      <c r="E22" s="170">
        <v>9.0590101608184845</v>
      </c>
      <c r="F22" s="170">
        <v>9.683060980914739</v>
      </c>
      <c r="G22" s="170">
        <v>9.9662267686063899</v>
      </c>
      <c r="H22" s="170">
        <v>10.469904630517682</v>
      </c>
      <c r="I22" s="170">
        <v>10.389169487151072</v>
      </c>
      <c r="J22" s="170">
        <v>9.3812346904733968</v>
      </c>
      <c r="K22" s="170">
        <v>8.673377491294092</v>
      </c>
    </row>
    <row r="23" spans="1:11" s="148" customFormat="1" ht="11.25" customHeight="1">
      <c r="A23" s="274" t="s">
        <v>301</v>
      </c>
      <c r="B23" s="153">
        <v>62.805659041060451</v>
      </c>
      <c r="C23" s="153">
        <v>58.000865219922808</v>
      </c>
      <c r="D23" s="153">
        <v>52.642297254058583</v>
      </c>
      <c r="E23" s="153">
        <v>54.479910524772976</v>
      </c>
      <c r="F23" s="153">
        <v>51.672856398617448</v>
      </c>
      <c r="G23" s="153">
        <v>53.167594019409094</v>
      </c>
      <c r="H23" s="153">
        <v>43.811507856769794</v>
      </c>
      <c r="I23" s="153">
        <v>45.655754063772804</v>
      </c>
      <c r="J23" s="153">
        <v>44.360164410536569</v>
      </c>
      <c r="K23" s="153">
        <v>42.874667031514726</v>
      </c>
    </row>
    <row r="24" spans="1:11" s="148" customFormat="1" ht="11.25" customHeight="1">
      <c r="A24" s="274"/>
      <c r="F24" s="169"/>
      <c r="G24" s="167"/>
      <c r="H24" s="153"/>
      <c r="I24" s="153"/>
      <c r="J24" s="162"/>
      <c r="K24" s="162"/>
    </row>
    <row r="25" spans="1:11" s="148" customFormat="1" ht="11.25" customHeight="1">
      <c r="A25" s="274" t="s">
        <v>43</v>
      </c>
      <c r="B25" s="153">
        <v>5.4703093051588443</v>
      </c>
      <c r="C25" s="153">
        <v>7.1520704442324927</v>
      </c>
      <c r="D25" s="153">
        <v>7.389277896744991</v>
      </c>
      <c r="E25" s="153">
        <v>6.601743029239989</v>
      </c>
      <c r="F25" s="167">
        <v>5.9775916616169233</v>
      </c>
      <c r="G25" s="167">
        <v>6.2510131268886617</v>
      </c>
      <c r="H25" s="167">
        <v>5.0719953135614748</v>
      </c>
      <c r="I25" s="167">
        <v>5.7124771037784789</v>
      </c>
      <c r="J25" s="167">
        <v>5.1480387674756134</v>
      </c>
      <c r="K25" s="167">
        <v>4.4659686705940755</v>
      </c>
    </row>
    <row r="26" spans="1:11" s="148" customFormat="1" ht="11.25" customHeight="1">
      <c r="A26" s="274" t="s">
        <v>32</v>
      </c>
      <c r="B26" s="171">
        <v>2.3069424966000871</v>
      </c>
      <c r="C26" s="171">
        <v>2.8369170064041458</v>
      </c>
      <c r="D26" s="171">
        <v>3.1561000234891208</v>
      </c>
      <c r="E26" s="171">
        <v>2.7952344601084333</v>
      </c>
      <c r="F26" s="171">
        <v>2.7634373911548589</v>
      </c>
      <c r="G26" s="171">
        <v>2.7171270596033228</v>
      </c>
      <c r="H26" s="171">
        <v>2.3739312622724955</v>
      </c>
      <c r="I26" s="171">
        <v>2.6391119324805903</v>
      </c>
      <c r="J26" s="171">
        <v>2.4017164452870365</v>
      </c>
      <c r="K26" s="171">
        <v>2.2371240070631737</v>
      </c>
    </row>
    <row r="27" spans="1:11" s="148" customFormat="1" ht="11.25" customHeight="1">
      <c r="A27" s="274" t="s">
        <v>35</v>
      </c>
      <c r="B27" s="153">
        <v>3.1633668085587576</v>
      </c>
      <c r="C27" s="153">
        <v>4.3151534378283465</v>
      </c>
      <c r="D27" s="153">
        <v>4.2331778732558698</v>
      </c>
      <c r="E27" s="153">
        <v>3.8065085691315552</v>
      </c>
      <c r="F27" s="153">
        <v>3.2141542704620645</v>
      </c>
      <c r="G27" s="153">
        <v>3.5338860672853385</v>
      </c>
      <c r="H27" s="153">
        <v>2.6980640512889797</v>
      </c>
      <c r="I27" s="153">
        <v>3.0733651712978891</v>
      </c>
      <c r="J27" s="153">
        <v>2.7463223221885773</v>
      </c>
      <c r="K27" s="153">
        <v>2.2288446635309018</v>
      </c>
    </row>
    <row r="28" spans="1:11" s="148" customFormat="1" ht="11.25" customHeight="1">
      <c r="A28" s="274"/>
      <c r="F28" s="169"/>
      <c r="G28" s="167"/>
      <c r="H28" s="153"/>
      <c r="I28" s="153"/>
      <c r="J28" s="162"/>
      <c r="K28" s="173"/>
    </row>
    <row r="29" spans="1:11" s="148" customFormat="1" ht="11.25" customHeight="1">
      <c r="A29" s="274" t="s">
        <v>44</v>
      </c>
      <c r="B29" s="153">
        <v>7.9210180747362049</v>
      </c>
      <c r="C29" s="153">
        <v>6.4235066411043729</v>
      </c>
      <c r="D29" s="153">
        <v>5.168567248232196</v>
      </c>
      <c r="E29" s="153">
        <v>7.3493669672644675</v>
      </c>
      <c r="F29" s="167">
        <v>6.7420808961498402</v>
      </c>
      <c r="G29" s="167">
        <v>8.5967101974424622</v>
      </c>
      <c r="H29" s="167">
        <v>7.9300855963009997</v>
      </c>
      <c r="I29" s="167">
        <v>8.0360762075648804</v>
      </c>
      <c r="J29" s="167">
        <v>7.1620614203158723</v>
      </c>
      <c r="K29" s="167">
        <v>8.8368440175579188</v>
      </c>
    </row>
    <row r="30" spans="1:11" s="148" customFormat="1" ht="11.25" customHeight="1">
      <c r="A30" s="274" t="s">
        <v>32</v>
      </c>
      <c r="B30" s="153">
        <v>4.1472301349012417</v>
      </c>
      <c r="C30" s="153">
        <v>2.8076177095353616</v>
      </c>
      <c r="D30" s="153">
        <v>1.9667991367261435</v>
      </c>
      <c r="E30" s="153">
        <v>3.1220053307669886</v>
      </c>
      <c r="F30" s="153">
        <v>2.7888866420490248</v>
      </c>
      <c r="G30" s="153">
        <v>3.4671775825578797</v>
      </c>
      <c r="H30" s="153">
        <v>3.9479532353217004</v>
      </c>
      <c r="I30" s="153">
        <v>3.4845000854823818</v>
      </c>
      <c r="J30" s="153">
        <v>3.4260567106079134</v>
      </c>
      <c r="K30" s="153">
        <v>3.6004273855202196</v>
      </c>
    </row>
    <row r="31" spans="1:11" s="148" customFormat="1" ht="11.25" customHeight="1">
      <c r="A31" s="274" t="s">
        <v>35</v>
      </c>
      <c r="B31" s="153">
        <v>3.7737879398349632</v>
      </c>
      <c r="C31" s="153">
        <v>3.6158889315690113</v>
      </c>
      <c r="D31" s="153">
        <v>3.2017681115060523</v>
      </c>
      <c r="E31" s="153">
        <v>4.2273616364974789</v>
      </c>
      <c r="F31" s="153">
        <v>3.9531942541008149</v>
      </c>
      <c r="G31" s="153">
        <v>5.1295326148845817</v>
      </c>
      <c r="H31" s="153">
        <v>3.9821323609792993</v>
      </c>
      <c r="I31" s="153">
        <v>4.5515761220824986</v>
      </c>
      <c r="J31" s="153">
        <v>3.7360047097079585</v>
      </c>
      <c r="K31" s="153">
        <v>5.2364166320376997</v>
      </c>
    </row>
    <row r="32" spans="1:11" s="148" customFormat="1" ht="11.25" customHeight="1">
      <c r="A32" s="274"/>
      <c r="F32" s="166"/>
      <c r="G32" s="167"/>
      <c r="H32" s="153"/>
      <c r="I32" s="153"/>
      <c r="J32" s="162"/>
      <c r="K32" s="162"/>
    </row>
    <row r="33" spans="1:11" s="148" customFormat="1" ht="11.25" customHeight="1">
      <c r="A33" s="274" t="s">
        <v>302</v>
      </c>
      <c r="B33" s="153">
        <v>6.8976871473034</v>
      </c>
      <c r="C33" s="153">
        <v>6.3901668963157245</v>
      </c>
      <c r="D33" s="153">
        <v>7.6046293857725704</v>
      </c>
      <c r="E33" s="153">
        <v>7.5812949193894141</v>
      </c>
      <c r="F33" s="167">
        <v>8.3121536329221701</v>
      </c>
      <c r="G33" s="167">
        <v>8.8196549125310426</v>
      </c>
      <c r="H33" s="167">
        <v>8.9639071631418989</v>
      </c>
      <c r="I33" s="167">
        <v>9.3926498159089462</v>
      </c>
      <c r="J33" s="167">
        <v>9.9310392491358268</v>
      </c>
      <c r="K33" s="167">
        <v>10.727739218384595</v>
      </c>
    </row>
    <row r="34" spans="1:11" s="148" customFormat="1" ht="11.25" customHeight="1">
      <c r="A34" s="274" t="s">
        <v>32</v>
      </c>
      <c r="B34" s="167">
        <v>4.9467436718818769</v>
      </c>
      <c r="C34" s="167">
        <v>4.8375640849314641</v>
      </c>
      <c r="D34" s="167">
        <v>5.5656198696947943</v>
      </c>
      <c r="E34" s="167">
        <v>5.7142689490075069</v>
      </c>
      <c r="F34" s="167">
        <v>6.3498092664941455</v>
      </c>
      <c r="G34" s="167">
        <v>6.6557464303185796</v>
      </c>
      <c r="H34" s="167">
        <v>6.7460928000117937</v>
      </c>
      <c r="I34" s="167">
        <v>7.4578975569056905</v>
      </c>
      <c r="J34" s="167">
        <v>8.0742126029063321</v>
      </c>
      <c r="K34" s="167">
        <v>8.2428365981834588</v>
      </c>
    </row>
    <row r="35" spans="1:11" s="148" customFormat="1" ht="11.25" customHeight="1">
      <c r="A35" s="274" t="s">
        <v>35</v>
      </c>
      <c r="B35" s="153">
        <v>1.9509434754215234</v>
      </c>
      <c r="C35" s="153">
        <v>1.55260281138426</v>
      </c>
      <c r="D35" s="153">
        <v>2.0390095160777766</v>
      </c>
      <c r="E35" s="153">
        <v>1.8670259703819074</v>
      </c>
      <c r="F35" s="167">
        <v>1.9623443664280251</v>
      </c>
      <c r="G35" s="167">
        <v>2.163908482212463</v>
      </c>
      <c r="H35" s="167">
        <v>2.2178143631301053</v>
      </c>
      <c r="I35" s="167">
        <v>1.9347522590032558</v>
      </c>
      <c r="J35" s="167">
        <v>1.8568266462294951</v>
      </c>
      <c r="K35" s="167">
        <v>2.4849026202011375</v>
      </c>
    </row>
    <row r="36" spans="1:11" s="148" customFormat="1" ht="11.25" customHeight="1">
      <c r="A36" s="274"/>
      <c r="F36" s="169"/>
      <c r="G36" s="167"/>
      <c r="H36" s="153"/>
      <c r="I36" s="153"/>
      <c r="J36" s="162"/>
      <c r="K36" s="162"/>
    </row>
    <row r="37" spans="1:11" s="148" customFormat="1" ht="11.25" customHeight="1">
      <c r="A37" s="274" t="s">
        <v>303</v>
      </c>
      <c r="B37" s="153">
        <v>8.0700419266820411</v>
      </c>
      <c r="C37" s="153">
        <v>8.8812000440579961</v>
      </c>
      <c r="D37" s="153">
        <v>8.7879783564240181</v>
      </c>
      <c r="E37" s="153">
        <v>8.3901319492365687</v>
      </c>
      <c r="F37" s="167">
        <v>8.4141265317680602</v>
      </c>
      <c r="G37" s="167">
        <v>7.6952038114970245</v>
      </c>
      <c r="H37" s="167">
        <v>7.1243252993901462</v>
      </c>
      <c r="I37" s="167">
        <v>6.3703885059364875</v>
      </c>
      <c r="J37" s="167">
        <v>6.3676900823139206</v>
      </c>
      <c r="K37" s="167">
        <v>6.1871714215581655</v>
      </c>
    </row>
    <row r="38" spans="1:11" s="148" customFormat="1" ht="11.25" customHeight="1">
      <c r="A38" s="274" t="s">
        <v>32</v>
      </c>
      <c r="B38" s="153">
        <v>4.5812418517883984</v>
      </c>
      <c r="C38" s="153">
        <v>4.4624572965389717</v>
      </c>
      <c r="D38" s="153">
        <v>5.0809044755417343</v>
      </c>
      <c r="E38" s="153">
        <v>4.4113549354177453</v>
      </c>
      <c r="F38" s="167">
        <v>4.7271481136115732</v>
      </c>
      <c r="G38" s="167">
        <v>4.4670257730546679</v>
      </c>
      <c r="H38" s="167">
        <v>3.8631958388595864</v>
      </c>
      <c r="I38" s="167">
        <v>3.0165048896161819</v>
      </c>
      <c r="J38" s="167">
        <v>3.1519136760761159</v>
      </c>
      <c r="K38" s="167">
        <v>2.9101057429714086</v>
      </c>
    </row>
    <row r="39" spans="1:11" s="148" customFormat="1" ht="11.25" customHeight="1">
      <c r="A39" s="274" t="s">
        <v>33</v>
      </c>
      <c r="B39" s="153">
        <v>2.8919188308160702</v>
      </c>
      <c r="C39" s="153">
        <v>3.5330216196039861</v>
      </c>
      <c r="D39" s="153">
        <v>2.9783283701828132</v>
      </c>
      <c r="E39" s="153">
        <v>3.2823877552473326</v>
      </c>
      <c r="F39" s="167">
        <v>3.0291767075416076</v>
      </c>
      <c r="G39" s="167">
        <v>2.6234727997078711</v>
      </c>
      <c r="H39" s="167">
        <v>2.6247612678740544</v>
      </c>
      <c r="I39" s="167">
        <v>2.7390397633073182</v>
      </c>
      <c r="J39" s="167">
        <v>2.564260033899795</v>
      </c>
      <c r="K39" s="167">
        <v>2.7061663384499242</v>
      </c>
    </row>
    <row r="40" spans="1:11" s="148" customFormat="1" ht="11.25" customHeight="1">
      <c r="A40" s="274" t="s">
        <v>34</v>
      </c>
      <c r="B40" s="153">
        <v>0.59688124407757193</v>
      </c>
      <c r="C40" s="153">
        <v>0.88572112791503943</v>
      </c>
      <c r="D40" s="153">
        <v>0.72874551069947002</v>
      </c>
      <c r="E40" s="153">
        <v>0.69638925857149214</v>
      </c>
      <c r="F40" s="167">
        <v>0.6578017106148798</v>
      </c>
      <c r="G40" s="167">
        <v>0.60470523873448567</v>
      </c>
      <c r="H40" s="167">
        <v>0.63636819265650557</v>
      </c>
      <c r="I40" s="167">
        <v>0.61484385301298661</v>
      </c>
      <c r="J40" s="167">
        <v>0.65151637233801007</v>
      </c>
      <c r="K40" s="167">
        <v>0.57089934013683352</v>
      </c>
    </row>
    <row r="41" spans="1:11" s="148" customFormat="1" ht="11.25" customHeight="1">
      <c r="A41" s="274"/>
      <c r="F41" s="169"/>
      <c r="G41" s="167"/>
      <c r="H41" s="153"/>
      <c r="I41" s="153"/>
      <c r="J41" s="162"/>
    </row>
    <row r="42" spans="1:11" s="148" customFormat="1" ht="11.25" customHeight="1">
      <c r="A42" s="274" t="s">
        <v>304</v>
      </c>
      <c r="B42" s="153">
        <v>5.5710300902091561</v>
      </c>
      <c r="C42" s="153">
        <v>4.9666176143349352</v>
      </c>
      <c r="D42" s="153">
        <v>5.350004204172266</v>
      </c>
      <c r="E42" s="153">
        <v>5.6278979488427119</v>
      </c>
      <c r="F42" s="167">
        <v>4.8559809499129098</v>
      </c>
      <c r="G42" s="167">
        <v>5.3715425489991855</v>
      </c>
      <c r="H42" s="167">
        <v>4.8037046987425995</v>
      </c>
      <c r="I42" s="167">
        <v>4.8531850628959692</v>
      </c>
      <c r="J42" s="167">
        <v>4.8200407904608982</v>
      </c>
      <c r="K42" s="167">
        <v>4.6619479072710774</v>
      </c>
    </row>
    <row r="43" spans="1:11" s="148" customFormat="1" ht="11.25" customHeight="1">
      <c r="A43" s="274" t="s">
        <v>32</v>
      </c>
      <c r="B43" s="153">
        <v>3.1874268062031521</v>
      </c>
      <c r="C43" s="153">
        <v>2.6788725218242382</v>
      </c>
      <c r="D43" s="153">
        <v>3.1084558942813585</v>
      </c>
      <c r="E43" s="153">
        <v>3.1873054743222213</v>
      </c>
      <c r="F43" s="167">
        <v>2.9090772969963634</v>
      </c>
      <c r="G43" s="167">
        <v>3.2157853727375687</v>
      </c>
      <c r="H43" s="167">
        <v>2.7649622954098683</v>
      </c>
      <c r="I43" s="167">
        <v>2.8394301637086428</v>
      </c>
      <c r="J43" s="167">
        <v>2.8514871448642074</v>
      </c>
      <c r="K43" s="167">
        <v>2.6657110527649417</v>
      </c>
    </row>
    <row r="44" spans="1:11" s="148" customFormat="1" ht="11.25" customHeight="1">
      <c r="A44" s="274" t="s">
        <v>33</v>
      </c>
      <c r="B44" s="153">
        <v>2.3836032840060035</v>
      </c>
      <c r="C44" s="153">
        <v>2.287745092510697</v>
      </c>
      <c r="D44" s="153">
        <v>2.2415483098909075</v>
      </c>
      <c r="E44" s="167">
        <v>2.440592474520491</v>
      </c>
      <c r="F44" s="167">
        <v>1.9469036529165464</v>
      </c>
      <c r="G44" s="167">
        <v>2.1557571762616172</v>
      </c>
      <c r="H44" s="167">
        <v>2.0387424033327317</v>
      </c>
      <c r="I44" s="167">
        <v>2.0137548991873264</v>
      </c>
      <c r="J44" s="167">
        <v>1.9685536455966908</v>
      </c>
      <c r="K44" s="167">
        <v>1.9962368545061357</v>
      </c>
    </row>
    <row r="45" spans="1:11" s="148" customFormat="1" ht="11.25" customHeight="1">
      <c r="A45" s="274"/>
      <c r="F45" s="169"/>
      <c r="G45" s="167"/>
      <c r="H45" s="153"/>
      <c r="I45" s="153"/>
      <c r="J45" s="162"/>
    </row>
    <row r="46" spans="1:11" s="148" customFormat="1" ht="11.25" customHeight="1">
      <c r="A46" s="274" t="s">
        <v>45</v>
      </c>
      <c r="B46" s="153">
        <v>1.9656982849911164</v>
      </c>
      <c r="C46" s="153">
        <v>2.1338628317445192</v>
      </c>
      <c r="D46" s="153">
        <v>2.173294649392842</v>
      </c>
      <c r="E46" s="153">
        <v>2.5330418719419225</v>
      </c>
      <c r="F46" s="167">
        <v>2.1483134871154954</v>
      </c>
      <c r="G46" s="167">
        <v>2.1361251565886206</v>
      </c>
      <c r="H46" s="167">
        <v>2.2569058287381663</v>
      </c>
      <c r="I46" s="167">
        <v>1.5590339941848268</v>
      </c>
      <c r="J46" s="167">
        <v>2.062235371847879</v>
      </c>
      <c r="K46" s="167">
        <v>2.1342756087090451</v>
      </c>
    </row>
    <row r="47" spans="1:11" s="148" customFormat="1" ht="11.25" customHeight="1">
      <c r="A47" s="274" t="s">
        <v>32</v>
      </c>
      <c r="B47" s="153">
        <v>1.0646338457067084</v>
      </c>
      <c r="C47" s="153">
        <v>1.2170121530907163</v>
      </c>
      <c r="D47" s="153">
        <v>1.3108839634816085</v>
      </c>
      <c r="E47" s="153">
        <v>1.5620785157254693</v>
      </c>
      <c r="F47" s="167">
        <v>1.306178079671021</v>
      </c>
      <c r="G47" s="167">
        <v>1.3031148829872428</v>
      </c>
      <c r="H47" s="167">
        <v>1.5035232049608891</v>
      </c>
      <c r="I47" s="167">
        <v>0.98704515795038261</v>
      </c>
      <c r="J47" s="167">
        <v>1.1727121704876053</v>
      </c>
      <c r="K47" s="167">
        <v>1.1471761905223143</v>
      </c>
    </row>
    <row r="48" spans="1:11" s="148" customFormat="1" ht="11.25" customHeight="1">
      <c r="A48" s="274" t="s">
        <v>33</v>
      </c>
      <c r="B48" s="153">
        <v>0.14591924880290191</v>
      </c>
      <c r="C48" s="153">
        <v>0.1332869143496177</v>
      </c>
      <c r="D48" s="153">
        <v>0.14219519445075232</v>
      </c>
      <c r="E48" s="153">
        <v>0.16538215570399523</v>
      </c>
      <c r="F48" s="167">
        <v>8.1888745578975436E-2</v>
      </c>
      <c r="G48" s="167">
        <v>9.5906117105570204E-2</v>
      </c>
      <c r="H48" s="167">
        <v>1.3572065717882657E-2</v>
      </c>
      <c r="I48" s="167">
        <v>7.7034066231263312E-2</v>
      </c>
      <c r="J48" s="167">
        <v>4.8595731824831227E-2</v>
      </c>
      <c r="K48" s="167">
        <v>7.1585915940346176E-2</v>
      </c>
    </row>
    <row r="49" spans="1:11" s="148" customFormat="1" ht="11.25" customHeight="1">
      <c r="A49" s="274" t="s">
        <v>34</v>
      </c>
      <c r="B49" s="153">
        <v>0.75514519048150608</v>
      </c>
      <c r="C49" s="153">
        <v>0.78356376430418528</v>
      </c>
      <c r="D49" s="153">
        <v>0.72021549146048125</v>
      </c>
      <c r="E49" s="153">
        <v>0.80558120051245796</v>
      </c>
      <c r="F49" s="167">
        <v>0.76024666186549905</v>
      </c>
      <c r="G49" s="167">
        <v>0.73710415649580774</v>
      </c>
      <c r="H49" s="167">
        <v>0.73981055805939444</v>
      </c>
      <c r="I49" s="167">
        <v>0.49495477000318094</v>
      </c>
      <c r="J49" s="167">
        <v>0.84092746953544251</v>
      </c>
      <c r="K49" s="167">
        <v>0.91551350224638461</v>
      </c>
    </row>
    <row r="50" spans="1:11" s="148" customFormat="1" ht="11.25" customHeight="1">
      <c r="A50" s="274"/>
      <c r="F50" s="169"/>
      <c r="G50" s="167"/>
      <c r="H50" s="153"/>
      <c r="I50" s="153"/>
      <c r="J50" s="162"/>
    </row>
    <row r="51" spans="1:11" s="148" customFormat="1" ht="11.25" customHeight="1">
      <c r="A51" s="274" t="s">
        <v>46</v>
      </c>
      <c r="B51" s="153">
        <v>5.7990135374632743</v>
      </c>
      <c r="C51" s="153">
        <v>5.7747501787865883</v>
      </c>
      <c r="D51" s="153">
        <v>5.8802769208006103</v>
      </c>
      <c r="E51" s="153">
        <v>6.3678787567004331</v>
      </c>
      <c r="F51" s="167">
        <v>6.9368954869589734</v>
      </c>
      <c r="G51" s="167">
        <v>6.6805885566121406</v>
      </c>
      <c r="H51" s="167">
        <v>7.4541049356821238</v>
      </c>
      <c r="I51" s="167">
        <v>7.3710660713048277</v>
      </c>
      <c r="J51" s="167">
        <v>7.6085877843741088</v>
      </c>
      <c r="K51" s="167">
        <v>7.3834826443157695</v>
      </c>
    </row>
    <row r="52" spans="1:11" s="148" customFormat="1" ht="11.25" customHeight="1">
      <c r="A52" s="274" t="s">
        <v>32</v>
      </c>
      <c r="B52" s="153">
        <v>3.929060701767324</v>
      </c>
      <c r="C52" s="153">
        <v>4.0813092566610649</v>
      </c>
      <c r="D52" s="153">
        <v>4.1030761607202235</v>
      </c>
      <c r="E52" s="153">
        <v>4.8236644134031401</v>
      </c>
      <c r="F52" s="167">
        <v>5.0057316771136602</v>
      </c>
      <c r="G52" s="167">
        <v>5.0323866373007071</v>
      </c>
      <c r="H52" s="167">
        <v>5.6163561834096187</v>
      </c>
      <c r="I52" s="167">
        <v>5.6256106873105818</v>
      </c>
      <c r="J52" s="167">
        <v>5.6930418089720272</v>
      </c>
      <c r="K52" s="167">
        <v>5.4618138799664733</v>
      </c>
    </row>
    <row r="53" spans="1:11" s="148" customFormat="1" ht="11.25" customHeight="1">
      <c r="A53" s="274" t="s">
        <v>34</v>
      </c>
      <c r="B53" s="153">
        <v>1.8699528356959501</v>
      </c>
      <c r="C53" s="153">
        <v>1.6934409221255238</v>
      </c>
      <c r="D53" s="153">
        <v>1.7772007600803867</v>
      </c>
      <c r="E53" s="153">
        <v>1.5442143432972932</v>
      </c>
      <c r="F53" s="167">
        <v>1.9311362588157723</v>
      </c>
      <c r="G53" s="167">
        <v>1.6480797029266134</v>
      </c>
      <c r="H53" s="167">
        <v>1.8374959213494344</v>
      </c>
      <c r="I53" s="167">
        <v>1.7451022087457306</v>
      </c>
      <c r="J53" s="167">
        <v>1.9150325400396824</v>
      </c>
      <c r="K53" s="167">
        <v>1.9210251112897188</v>
      </c>
    </row>
    <row r="54" spans="1:11" s="148" customFormat="1" ht="11.25" customHeight="1">
      <c r="A54" s="274"/>
      <c r="F54" s="169"/>
      <c r="G54" s="167"/>
      <c r="H54" s="153"/>
      <c r="I54" s="153"/>
    </row>
    <row r="55" spans="1:11" s="148" customFormat="1" ht="11.25" customHeight="1">
      <c r="A55" s="274" t="s">
        <v>47</v>
      </c>
      <c r="B55" s="153">
        <v>13.981978632745554</v>
      </c>
      <c r="C55" s="153">
        <v>12.603442015392801</v>
      </c>
      <c r="D55" s="153">
        <v>13.459647775322736</v>
      </c>
      <c r="E55" s="153">
        <v>13.283117617107516</v>
      </c>
      <c r="F55" s="167">
        <v>12.763182452475869</v>
      </c>
      <c r="G55" s="167">
        <v>13.134247747170422</v>
      </c>
      <c r="H55" s="167">
        <v>13.551378457362123</v>
      </c>
      <c r="I55" s="167">
        <v>13.908428063660718</v>
      </c>
      <c r="J55" s="167">
        <v>14.042416842933864</v>
      </c>
      <c r="K55" s="167">
        <v>13.902022256590048</v>
      </c>
    </row>
    <row r="56" spans="1:11" s="148" customFormat="1" ht="11.25" customHeight="1">
      <c r="A56" s="274" t="s">
        <v>32</v>
      </c>
      <c r="B56" s="153">
        <v>5.2019974158502036</v>
      </c>
      <c r="C56" s="153">
        <v>5.018784100737343</v>
      </c>
      <c r="D56" s="153">
        <v>5.0746802795575663</v>
      </c>
      <c r="E56" s="153">
        <v>5.0866468399304674</v>
      </c>
      <c r="F56" s="167">
        <v>5.6972736421992218</v>
      </c>
      <c r="G56" s="167">
        <v>5.7183612648528594</v>
      </c>
      <c r="H56" s="167">
        <v>6.4213461635273097</v>
      </c>
      <c r="I56" s="167">
        <v>6.7408534773452704</v>
      </c>
      <c r="J56" s="167">
        <v>7.1916905378673386</v>
      </c>
      <c r="K56" s="167">
        <v>6.983007069891066</v>
      </c>
    </row>
    <row r="57" spans="1:11" s="148" customFormat="1" ht="11.25" customHeight="1">
      <c r="A57" s="274" t="s">
        <v>33</v>
      </c>
      <c r="B57" s="153">
        <v>4.7818127976540463</v>
      </c>
      <c r="C57" s="153">
        <v>4.345679146707889</v>
      </c>
      <c r="D57" s="153">
        <v>4.3584382149283574</v>
      </c>
      <c r="E57" s="153">
        <v>4.1481138136263187</v>
      </c>
      <c r="F57" s="167">
        <v>3.8510268539500094</v>
      </c>
      <c r="G57" s="167">
        <v>3.9698153185162659</v>
      </c>
      <c r="H57" s="167">
        <v>3.9477120855463563</v>
      </c>
      <c r="I57" s="167">
        <v>4.0324776521630454</v>
      </c>
      <c r="J57" s="167">
        <v>3.6989003513034517</v>
      </c>
      <c r="K57" s="167">
        <v>3.9041219076339622</v>
      </c>
    </row>
    <row r="58" spans="1:11" s="148" customFormat="1" ht="11.25" customHeight="1">
      <c r="A58" s="274" t="s">
        <v>35</v>
      </c>
      <c r="B58" s="153">
        <v>3.9981684192413049</v>
      </c>
      <c r="C58" s="153">
        <v>3.238978767947569</v>
      </c>
      <c r="D58" s="153">
        <v>4.0265292808368107</v>
      </c>
      <c r="E58" s="153">
        <v>4.048356963550729</v>
      </c>
      <c r="F58" s="167">
        <v>3.214881956326638</v>
      </c>
      <c r="G58" s="167">
        <v>3.446071163801296</v>
      </c>
      <c r="H58" s="167">
        <v>3.1823202082884579</v>
      </c>
      <c r="I58" s="167">
        <v>3.1350969341524015</v>
      </c>
      <c r="J58" s="167">
        <v>3.1518259537630744</v>
      </c>
      <c r="K58" s="167">
        <v>3.0148932790650189</v>
      </c>
    </row>
    <row r="59" spans="1:11" s="148" customFormat="1" ht="11.25" customHeight="1">
      <c r="A59" s="274"/>
      <c r="F59" s="169"/>
      <c r="G59" s="167"/>
      <c r="H59" s="153"/>
      <c r="I59" s="153"/>
    </row>
    <row r="60" spans="1:11" s="148" customFormat="1" ht="11.25" customHeight="1">
      <c r="A60" s="274" t="s">
        <v>48</v>
      </c>
      <c r="B60" s="153">
        <v>0.80619359752093311</v>
      </c>
      <c r="C60" s="153">
        <v>1.4413909632289033</v>
      </c>
      <c r="D60" s="153">
        <v>0.9653155129626978</v>
      </c>
      <c r="E60" s="153">
        <v>0.94956742846442443</v>
      </c>
      <c r="F60" s="167">
        <v>1.7265895866141878</v>
      </c>
      <c r="G60" s="167">
        <v>0.85918002323856446</v>
      </c>
      <c r="H60" s="167">
        <v>1.2157708121523085</v>
      </c>
      <c r="I60" s="167">
        <v>1.2205988221066491</v>
      </c>
      <c r="J60" s="167">
        <v>0.87764717013071492</v>
      </c>
      <c r="K60" s="167">
        <v>1.1476968520913264</v>
      </c>
    </row>
    <row r="61" spans="1:11" s="148" customFormat="1" ht="11.25" customHeight="1">
      <c r="A61" s="274"/>
      <c r="B61" s="153"/>
      <c r="C61" s="153"/>
      <c r="D61" s="153"/>
      <c r="E61" s="153"/>
      <c r="F61" s="167"/>
      <c r="G61" s="167"/>
      <c r="H61" s="167"/>
      <c r="I61" s="167"/>
      <c r="J61" s="167"/>
      <c r="K61" s="167"/>
    </row>
    <row r="62" spans="1:11" s="148" customFormat="1" ht="11.25" customHeight="1">
      <c r="A62" s="274" t="s">
        <v>49</v>
      </c>
      <c r="B62" s="153">
        <v>3.5007732896391537</v>
      </c>
      <c r="C62" s="153">
        <v>3.4994803521539</v>
      </c>
      <c r="D62" s="153">
        <v>3.8326162424344519</v>
      </c>
      <c r="E62" s="153">
        <v>4.2514069557795775</v>
      </c>
      <c r="F62" s="167">
        <v>4.00025311963768</v>
      </c>
      <c r="G62" s="167">
        <v>5.1032134989471691</v>
      </c>
      <c r="H62" s="167">
        <v>5.6176998326564531</v>
      </c>
      <c r="I62" s="167">
        <v>6.1132783002164865</v>
      </c>
      <c r="J62" s="167">
        <v>6.9778146896842506</v>
      </c>
      <c r="K62" s="167">
        <v>7.1915474275343509</v>
      </c>
    </row>
    <row r="63" spans="1:11" s="148" customFormat="1" ht="11.25" customHeight="1">
      <c r="A63" s="274"/>
      <c r="F63" s="169"/>
      <c r="G63" s="172"/>
      <c r="H63" s="153"/>
      <c r="I63" s="153"/>
      <c r="J63" s="162"/>
    </row>
    <row r="64" spans="1:11" s="148" customFormat="1" ht="11.25" customHeight="1">
      <c r="A64" s="274" t="s">
        <v>50</v>
      </c>
      <c r="B64" s="153">
        <v>11.503207858189517</v>
      </c>
      <c r="C64" s="153">
        <v>11.612298815886586</v>
      </c>
      <c r="D64" s="153">
        <v>11.773830325179716</v>
      </c>
      <c r="E64" s="153">
        <v>11.750733302326541</v>
      </c>
      <c r="F64" s="167">
        <v>12.358219793341084</v>
      </c>
      <c r="G64" s="167">
        <v>12.957770507308942</v>
      </c>
      <c r="H64" s="167">
        <v>12.670560901539472</v>
      </c>
      <c r="I64" s="167">
        <v>13.843654447521654</v>
      </c>
      <c r="J64" s="167">
        <v>13.559405288078153</v>
      </c>
      <c r="K64" s="167">
        <v>14.769299392748</v>
      </c>
    </row>
    <row r="65" spans="1:11" s="148" customFormat="1" ht="11.25" customHeight="1">
      <c r="A65" s="274" t="s">
        <v>305</v>
      </c>
      <c r="B65" s="153">
        <v>5.6111376865062965</v>
      </c>
      <c r="C65" s="153">
        <v>5.6553107814050154</v>
      </c>
      <c r="D65" s="153">
        <v>5.6618883280947649</v>
      </c>
      <c r="E65" s="153">
        <v>5.8990555203893447</v>
      </c>
      <c r="F65" s="167">
        <v>6.1884192413359784</v>
      </c>
      <c r="G65" s="167">
        <v>6.8158541315574563</v>
      </c>
      <c r="H65" s="167">
        <v>6.448084845879329</v>
      </c>
      <c r="I65" s="167">
        <v>6.9752823822045196</v>
      </c>
      <c r="J65" s="167">
        <v>7.1755936699452958</v>
      </c>
      <c r="K65" s="167">
        <v>7.8178906365162399</v>
      </c>
    </row>
    <row r="66" spans="1:11" s="148" customFormat="1" ht="11.25" customHeight="1">
      <c r="A66" s="274" t="s">
        <v>306</v>
      </c>
      <c r="B66" s="153">
        <v>0.12254005838227899</v>
      </c>
      <c r="C66" s="153">
        <v>0.17600589545048972</v>
      </c>
      <c r="D66" s="153">
        <v>0.15912224952670245</v>
      </c>
      <c r="E66" s="153">
        <v>0.16446712474908029</v>
      </c>
      <c r="F66" s="167">
        <v>0.13954614015581965</v>
      </c>
      <c r="G66" s="167">
        <v>0.12249870834632948</v>
      </c>
      <c r="H66" s="167">
        <v>0.11666561421993868</v>
      </c>
      <c r="I66" s="167">
        <v>0.11129388473948677</v>
      </c>
      <c r="J66" s="167">
        <v>0.12301506215594246</v>
      </c>
      <c r="K66" s="167">
        <v>7.8429434665392678E-2</v>
      </c>
    </row>
    <row r="67" spans="1:11" s="148" customFormat="1" ht="11.25" customHeight="1">
      <c r="A67" s="274" t="s">
        <v>307</v>
      </c>
      <c r="B67" s="153">
        <v>0.95253577042058357</v>
      </c>
      <c r="C67" s="153">
        <v>1.0125973496586582</v>
      </c>
      <c r="D67" s="153">
        <v>0.96371477226767188</v>
      </c>
      <c r="E67" s="153">
        <v>1.0741246286030961</v>
      </c>
      <c r="F67" s="167">
        <v>1.1808650299957979</v>
      </c>
      <c r="G67" s="167">
        <v>1.034278136863626</v>
      </c>
      <c r="H67" s="167">
        <v>1.0499450617887518</v>
      </c>
      <c r="I67" s="167">
        <v>1.1431617038252451</v>
      </c>
      <c r="J67" s="167">
        <v>1.3960429911692305</v>
      </c>
      <c r="K67" s="167">
        <v>1.5311343899254919</v>
      </c>
    </row>
    <row r="68" spans="1:11" s="148" customFormat="1" ht="11.25" customHeight="1">
      <c r="A68" s="274" t="s">
        <v>308</v>
      </c>
      <c r="B68" s="153">
        <v>2.7360838445500466</v>
      </c>
      <c r="C68" s="153">
        <v>2.6531394387963787</v>
      </c>
      <c r="D68" s="153">
        <v>2.8975536638141861</v>
      </c>
      <c r="E68" s="153">
        <v>2.5977272827172215</v>
      </c>
      <c r="F68" s="167">
        <v>2.5145167859579889</v>
      </c>
      <c r="G68" s="167">
        <v>2.6884955786794671</v>
      </c>
      <c r="H68" s="167">
        <v>2.8428187908470197</v>
      </c>
      <c r="I68" s="167">
        <v>3.0875426068023324</v>
      </c>
      <c r="J68" s="167">
        <v>2.8674252527726107</v>
      </c>
      <c r="K68" s="167">
        <v>2.9036356459055348</v>
      </c>
    </row>
    <row r="69" spans="1:11" s="148" customFormat="1" ht="11.25" customHeight="1">
      <c r="A69" s="274" t="s">
        <v>309</v>
      </c>
      <c r="B69" s="153">
        <v>2.0809104983303111</v>
      </c>
      <c r="C69" s="153">
        <v>2.1152453505760436</v>
      </c>
      <c r="D69" s="153">
        <v>2.0915513114763913</v>
      </c>
      <c r="E69" s="153">
        <v>2.0153587458677991</v>
      </c>
      <c r="F69" s="167">
        <v>2.3348725958954994</v>
      </c>
      <c r="G69" s="167">
        <v>2.2966439518620625</v>
      </c>
      <c r="H69" s="167">
        <v>2.2130465888044326</v>
      </c>
      <c r="I69" s="167">
        <v>2.5263738699500706</v>
      </c>
      <c r="J69" s="167">
        <v>1.9973283120350742</v>
      </c>
      <c r="K69" s="167">
        <v>2.438209285735339</v>
      </c>
    </row>
    <row r="70" spans="1:11" s="148" customFormat="1" ht="11.25" customHeight="1">
      <c r="A70" s="274"/>
      <c r="F70" s="169"/>
      <c r="G70" s="167"/>
      <c r="H70" s="153"/>
      <c r="I70" s="153"/>
      <c r="J70" s="162"/>
    </row>
    <row r="71" spans="1:11" s="148" customFormat="1" ht="11.25" customHeight="1">
      <c r="A71" s="274" t="s">
        <v>310</v>
      </c>
      <c r="B71" s="153">
        <v>271.94873941544449</v>
      </c>
      <c r="C71" s="153">
        <v>266.0409357414398</v>
      </c>
      <c r="D71" s="153">
        <v>260.43021173138555</v>
      </c>
      <c r="E71" s="153">
        <v>262.59533569726642</v>
      </c>
      <c r="F71" s="167">
        <v>262.89518210828885</v>
      </c>
      <c r="G71" s="167">
        <v>263.05175599703534</v>
      </c>
      <c r="H71" s="167">
        <v>259.2390009537765</v>
      </c>
      <c r="I71" s="167">
        <v>269.16780647973098</v>
      </c>
      <c r="J71" s="167">
        <v>262.7970381144408</v>
      </c>
      <c r="K71" s="167">
        <v>262.22471743304385</v>
      </c>
    </row>
    <row r="72" spans="1:11" s="148" customFormat="1" ht="11.25" customHeight="1">
      <c r="A72" s="274" t="s">
        <v>51</v>
      </c>
      <c r="B72" s="153">
        <v>101.35797007454809</v>
      </c>
      <c r="C72" s="153">
        <v>97.089422302705117</v>
      </c>
      <c r="D72" s="153">
        <v>100.30874287040697</v>
      </c>
      <c r="E72" s="153">
        <v>98.124910569843991</v>
      </c>
      <c r="F72" s="167">
        <v>102.49963013039978</v>
      </c>
      <c r="G72" s="167">
        <v>105.16330795130777</v>
      </c>
      <c r="H72" s="167">
        <v>108.6585622952002</v>
      </c>
      <c r="I72" s="167">
        <v>111.82386534046455</v>
      </c>
      <c r="J72" s="167">
        <v>114.00855300156937</v>
      </c>
      <c r="K72" s="167">
        <v>112.4604755531393</v>
      </c>
    </row>
    <row r="73" spans="1:11" s="148" customFormat="1" ht="11.25" customHeight="1">
      <c r="A73" s="274" t="s">
        <v>52</v>
      </c>
      <c r="B73" s="153">
        <v>15.47950696439154</v>
      </c>
      <c r="C73" s="153">
        <v>16.015419206957805</v>
      </c>
      <c r="D73" s="153">
        <v>15.618201639839068</v>
      </c>
      <c r="E73" s="153">
        <v>15.457848154671254</v>
      </c>
      <c r="F73" s="167">
        <v>14.919282844856397</v>
      </c>
      <c r="G73" s="167">
        <v>14.161522152059426</v>
      </c>
      <c r="H73" s="167">
        <v>13.240814104267137</v>
      </c>
      <c r="I73" s="167">
        <v>15.152387895874289</v>
      </c>
      <c r="J73" s="167">
        <v>13.740993843191861</v>
      </c>
      <c r="K73" s="167">
        <v>14.340954217518638</v>
      </c>
    </row>
    <row r="74" spans="1:11" s="148" customFormat="1" ht="11.25" customHeight="1">
      <c r="A74" s="274" t="s">
        <v>53</v>
      </c>
      <c r="B74" s="153">
        <v>5.0238552745858884</v>
      </c>
      <c r="C74" s="153">
        <v>5.2640356876234549</v>
      </c>
      <c r="D74" s="153">
        <v>4.8988179486639778</v>
      </c>
      <c r="E74" s="153">
        <v>4.8713457571749013</v>
      </c>
      <c r="F74" s="167">
        <v>5.0997328941119608</v>
      </c>
      <c r="G74" s="167">
        <v>4.7141008688234134</v>
      </c>
      <c r="H74" s="167">
        <v>4.5685912958800889</v>
      </c>
      <c r="I74" s="167">
        <v>4.817172004705327</v>
      </c>
      <c r="J74" s="167">
        <v>5.5580542934257009</v>
      </c>
      <c r="K74" s="167">
        <v>5.6130595859003067</v>
      </c>
    </row>
    <row r="75" spans="1:11" s="148" customFormat="1" ht="11.25" customHeight="1">
      <c r="A75" s="274" t="s">
        <v>54</v>
      </c>
      <c r="B75" s="153">
        <v>109.65294433403693</v>
      </c>
      <c r="C75" s="153">
        <v>106.67479596873766</v>
      </c>
      <c r="D75" s="153">
        <v>99.052580028454514</v>
      </c>
      <c r="E75" s="153">
        <v>100.09898631866037</v>
      </c>
      <c r="F75" s="167">
        <v>97.023836955723297</v>
      </c>
      <c r="G75" s="167">
        <v>95.418247562263502</v>
      </c>
      <c r="H75" s="167">
        <v>84.985519968745734</v>
      </c>
      <c r="I75" s="167">
        <v>87.512711150655875</v>
      </c>
      <c r="J75" s="167">
        <v>84.098028454754555</v>
      </c>
      <c r="K75" s="167">
        <v>85.342362408398117</v>
      </c>
    </row>
    <row r="76" spans="1:11" s="148" customFormat="1" ht="11.25" customHeight="1">
      <c r="A76" s="274" t="s">
        <v>55</v>
      </c>
      <c r="B76" s="153">
        <v>10.477218839055551</v>
      </c>
      <c r="C76" s="153">
        <v>9.8235949935007874</v>
      </c>
      <c r="D76" s="153">
        <v>9.8185975744662564</v>
      </c>
      <c r="E76" s="153">
        <v>8.8924740726665963</v>
      </c>
      <c r="F76" s="167">
        <v>9.224961266423918</v>
      </c>
      <c r="G76" s="167">
        <v>9.4905360173329001</v>
      </c>
      <c r="H76" s="167">
        <v>9.067980133263303</v>
      </c>
      <c r="I76" s="167">
        <v>9.8769542846930207</v>
      </c>
      <c r="J76" s="167">
        <v>9.2699999986534252</v>
      </c>
      <c r="K76" s="167">
        <v>10.133347441290717</v>
      </c>
    </row>
    <row r="77" spans="1:11" s="148" customFormat="1" ht="11.25" customHeight="1">
      <c r="A77" s="274"/>
      <c r="B77" s="154"/>
      <c r="C77" s="154"/>
      <c r="D77" s="154"/>
      <c r="E77" s="154"/>
      <c r="F77" s="174"/>
      <c r="G77" s="172"/>
      <c r="H77" s="153"/>
      <c r="I77" s="153"/>
    </row>
    <row r="78" spans="1:11" s="148" customFormat="1" ht="11.25" customHeight="1">
      <c r="A78" s="274" t="s">
        <v>311</v>
      </c>
      <c r="B78" s="153">
        <v>3.3297870157412333</v>
      </c>
      <c r="C78" s="153">
        <v>3.5751487253360419</v>
      </c>
      <c r="D78" s="153">
        <v>3.5581881321063129</v>
      </c>
      <c r="E78" s="153">
        <v>3.7442414080344735</v>
      </c>
      <c r="F78" s="167">
        <v>3.8510230280525413</v>
      </c>
      <c r="G78" s="167">
        <v>3.7931051228398514</v>
      </c>
      <c r="H78" s="167">
        <v>4.1780744165228008</v>
      </c>
      <c r="I78" s="167">
        <v>4.0026082232613795</v>
      </c>
      <c r="J78" s="167">
        <v>4.0679106562174843</v>
      </c>
      <c r="K78" s="167">
        <v>4.0634569676871788</v>
      </c>
    </row>
    <row r="79" spans="1:11" s="148" customFormat="1" ht="11.25" customHeight="1">
      <c r="A79" s="274" t="s">
        <v>56</v>
      </c>
      <c r="B79" s="153">
        <v>1.0145449287160211</v>
      </c>
      <c r="C79" s="153">
        <v>1.2091075462381666</v>
      </c>
      <c r="D79" s="153">
        <v>1.3834862565009343</v>
      </c>
      <c r="E79" s="153">
        <v>1.3956059893049602</v>
      </c>
      <c r="F79" s="167">
        <v>1.6078814371799652</v>
      </c>
      <c r="G79" s="167">
        <v>1.8099475280640918</v>
      </c>
      <c r="H79" s="167">
        <v>2.0019274918812919</v>
      </c>
      <c r="I79" s="167">
        <v>1.9321921964139275</v>
      </c>
      <c r="J79" s="167">
        <v>1.7135695211373692</v>
      </c>
      <c r="K79" s="167">
        <v>1.8030458648539938</v>
      </c>
    </row>
    <row r="80" spans="1:11" s="148" customFormat="1" ht="11.25" customHeight="1">
      <c r="A80" s="274" t="s">
        <v>57</v>
      </c>
      <c r="B80" s="153">
        <v>0.44349279837113714</v>
      </c>
      <c r="C80" s="153">
        <v>0.44125464160727701</v>
      </c>
      <c r="D80" s="153">
        <v>0.49190988391614804</v>
      </c>
      <c r="E80" s="153">
        <v>0.4757353134316496</v>
      </c>
      <c r="F80" s="167">
        <v>0.52979188079536454</v>
      </c>
      <c r="G80" s="167">
        <v>0.36440553019226318</v>
      </c>
      <c r="H80" s="167">
        <v>0.42738439699259845</v>
      </c>
      <c r="I80" s="167">
        <v>0.35241017738942548</v>
      </c>
      <c r="J80" s="167">
        <v>0.48779230713518124</v>
      </c>
      <c r="K80" s="168">
        <v>0.42605896884474176</v>
      </c>
    </row>
    <row r="81" spans="1:11" s="148" customFormat="1" ht="11.25" customHeight="1">
      <c r="A81" s="274" t="s">
        <v>58</v>
      </c>
      <c r="B81" s="153">
        <v>0.53755836526195189</v>
      </c>
      <c r="C81" s="153">
        <v>0.47252337299247399</v>
      </c>
      <c r="D81" s="153">
        <v>0.4728016699183919</v>
      </c>
      <c r="E81" s="153">
        <v>0.55087565804940486</v>
      </c>
      <c r="F81" s="167">
        <v>0.448830658624287</v>
      </c>
      <c r="G81" s="167">
        <v>0.41969717382529703</v>
      </c>
      <c r="H81" s="167">
        <v>0.46756842022100431</v>
      </c>
      <c r="I81" s="167">
        <v>0.46553929913130321</v>
      </c>
      <c r="J81" s="167">
        <v>0.40965854576214772</v>
      </c>
      <c r="K81" s="168">
        <v>0.39451315908944129</v>
      </c>
    </row>
    <row r="82" spans="1:11" s="148" customFormat="1" ht="11.25" customHeight="1">
      <c r="A82" s="274" t="s">
        <v>312</v>
      </c>
      <c r="B82" s="153">
        <v>1.3341909233921232</v>
      </c>
      <c r="C82" s="153">
        <v>1.4522631644981243</v>
      </c>
      <c r="D82" s="153">
        <v>1.2099903217708388</v>
      </c>
      <c r="E82" s="153">
        <v>1.322024447248459</v>
      </c>
      <c r="F82" s="167">
        <v>1.2645190514529239</v>
      </c>
      <c r="G82" s="167">
        <v>1.1990548907581995</v>
      </c>
      <c r="H82" s="167">
        <v>1.2811941074279065</v>
      </c>
      <c r="I82" s="167">
        <v>1.2524665503267229</v>
      </c>
      <c r="J82" s="167">
        <v>1.456890282182786</v>
      </c>
      <c r="K82" s="168">
        <v>1.4398389748990028</v>
      </c>
    </row>
    <row r="83" spans="1:11" s="148" customFormat="1" ht="11.25" customHeight="1">
      <c r="A83" s="274"/>
      <c r="F83" s="166"/>
      <c r="G83" s="172"/>
      <c r="H83" s="153"/>
      <c r="I83" s="153"/>
    </row>
    <row r="84" spans="1:11" s="148" customFormat="1" ht="11.25" customHeight="1">
      <c r="A84" s="274" t="s">
        <v>59</v>
      </c>
      <c r="B84" s="153">
        <v>302.1303660385114</v>
      </c>
      <c r="C84" s="153">
        <v>296.05320828649769</v>
      </c>
      <c r="D84" s="153">
        <v>290.64187458622774</v>
      </c>
      <c r="E84" s="153">
        <v>292.47063157793411</v>
      </c>
      <c r="F84" s="153">
        <v>293.23775920393012</v>
      </c>
      <c r="G84" s="153">
        <v>291.51246893699272</v>
      </c>
      <c r="H84" s="153">
        <v>286.87242029257703</v>
      </c>
      <c r="I84" s="153">
        <v>298.15219333778657</v>
      </c>
      <c r="J84" s="153">
        <v>289.65677793782243</v>
      </c>
      <c r="K84" s="153">
        <v>290.29125359483197</v>
      </c>
    </row>
    <row r="85" spans="1:11" s="148" customFormat="1" ht="11.25" customHeight="1">
      <c r="A85" s="274" t="s">
        <v>60</v>
      </c>
      <c r="B85" s="153">
        <v>93.338609475924372</v>
      </c>
      <c r="C85" s="153">
        <v>85.427040311289687</v>
      </c>
      <c r="D85" s="153">
        <v>82.733050788832912</v>
      </c>
      <c r="E85" s="153">
        <v>85.071325601485341</v>
      </c>
      <c r="F85" s="167">
        <v>82.387743570221133</v>
      </c>
      <c r="G85" s="167">
        <v>86.801199024877661</v>
      </c>
      <c r="H85" s="167">
        <v>76.247400560291851</v>
      </c>
      <c r="I85" s="167">
        <v>79.18612667817618</v>
      </c>
      <c r="J85" s="167">
        <v>75.982538537937273</v>
      </c>
      <c r="K85" s="167">
        <v>75.57859642934541</v>
      </c>
    </row>
    <row r="86" spans="1:11" s="148" customFormat="1" ht="11.25" customHeight="1">
      <c r="A86" s="274" t="s">
        <v>61</v>
      </c>
      <c r="B86" s="153">
        <v>181.9399169552614</v>
      </c>
      <c r="C86" s="153">
        <v>184.18904415548616</v>
      </c>
      <c r="D86" s="153">
        <v>181.25534907465894</v>
      </c>
      <c r="E86" s="153">
        <v>181.26825150381555</v>
      </c>
      <c r="F86" s="153">
        <v>184.3584615661203</v>
      </c>
      <c r="G86" s="153">
        <v>180.04366209499753</v>
      </c>
      <c r="H86" s="153">
        <v>187.16967481000742</v>
      </c>
      <c r="I86" s="153">
        <v>193.98428802481618</v>
      </c>
      <c r="J86" s="153">
        <v>190.88241023272099</v>
      </c>
      <c r="K86" s="153">
        <v>190.70957797138564</v>
      </c>
    </row>
    <row r="87" spans="1:11" s="148" customFormat="1" ht="11.25" customHeight="1">
      <c r="A87" s="275" t="s">
        <v>62</v>
      </c>
      <c r="B87" s="155">
        <v>26.851839607325619</v>
      </c>
      <c r="C87" s="155">
        <v>26.437123819721851</v>
      </c>
      <c r="D87" s="155">
        <v>26.653474722735904</v>
      </c>
      <c r="E87" s="155">
        <v>26.13105447263322</v>
      </c>
      <c r="F87" s="155">
        <v>26.491554067588698</v>
      </c>
      <c r="G87" s="155">
        <v>24.667607817117528</v>
      </c>
      <c r="H87" s="155">
        <v>23.455344922277749</v>
      </c>
      <c r="I87" s="155">
        <v>24.981778634794196</v>
      </c>
      <c r="J87" s="155">
        <v>22.791829167164163</v>
      </c>
      <c r="K87" s="155">
        <v>24.003079194100938</v>
      </c>
    </row>
    <row r="88" spans="1:11" s="148" customFormat="1" ht="11.25" customHeight="1">
      <c r="B88" s="66"/>
      <c r="C88" s="66"/>
      <c r="D88" s="66"/>
      <c r="E88" s="66"/>
      <c r="F88" s="66"/>
      <c r="G88" s="66"/>
      <c r="H88" s="66"/>
      <c r="I88" s="66"/>
      <c r="J88" s="66"/>
      <c r="K88" s="157" t="s">
        <v>65</v>
      </c>
    </row>
    <row r="89" spans="1:11" ht="11.25" customHeight="1">
      <c r="A89" s="9"/>
      <c r="B89"/>
      <c r="C89"/>
      <c r="D89"/>
      <c r="E89"/>
      <c r="F89"/>
      <c r="G89"/>
      <c r="H89"/>
      <c r="I89"/>
      <c r="J89"/>
      <c r="K89"/>
    </row>
    <row r="90" spans="1:11" ht="11.25" customHeight="1">
      <c r="A90" s="6"/>
      <c r="B90"/>
      <c r="C90"/>
      <c r="D90" s="3"/>
      <c r="E90" s="3"/>
      <c r="F90"/>
      <c r="G90"/>
      <c r="H90"/>
      <c r="I90"/>
      <c r="J90"/>
      <c r="K90"/>
    </row>
    <row r="91" spans="1:11" ht="11.25" customHeight="1">
      <c r="A91" s="4"/>
      <c r="B91"/>
      <c r="C91"/>
      <c r="D91"/>
      <c r="E91"/>
      <c r="F91"/>
      <c r="G91"/>
      <c r="H91"/>
      <c r="I91"/>
      <c r="J91"/>
      <c r="K91"/>
    </row>
    <row r="92" spans="1:11" ht="11.25" customHeight="1">
      <c r="A92" s="9"/>
      <c r="B92"/>
      <c r="C92"/>
      <c r="D92"/>
      <c r="E92"/>
      <c r="F92"/>
      <c r="G92"/>
      <c r="H92"/>
      <c r="I92"/>
      <c r="J92"/>
      <c r="K92"/>
    </row>
    <row r="93" spans="1:11" ht="11.25" customHeight="1">
      <c r="A93" s="9"/>
      <c r="B93"/>
      <c r="C93"/>
      <c r="D93"/>
      <c r="E93"/>
      <c r="F93"/>
      <c r="G93"/>
      <c r="H93"/>
      <c r="I93"/>
      <c r="J93"/>
      <c r="K93"/>
    </row>
    <row r="94" spans="1:11" ht="11.1" customHeight="1">
      <c r="A94" s="4"/>
      <c r="B94"/>
      <c r="C94"/>
      <c r="D94"/>
      <c r="E94"/>
      <c r="F94"/>
      <c r="G94"/>
      <c r="H94"/>
      <c r="I94"/>
      <c r="J94"/>
      <c r="K94"/>
    </row>
    <row r="95" spans="1:11" ht="11.1" customHeight="1">
      <c r="A95" s="4"/>
      <c r="B95" s="8"/>
      <c r="C95" s="8"/>
      <c r="D95"/>
      <c r="E95"/>
      <c r="F95"/>
      <c r="G95"/>
      <c r="H95"/>
      <c r="I95"/>
      <c r="J95"/>
      <c r="K95"/>
    </row>
    <row r="96" spans="1:11" ht="11.1" customHeight="1">
      <c r="B96" s="7"/>
      <c r="C96" s="7"/>
      <c r="D96" s="7"/>
      <c r="E96" s="7"/>
      <c r="F96" s="7"/>
      <c r="G96" s="7"/>
      <c r="H96" s="7"/>
      <c r="I96"/>
      <c r="J96"/>
      <c r="K96"/>
    </row>
    <row r="97" spans="2:11" ht="15">
      <c r="B97" s="7"/>
      <c r="C97" s="7"/>
      <c r="D97" s="7"/>
      <c r="E97" s="7"/>
      <c r="F97" s="7"/>
      <c r="G97" s="7"/>
      <c r="H97" s="7"/>
      <c r="I97"/>
      <c r="J97"/>
      <c r="K97"/>
    </row>
    <row r="98" spans="2:11">
      <c r="B98" s="7"/>
      <c r="C98" s="7"/>
      <c r="D98" s="7"/>
      <c r="E98" s="7"/>
      <c r="F98" s="7"/>
      <c r="G98" s="7"/>
      <c r="H98" s="7"/>
      <c r="I98" s="7"/>
      <c r="J98" s="7"/>
      <c r="K98" s="7"/>
    </row>
    <row r="99" spans="2:11">
      <c r="B99" s="3"/>
      <c r="C99" s="3"/>
      <c r="D99" s="3"/>
      <c r="E99" s="3"/>
      <c r="F99" s="3"/>
      <c r="G99" s="3"/>
      <c r="H99" s="3"/>
      <c r="I99" s="3"/>
      <c r="J99" s="3"/>
      <c r="K99" s="3"/>
    </row>
    <row r="100" spans="2:11">
      <c r="B100" s="7"/>
      <c r="C100" s="7"/>
      <c r="D100" s="7"/>
      <c r="E100" s="7"/>
      <c r="F100" s="7"/>
    </row>
  </sheetData>
  <pageMargins left="0.66700000000000004" right="0.66700000000000004" top="0.66700000000000004" bottom="0.72" header="0" footer="0"/>
  <pageSetup scale="91" firstPageNumber="2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A453-5CFC-4D26-A84C-ADE929BB3735}">
  <sheetPr transitionEvaluation="1" codeName="Sheet6"/>
  <dimension ref="A1:N105"/>
  <sheetViews>
    <sheetView showGridLines="0" tabSelected="1" zoomScaleNormal="100" workbookViewId="0">
      <selection activeCell="K49" sqref="K49"/>
    </sheetView>
  </sheetViews>
  <sheetFormatPr defaultColWidth="13.42578125" defaultRowHeight="11.25"/>
  <cols>
    <col min="1" max="1" width="22" style="148" customWidth="1"/>
    <col min="2" max="8" width="9.140625" style="148" customWidth="1"/>
    <col min="9" max="16384" width="13.42578125" style="148"/>
  </cols>
  <sheetData>
    <row r="1" spans="1:8" s="277" customFormat="1" ht="11.25" customHeight="1">
      <c r="A1" s="277" t="s">
        <v>475</v>
      </c>
      <c r="D1" s="278"/>
      <c r="E1" s="278"/>
      <c r="F1" s="278"/>
      <c r="G1" s="278"/>
      <c r="H1" s="278"/>
    </row>
    <row r="2" spans="1:8" s="277" customFormat="1" ht="11.25" customHeight="1">
      <c r="A2" s="279" t="s">
        <v>29</v>
      </c>
      <c r="B2" s="280">
        <v>2016</v>
      </c>
      <c r="C2" s="280">
        <v>2017</v>
      </c>
      <c r="D2" s="281">
        <v>2018</v>
      </c>
      <c r="E2" s="281">
        <v>2019</v>
      </c>
      <c r="F2" s="281">
        <v>2020</v>
      </c>
      <c r="G2" s="280">
        <v>2021</v>
      </c>
      <c r="H2" s="280">
        <v>2022</v>
      </c>
    </row>
    <row r="3" spans="1:8" s="277" customFormat="1" ht="11.25" customHeight="1">
      <c r="C3" s="277" t="s">
        <v>64</v>
      </c>
    </row>
    <row r="4" spans="1:8" s="277" customFormat="1" ht="11.25" customHeight="1">
      <c r="A4" s="282" t="s">
        <v>31</v>
      </c>
      <c r="B4" s="283">
        <f t="shared" ref="B4:H4" si="0">SUM(B5:B10)</f>
        <v>48.839132160863358</v>
      </c>
      <c r="C4" s="351">
        <v>47.545255252830913</v>
      </c>
      <c r="D4" s="283">
        <f t="shared" si="0"/>
        <v>44.99916297260976</v>
      </c>
      <c r="E4" s="283">
        <f t="shared" si="0"/>
        <v>45.45380068368636</v>
      </c>
      <c r="F4" s="283">
        <f t="shared" si="0"/>
        <v>39.19568972233305</v>
      </c>
      <c r="G4" s="283">
        <f t="shared" si="0"/>
        <v>46.035869870262033</v>
      </c>
      <c r="H4" s="283">
        <f t="shared" si="0"/>
        <v>43.143186123064417</v>
      </c>
    </row>
    <row r="5" spans="1:8" s="277" customFormat="1" ht="11.25" customHeight="1">
      <c r="A5" s="282" t="s">
        <v>32</v>
      </c>
      <c r="B5" s="283">
        <v>19.152689586610958</v>
      </c>
      <c r="C5" s="351">
        <v>18.059311055693247</v>
      </c>
      <c r="D5" s="283">
        <v>16.80426877379475</v>
      </c>
      <c r="E5" s="283">
        <v>17.591717052927425</v>
      </c>
      <c r="F5" s="283">
        <v>16.171882609777168</v>
      </c>
      <c r="G5" s="283">
        <v>15.913832951950035</v>
      </c>
      <c r="H5" s="283">
        <v>15.772096352662773</v>
      </c>
    </row>
    <row r="6" spans="1:8" s="277" customFormat="1" ht="11.25" customHeight="1">
      <c r="A6" s="282" t="s">
        <v>33</v>
      </c>
      <c r="B6" s="284">
        <v>4.5609674506752986</v>
      </c>
      <c r="C6" s="352">
        <v>4.4498176082558585</v>
      </c>
      <c r="D6" s="284">
        <v>4.0641599731102254</v>
      </c>
      <c r="E6" s="284">
        <v>4.3477134832626145</v>
      </c>
      <c r="F6" s="284">
        <v>4.1291105956240504</v>
      </c>
      <c r="G6" s="284">
        <v>4.1184907565624478</v>
      </c>
      <c r="H6" s="284">
        <v>4.3090170106442267</v>
      </c>
    </row>
    <row r="7" spans="1:8" s="277" customFormat="1" ht="11.25" customHeight="1">
      <c r="A7" s="282" t="s">
        <v>34</v>
      </c>
      <c r="B7" s="283">
        <v>0.43770096909945561</v>
      </c>
      <c r="C7" s="351">
        <v>0.39197702876666907</v>
      </c>
      <c r="D7" s="283">
        <v>0.54698674290148919</v>
      </c>
      <c r="E7" s="283">
        <v>0.56359619298455521</v>
      </c>
      <c r="F7" s="283">
        <v>0.50135163641209779</v>
      </c>
      <c r="G7" s="283">
        <v>0.57329397830105178</v>
      </c>
      <c r="H7" s="283">
        <v>0.51516187351489007</v>
      </c>
    </row>
    <row r="8" spans="1:8" s="277" customFormat="1" ht="11.25" customHeight="1">
      <c r="A8" s="282" t="s">
        <v>35</v>
      </c>
      <c r="B8" s="283">
        <v>22.653253558948755</v>
      </c>
      <c r="C8" s="351">
        <v>22.238932194613753</v>
      </c>
      <c r="D8" s="283">
        <v>21.912310771137541</v>
      </c>
      <c r="E8" s="283">
        <v>21.165697335500941</v>
      </c>
      <c r="F8" s="283">
        <v>16.688138253480137</v>
      </c>
      <c r="G8" s="283">
        <v>23.711611774116506</v>
      </c>
      <c r="H8" s="283">
        <v>20.705005651393279</v>
      </c>
    </row>
    <row r="9" spans="1:8" s="277" customFormat="1" ht="11.25" customHeight="1">
      <c r="A9" s="282" t="s">
        <v>36</v>
      </c>
      <c r="B9" s="283">
        <v>1.1997912825187582</v>
      </c>
      <c r="C9" s="351">
        <v>1.3494819411857522</v>
      </c>
      <c r="D9" s="283">
        <v>0.89620336231384423</v>
      </c>
      <c r="E9" s="283">
        <v>0.96468373746548575</v>
      </c>
      <c r="F9" s="283">
        <v>0.92555001446586305</v>
      </c>
      <c r="G9" s="283">
        <v>0.96871929854887739</v>
      </c>
      <c r="H9" s="283">
        <v>1.0782278168700425</v>
      </c>
    </row>
    <row r="10" spans="1:8" s="277" customFormat="1" ht="11.25" customHeight="1">
      <c r="A10" s="282" t="s">
        <v>37</v>
      </c>
      <c r="B10" s="283">
        <v>0.83472931301012843</v>
      </c>
      <c r="C10" s="351">
        <v>1.0557354243156389</v>
      </c>
      <c r="D10" s="283">
        <v>0.77523334935191279</v>
      </c>
      <c r="E10" s="283">
        <v>0.82039288154534706</v>
      </c>
      <c r="F10" s="283">
        <v>0.77965661257373353</v>
      </c>
      <c r="G10" s="283">
        <v>0.74992111078311707</v>
      </c>
      <c r="H10" s="283">
        <v>0.76367741797920252</v>
      </c>
    </row>
    <row r="11" spans="1:8" s="277" customFormat="1" ht="11.25" customHeight="1">
      <c r="A11" s="282"/>
      <c r="B11" s="285"/>
      <c r="C11" s="353"/>
    </row>
    <row r="12" spans="1:8" s="277" customFormat="1" ht="11.25" customHeight="1">
      <c r="A12" s="282" t="s">
        <v>38</v>
      </c>
      <c r="B12" s="283">
        <f t="shared" ref="B12:H12" si="1">SUM(B13:B17)</f>
        <v>54.500724111379611</v>
      </c>
      <c r="C12" s="351">
        <v>54.973285766601684</v>
      </c>
      <c r="D12" s="283">
        <f t="shared" si="1"/>
        <v>52.796655980730478</v>
      </c>
      <c r="E12" s="283">
        <f t="shared" si="1"/>
        <v>51.310005605557322</v>
      </c>
      <c r="F12" s="283">
        <f t="shared" si="1"/>
        <v>46.769827686184094</v>
      </c>
      <c r="G12" s="283">
        <f t="shared" si="1"/>
        <v>48.661329974433201</v>
      </c>
      <c r="H12" s="283">
        <f t="shared" si="1"/>
        <v>48.687747938525106</v>
      </c>
    </row>
    <row r="13" spans="1:8" s="277" customFormat="1" ht="11.25" customHeight="1">
      <c r="A13" s="282" t="s">
        <v>32</v>
      </c>
      <c r="B13" s="283">
        <v>8.087741869963347</v>
      </c>
      <c r="C13" s="351">
        <v>8.2266031589798754</v>
      </c>
      <c r="D13" s="283">
        <v>8.0536716949119338</v>
      </c>
      <c r="E13" s="283">
        <v>8.3828900469818652</v>
      </c>
      <c r="F13" s="283">
        <v>8.1493008957335782</v>
      </c>
      <c r="G13" s="283">
        <v>8.4852026243249448</v>
      </c>
      <c r="H13" s="283">
        <v>8.6386942532937159</v>
      </c>
    </row>
    <row r="14" spans="1:8" s="277" customFormat="1" ht="11.25" customHeight="1">
      <c r="A14" s="282" t="s">
        <v>33</v>
      </c>
      <c r="B14" s="283">
        <v>0.12028550575465162</v>
      </c>
      <c r="C14" s="283">
        <v>9.9599005926391024E-2</v>
      </c>
      <c r="D14" s="283">
        <v>0.1174066884336613</v>
      </c>
      <c r="E14" s="283">
        <v>0.10603815544335922</v>
      </c>
      <c r="F14" s="283">
        <v>9.1309954521744716E-2</v>
      </c>
      <c r="G14" s="283">
        <v>9.1716551741168592E-2</v>
      </c>
      <c r="H14" s="283">
        <v>9.0138833049880768E-2</v>
      </c>
    </row>
    <row r="15" spans="1:8" s="277" customFormat="1" ht="11.25" customHeight="1">
      <c r="A15" s="282" t="s">
        <v>35</v>
      </c>
      <c r="B15" s="283">
        <v>3.8189368695529771</v>
      </c>
      <c r="C15" s="283">
        <v>3.4534479832307339</v>
      </c>
      <c r="D15" s="283">
        <v>3.9451010027093174</v>
      </c>
      <c r="E15" s="283">
        <v>3.816591100963826</v>
      </c>
      <c r="F15" s="283">
        <v>3.4766990788536134</v>
      </c>
      <c r="G15" s="283">
        <v>3.3544054233371781</v>
      </c>
      <c r="H15" s="283">
        <v>3.1660968568713117</v>
      </c>
    </row>
    <row r="16" spans="1:8" s="277" customFormat="1" ht="11.25" customHeight="1">
      <c r="A16" s="282" t="s">
        <v>39</v>
      </c>
      <c r="B16" s="283">
        <v>6.1477349549389722</v>
      </c>
      <c r="C16" s="283">
        <v>5.7462934748133598</v>
      </c>
      <c r="D16" s="286">
        <v>5.2835257399526929</v>
      </c>
      <c r="E16" s="286">
        <v>5.878413444867058</v>
      </c>
      <c r="F16" s="286">
        <v>5.4778334895445653</v>
      </c>
      <c r="G16" s="286">
        <v>4.9928915297525247</v>
      </c>
      <c r="H16" s="286">
        <v>4.728243534029958</v>
      </c>
    </row>
    <row r="17" spans="1:8" s="277" customFormat="1" ht="11.25" customHeight="1">
      <c r="A17" s="282" t="s">
        <v>40</v>
      </c>
      <c r="B17" s="283">
        <v>36.326024911169668</v>
      </c>
      <c r="C17" s="283">
        <v>37.356345146002624</v>
      </c>
      <c r="D17" s="283">
        <v>35.396950854722874</v>
      </c>
      <c r="E17" s="283">
        <v>33.126072857301217</v>
      </c>
      <c r="F17" s="283">
        <v>29.574684267530593</v>
      </c>
      <c r="G17" s="283">
        <v>31.737113845277388</v>
      </c>
      <c r="H17" s="283">
        <v>32.064574461280245</v>
      </c>
    </row>
    <row r="18" spans="1:8" s="277" customFormat="1" ht="11.25" customHeight="1">
      <c r="A18" s="282"/>
      <c r="B18" s="285"/>
      <c r="C18" s="285"/>
      <c r="D18" s="285"/>
      <c r="E18" s="285"/>
      <c r="F18" s="285"/>
      <c r="G18" s="285"/>
      <c r="H18" s="285"/>
    </row>
    <row r="19" spans="1:8" s="277" customFormat="1" ht="11.25" customHeight="1">
      <c r="A19" s="282" t="s">
        <v>41</v>
      </c>
      <c r="B19" s="283">
        <v>27.430988922150213</v>
      </c>
      <c r="C19" s="283">
        <v>28.591168235434573</v>
      </c>
      <c r="D19" s="339">
        <v>28.300543848392802</v>
      </c>
      <c r="E19" s="339">
        <v>27.394934706599262</v>
      </c>
      <c r="F19" s="339">
        <v>27.094046229170349</v>
      </c>
      <c r="G19" s="339">
        <v>26.862006995859261</v>
      </c>
      <c r="H19" s="340">
        <v>26.620869927529846</v>
      </c>
    </row>
    <row r="20" spans="1:8" s="277" customFormat="1" ht="11.25" customHeight="1">
      <c r="A20" s="282"/>
      <c r="B20" s="285"/>
      <c r="C20" s="285"/>
      <c r="D20" s="285"/>
      <c r="E20" s="285"/>
      <c r="F20" s="285"/>
      <c r="G20" s="285"/>
      <c r="H20" s="285"/>
    </row>
    <row r="21" spans="1:8" s="277" customFormat="1" ht="11.25" customHeight="1">
      <c r="A21" s="282" t="s">
        <v>42</v>
      </c>
      <c r="B21" s="283">
        <f t="shared" ref="B21:H21" si="2">SUM(B22:B23)</f>
        <v>51.38156582154889</v>
      </c>
      <c r="C21" s="283">
        <f t="shared" si="2"/>
        <v>47.349700824531681</v>
      </c>
      <c r="D21" s="283">
        <f t="shared" si="2"/>
        <v>48.465719982447993</v>
      </c>
      <c r="E21" s="283">
        <f t="shared" si="2"/>
        <v>46.19201674890607</v>
      </c>
      <c r="F21" s="283">
        <f t="shared" si="2"/>
        <v>47.494743946850612</v>
      </c>
      <c r="G21" s="283">
        <f t="shared" si="2"/>
        <v>45.410000000000004</v>
      </c>
      <c r="H21" s="283">
        <f t="shared" si="2"/>
        <v>47.9</v>
      </c>
    </row>
    <row r="22" spans="1:8" s="277" customFormat="1" ht="11.25" customHeight="1">
      <c r="A22" s="282" t="s">
        <v>32</v>
      </c>
      <c r="B22" s="283">
        <v>9.1756434655557211</v>
      </c>
      <c r="C22" s="283">
        <v>8.0310612588262149</v>
      </c>
      <c r="D22" s="283">
        <v>8.2013560233648946</v>
      </c>
      <c r="E22" s="283">
        <v>8.4586839462163663</v>
      </c>
      <c r="F22" s="283">
        <v>9.3747439468506144</v>
      </c>
      <c r="G22" s="283">
        <v>8.17</v>
      </c>
      <c r="H22" s="283">
        <v>7.68</v>
      </c>
    </row>
    <row r="23" spans="1:8" s="277" customFormat="1" ht="11.25" customHeight="1">
      <c r="A23" s="282" t="s">
        <v>301</v>
      </c>
      <c r="B23" s="283">
        <v>42.205922355993167</v>
      </c>
      <c r="C23" s="283">
        <v>39.318639565705467</v>
      </c>
      <c r="D23" s="283">
        <v>40.264363959083099</v>
      </c>
      <c r="E23" s="283">
        <v>37.733332802689702</v>
      </c>
      <c r="F23" s="283">
        <v>38.119999999999997</v>
      </c>
      <c r="G23" s="283">
        <v>37.24</v>
      </c>
      <c r="H23" s="283">
        <v>40.22</v>
      </c>
    </row>
    <row r="24" spans="1:8" s="277" customFormat="1" ht="11.25" customHeight="1">
      <c r="A24" s="282"/>
      <c r="B24" s="285"/>
      <c r="C24" s="285"/>
    </row>
    <row r="25" spans="1:8" s="277" customFormat="1" ht="11.25" customHeight="1">
      <c r="A25" s="282" t="s">
        <v>43</v>
      </c>
      <c r="B25" s="283">
        <f>SUM(B26:B27)</f>
        <v>3.8486275732334869</v>
      </c>
      <c r="C25" s="283">
        <f>SUM(C26:C27)</f>
        <v>3.6050074158683287</v>
      </c>
      <c r="D25" s="283">
        <v>2.99</v>
      </c>
      <c r="E25" s="283">
        <v>3.61</v>
      </c>
      <c r="F25" s="283">
        <v>3.12</v>
      </c>
      <c r="G25" s="283">
        <v>2.54</v>
      </c>
      <c r="H25" s="283">
        <v>2.44</v>
      </c>
    </row>
    <row r="26" spans="1:8" s="277" customFormat="1" ht="11.25" customHeight="1">
      <c r="A26" s="282" t="s">
        <v>32</v>
      </c>
      <c r="B26" s="283">
        <v>1.9743207976258041</v>
      </c>
      <c r="C26" s="283">
        <v>1.9161653796635101</v>
      </c>
      <c r="D26" s="283">
        <v>1.56</v>
      </c>
      <c r="E26" s="283">
        <v>1.43</v>
      </c>
      <c r="F26" s="283">
        <v>1.68</v>
      </c>
      <c r="G26" s="283">
        <v>1.47</v>
      </c>
      <c r="H26" s="283">
        <v>1.1299999999999999</v>
      </c>
    </row>
    <row r="27" spans="1:8" s="277" customFormat="1" ht="11.25" customHeight="1">
      <c r="A27" s="282" t="s">
        <v>35</v>
      </c>
      <c r="B27" s="283">
        <v>1.8743067756076828</v>
      </c>
      <c r="C27" s="283">
        <v>1.6888420362048187</v>
      </c>
      <c r="D27" s="283">
        <v>1.4335992066425456</v>
      </c>
      <c r="E27" s="283">
        <v>2.1794231132149315</v>
      </c>
      <c r="F27" s="283">
        <v>1.4411392970530492</v>
      </c>
      <c r="G27" s="283">
        <v>1.07</v>
      </c>
      <c r="H27" s="283">
        <v>1.31</v>
      </c>
    </row>
    <row r="28" spans="1:8" s="277" customFormat="1" ht="11.25" customHeight="1">
      <c r="A28" s="282"/>
    </row>
    <row r="29" spans="1:8" s="277" customFormat="1" ht="11.25" customHeight="1">
      <c r="A29" s="282" t="s">
        <v>44</v>
      </c>
      <c r="B29" s="283">
        <f t="shared" ref="B29:H29" si="3">SUM(B30:B31)</f>
        <v>9.1989051303019185</v>
      </c>
      <c r="C29" s="283">
        <f t="shared" si="3"/>
        <v>9.7793839711794508</v>
      </c>
      <c r="D29" s="283">
        <f t="shared" si="3"/>
        <v>9.3705725108900459</v>
      </c>
      <c r="E29" s="283">
        <f t="shared" si="3"/>
        <v>10.138837366494158</v>
      </c>
      <c r="F29" s="283">
        <f t="shared" si="3"/>
        <v>10.288344344184884</v>
      </c>
      <c r="G29" s="283">
        <f t="shared" si="3"/>
        <v>9.2199999999999989</v>
      </c>
      <c r="H29" s="283">
        <f t="shared" si="3"/>
        <v>11.01</v>
      </c>
    </row>
    <row r="30" spans="1:8" s="277" customFormat="1" ht="11.25" customHeight="1">
      <c r="A30" s="282" t="s">
        <v>32</v>
      </c>
      <c r="B30" s="283">
        <v>4.1512408983704194</v>
      </c>
      <c r="C30" s="283">
        <v>4.2622910812456904</v>
      </c>
      <c r="D30" s="283">
        <v>4.2286185986249478</v>
      </c>
      <c r="E30" s="283">
        <v>4.8833077849997579</v>
      </c>
      <c r="F30" s="283">
        <v>4.9477089945097532</v>
      </c>
      <c r="G30" s="283">
        <v>4.92</v>
      </c>
      <c r="H30" s="283">
        <v>4.74</v>
      </c>
    </row>
    <row r="31" spans="1:8" s="277" customFormat="1" ht="11.25" customHeight="1">
      <c r="A31" s="282" t="s">
        <v>35</v>
      </c>
      <c r="B31" s="283">
        <v>5.047664231931499</v>
      </c>
      <c r="C31" s="283">
        <v>5.5170928899337603</v>
      </c>
      <c r="D31" s="283">
        <v>5.1419539122650972</v>
      </c>
      <c r="E31" s="283">
        <v>5.2555295814944012</v>
      </c>
      <c r="F31" s="283">
        <v>5.3406353496751304</v>
      </c>
      <c r="G31" s="283">
        <v>4.3</v>
      </c>
      <c r="H31" s="283">
        <v>6.27</v>
      </c>
    </row>
    <row r="32" spans="1:8" s="277" customFormat="1" ht="11.25" customHeight="1">
      <c r="A32" s="282"/>
      <c r="B32" s="285"/>
      <c r="C32" s="285"/>
    </row>
    <row r="33" spans="1:8" s="277" customFormat="1" ht="11.25" customHeight="1">
      <c r="A33" s="282" t="s">
        <v>302</v>
      </c>
      <c r="B33" s="283">
        <f t="shared" ref="B33:H33" si="4">SUM(B34:B35)</f>
        <v>11.592793444933058</v>
      </c>
      <c r="C33" s="283">
        <f t="shared" si="4"/>
        <v>12.686556114347567</v>
      </c>
      <c r="D33" s="283">
        <f t="shared" si="4"/>
        <v>12.208520605892863</v>
      </c>
      <c r="E33" s="283">
        <f t="shared" si="4"/>
        <v>13.603485115337296</v>
      </c>
      <c r="F33" s="283">
        <f t="shared" si="4"/>
        <v>14.200000000000001</v>
      </c>
      <c r="G33" s="283">
        <f t="shared" si="4"/>
        <v>15.14</v>
      </c>
      <c r="H33" s="283">
        <f t="shared" si="4"/>
        <v>13.190000000000001</v>
      </c>
    </row>
    <row r="34" spans="1:8" s="277" customFormat="1" ht="11.25" customHeight="1">
      <c r="A34" s="282" t="s">
        <v>32</v>
      </c>
      <c r="B34" s="283">
        <v>8.7670558533557568</v>
      </c>
      <c r="C34" s="283">
        <v>9.6133527790052629</v>
      </c>
      <c r="D34" s="283">
        <v>9.9790946386664849</v>
      </c>
      <c r="E34" s="283">
        <v>10.903946348192136</v>
      </c>
      <c r="F34" s="283">
        <v>11.47</v>
      </c>
      <c r="G34" s="283">
        <v>11.66</v>
      </c>
      <c r="H34" s="283">
        <v>10.82</v>
      </c>
    </row>
    <row r="35" spans="1:8" s="277" customFormat="1" ht="11.25" customHeight="1">
      <c r="A35" s="282" t="s">
        <v>35</v>
      </c>
      <c r="B35" s="283">
        <v>2.8257375915773015</v>
      </c>
      <c r="C35" s="283">
        <v>3.0732033353423049</v>
      </c>
      <c r="D35" s="283">
        <v>2.2294259672263785</v>
      </c>
      <c r="E35" s="283">
        <v>2.6995387671451612</v>
      </c>
      <c r="F35" s="283">
        <v>2.73</v>
      </c>
      <c r="G35" s="283">
        <v>3.48</v>
      </c>
      <c r="H35" s="283">
        <v>2.37</v>
      </c>
    </row>
    <row r="36" spans="1:8" s="277" customFormat="1" ht="11.25" customHeight="1">
      <c r="A36" s="282"/>
      <c r="B36" s="285"/>
      <c r="C36" s="285"/>
    </row>
    <row r="37" spans="1:8" s="277" customFormat="1" ht="11.25" customHeight="1">
      <c r="A37" s="282" t="s">
        <v>303</v>
      </c>
      <c r="B37" s="283">
        <f t="shared" ref="B37:H37" si="5">SUM(B38:B40)</f>
        <v>5.7055203194565136</v>
      </c>
      <c r="C37" s="283">
        <f t="shared" si="5"/>
        <v>5.2560165887703976</v>
      </c>
      <c r="D37" s="283">
        <f t="shared" si="5"/>
        <v>4.7581939950716476</v>
      </c>
      <c r="E37" s="283">
        <f t="shared" si="5"/>
        <v>4.8380432792131227</v>
      </c>
      <c r="F37" s="283">
        <f t="shared" si="5"/>
        <v>4.8043772851143327</v>
      </c>
      <c r="G37" s="283">
        <f t="shared" si="5"/>
        <v>4.6169992692374837</v>
      </c>
      <c r="H37" s="283">
        <f t="shared" si="5"/>
        <v>4.5500847650572096</v>
      </c>
    </row>
    <row r="38" spans="1:8" s="277" customFormat="1" ht="11.25" customHeight="1">
      <c r="A38" s="282" t="s">
        <v>32</v>
      </c>
      <c r="B38" s="283">
        <v>2.7334946202262134</v>
      </c>
      <c r="C38" s="283">
        <v>2.6637042363778329</v>
      </c>
      <c r="D38" s="283">
        <v>2.1959166925261182</v>
      </c>
      <c r="E38" s="283">
        <v>2.0783900632695871</v>
      </c>
      <c r="F38" s="283">
        <v>2.3627643831724505</v>
      </c>
      <c r="G38" s="283">
        <v>2.3619299705858467</v>
      </c>
      <c r="H38" s="283">
        <v>2.3855345064126716</v>
      </c>
    </row>
    <row r="39" spans="1:8" s="277" customFormat="1" ht="11.25" customHeight="1">
      <c r="A39" s="282" t="s">
        <v>33</v>
      </c>
      <c r="B39" s="283">
        <v>2.3804513957324072</v>
      </c>
      <c r="C39" s="283">
        <v>2.1879725251144544</v>
      </c>
      <c r="D39" s="283">
        <v>2.0485060735914349</v>
      </c>
      <c r="E39" s="283">
        <v>2.214196467137302</v>
      </c>
      <c r="F39" s="283">
        <v>1.9751719881938172</v>
      </c>
      <c r="G39" s="283">
        <v>1.8813862134591262</v>
      </c>
      <c r="H39" s="283">
        <v>1.7856167611539593</v>
      </c>
    </row>
    <row r="40" spans="1:8" s="277" customFormat="1" ht="11.25" customHeight="1">
      <c r="A40" s="282" t="s">
        <v>34</v>
      </c>
      <c r="B40" s="283">
        <v>0.59157430349789319</v>
      </c>
      <c r="C40" s="283">
        <v>0.40433982727811035</v>
      </c>
      <c r="D40" s="283">
        <v>0.51377122895409388</v>
      </c>
      <c r="E40" s="283">
        <v>0.54545674880623329</v>
      </c>
      <c r="F40" s="283">
        <v>0.46644091374806523</v>
      </c>
      <c r="G40" s="283">
        <v>0.37368308519251092</v>
      </c>
      <c r="H40" s="283">
        <v>0.37893349749057831</v>
      </c>
    </row>
    <row r="41" spans="1:8" s="277" customFormat="1" ht="11.25" customHeight="1">
      <c r="A41" s="282"/>
    </row>
    <row r="42" spans="1:8" s="277" customFormat="1" ht="11.25" customHeight="1">
      <c r="A42" s="282" t="s">
        <v>304</v>
      </c>
      <c r="B42" s="283">
        <f t="shared" ref="B42:H42" si="6">SUM(B43:B44)</f>
        <v>4.3463621093142057</v>
      </c>
      <c r="C42" s="283">
        <f t="shared" si="6"/>
        <v>4.3569129744587345</v>
      </c>
      <c r="D42" s="283">
        <f t="shared" si="6"/>
        <v>4.5726304351567979</v>
      </c>
      <c r="E42" s="283">
        <f t="shared" si="6"/>
        <v>4.1216420757317387</v>
      </c>
      <c r="F42" s="283">
        <f t="shared" si="6"/>
        <v>3.9403049737321547</v>
      </c>
      <c r="G42" s="283">
        <f t="shared" si="6"/>
        <v>3.8426387131648072</v>
      </c>
      <c r="H42" s="283">
        <f t="shared" si="6"/>
        <v>3.8829591733913351</v>
      </c>
    </row>
    <row r="43" spans="1:8" s="277" customFormat="1" ht="11.25" customHeight="1">
      <c r="A43" s="282" t="s">
        <v>32</v>
      </c>
      <c r="B43" s="283">
        <v>2.7593212765076589</v>
      </c>
      <c r="C43" s="283">
        <v>2.6936156768600084</v>
      </c>
      <c r="D43" s="283">
        <v>2.9273006098218732</v>
      </c>
      <c r="E43" s="283">
        <v>2.7255342610805076</v>
      </c>
      <c r="F43" s="283">
        <v>2.8329071017876264</v>
      </c>
      <c r="G43" s="283">
        <v>2.8048346737571475</v>
      </c>
      <c r="H43" s="283">
        <v>2.6401358285643863</v>
      </c>
    </row>
    <row r="44" spans="1:8" s="277" customFormat="1" ht="11.25" customHeight="1">
      <c r="A44" s="282" t="s">
        <v>33</v>
      </c>
      <c r="B44" s="283">
        <v>1.5870408328065468</v>
      </c>
      <c r="C44" s="283">
        <v>1.6632972975987259</v>
      </c>
      <c r="D44" s="283">
        <v>1.6453298253349251</v>
      </c>
      <c r="E44" s="283">
        <v>1.3961078146512307</v>
      </c>
      <c r="F44" s="283">
        <v>1.1073978719445283</v>
      </c>
      <c r="G44" s="283">
        <v>1.0378040394076595</v>
      </c>
      <c r="H44" s="283">
        <v>1.2428233448269488</v>
      </c>
    </row>
    <row r="45" spans="1:8" s="277" customFormat="1" ht="11.25" customHeight="1">
      <c r="A45" s="282"/>
    </row>
    <row r="46" spans="1:8" s="277" customFormat="1" ht="11.25" customHeight="1">
      <c r="A46" s="282" t="s">
        <v>45</v>
      </c>
      <c r="B46" s="283">
        <f t="shared" ref="B46:H46" si="7">SUM(B47:B49)</f>
        <v>2.1315486137950748</v>
      </c>
      <c r="C46" s="283">
        <f t="shared" si="7"/>
        <v>2.3365986021937082</v>
      </c>
      <c r="D46" s="283">
        <f t="shared" si="7"/>
        <v>2.086077257140821</v>
      </c>
      <c r="E46" s="283">
        <f t="shared" si="7"/>
        <v>2.1011520300689814</v>
      </c>
      <c r="F46" s="283">
        <f t="shared" si="7"/>
        <v>1.9734493556876074</v>
      </c>
      <c r="G46" s="283">
        <f t="shared" si="7"/>
        <v>2.2691783748707959</v>
      </c>
      <c r="H46" s="283">
        <f t="shared" si="7"/>
        <v>1.7053412031703159</v>
      </c>
    </row>
    <row r="47" spans="1:8" s="277" customFormat="1" ht="11.25" customHeight="1">
      <c r="A47" s="282" t="s">
        <v>32</v>
      </c>
      <c r="B47" s="283">
        <v>1.1694371368023728</v>
      </c>
      <c r="C47" s="283">
        <v>1.4700307638207075</v>
      </c>
      <c r="D47" s="283">
        <v>1.286749341290282</v>
      </c>
      <c r="E47" s="283">
        <v>1.2423842990932712</v>
      </c>
      <c r="F47" s="283">
        <v>1.2261794217901631</v>
      </c>
      <c r="G47" s="283">
        <v>1.4419346719521984</v>
      </c>
      <c r="H47" s="283">
        <v>0.99058090607682625</v>
      </c>
    </row>
    <row r="48" spans="1:8" s="277" customFormat="1" ht="11.25" customHeight="1">
      <c r="A48" s="282" t="s">
        <v>33</v>
      </c>
      <c r="B48" s="283">
        <v>7.3053254503337703E-2</v>
      </c>
      <c r="C48" s="283">
        <v>4.0196406009650298E-2</v>
      </c>
      <c r="D48" s="283">
        <v>7.0292828616895286E-2</v>
      </c>
      <c r="E48" s="283">
        <v>8.2691031317801131E-2</v>
      </c>
      <c r="F48" s="283">
        <v>6.3529214435865969E-2</v>
      </c>
      <c r="G48" s="283">
        <v>9.8855039078793575E-2</v>
      </c>
      <c r="H48" s="283">
        <v>0.13013207729948853</v>
      </c>
    </row>
    <row r="49" spans="1:8" s="277" customFormat="1" ht="11.25" customHeight="1">
      <c r="A49" s="282" t="s">
        <v>34</v>
      </c>
      <c r="B49" s="283">
        <v>0.88905822248936417</v>
      </c>
      <c r="C49" s="283">
        <v>0.82637143236335031</v>
      </c>
      <c r="D49" s="283">
        <v>0.72903508723364352</v>
      </c>
      <c r="E49" s="283">
        <v>0.77607669965790926</v>
      </c>
      <c r="F49" s="283">
        <v>0.68374071946157833</v>
      </c>
      <c r="G49" s="283">
        <v>0.72838866383980372</v>
      </c>
      <c r="H49" s="283">
        <v>0.58462821979400126</v>
      </c>
    </row>
    <row r="50" spans="1:8" s="277" customFormat="1" ht="11.25" customHeight="1">
      <c r="A50" s="282"/>
    </row>
    <row r="51" spans="1:8" s="277" customFormat="1" ht="11.25" customHeight="1">
      <c r="A51" s="282" t="s">
        <v>46</v>
      </c>
      <c r="B51" s="283">
        <f t="shared" ref="B51:H51" si="8">SUM(B52:B53)</f>
        <v>7.5252426557506373</v>
      </c>
      <c r="C51" s="283">
        <f t="shared" si="8"/>
        <v>7.6920392883201529</v>
      </c>
      <c r="D51" s="283">
        <f t="shared" si="8"/>
        <v>8.1295149765565462</v>
      </c>
      <c r="E51" s="283">
        <f t="shared" si="8"/>
        <v>7.8527504571984723</v>
      </c>
      <c r="F51" s="283">
        <f t="shared" si="8"/>
        <v>8.9858590144683301</v>
      </c>
      <c r="G51" s="283">
        <f t="shared" si="8"/>
        <v>9.1927084474320928</v>
      </c>
      <c r="H51" s="283">
        <f t="shared" si="8"/>
        <v>9.4828162146925017</v>
      </c>
    </row>
    <row r="52" spans="1:8" s="277" customFormat="1" ht="11.25" customHeight="1">
      <c r="A52" s="282" t="s">
        <v>32</v>
      </c>
      <c r="B52" s="283">
        <v>5.7524782739568483</v>
      </c>
      <c r="C52" s="283">
        <v>5.9380377672385158</v>
      </c>
      <c r="D52" s="283">
        <v>6.3242788235326115</v>
      </c>
      <c r="E52" s="283">
        <v>5.9987225798762926</v>
      </c>
      <c r="F52" s="283">
        <v>7.13</v>
      </c>
      <c r="G52" s="283">
        <v>7.3</v>
      </c>
      <c r="H52" s="283">
        <v>7.6153311311863741</v>
      </c>
    </row>
    <row r="53" spans="1:8" s="277" customFormat="1" ht="11.25" customHeight="1">
      <c r="A53" s="282" t="s">
        <v>34</v>
      </c>
      <c r="B53" s="283">
        <v>1.7727643817937893</v>
      </c>
      <c r="C53" s="283">
        <v>1.7540015210816373</v>
      </c>
      <c r="D53" s="283">
        <v>1.8052361530239347</v>
      </c>
      <c r="E53" s="283">
        <v>1.8540278773221794</v>
      </c>
      <c r="F53" s="283">
        <v>1.8558590144683307</v>
      </c>
      <c r="G53" s="283">
        <v>1.8927084474320925</v>
      </c>
      <c r="H53" s="283">
        <v>1.8674850835061285</v>
      </c>
    </row>
    <row r="54" spans="1:8" s="277" customFormat="1" ht="11.25" customHeight="1">
      <c r="A54" s="282"/>
    </row>
    <row r="55" spans="1:8" s="277" customFormat="1" ht="11.25" customHeight="1">
      <c r="A55" s="282" t="s">
        <v>47</v>
      </c>
      <c r="B55" s="283">
        <f t="shared" ref="B55:H55" si="9">SUM(B56:B58)</f>
        <v>14.103943489510266</v>
      </c>
      <c r="C55" s="283">
        <f t="shared" si="9"/>
        <v>14.397680216593697</v>
      </c>
      <c r="D55" s="283">
        <f t="shared" si="9"/>
        <v>13.162590273497445</v>
      </c>
      <c r="E55" s="283">
        <f t="shared" si="9"/>
        <v>12.835245222642133</v>
      </c>
      <c r="F55" s="283">
        <f t="shared" si="9"/>
        <v>12.266684388363974</v>
      </c>
      <c r="G55" s="283">
        <f t="shared" si="9"/>
        <v>14.172069413931297</v>
      </c>
      <c r="H55" s="283">
        <f t="shared" si="9"/>
        <v>14.607186610817799</v>
      </c>
    </row>
    <row r="56" spans="1:8" s="277" customFormat="1" ht="11.25" customHeight="1">
      <c r="A56" s="282" t="s">
        <v>32</v>
      </c>
      <c r="B56" s="283">
        <v>7.2764779374245698</v>
      </c>
      <c r="C56" s="283">
        <v>7.7552643707893854</v>
      </c>
      <c r="D56" s="283">
        <v>7.8111125036758233</v>
      </c>
      <c r="E56" s="283">
        <v>7.6362432299124388</v>
      </c>
      <c r="F56" s="283">
        <v>7.2612207804675339</v>
      </c>
      <c r="G56" s="283">
        <v>7.8705499993641146</v>
      </c>
      <c r="H56" s="283">
        <v>8.1533828660525582</v>
      </c>
    </row>
    <row r="57" spans="1:8" s="277" customFormat="1" ht="11.25" customHeight="1">
      <c r="A57" s="282" t="s">
        <v>33</v>
      </c>
      <c r="B57" s="283">
        <v>3.7111456674784384</v>
      </c>
      <c r="C57" s="283">
        <v>3.6257960695863898</v>
      </c>
      <c r="D57" s="283">
        <v>3.4283694374428415</v>
      </c>
      <c r="E57" s="283">
        <v>3.3689542338063774</v>
      </c>
      <c r="F57" s="283">
        <v>2.8608123697816539</v>
      </c>
      <c r="G57" s="283">
        <v>3.3275155851579044</v>
      </c>
      <c r="H57" s="283">
        <v>3.6479926439061918</v>
      </c>
    </row>
    <row r="58" spans="1:8" s="277" customFormat="1" ht="11.25" customHeight="1">
      <c r="A58" s="282" t="s">
        <v>35</v>
      </c>
      <c r="B58" s="283">
        <v>3.1163198846072571</v>
      </c>
      <c r="C58" s="283">
        <v>3.0166197762179228</v>
      </c>
      <c r="D58" s="283">
        <v>1.923108332378779</v>
      </c>
      <c r="E58" s="283">
        <v>1.8300477589233171</v>
      </c>
      <c r="F58" s="283">
        <v>2.1446512381147871</v>
      </c>
      <c r="G58" s="283">
        <v>2.974003829409277</v>
      </c>
      <c r="H58" s="283">
        <v>2.8058111008590503</v>
      </c>
    </row>
    <row r="59" spans="1:8" s="277" customFormat="1" ht="11.25" customHeight="1">
      <c r="A59" s="282"/>
      <c r="E59" s="283"/>
      <c r="F59" s="283"/>
      <c r="G59" s="283"/>
      <c r="H59" s="283"/>
    </row>
    <row r="60" spans="1:8" s="277" customFormat="1" ht="11.25" customHeight="1">
      <c r="A60" s="282" t="s">
        <v>48</v>
      </c>
      <c r="B60" s="283">
        <v>1.151837772786418</v>
      </c>
      <c r="C60" s="283">
        <v>1.3107315264885666</v>
      </c>
      <c r="D60" s="283">
        <v>0.89179554371667813</v>
      </c>
      <c r="E60" s="283">
        <v>1.1831524241071572</v>
      </c>
      <c r="F60" s="283">
        <v>0.85582898895023585</v>
      </c>
      <c r="G60" s="283">
        <v>1.000343863400329</v>
      </c>
      <c r="H60" s="283">
        <v>0.79811590492611373</v>
      </c>
    </row>
    <row r="61" spans="1:8" s="277" customFormat="1" ht="11.25" customHeight="1">
      <c r="A61" s="282"/>
      <c r="B61" s="283"/>
      <c r="C61" s="283"/>
      <c r="D61" s="283"/>
      <c r="E61" s="283"/>
      <c r="F61" s="283"/>
      <c r="G61" s="283"/>
      <c r="H61" s="283"/>
    </row>
    <row r="62" spans="1:8" s="277" customFormat="1" ht="11.25" customHeight="1">
      <c r="A62" s="282" t="s">
        <v>49</v>
      </c>
      <c r="B62" s="283">
        <v>6.8670646220108074</v>
      </c>
      <c r="C62" s="283">
        <v>8.0176371857375059</v>
      </c>
      <c r="D62" s="283">
        <v>8.4725903565452327</v>
      </c>
      <c r="E62" s="283">
        <v>8.1339995427211331</v>
      </c>
      <c r="F62" s="283">
        <v>9.219740929267557</v>
      </c>
      <c r="G62" s="283">
        <v>8.3595510001136475</v>
      </c>
      <c r="H62" s="283">
        <v>9.2230892880278361</v>
      </c>
    </row>
    <row r="63" spans="1:8" s="277" customFormat="1" ht="11.25" customHeight="1">
      <c r="A63" s="282"/>
    </row>
    <row r="64" spans="1:8" s="277" customFormat="1" ht="11.25" customHeight="1">
      <c r="A64" s="282" t="s">
        <v>50</v>
      </c>
      <c r="B64" s="283">
        <f t="shared" ref="B64:H64" si="10">SUM(B65:B69)</f>
        <v>15.370540557381142</v>
      </c>
      <c r="C64" s="283">
        <f t="shared" si="10"/>
        <v>15.072865914733326</v>
      </c>
      <c r="D64" s="283">
        <f t="shared" si="10"/>
        <v>15.072257994505843</v>
      </c>
      <c r="E64" s="283">
        <f t="shared" si="10"/>
        <v>15.312137213392791</v>
      </c>
      <c r="F64" s="283">
        <f t="shared" si="10"/>
        <v>15.937143705138034</v>
      </c>
      <c r="G64" s="283">
        <f t="shared" si="10"/>
        <v>15.810029814289626</v>
      </c>
      <c r="H64" s="283">
        <f t="shared" si="10"/>
        <v>16.942468595703065</v>
      </c>
    </row>
    <row r="65" spans="1:14" s="277" customFormat="1" ht="11.25" customHeight="1">
      <c r="A65" s="282" t="s">
        <v>305</v>
      </c>
      <c r="B65" s="283">
        <v>8.4436843642209958</v>
      </c>
      <c r="C65" s="283">
        <v>8.6624212927791646</v>
      </c>
      <c r="D65" s="283">
        <v>8.6555220566418694</v>
      </c>
      <c r="E65" s="283">
        <v>9.1285552540834018</v>
      </c>
      <c r="F65" s="283">
        <v>9.6238172364416883</v>
      </c>
      <c r="G65" s="283">
        <v>9.8422079214701448</v>
      </c>
      <c r="H65" s="283">
        <v>10.330060495783629</v>
      </c>
    </row>
    <row r="66" spans="1:14" s="277" customFormat="1" ht="11.25" customHeight="1">
      <c r="A66" s="282" t="s">
        <v>306</v>
      </c>
      <c r="B66" s="283">
        <v>0.20140710778217683</v>
      </c>
      <c r="C66" s="283">
        <v>0.13193576085807507</v>
      </c>
      <c r="D66" s="283">
        <v>0.12469137906918051</v>
      </c>
      <c r="E66" s="283">
        <v>0.13866987691550298</v>
      </c>
      <c r="F66" s="283">
        <v>0.11212984869600486</v>
      </c>
      <c r="G66" s="283">
        <v>0.12293869983539685</v>
      </c>
      <c r="H66" s="283">
        <v>0.10211115699303988</v>
      </c>
    </row>
    <row r="67" spans="1:14" s="277" customFormat="1" ht="11.25" customHeight="1">
      <c r="A67" s="282" t="s">
        <v>307</v>
      </c>
      <c r="B67" s="283">
        <v>1.2213583435276789</v>
      </c>
      <c r="C67" s="283">
        <v>1.2704110773505646</v>
      </c>
      <c r="D67" s="283">
        <v>1.3299157266620301</v>
      </c>
      <c r="E67" s="283">
        <v>1.2994123455263846</v>
      </c>
      <c r="F67" s="283">
        <v>1.4670617969672173</v>
      </c>
      <c r="G67" s="283">
        <v>1.3969634965905984</v>
      </c>
      <c r="H67" s="283">
        <v>1.3390113803873001</v>
      </c>
    </row>
    <row r="68" spans="1:14" s="277" customFormat="1" ht="11.25" customHeight="1">
      <c r="A68" s="282" t="s">
        <v>308</v>
      </c>
      <c r="B68" s="283">
        <v>3.1872260994843611</v>
      </c>
      <c r="C68" s="283">
        <v>2.7666988194499518</v>
      </c>
      <c r="D68" s="283">
        <v>3.0533372130737502</v>
      </c>
      <c r="E68" s="283">
        <v>2.5435805867479995</v>
      </c>
      <c r="F68" s="283">
        <v>2.6009217118371986</v>
      </c>
      <c r="G68" s="283">
        <v>2.2925252368676281</v>
      </c>
      <c r="H68" s="283">
        <v>2.5612183004500673</v>
      </c>
    </row>
    <row r="69" spans="1:14" s="277" customFormat="1" ht="11.25" customHeight="1">
      <c r="A69" s="282" t="s">
        <v>309</v>
      </c>
      <c r="B69" s="283">
        <v>2.3168646423659283</v>
      </c>
      <c r="C69" s="283">
        <v>2.2413989642955703</v>
      </c>
      <c r="D69" s="283">
        <v>1.9087916190590142</v>
      </c>
      <c r="E69" s="283">
        <v>2.2019191501195019</v>
      </c>
      <c r="F69" s="283">
        <v>2.1332131111959254</v>
      </c>
      <c r="G69" s="283">
        <v>2.1553944595258572</v>
      </c>
      <c r="H69" s="283">
        <v>2.6100672620890299</v>
      </c>
    </row>
    <row r="70" spans="1:14" s="277" customFormat="1" ht="11.25" customHeight="1">
      <c r="A70" s="282"/>
    </row>
    <row r="71" spans="1:14" s="277" customFormat="1" ht="11.25" customHeight="1">
      <c r="A71" s="282" t="s">
        <v>310</v>
      </c>
      <c r="B71" s="283">
        <f t="shared" ref="B71:H71" si="11">SUM(B72:B76) + B10 + B17</f>
        <v>263.99479730441556</v>
      </c>
      <c r="C71" s="283">
        <f t="shared" si="11"/>
        <v>262.87984288044157</v>
      </c>
      <c r="D71" s="283">
        <f t="shared" si="11"/>
        <v>256.28042593979745</v>
      </c>
      <c r="E71" s="283">
        <f t="shared" si="11"/>
        <v>254.08062558487092</v>
      </c>
      <c r="F71" s="283">
        <f t="shared" si="11"/>
        <v>246.14717986649828</v>
      </c>
      <c r="G71" s="283">
        <f t="shared" si="11"/>
        <v>253.13272573699456</v>
      </c>
      <c r="H71" s="283">
        <f t="shared" si="11"/>
        <v>254.18386574490555</v>
      </c>
      <c r="I71" s="283"/>
      <c r="J71" s="283"/>
      <c r="K71" s="283"/>
      <c r="L71" s="283"/>
      <c r="M71" s="283"/>
      <c r="N71" s="283"/>
    </row>
    <row r="72" spans="1:14" s="277" customFormat="1" ht="11.25" customHeight="1">
      <c r="A72" s="282" t="s">
        <v>51</v>
      </c>
      <c r="B72" s="283">
        <f t="shared" ref="B72:H72" si="12">SUM(B5,B13,B19,B22,B26,B30,B34,B38,B43,B47,B52,B56,B62,B65)</f>
        <v>113.7416396247817</v>
      </c>
      <c r="C72" s="283">
        <f t="shared" si="12"/>
        <v>115.90066424245148</v>
      </c>
      <c r="D72" s="283">
        <f t="shared" si="12"/>
        <v>114.80102396178961</v>
      </c>
      <c r="E72" s="283">
        <f t="shared" si="12"/>
        <v>115.98930911595343</v>
      </c>
      <c r="F72" s="283">
        <f t="shared" si="12"/>
        <v>118.54431252896848</v>
      </c>
      <c r="G72" s="283">
        <f>SUM(G5,G13,G19,G22,G26,G30,G34,G38,G43,G47,G52,G56,G62,G65)</f>
        <v>117.46205080937735</v>
      </c>
      <c r="H72" s="283">
        <f t="shared" si="12"/>
        <v>116.73977555559061</v>
      </c>
    </row>
    <row r="73" spans="1:14" s="277" customFormat="1" ht="11.25" customHeight="1">
      <c r="A73" s="282" t="s">
        <v>52</v>
      </c>
      <c r="B73" s="283">
        <f t="shared" ref="B73:H73" si="13">SUM(B6,B14,B39,B44,B48,B57,B60,B66)</f>
        <v>13.786188987519276</v>
      </c>
      <c r="C73" s="283">
        <f t="shared" si="13"/>
        <v>13.509346199838113</v>
      </c>
      <c r="D73" s="283">
        <f t="shared" si="13"/>
        <v>12.390551749315842</v>
      </c>
      <c r="E73" s="283">
        <f t="shared" si="13"/>
        <v>12.837523486641343</v>
      </c>
      <c r="F73" s="283">
        <f t="shared" si="13"/>
        <v>11.195290832147903</v>
      </c>
      <c r="G73" s="283">
        <f t="shared" si="13"/>
        <v>11.679050748642824</v>
      </c>
      <c r="H73" s="283">
        <f t="shared" si="13"/>
        <v>12.10594773279985</v>
      </c>
    </row>
    <row r="74" spans="1:14" s="277" customFormat="1" ht="11.25" customHeight="1">
      <c r="A74" s="282" t="s">
        <v>53</v>
      </c>
      <c r="B74" s="283">
        <f t="shared" ref="B74:H74" si="14">SUM(B7,B40,B49,B53,B67)</f>
        <v>4.9124562204081812</v>
      </c>
      <c r="C74" s="283">
        <f t="shared" si="14"/>
        <v>4.6471008868403318</v>
      </c>
      <c r="D74" s="283">
        <f t="shared" si="14"/>
        <v>4.9249449387751909</v>
      </c>
      <c r="E74" s="283">
        <f t="shared" si="14"/>
        <v>5.0385698642972621</v>
      </c>
      <c r="F74" s="283">
        <f t="shared" si="14"/>
        <v>4.9744540810572886</v>
      </c>
      <c r="G74" s="283">
        <f t="shared" si="14"/>
        <v>4.9650376713560576</v>
      </c>
      <c r="H74" s="283">
        <f t="shared" si="14"/>
        <v>4.6852200546928984</v>
      </c>
    </row>
    <row r="75" spans="1:14" s="277" customFormat="1" ht="11.25" customHeight="1">
      <c r="A75" s="282" t="s">
        <v>54</v>
      </c>
      <c r="B75" s="283">
        <f t="shared" ref="B75:H75" si="15">SUM(B8,B15,B23,B27,B31,B35,B58,B68)</f>
        <v>84.729367367702991</v>
      </c>
      <c r="C75" s="283">
        <f t="shared" si="15"/>
        <v>81.073476600698712</v>
      </c>
      <c r="D75" s="283">
        <f t="shared" si="15"/>
        <v>79.903200364516493</v>
      </c>
      <c r="E75" s="283">
        <f t="shared" si="15"/>
        <v>77.223741046680274</v>
      </c>
      <c r="F75" s="283">
        <f t="shared" si="15"/>
        <v>72.542184929013928</v>
      </c>
      <c r="G75" s="283">
        <f t="shared" si="15"/>
        <v>78.422546263730581</v>
      </c>
      <c r="H75" s="283">
        <f t="shared" si="15"/>
        <v>79.408131909573697</v>
      </c>
    </row>
    <row r="76" spans="1:14" s="277" customFormat="1" ht="11.25" customHeight="1">
      <c r="A76" s="282" t="s">
        <v>55</v>
      </c>
      <c r="B76" s="283">
        <f t="shared" ref="B76:H76" si="16">SUM(B9,B16,B69)</f>
        <v>9.6643908798236584</v>
      </c>
      <c r="C76" s="283">
        <f t="shared" si="16"/>
        <v>9.3371743802946821</v>
      </c>
      <c r="D76" s="283">
        <f t="shared" si="16"/>
        <v>8.0885207213255512</v>
      </c>
      <c r="E76" s="283">
        <f t="shared" si="16"/>
        <v>9.0450163324520467</v>
      </c>
      <c r="F76" s="283">
        <f t="shared" si="16"/>
        <v>8.5365966152063528</v>
      </c>
      <c r="G76" s="283">
        <f t="shared" si="16"/>
        <v>8.1170052878272596</v>
      </c>
      <c r="H76" s="283">
        <f t="shared" si="16"/>
        <v>8.4165386129890312</v>
      </c>
    </row>
    <row r="77" spans="1:14" s="277" customFormat="1" ht="11.25" customHeight="1">
      <c r="A77" s="282"/>
    </row>
    <row r="78" spans="1:14" s="277" customFormat="1" ht="11.25" customHeight="1">
      <c r="A78" s="282" t="s">
        <v>311</v>
      </c>
      <c r="B78" s="283">
        <v>4.7661590095700319</v>
      </c>
      <c r="C78" s="283">
        <v>5.0066540602012095</v>
      </c>
      <c r="D78" s="283">
        <v>5.1875312744327999</v>
      </c>
      <c r="E78" s="283">
        <v>5.4350950019185253</v>
      </c>
      <c r="F78" s="283">
        <v>5.7477984260916379</v>
      </c>
      <c r="G78" s="283">
        <v>5.2903505275994318</v>
      </c>
      <c r="H78" s="283">
        <v>5.6216567442820971</v>
      </c>
    </row>
    <row r="79" spans="1:14" s="277" customFormat="1" ht="11.25" customHeight="1">
      <c r="A79" s="282" t="s">
        <v>56</v>
      </c>
      <c r="B79" s="283">
        <v>2.0666226402672558</v>
      </c>
      <c r="C79" s="283">
        <v>2.279449070440287</v>
      </c>
      <c r="D79" s="283">
        <v>2.3599033852049405</v>
      </c>
      <c r="E79" s="283">
        <v>2.39741889618201</v>
      </c>
      <c r="F79" s="283">
        <v>2.5013921574863498</v>
      </c>
      <c r="G79" s="283">
        <v>2.15255208195827</v>
      </c>
      <c r="H79" s="283">
        <v>2.1265537388704798</v>
      </c>
    </row>
    <row r="80" spans="1:14" s="277" customFormat="1" ht="11.25" customHeight="1">
      <c r="A80" s="282" t="s">
        <v>57</v>
      </c>
      <c r="B80" s="284">
        <v>0.44125307458307705</v>
      </c>
      <c r="C80" s="284">
        <v>0.47263370903105989</v>
      </c>
      <c r="D80" s="284">
        <v>0.51419245450542495</v>
      </c>
      <c r="E80" s="284">
        <v>0.53647951930263826</v>
      </c>
      <c r="F80" s="284">
        <v>0.58516548573172222</v>
      </c>
      <c r="G80" s="284">
        <v>0.56637657363676164</v>
      </c>
      <c r="H80" s="284">
        <v>0.61080468384603137</v>
      </c>
    </row>
    <row r="81" spans="1:9" s="277" customFormat="1" ht="11.25" customHeight="1">
      <c r="A81" s="282" t="s">
        <v>58</v>
      </c>
      <c r="B81" s="284">
        <v>0.56604217496399956</v>
      </c>
      <c r="C81" s="284">
        <v>0.49948962153321375</v>
      </c>
      <c r="D81" s="284">
        <v>0.54518162531361114</v>
      </c>
      <c r="E81" s="284">
        <v>0.53808656214709327</v>
      </c>
      <c r="F81" s="284">
        <v>0.58401915273341509</v>
      </c>
      <c r="G81" s="284">
        <v>0.37666334402391799</v>
      </c>
      <c r="H81" s="284">
        <v>0.84697410935845896</v>
      </c>
    </row>
    <row r="82" spans="1:9" s="277" customFormat="1" ht="11.25" customHeight="1">
      <c r="A82" s="282" t="s">
        <v>312</v>
      </c>
      <c r="B82" s="284">
        <v>1.692241119755699</v>
      </c>
      <c r="C82" s="284">
        <v>1.7550816591966489</v>
      </c>
      <c r="D82" s="284">
        <v>1.7682538094088236</v>
      </c>
      <c r="E82" s="284">
        <v>1.9817386654182672</v>
      </c>
      <c r="F82" s="284">
        <v>2.0876038860093633</v>
      </c>
      <c r="G82" s="284">
        <v>2.1949829020062697</v>
      </c>
      <c r="H82" s="284">
        <v>1.9776575782704366</v>
      </c>
    </row>
    <row r="83" spans="1:9" s="277" customFormat="1" ht="11.25" customHeight="1">
      <c r="A83" s="282"/>
    </row>
    <row r="84" spans="1:9" s="277" customFormat="1" ht="11.25" customHeight="1">
      <c r="A84" s="282" t="s">
        <v>59</v>
      </c>
      <c r="B84" s="283">
        <f>SUM(B85:B87)</f>
        <v>295.27147238143641</v>
      </c>
      <c r="C84" s="283">
        <f t="shared" ref="C84:H84" si="17">SUM(C85:C87)</f>
        <v>293.68727863189974</v>
      </c>
      <c r="D84" s="283">
        <f t="shared" si="17"/>
        <v>286.58176908082106</v>
      </c>
      <c r="E84" s="283">
        <f t="shared" si="17"/>
        <v>282.26644778283094</v>
      </c>
      <c r="F84" s="283">
        <f t="shared" si="17"/>
        <v>273.08496103738958</v>
      </c>
      <c r="G84" s="283">
        <f t="shared" si="17"/>
        <v>279.13280472597489</v>
      </c>
      <c r="H84" s="283">
        <f t="shared" si="17"/>
        <v>280.8923750044728</v>
      </c>
    </row>
    <row r="85" spans="1:9" s="277" customFormat="1" ht="11.25" customHeight="1">
      <c r="A85" s="282" t="s">
        <v>60</v>
      </c>
      <c r="B85" s="283">
        <f>SUM(B21,B25,B29,B33)</f>
        <v>76.02189197001735</v>
      </c>
      <c r="C85" s="283">
        <f t="shared" ref="C85:H85" si="18">SUM(C21,C25,C29,C33)</f>
        <v>73.420648325927033</v>
      </c>
      <c r="D85" s="283">
        <f t="shared" si="18"/>
        <v>73.034813099230902</v>
      </c>
      <c r="E85" s="283">
        <f t="shared" si="18"/>
        <v>73.544339230737521</v>
      </c>
      <c r="F85" s="283">
        <f t="shared" si="18"/>
        <v>75.10308829103549</v>
      </c>
      <c r="G85" s="283">
        <f t="shared" si="18"/>
        <v>72.31</v>
      </c>
      <c r="H85" s="283">
        <f t="shared" si="18"/>
        <v>74.539999999999992</v>
      </c>
      <c r="I85" s="287"/>
    </row>
    <row r="86" spans="1:9" s="277" customFormat="1" ht="11.25" customHeight="1">
      <c r="A86" s="282" t="s">
        <v>61</v>
      </c>
      <c r="B86" s="283">
        <f>SUM(B4,B12,B19,B37,B42,B46,B51,B55,B60,B62,B64,B78)</f>
        <v>192.73906434396832</v>
      </c>
      <c r="C86" s="283">
        <f t="shared" ref="C86:H86" si="19">SUM(C4,C12,C19,C37,C42,C46,C51,C55,C60,C62,C64,C78)</f>
        <v>194.55684561236444</v>
      </c>
      <c r="D86" s="283">
        <f t="shared" si="19"/>
        <v>188.42954490835689</v>
      </c>
      <c r="E86" s="283">
        <f t="shared" si="19"/>
        <v>185.97195824283699</v>
      </c>
      <c r="F86" s="283">
        <f t="shared" si="19"/>
        <v>176.79075070450133</v>
      </c>
      <c r="G86" s="283">
        <f t="shared" si="19"/>
        <v>186.11307626459401</v>
      </c>
      <c r="H86" s="283">
        <f t="shared" si="19"/>
        <v>185.26552248918762</v>
      </c>
    </row>
    <row r="87" spans="1:9" s="277" customFormat="1" ht="11.25" customHeight="1">
      <c r="A87" s="288" t="s">
        <v>62</v>
      </c>
      <c r="B87" s="331">
        <v>26.510516067450741</v>
      </c>
      <c r="C87" s="331">
        <v>25.709784693608324</v>
      </c>
      <c r="D87" s="331">
        <v>25.117411073233274</v>
      </c>
      <c r="E87" s="331">
        <v>22.750150309256426</v>
      </c>
      <c r="F87" s="331">
        <v>21.191122041852761</v>
      </c>
      <c r="G87" s="331">
        <v>20.709728461380912</v>
      </c>
      <c r="H87" s="331">
        <v>21.086852515285145</v>
      </c>
    </row>
    <row r="88" spans="1:9" ht="11.25" customHeight="1">
      <c r="A88" s="148" t="s">
        <v>364</v>
      </c>
      <c r="B88" s="157"/>
      <c r="C88" s="157"/>
      <c r="E88" s="175"/>
      <c r="F88" s="176"/>
    </row>
    <row r="89" spans="1:9" ht="11.25" customHeight="1">
      <c r="A89" s="148" t="s">
        <v>238</v>
      </c>
      <c r="B89" s="66"/>
      <c r="C89" s="66"/>
    </row>
    <row r="90" spans="1:9" ht="11.25" customHeight="1">
      <c r="A90" s="148" t="s">
        <v>239</v>
      </c>
      <c r="B90" s="66"/>
      <c r="C90" s="66"/>
    </row>
    <row r="91" spans="1:9" ht="11.25" customHeight="1">
      <c r="A91" s="165" t="s">
        <v>240</v>
      </c>
      <c r="B91" s="66"/>
      <c r="C91" s="66"/>
    </row>
    <row r="92" spans="1:9" ht="11.25" customHeight="1">
      <c r="A92" s="165" t="s">
        <v>241</v>
      </c>
      <c r="B92" s="66"/>
      <c r="C92" s="66"/>
    </row>
    <row r="93" spans="1:9" ht="11.25" customHeight="1">
      <c r="A93" s="165" t="s">
        <v>242</v>
      </c>
      <c r="B93" s="66"/>
      <c r="C93" s="66"/>
    </row>
    <row r="94" spans="1:9" ht="11.25" customHeight="1">
      <c r="A94" s="148" t="s">
        <v>317</v>
      </c>
      <c r="B94" s="66"/>
      <c r="C94" s="66"/>
    </row>
    <row r="95" spans="1:9" ht="11.25" customHeight="1">
      <c r="A95" s="148" t="s">
        <v>243</v>
      </c>
      <c r="B95" s="66"/>
      <c r="C95" s="66"/>
    </row>
    <row r="96" spans="1:9" ht="11.25" customHeight="1">
      <c r="A96" s="148" t="s">
        <v>244</v>
      </c>
      <c r="B96" s="66"/>
      <c r="C96" s="66"/>
    </row>
    <row r="97" spans="1:8" ht="11.25" customHeight="1">
      <c r="A97" s="148" t="s">
        <v>245</v>
      </c>
      <c r="B97" s="66"/>
      <c r="C97" s="66"/>
    </row>
    <row r="98" spans="1:8" ht="11.25" customHeight="1">
      <c r="A98" s="148" t="s">
        <v>246</v>
      </c>
      <c r="B98" s="66"/>
      <c r="C98" s="66"/>
    </row>
    <row r="99" spans="1:8" ht="11.25" customHeight="1">
      <c r="A99" s="148" t="s">
        <v>247</v>
      </c>
      <c r="B99" s="66"/>
      <c r="C99" s="66"/>
    </row>
    <row r="100" spans="1:8" ht="11.25" customHeight="1">
      <c r="A100" s="148" t="s">
        <v>248</v>
      </c>
      <c r="B100" s="66"/>
      <c r="C100" s="66"/>
    </row>
    <row r="101" spans="1:8" ht="11.25" customHeight="1">
      <c r="A101" s="148" t="s">
        <v>249</v>
      </c>
      <c r="B101" s="66"/>
      <c r="C101" s="66"/>
    </row>
    <row r="102" spans="1:8" ht="11.25" customHeight="1">
      <c r="A102" s="148" t="s">
        <v>365</v>
      </c>
      <c r="B102" s="66"/>
      <c r="C102" s="66"/>
    </row>
    <row r="103" spans="1:8">
      <c r="B103" s="66"/>
      <c r="C103" s="66"/>
    </row>
    <row r="104" spans="1:8">
      <c r="B104" s="154"/>
      <c r="C104" s="154"/>
      <c r="D104" s="154"/>
      <c r="E104" s="154"/>
      <c r="F104" s="154"/>
      <c r="G104" s="154"/>
      <c r="H104" s="154"/>
    </row>
    <row r="105" spans="1:8">
      <c r="B105" s="153"/>
      <c r="C105" s="153"/>
    </row>
  </sheetData>
  <pageMargins left="0.66700000000000004" right="0.66700000000000004" top="0.66700000000000004" bottom="0.72" header="0" footer="0"/>
  <pageSetup scale="83" firstPageNumber="2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3880E-298A-4A28-8B95-1D4056AF6F68}">
  <sheetPr codeName="Sheet7">
    <pageSetUpPr fitToPage="1"/>
  </sheetPr>
  <dimension ref="A1:H63"/>
  <sheetViews>
    <sheetView showGridLines="0" zoomScale="120" zoomScaleNormal="120" workbookViewId="0"/>
  </sheetViews>
  <sheetFormatPr defaultColWidth="9.140625" defaultRowHeight="11.25"/>
  <cols>
    <col min="1" max="1" width="11.140625" style="49" customWidth="1"/>
    <col min="2" max="6" width="14.42578125" style="49" customWidth="1"/>
    <col min="7" max="16384" width="9.140625" style="49"/>
  </cols>
  <sheetData>
    <row r="1" spans="1:6" ht="11.25" customHeight="1">
      <c r="A1" s="224" t="s">
        <v>8</v>
      </c>
      <c r="B1" s="58"/>
      <c r="C1" s="58"/>
      <c r="D1" s="58"/>
      <c r="E1" s="58"/>
      <c r="F1" s="58"/>
    </row>
    <row r="2" spans="1:6" ht="33.75">
      <c r="A2" s="70" t="s">
        <v>66</v>
      </c>
      <c r="B2" s="67" t="s">
        <v>166</v>
      </c>
      <c r="C2" s="67" t="s">
        <v>167</v>
      </c>
      <c r="D2" s="67" t="s">
        <v>170</v>
      </c>
      <c r="E2" s="67" t="s">
        <v>168</v>
      </c>
      <c r="F2" s="67" t="s">
        <v>169</v>
      </c>
    </row>
    <row r="3" spans="1:6" ht="11.25" customHeight="1">
      <c r="A3" s="57">
        <v>1980</v>
      </c>
      <c r="B3" s="292">
        <v>1143.0999999999999</v>
      </c>
      <c r="C3" s="292">
        <v>1629.7</v>
      </c>
      <c r="D3" s="292">
        <v>284.3</v>
      </c>
      <c r="E3" s="292">
        <v>563.1</v>
      </c>
      <c r="F3" s="292">
        <v>3620.2</v>
      </c>
    </row>
    <row r="4" spans="1:6" ht="11.25" customHeight="1">
      <c r="A4" s="57">
        <v>1981</v>
      </c>
      <c r="B4" s="68">
        <v>1129.9000000000001</v>
      </c>
      <c r="C4" s="147">
        <v>1612.1</v>
      </c>
      <c r="D4" s="68">
        <v>292</v>
      </c>
      <c r="E4" s="68">
        <v>559.29999999999995</v>
      </c>
      <c r="F4" s="68">
        <v>3593.3</v>
      </c>
    </row>
    <row r="5" spans="1:6" ht="11.25" customHeight="1">
      <c r="A5" s="57">
        <v>1982</v>
      </c>
      <c r="B5" s="68">
        <v>1124.3</v>
      </c>
      <c r="C5" s="147">
        <v>1640.3</v>
      </c>
      <c r="D5" s="68">
        <v>241</v>
      </c>
      <c r="E5" s="68">
        <v>579.1</v>
      </c>
      <c r="F5" s="68">
        <v>3584.7</v>
      </c>
    </row>
    <row r="6" spans="1:6" ht="11.25" customHeight="1">
      <c r="A6" s="57">
        <v>1983</v>
      </c>
      <c r="B6" s="68">
        <v>1091.5999999999999</v>
      </c>
      <c r="C6" s="147">
        <v>1674.4</v>
      </c>
      <c r="D6" s="68">
        <v>250.3</v>
      </c>
      <c r="E6" s="68">
        <v>599</v>
      </c>
      <c r="F6" s="68">
        <v>3615.3</v>
      </c>
    </row>
    <row r="7" spans="1:6" ht="11.25" customHeight="1">
      <c r="A7" s="57">
        <v>1984</v>
      </c>
      <c r="B7" s="68">
        <v>1007.9</v>
      </c>
      <c r="C7" s="147">
        <v>1703.8</v>
      </c>
      <c r="D7" s="68">
        <v>253</v>
      </c>
      <c r="E7" s="68">
        <v>623.79999999999995</v>
      </c>
      <c r="F7" s="68">
        <v>3588.5</v>
      </c>
    </row>
    <row r="8" spans="1:6" ht="11.25" customHeight="1">
      <c r="A8" s="57">
        <v>1985</v>
      </c>
      <c r="B8" s="68">
        <v>899.3</v>
      </c>
      <c r="C8" s="147">
        <v>1725</v>
      </c>
      <c r="D8" s="68">
        <v>256.39999999999998</v>
      </c>
      <c r="E8" s="68">
        <v>657.1</v>
      </c>
      <c r="F8" s="68">
        <v>3537.8</v>
      </c>
    </row>
    <row r="9" spans="1:6" ht="11.25" customHeight="1">
      <c r="A9" s="57">
        <v>1986</v>
      </c>
      <c r="B9" s="68">
        <v>818.9</v>
      </c>
      <c r="C9" s="147">
        <v>1727.7</v>
      </c>
      <c r="D9" s="68">
        <v>260.2</v>
      </c>
      <c r="E9" s="68">
        <v>669.5</v>
      </c>
      <c r="F9" s="68">
        <v>3476.3</v>
      </c>
    </row>
    <row r="10" spans="1:6" ht="11.25" customHeight="1">
      <c r="A10" s="57">
        <v>1987</v>
      </c>
      <c r="B10" s="68">
        <v>826.2</v>
      </c>
      <c r="C10" s="147">
        <v>1739.1</v>
      </c>
      <c r="D10" s="68">
        <v>263.2</v>
      </c>
      <c r="E10" s="68">
        <v>675.4</v>
      </c>
      <c r="F10" s="68">
        <v>3503.9</v>
      </c>
    </row>
    <row r="11" spans="1:6" ht="11.25" customHeight="1">
      <c r="A11" s="57">
        <v>1988</v>
      </c>
      <c r="B11" s="68">
        <v>832.9</v>
      </c>
      <c r="C11" s="147">
        <v>1730.4</v>
      </c>
      <c r="D11" s="68">
        <v>264.60000000000002</v>
      </c>
      <c r="E11" s="68">
        <v>686.3</v>
      </c>
      <c r="F11" s="68">
        <v>3514.2</v>
      </c>
    </row>
    <row r="12" spans="1:6" ht="11.25" customHeight="1">
      <c r="A12" s="57">
        <v>1989</v>
      </c>
      <c r="B12" s="68">
        <v>847.5</v>
      </c>
      <c r="C12" s="147">
        <v>1714.1</v>
      </c>
      <c r="D12" s="68">
        <v>258.7</v>
      </c>
      <c r="E12" s="68">
        <v>686.6</v>
      </c>
      <c r="F12" s="68">
        <v>3506.9</v>
      </c>
    </row>
    <row r="13" spans="1:6" ht="11.25" customHeight="1">
      <c r="A13" s="57">
        <v>1990</v>
      </c>
      <c r="B13" s="68">
        <v>851.8</v>
      </c>
      <c r="C13" s="147">
        <v>1709.5</v>
      </c>
      <c r="D13" s="68">
        <v>252</v>
      </c>
      <c r="E13" s="68">
        <v>691.4</v>
      </c>
      <c r="F13" s="68">
        <v>3504.7</v>
      </c>
    </row>
    <row r="14" spans="1:6" ht="11.25" customHeight="1">
      <c r="A14" s="57">
        <v>1991</v>
      </c>
      <c r="B14" s="68">
        <v>849.9</v>
      </c>
      <c r="C14" s="68">
        <v>1701.8</v>
      </c>
      <c r="D14" s="68">
        <v>247.3</v>
      </c>
      <c r="E14" s="68">
        <v>687.4</v>
      </c>
      <c r="F14" s="68">
        <v>3486.4</v>
      </c>
    </row>
    <row r="15" spans="1:6" ht="11.25" customHeight="1">
      <c r="A15" s="57">
        <v>1992</v>
      </c>
      <c r="B15" s="68">
        <v>886.1</v>
      </c>
      <c r="C15" s="68">
        <v>1721.2</v>
      </c>
      <c r="D15" s="68">
        <f>81.5+0.9+51.7+29.2+5.3+14.4+0.8+7.3+30.1+2.4+26.2+49.5</f>
        <v>299.30000000000007</v>
      </c>
      <c r="E15" s="68">
        <f>401+27+17.5+56.5+178</f>
        <v>680</v>
      </c>
      <c r="F15" s="68">
        <v>3586.6</v>
      </c>
    </row>
    <row r="16" spans="1:6" ht="11.25" customHeight="1">
      <c r="A16" s="57">
        <v>1993</v>
      </c>
      <c r="B16" s="68">
        <v>946.7</v>
      </c>
      <c r="C16" s="68">
        <v>1738.2</v>
      </c>
      <c r="D16" s="68">
        <v>290.89999999999998</v>
      </c>
      <c r="E16" s="68">
        <v>700.5</v>
      </c>
      <c r="F16" s="68">
        <v>3676.3</v>
      </c>
    </row>
    <row r="17" spans="1:7" ht="11.25" customHeight="1">
      <c r="A17" s="57">
        <v>1994</v>
      </c>
      <c r="B17" s="68">
        <v>977.8</v>
      </c>
      <c r="C17" s="68">
        <v>1756.6</v>
      </c>
      <c r="D17" s="68">
        <v>288.10000000000002</v>
      </c>
      <c r="E17" s="68">
        <v>725.6</v>
      </c>
      <c r="F17" s="68">
        <v>3748.1</v>
      </c>
    </row>
    <row r="18" spans="1:7" ht="11.25" customHeight="1">
      <c r="A18" s="57">
        <v>1995</v>
      </c>
      <c r="B18" s="68">
        <v>1054</v>
      </c>
      <c r="C18" s="68">
        <v>1762.8</v>
      </c>
      <c r="D18" s="68">
        <v>289.10000000000002</v>
      </c>
      <c r="E18" s="68">
        <v>718.6</v>
      </c>
      <c r="F18" s="68">
        <v>3824.5</v>
      </c>
    </row>
    <row r="19" spans="1:7" ht="11.25" customHeight="1">
      <c r="A19" s="57">
        <v>1996</v>
      </c>
      <c r="B19" s="68">
        <v>1104.5</v>
      </c>
      <c r="C19" s="68">
        <v>1796.1</v>
      </c>
      <c r="D19" s="68">
        <v>287.8</v>
      </c>
      <c r="E19" s="68">
        <v>732.1</v>
      </c>
      <c r="F19" s="68">
        <v>3920.5</v>
      </c>
    </row>
    <row r="20" spans="1:7" ht="11.25" customHeight="1">
      <c r="A20" s="57">
        <v>1997</v>
      </c>
      <c r="B20" s="68">
        <v>1152.5</v>
      </c>
      <c r="C20" s="68">
        <v>1810.94</v>
      </c>
      <c r="D20" s="68">
        <v>292.2</v>
      </c>
      <c r="E20" s="68">
        <v>748.6</v>
      </c>
      <c r="F20" s="68">
        <v>4004.24</v>
      </c>
    </row>
    <row r="21" spans="1:7" ht="11.25" customHeight="1">
      <c r="A21" s="57">
        <v>1998</v>
      </c>
      <c r="B21" s="68">
        <v>1125.5</v>
      </c>
      <c r="C21" s="68">
        <v>1833.32</v>
      </c>
      <c r="D21" s="68">
        <v>295.8</v>
      </c>
      <c r="E21" s="68">
        <v>774.73</v>
      </c>
      <c r="F21" s="68">
        <v>4029.4</v>
      </c>
    </row>
    <row r="22" spans="1:7" ht="11.25" customHeight="1">
      <c r="A22" s="57">
        <v>1999</v>
      </c>
      <c r="B22" s="68">
        <v>1114.3</v>
      </c>
      <c r="C22" s="68">
        <v>1866.16</v>
      </c>
      <c r="D22" s="68">
        <v>297.99</v>
      </c>
      <c r="E22" s="68">
        <v>801.1</v>
      </c>
      <c r="F22" s="68">
        <v>4079.55</v>
      </c>
    </row>
    <row r="23" spans="1:7" ht="11.25" customHeight="1">
      <c r="A23" s="57">
        <v>2000</v>
      </c>
      <c r="B23" s="68">
        <v>1094.8</v>
      </c>
      <c r="C23" s="68">
        <v>1888.99</v>
      </c>
      <c r="D23" s="68">
        <v>300.18</v>
      </c>
      <c r="E23" s="68">
        <v>830.95</v>
      </c>
      <c r="F23" s="68">
        <v>4114.92</v>
      </c>
    </row>
    <row r="24" spans="1:7" ht="11.25" customHeight="1">
      <c r="A24" s="57">
        <v>2001</v>
      </c>
      <c r="B24" s="68">
        <v>1086.9000000000001</v>
      </c>
      <c r="C24" s="68">
        <v>1843.85</v>
      </c>
      <c r="D24" s="68">
        <v>293.77999999999997</v>
      </c>
      <c r="E24" s="68">
        <v>858.8</v>
      </c>
      <c r="F24" s="68">
        <v>4083.33</v>
      </c>
    </row>
    <row r="25" spans="1:7" ht="11.25" customHeight="1">
      <c r="A25" s="57">
        <v>2002</v>
      </c>
      <c r="B25" s="68">
        <v>1053.9000000000001</v>
      </c>
      <c r="C25" s="68">
        <f>394.8+17.34+72.73+37.7+949.95+36.5+146.35+64.115+36+74+4.01</f>
        <v>1833.4949999999999</v>
      </c>
      <c r="D25" s="68">
        <f>65.65+1.33+6.5+41.85+1.11+0.07+1.2+11.7+2.4+39.4+4.8+13.5+0.55+4.5+36+1.72+19.11+47.6</f>
        <v>298.99000000000007</v>
      </c>
      <c r="E25" s="68">
        <v>885</v>
      </c>
      <c r="F25" s="68">
        <v>4071.3850000000002</v>
      </c>
    </row>
    <row r="26" spans="1:7" ht="11.25" customHeight="1">
      <c r="A26" s="57">
        <v>2003</v>
      </c>
      <c r="B26" s="68">
        <v>1044.4000000000001</v>
      </c>
      <c r="C26" s="68">
        <f>388.65+16.54+74.99+36.97+953.31+35.5+144.17+64.15+35+72+3.91</f>
        <v>1825.1900000000003</v>
      </c>
      <c r="D26" s="68">
        <f>66.9+1.35+6.4+42.07+1+0.07+1.1+11.2+3+39.3+5.2+13+0.53+4.5+36+1.565+16+48.4</f>
        <v>297.58499999999998</v>
      </c>
      <c r="E26" s="68">
        <v>896.8</v>
      </c>
      <c r="F26" s="68">
        <v>4063.9750000000004</v>
      </c>
    </row>
    <row r="27" spans="1:7" ht="11.25" customHeight="1">
      <c r="A27" s="57">
        <v>2004</v>
      </c>
      <c r="B27" s="68">
        <v>995.9</v>
      </c>
      <c r="C27" s="68">
        <f>381.86+14.84+77.275+36.85+936.6+35+143.07+63.15+33.5+70+3.66</f>
        <v>1795.8050000000003</v>
      </c>
      <c r="D27" s="68">
        <f>68.67+1+6.3+44.85+1.05+0.06+1.1+10.9+4.1+39+5.5+12.6+0.525+4.5+32+1.265+13+51.5</f>
        <v>297.91999999999996</v>
      </c>
      <c r="E27" s="68">
        <v>923.2</v>
      </c>
      <c r="F27" s="68">
        <v>4012.8250000000007</v>
      </c>
    </row>
    <row r="28" spans="1:7" ht="11.25" customHeight="1">
      <c r="A28" s="57">
        <v>2005</v>
      </c>
      <c r="B28" s="68">
        <v>954.2</v>
      </c>
      <c r="C28" s="68">
        <f>369.06+13.94+78.79+36.15+938.55+35.4+135.78+60.54+32+67+3.38</f>
        <v>1770.5900000000001</v>
      </c>
      <c r="D28" s="68">
        <f>67.7+0.98+6.5+48.98+0.71+0.06+1.3+11.4+4.2+38.6+5.7+12+0.62+4.5+32+1.48+14+52.46</f>
        <v>303.18999999999994</v>
      </c>
      <c r="E28" s="68">
        <v>956.3</v>
      </c>
      <c r="F28" s="68">
        <v>3984.2799999999997</v>
      </c>
    </row>
    <row r="29" spans="1:7" ht="11.25" customHeight="1">
      <c r="A29" s="57">
        <v>2006</v>
      </c>
      <c r="B29" s="68">
        <v>886.8</v>
      </c>
      <c r="C29" s="68">
        <f>359.99+13.05+80.6+35.55+940.6+34.4+129.13+59.84+31+65+3.38</f>
        <v>1752.5400000000002</v>
      </c>
      <c r="D29" s="68">
        <f>71.83+1.1+6.9+54.44+0.71+0.06+1.5+11.5+3.6+38.5+5.5+10.3+0.365+4.2+31+1.53+12.6+53.46</f>
        <v>309.09499999999997</v>
      </c>
      <c r="E29" s="68">
        <v>981.2</v>
      </c>
      <c r="F29" s="68">
        <v>3929.6350000000002</v>
      </c>
      <c r="G29" s="210"/>
    </row>
    <row r="30" spans="1:7" ht="11.25" customHeight="1">
      <c r="A30" s="57">
        <v>2007</v>
      </c>
      <c r="B30" s="68">
        <v>866.2</v>
      </c>
      <c r="C30" s="68">
        <v>1729.65</v>
      </c>
      <c r="D30" s="68">
        <v>292.08</v>
      </c>
      <c r="E30" s="68">
        <v>1016.6</v>
      </c>
      <c r="F30" s="68">
        <v>3904.53</v>
      </c>
      <c r="G30" s="348"/>
    </row>
    <row r="31" spans="1:7" ht="11.25" customHeight="1">
      <c r="A31" s="57">
        <v>2008</v>
      </c>
      <c r="B31" s="68">
        <v>850.9</v>
      </c>
      <c r="C31" s="68">
        <v>1731.46</v>
      </c>
      <c r="D31" s="68">
        <v>303.42</v>
      </c>
      <c r="E31" s="68">
        <v>1101.3</v>
      </c>
      <c r="F31" s="68">
        <v>3987.08</v>
      </c>
      <c r="G31" s="348"/>
    </row>
    <row r="32" spans="1:7" ht="11.25" customHeight="1">
      <c r="A32" s="57">
        <v>2009</v>
      </c>
      <c r="B32" s="68">
        <v>844.8</v>
      </c>
      <c r="C32" s="68">
        <v>1739.67</v>
      </c>
      <c r="D32" s="68">
        <v>306.27999999999997</v>
      </c>
      <c r="E32" s="68">
        <v>1159.7</v>
      </c>
      <c r="F32" s="68">
        <v>4050.45</v>
      </c>
      <c r="G32" s="348"/>
    </row>
    <row r="33" spans="1:8" ht="11.25" customHeight="1">
      <c r="A33" s="57">
        <v>2010</v>
      </c>
      <c r="B33" s="68">
        <v>825.2</v>
      </c>
      <c r="C33" s="68">
        <v>1750.3</v>
      </c>
      <c r="D33" s="68">
        <v>309.995</v>
      </c>
      <c r="E33" s="68">
        <v>1206</v>
      </c>
      <c r="F33" s="293">
        <v>4091.4949999999999</v>
      </c>
      <c r="G33" s="348"/>
    </row>
    <row r="34" spans="1:8" ht="11.25" customHeight="1">
      <c r="A34" s="57">
        <v>2011</v>
      </c>
      <c r="B34" s="68">
        <v>809.2</v>
      </c>
      <c r="C34" s="68">
        <v>1744.24</v>
      </c>
      <c r="D34" s="68">
        <v>315.51</v>
      </c>
      <c r="E34" s="68">
        <v>1261.5</v>
      </c>
      <c r="F34" s="293">
        <v>4130.45</v>
      </c>
      <c r="G34" s="348"/>
      <c r="H34" s="349"/>
    </row>
    <row r="35" spans="1:8" ht="11.25" customHeight="1">
      <c r="A35" s="57">
        <v>2012</v>
      </c>
      <c r="B35" s="68">
        <v>801.8</v>
      </c>
      <c r="C35" s="68">
        <v>1734.6</v>
      </c>
      <c r="D35" s="68">
        <v>260.70999999999998</v>
      </c>
      <c r="E35" s="68">
        <v>1316</v>
      </c>
      <c r="F35" s="293">
        <v>4113.1099999999997</v>
      </c>
      <c r="G35" s="348"/>
    </row>
    <row r="36" spans="1:8" ht="11.25" customHeight="1">
      <c r="A36" s="57">
        <v>2013</v>
      </c>
      <c r="B36" s="68">
        <v>791.2</v>
      </c>
      <c r="C36" s="68">
        <v>1757.98</v>
      </c>
      <c r="D36" s="68">
        <v>347.95</v>
      </c>
      <c r="E36" s="68">
        <v>1409</v>
      </c>
      <c r="F36" s="293">
        <v>4306.13</v>
      </c>
      <c r="G36" s="348"/>
    </row>
    <row r="37" spans="1:8" ht="11.25" customHeight="1">
      <c r="A37" s="57">
        <v>2014</v>
      </c>
      <c r="B37" s="68">
        <v>777.7</v>
      </c>
      <c r="C37" s="68">
        <v>1742.29</v>
      </c>
      <c r="D37" s="68">
        <v>368.95499999999998</v>
      </c>
      <c r="E37" s="68">
        <v>1487</v>
      </c>
      <c r="F37" s="293">
        <v>4375.9449999999997</v>
      </c>
      <c r="G37" s="348"/>
    </row>
    <row r="38" spans="1:8" ht="11.25" customHeight="1">
      <c r="A38" s="57">
        <v>2015</v>
      </c>
      <c r="B38" s="68">
        <v>764.9</v>
      </c>
      <c r="C38" s="68">
        <v>1729.23</v>
      </c>
      <c r="D38" s="68">
        <v>371.15</v>
      </c>
      <c r="E38" s="68">
        <v>1533</v>
      </c>
      <c r="F38" s="293">
        <v>4398.2800000000007</v>
      </c>
      <c r="G38" s="348"/>
    </row>
    <row r="39" spans="1:8" ht="11.25" customHeight="1">
      <c r="A39" s="57">
        <v>2016</v>
      </c>
      <c r="B39" s="68">
        <v>737.8</v>
      </c>
      <c r="C39" s="68">
        <v>1693.97</v>
      </c>
      <c r="D39" s="68">
        <v>367.46</v>
      </c>
      <c r="E39" s="68">
        <v>1971.2</v>
      </c>
      <c r="F39" s="293">
        <v>4770.43</v>
      </c>
      <c r="G39" s="348"/>
    </row>
    <row r="40" spans="1:8" ht="11.25" customHeight="1">
      <c r="A40" s="57">
        <v>2017</v>
      </c>
      <c r="B40" s="68">
        <v>709.8</v>
      </c>
      <c r="C40" s="68">
        <v>1680.25</v>
      </c>
      <c r="D40" s="68">
        <v>351.68</v>
      </c>
      <c r="E40" s="68">
        <v>2076.8000000000002</v>
      </c>
      <c r="F40" s="293">
        <v>4818.5300000000007</v>
      </c>
      <c r="G40" s="348"/>
    </row>
    <row r="41" spans="1:8" ht="11.25" customHeight="1">
      <c r="A41" s="57">
        <v>2018</v>
      </c>
      <c r="B41" s="143">
        <v>697.9</v>
      </c>
      <c r="C41" s="68">
        <v>1552.4</v>
      </c>
      <c r="D41" s="68">
        <v>330.86</v>
      </c>
      <c r="E41" s="68">
        <v>2173.8000000000002</v>
      </c>
      <c r="F41" s="293">
        <v>4754.9600000000009</v>
      </c>
      <c r="G41" s="348"/>
    </row>
    <row r="42" spans="1:8" ht="11.25" customHeight="1">
      <c r="A42" s="57">
        <v>2019</v>
      </c>
      <c r="B42" s="143">
        <v>685.9</v>
      </c>
      <c r="C42" s="68">
        <v>1550</v>
      </c>
      <c r="D42" s="68">
        <v>334.11</v>
      </c>
      <c r="E42" s="68">
        <v>2346.9</v>
      </c>
      <c r="F42" s="293">
        <v>4918.91</v>
      </c>
      <c r="G42" s="348"/>
    </row>
    <row r="43" spans="1:8" ht="11.25" customHeight="1">
      <c r="A43" s="53">
        <v>2020</v>
      </c>
      <c r="B43" s="143">
        <v>681.3</v>
      </c>
      <c r="C43" s="68">
        <v>1531.66</v>
      </c>
      <c r="D43" s="68">
        <v>336.52</v>
      </c>
      <c r="E43" s="68">
        <v>2487</v>
      </c>
      <c r="F43" s="293">
        <v>5036.4799999999996</v>
      </c>
      <c r="G43" s="348"/>
    </row>
    <row r="44" spans="1:8" ht="11.25" customHeight="1">
      <c r="A44" s="57">
        <v>2021</v>
      </c>
      <c r="B44" s="143">
        <v>666.2</v>
      </c>
      <c r="C44" s="68">
        <v>1494.07</v>
      </c>
      <c r="D44" s="68">
        <v>337.34</v>
      </c>
      <c r="E44" s="68">
        <v>2608</v>
      </c>
      <c r="F44" s="293">
        <v>5105.6099999999997</v>
      </c>
      <c r="G44" s="348"/>
    </row>
    <row r="45" spans="1:8" ht="11.25" customHeight="1">
      <c r="A45" s="61">
        <v>2022</v>
      </c>
      <c r="B45" s="302">
        <v>631</v>
      </c>
      <c r="C45" s="69">
        <v>1484.09</v>
      </c>
      <c r="D45" s="69">
        <v>334.03</v>
      </c>
      <c r="E45" s="69">
        <v>2671.2</v>
      </c>
      <c r="F45" s="294">
        <v>5120.32</v>
      </c>
      <c r="G45" s="348"/>
    </row>
    <row r="46" spans="1:8" ht="11.25" customHeight="1">
      <c r="A46" s="57" t="s">
        <v>163</v>
      </c>
      <c r="B46" s="62"/>
      <c r="C46" s="62"/>
      <c r="D46" s="62"/>
      <c r="E46" s="62"/>
      <c r="F46" s="62"/>
    </row>
    <row r="47" spans="1:8" ht="11.25" customHeight="1">
      <c r="A47" s="57" t="s">
        <v>164</v>
      </c>
    </row>
    <row r="48" spans="1:8" ht="11.25" customHeight="1">
      <c r="A48" s="53" t="s">
        <v>367</v>
      </c>
    </row>
    <row r="49" spans="1:6" ht="11.25" customHeight="1">
      <c r="A49" s="222" t="s">
        <v>290</v>
      </c>
    </row>
    <row r="50" spans="1:6" ht="11.25" customHeight="1">
      <c r="A50" s="222" t="s">
        <v>165</v>
      </c>
    </row>
    <row r="51" spans="1:6" ht="11.25" customHeight="1">
      <c r="A51" s="57" t="s">
        <v>366</v>
      </c>
    </row>
    <row r="52" spans="1:6">
      <c r="B52" s="63"/>
      <c r="C52" s="65"/>
      <c r="D52" s="63"/>
      <c r="E52" s="63"/>
      <c r="F52" s="63"/>
    </row>
    <row r="53" spans="1:6">
      <c r="B53" s="63"/>
      <c r="C53" s="65"/>
      <c r="D53" s="63"/>
      <c r="E53" s="63"/>
      <c r="F53" s="63"/>
    </row>
    <row r="54" spans="1:6">
      <c r="A54" s="66"/>
      <c r="B54" s="66"/>
      <c r="C54" s="66"/>
      <c r="D54" s="66"/>
      <c r="E54" s="66"/>
    </row>
    <row r="55" spans="1:6">
      <c r="A55" s="66"/>
      <c r="B55" s="66"/>
      <c r="C55" s="66"/>
      <c r="D55" s="66"/>
      <c r="E55" s="66"/>
    </row>
    <row r="56" spans="1:6">
      <c r="A56" s="66"/>
      <c r="B56" s="66"/>
      <c r="C56" s="66"/>
      <c r="D56" s="66"/>
      <c r="E56" s="66"/>
    </row>
    <row r="57" spans="1:6">
      <c r="A57" s="66"/>
      <c r="B57" s="66"/>
      <c r="C57" s="66"/>
      <c r="D57" s="66"/>
      <c r="E57" s="66"/>
    </row>
    <row r="58" spans="1:6">
      <c r="A58" s="66"/>
      <c r="B58" s="66"/>
      <c r="C58" s="66"/>
      <c r="D58" s="66"/>
      <c r="E58" s="66"/>
    </row>
    <row r="59" spans="1:6">
      <c r="A59" s="66"/>
      <c r="B59" s="66"/>
      <c r="C59" s="66"/>
      <c r="D59" s="66"/>
      <c r="E59" s="66"/>
    </row>
    <row r="60" spans="1:6">
      <c r="A60" s="66"/>
      <c r="B60" s="66"/>
      <c r="C60" s="66"/>
      <c r="D60" s="66"/>
      <c r="E60" s="66"/>
    </row>
    <row r="61" spans="1:6">
      <c r="A61" s="66"/>
      <c r="B61" s="66"/>
      <c r="C61" s="66"/>
      <c r="D61" s="66"/>
      <c r="E61" s="66"/>
    </row>
    <row r="62" spans="1:6">
      <c r="A62" s="66"/>
      <c r="B62" s="66"/>
      <c r="C62" s="66"/>
      <c r="D62" s="66"/>
      <c r="E62" s="66"/>
    </row>
    <row r="63" spans="1:6">
      <c r="A63" s="66"/>
      <c r="B63" s="66"/>
      <c r="C63" s="66"/>
      <c r="D63" s="66"/>
      <c r="E63" s="66"/>
    </row>
  </sheetData>
  <pageMargins left="0.66700000000000004" right="0.66700000000000004" top="0.66700000000000004" bottom="0.72" header="0" footer="0"/>
  <pageSetup scale="20" firstPageNumber="2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361A-CA88-4277-B4EA-CCE2534A4767}">
  <sheetPr transitionEvaluation="1" codeName="Sheet8">
    <pageSetUpPr fitToPage="1"/>
  </sheetPr>
  <dimension ref="A1:M54"/>
  <sheetViews>
    <sheetView showGridLines="0" zoomScale="130" zoomScaleNormal="130" workbookViewId="0">
      <selection activeCell="N37" sqref="N37"/>
    </sheetView>
  </sheetViews>
  <sheetFormatPr defaultColWidth="9.7109375" defaultRowHeight="11.25"/>
  <cols>
    <col min="1" max="1" width="7.5703125" style="49" customWidth="1"/>
    <col min="2" max="3" width="10.5703125" style="49" customWidth="1"/>
    <col min="4" max="6" width="11.5703125" style="49" customWidth="1"/>
    <col min="7" max="8" width="12.7109375" style="49" customWidth="1"/>
    <col min="9" max="9" width="11.5703125" style="49" customWidth="1"/>
    <col min="10" max="10" width="17.28515625" style="49" bestFit="1" customWidth="1"/>
    <col min="11" max="11" width="12.140625" style="49" bestFit="1" customWidth="1"/>
    <col min="12" max="12" width="9.7109375" style="49"/>
    <col min="13" max="13" width="11" style="49" bestFit="1" customWidth="1"/>
    <col min="14" max="16384" width="9.7109375" style="49"/>
  </cols>
  <sheetData>
    <row r="1" spans="1:10" ht="11.25" customHeight="1">
      <c r="A1" s="224" t="s">
        <v>10</v>
      </c>
      <c r="B1" s="48"/>
      <c r="C1" s="48"/>
      <c r="D1" s="48"/>
      <c r="E1" s="48"/>
      <c r="F1" s="48"/>
      <c r="G1" s="48"/>
      <c r="H1" s="48"/>
      <c r="I1" s="48"/>
    </row>
    <row r="2" spans="1:10" ht="45">
      <c r="A2" s="144" t="s">
        <v>67</v>
      </c>
      <c r="B2" s="145" t="s">
        <v>447</v>
      </c>
      <c r="C2" s="145" t="s">
        <v>448</v>
      </c>
      <c r="D2" s="183" t="s">
        <v>449</v>
      </c>
      <c r="E2" s="145" t="s">
        <v>450</v>
      </c>
      <c r="F2" s="145" t="s">
        <v>314</v>
      </c>
      <c r="G2" s="145" t="s">
        <v>315</v>
      </c>
      <c r="H2" s="183" t="s">
        <v>316</v>
      </c>
      <c r="I2" s="145" t="s">
        <v>291</v>
      </c>
    </row>
    <row r="3" spans="1:10" ht="11.25" customHeight="1">
      <c r="A3" s="57">
        <v>1980</v>
      </c>
      <c r="B3" s="92">
        <v>16484</v>
      </c>
      <c r="C3" s="92">
        <v>15504</v>
      </c>
      <c r="D3" s="92">
        <v>599</v>
      </c>
      <c r="E3" s="92">
        <v>32587</v>
      </c>
      <c r="F3" s="92">
        <v>1905483</v>
      </c>
      <c r="G3" s="92">
        <v>3780195</v>
      </c>
      <c r="H3" s="92">
        <v>898060</v>
      </c>
      <c r="I3" s="92">
        <v>6583738</v>
      </c>
    </row>
    <row r="4" spans="1:10" ht="11.25" customHeight="1">
      <c r="A4" s="57">
        <v>1981</v>
      </c>
      <c r="B4" s="92">
        <v>15105</v>
      </c>
      <c r="C4" s="16">
        <v>13332</v>
      </c>
      <c r="D4" s="92">
        <v>767.7</v>
      </c>
      <c r="E4" s="92">
        <v>29204.7</v>
      </c>
      <c r="F4" s="92">
        <v>1866685</v>
      </c>
      <c r="G4" s="92">
        <v>3897887</v>
      </c>
      <c r="H4" s="92">
        <v>770275</v>
      </c>
      <c r="I4" s="92">
        <v>6534847</v>
      </c>
    </row>
    <row r="5" spans="1:10" ht="11.25" customHeight="1">
      <c r="A5" s="57">
        <v>1982</v>
      </c>
      <c r="B5" s="92">
        <v>12139</v>
      </c>
      <c r="C5" s="16">
        <v>14658</v>
      </c>
      <c r="D5" s="92">
        <v>686</v>
      </c>
      <c r="E5" s="92">
        <v>27483</v>
      </c>
      <c r="F5" s="92">
        <v>1616603</v>
      </c>
      <c r="G5" s="92">
        <v>3870147</v>
      </c>
      <c r="H5" s="92">
        <v>802790</v>
      </c>
      <c r="I5" s="92">
        <v>6289540</v>
      </c>
    </row>
    <row r="6" spans="1:10" ht="11.25" customHeight="1">
      <c r="A6" s="57">
        <v>1983</v>
      </c>
      <c r="B6" s="92">
        <v>13682</v>
      </c>
      <c r="C6" s="16">
        <v>14168</v>
      </c>
      <c r="D6" s="92">
        <v>574</v>
      </c>
      <c r="E6" s="92">
        <v>28424</v>
      </c>
      <c r="F6" s="92">
        <v>1743421</v>
      </c>
      <c r="G6" s="92">
        <v>3596024</v>
      </c>
      <c r="H6" s="92">
        <v>581606</v>
      </c>
      <c r="I6" s="92">
        <v>5921051</v>
      </c>
    </row>
    <row r="7" spans="1:10" ht="11.25" customHeight="1">
      <c r="A7" s="57">
        <v>1984</v>
      </c>
      <c r="B7" s="92">
        <v>10832</v>
      </c>
      <c r="C7" s="16">
        <v>14301</v>
      </c>
      <c r="D7" s="92">
        <v>860.3</v>
      </c>
      <c r="E7" s="92">
        <v>25993.3</v>
      </c>
      <c r="F7" s="92">
        <v>1755300</v>
      </c>
      <c r="G7" s="92">
        <v>3694901</v>
      </c>
      <c r="H7" s="92">
        <v>842447</v>
      </c>
      <c r="I7" s="92">
        <v>6292648</v>
      </c>
    </row>
    <row r="8" spans="1:10" ht="11.25" customHeight="1">
      <c r="A8" s="57">
        <v>1985</v>
      </c>
      <c r="B8" s="92">
        <v>10525</v>
      </c>
      <c r="C8" s="16">
        <v>14191</v>
      </c>
      <c r="D8" s="92">
        <v>776</v>
      </c>
      <c r="E8" s="92">
        <v>25492</v>
      </c>
      <c r="F8" s="92">
        <v>2080250</v>
      </c>
      <c r="G8" s="92">
        <v>3830971</v>
      </c>
      <c r="H8" s="92">
        <v>786005</v>
      </c>
      <c r="I8" s="92">
        <v>6697226</v>
      </c>
    </row>
    <row r="9" spans="1:10" ht="11.25" customHeight="1">
      <c r="A9" s="57">
        <v>1986</v>
      </c>
      <c r="B9" s="92">
        <v>11058</v>
      </c>
      <c r="C9" s="16">
        <v>13874</v>
      </c>
      <c r="D9" s="92">
        <v>592.29999999999995</v>
      </c>
      <c r="E9" s="92">
        <v>25524.3</v>
      </c>
      <c r="F9" s="92">
        <v>1768496</v>
      </c>
      <c r="G9" s="92">
        <v>4203597</v>
      </c>
      <c r="H9" s="92">
        <v>982672</v>
      </c>
      <c r="I9" s="92">
        <v>6954765</v>
      </c>
    </row>
    <row r="10" spans="1:10" ht="11.25" customHeight="1">
      <c r="A10" s="57">
        <v>1987</v>
      </c>
      <c r="B10" s="92">
        <v>11994</v>
      </c>
      <c r="C10" s="16">
        <v>16012</v>
      </c>
      <c r="D10" s="92">
        <v>956.9</v>
      </c>
      <c r="E10" s="92">
        <v>28962.9</v>
      </c>
      <c r="F10" s="92">
        <v>2053493</v>
      </c>
      <c r="G10" s="92">
        <v>4420956</v>
      </c>
      <c r="H10" s="92">
        <v>1132274</v>
      </c>
      <c r="I10" s="92">
        <v>7606723</v>
      </c>
    </row>
    <row r="11" spans="1:10" ht="11.25" customHeight="1">
      <c r="A11" s="57">
        <v>1988</v>
      </c>
      <c r="B11" s="92">
        <v>12761</v>
      </c>
      <c r="C11" s="16">
        <v>15911</v>
      </c>
      <c r="D11" s="92">
        <v>901.3</v>
      </c>
      <c r="E11" s="92">
        <v>29573.3</v>
      </c>
      <c r="F11" s="92">
        <v>2618574</v>
      </c>
      <c r="G11" s="92">
        <v>5102962</v>
      </c>
      <c r="H11" s="92">
        <v>1129143</v>
      </c>
      <c r="I11" s="92">
        <v>8850679</v>
      </c>
    </row>
    <row r="12" spans="1:10" ht="11.25" customHeight="1">
      <c r="A12" s="57">
        <v>1989</v>
      </c>
      <c r="B12" s="92">
        <v>13186</v>
      </c>
      <c r="C12" s="16">
        <v>16345</v>
      </c>
      <c r="D12" s="92">
        <v>806.8</v>
      </c>
      <c r="E12" s="92">
        <v>30337.8</v>
      </c>
      <c r="F12" s="92">
        <v>2663248</v>
      </c>
      <c r="G12" s="92">
        <v>5279382</v>
      </c>
      <c r="H12" s="92">
        <v>1024179</v>
      </c>
      <c r="I12" s="92">
        <v>8966809</v>
      </c>
    </row>
    <row r="13" spans="1:10" ht="11.25" customHeight="1">
      <c r="A13" s="57">
        <v>1990</v>
      </c>
      <c r="B13" s="92">
        <v>10860</v>
      </c>
      <c r="C13" s="16">
        <v>15640</v>
      </c>
      <c r="D13" s="92">
        <v>955.9</v>
      </c>
      <c r="E13" s="92">
        <v>27455.9</v>
      </c>
      <c r="F13" s="92">
        <v>2242862</v>
      </c>
      <c r="G13" s="92">
        <v>5525279</v>
      </c>
      <c r="H13" s="92">
        <v>1262071</v>
      </c>
      <c r="I13" s="92">
        <v>9030212</v>
      </c>
    </row>
    <row r="14" spans="1:10" ht="11.25" customHeight="1">
      <c r="A14" s="57">
        <v>1991</v>
      </c>
      <c r="B14" s="92">
        <v>11285</v>
      </c>
      <c r="C14" s="92">
        <v>15740</v>
      </c>
      <c r="D14" s="92">
        <v>883.1</v>
      </c>
      <c r="E14" s="92">
        <v>27908.1</v>
      </c>
      <c r="F14" s="92">
        <v>2414933</v>
      </c>
      <c r="G14" s="92">
        <v>6021210</v>
      </c>
      <c r="H14" s="92">
        <v>1297662</v>
      </c>
      <c r="I14" s="92">
        <v>9733805</v>
      </c>
    </row>
    <row r="15" spans="1:10" ht="11.25" customHeight="1">
      <c r="A15" s="57">
        <v>1992</v>
      </c>
      <c r="B15" s="92">
        <v>12452</v>
      </c>
      <c r="C15" s="92">
        <v>17124</v>
      </c>
      <c r="D15" s="92">
        <v>865.6</v>
      </c>
      <c r="E15" s="92">
        <v>30441.599999999999</v>
      </c>
      <c r="F15" s="92">
        <v>2401351</v>
      </c>
      <c r="G15" s="92">
        <v>6036615</v>
      </c>
      <c r="H15" s="92">
        <v>1417286</v>
      </c>
      <c r="I15" s="92">
        <v>9855252</v>
      </c>
    </row>
    <row r="16" spans="1:10" ht="11.25" customHeight="1">
      <c r="A16" s="57">
        <v>1993</v>
      </c>
      <c r="B16" s="92">
        <v>15274</v>
      </c>
      <c r="C16" s="92">
        <v>16554</v>
      </c>
      <c r="D16" s="92">
        <v>984.8</v>
      </c>
      <c r="E16" s="92">
        <v>32812.800000000003</v>
      </c>
      <c r="F16" s="92">
        <v>2151173</v>
      </c>
      <c r="G16" s="92">
        <v>6130121</v>
      </c>
      <c r="H16" s="92">
        <v>1727468</v>
      </c>
      <c r="I16" s="92">
        <v>10008762</v>
      </c>
      <c r="J16" s="87"/>
    </row>
    <row r="17" spans="1:10" ht="11.25" customHeight="1">
      <c r="A17" s="57">
        <v>1994</v>
      </c>
      <c r="B17" s="92">
        <v>14561</v>
      </c>
      <c r="C17" s="92">
        <v>17339</v>
      </c>
      <c r="D17" s="92">
        <v>1027.8</v>
      </c>
      <c r="E17" s="92">
        <v>32927.800000000003</v>
      </c>
      <c r="F17" s="92">
        <v>2268330</v>
      </c>
      <c r="G17" s="92">
        <v>6268533</v>
      </c>
      <c r="H17" s="92">
        <v>1584235</v>
      </c>
      <c r="I17" s="92">
        <v>10121098</v>
      </c>
    </row>
    <row r="18" spans="1:10" ht="11.25" customHeight="1">
      <c r="A18" s="57">
        <v>1995</v>
      </c>
      <c r="B18" s="92">
        <v>15799</v>
      </c>
      <c r="C18" s="92">
        <v>16348</v>
      </c>
      <c r="D18" s="92">
        <v>810.8</v>
      </c>
      <c r="E18" s="92">
        <v>32957.800000000003</v>
      </c>
      <c r="F18" s="92">
        <v>2328915</v>
      </c>
      <c r="G18" s="92">
        <v>6815962</v>
      </c>
      <c r="H18" s="92">
        <v>1714547</v>
      </c>
      <c r="I18" s="92">
        <v>10859424</v>
      </c>
    </row>
    <row r="19" spans="1:10" ht="11.25" customHeight="1">
      <c r="A19" s="57">
        <v>1996</v>
      </c>
      <c r="B19" s="92">
        <v>15712</v>
      </c>
      <c r="C19" s="92">
        <v>16103</v>
      </c>
      <c r="D19" s="92">
        <v>825</v>
      </c>
      <c r="E19" s="92">
        <v>32640</v>
      </c>
      <c r="F19" s="92">
        <v>2517394</v>
      </c>
      <c r="G19" s="92">
        <v>7265788</v>
      </c>
      <c r="H19" s="92">
        <v>1663574</v>
      </c>
      <c r="I19" s="92">
        <v>11446756</v>
      </c>
    </row>
    <row r="20" spans="1:10" ht="11.25" customHeight="1">
      <c r="A20" s="57">
        <v>1997</v>
      </c>
      <c r="B20" s="92">
        <v>17270</v>
      </c>
      <c r="C20" s="92">
        <v>18400.2</v>
      </c>
      <c r="D20" s="92">
        <v>1209.7</v>
      </c>
      <c r="E20" s="92">
        <v>36879.899999999994</v>
      </c>
      <c r="F20" s="92">
        <v>2582767</v>
      </c>
      <c r="G20" s="92">
        <v>8189821</v>
      </c>
      <c r="H20" s="92">
        <v>2093697</v>
      </c>
      <c r="I20" s="92">
        <v>12866285</v>
      </c>
    </row>
    <row r="21" spans="1:10" ht="11.25" customHeight="1">
      <c r="A21" s="57">
        <v>1998</v>
      </c>
      <c r="B21" s="92">
        <v>17770</v>
      </c>
      <c r="C21" s="92">
        <v>16551.7</v>
      </c>
      <c r="D21" s="92">
        <v>907.8</v>
      </c>
      <c r="E21" s="92">
        <v>35229.5</v>
      </c>
      <c r="F21" s="92">
        <v>2600066</v>
      </c>
      <c r="G21" s="92">
        <v>7251032</v>
      </c>
      <c r="H21" s="92">
        <v>1365349</v>
      </c>
      <c r="I21" s="92">
        <v>11216447</v>
      </c>
    </row>
    <row r="22" spans="1:10" ht="11.25" customHeight="1">
      <c r="A22" s="57">
        <v>1999</v>
      </c>
      <c r="B22" s="92">
        <v>13633</v>
      </c>
      <c r="C22" s="92">
        <v>17346.7</v>
      </c>
      <c r="D22" s="92">
        <v>1287.7</v>
      </c>
      <c r="E22" s="92">
        <v>32267.4</v>
      </c>
      <c r="F22" s="92">
        <v>2431179</v>
      </c>
      <c r="G22" s="92">
        <v>8077404</v>
      </c>
      <c r="H22" s="92">
        <v>1505926</v>
      </c>
      <c r="I22" s="92">
        <v>12014509</v>
      </c>
    </row>
    <row r="23" spans="1:10" ht="11.25" customHeight="1">
      <c r="A23" s="57">
        <v>2000</v>
      </c>
      <c r="B23" s="92">
        <v>17276</v>
      </c>
      <c r="C23" s="92">
        <v>18853.599999999999</v>
      </c>
      <c r="D23" s="92">
        <v>1086.3</v>
      </c>
      <c r="E23" s="92">
        <v>37215.9</v>
      </c>
      <c r="F23" s="92">
        <v>2513174</v>
      </c>
      <c r="G23" s="92">
        <v>7883036</v>
      </c>
      <c r="H23" s="92">
        <v>1496584</v>
      </c>
      <c r="I23" s="92">
        <v>11892794</v>
      </c>
    </row>
    <row r="24" spans="1:10" ht="11.25" customHeight="1">
      <c r="A24" s="57">
        <v>2001</v>
      </c>
      <c r="B24" s="92">
        <v>16216</v>
      </c>
      <c r="C24" s="92">
        <v>16739.7</v>
      </c>
      <c r="D24" s="92">
        <v>1303.8</v>
      </c>
      <c r="E24" s="92">
        <v>34259.5</v>
      </c>
      <c r="F24" s="92">
        <v>2319917</v>
      </c>
      <c r="G24" s="92">
        <v>7918636</v>
      </c>
      <c r="H24" s="92">
        <v>1513063</v>
      </c>
      <c r="I24" s="92">
        <v>11751616</v>
      </c>
    </row>
    <row r="25" spans="1:10" ht="11.25" customHeight="1">
      <c r="A25" s="57">
        <v>2002</v>
      </c>
      <c r="B25" s="92">
        <v>16194</v>
      </c>
      <c r="C25" s="92">
        <v>17122.099999999999</v>
      </c>
      <c r="D25" s="92">
        <v>1447.9</v>
      </c>
      <c r="E25" s="92">
        <v>34764</v>
      </c>
      <c r="F25" s="92">
        <v>2610559</v>
      </c>
      <c r="G25" s="92">
        <v>8137640</v>
      </c>
      <c r="H25" s="92">
        <v>2078670</v>
      </c>
      <c r="I25" s="92">
        <v>12826869</v>
      </c>
    </row>
    <row r="26" spans="1:10" ht="11.25" customHeight="1">
      <c r="A26" s="57">
        <v>2003</v>
      </c>
      <c r="B26" s="92">
        <v>15180</v>
      </c>
      <c r="C26" s="92">
        <v>16847.900000000001</v>
      </c>
      <c r="D26" s="92">
        <v>1457.7</v>
      </c>
      <c r="E26" s="92">
        <v>33485.599999999999</v>
      </c>
      <c r="F26" s="92">
        <v>2259976</v>
      </c>
      <c r="G26" s="92">
        <v>8434610</v>
      </c>
      <c r="H26" s="92">
        <v>2472480</v>
      </c>
      <c r="I26" s="92">
        <v>13167066</v>
      </c>
    </row>
    <row r="27" spans="1:10" ht="11.25" customHeight="1">
      <c r="A27" s="57">
        <v>2004</v>
      </c>
      <c r="B27" s="92">
        <v>16360</v>
      </c>
      <c r="C27" s="92">
        <v>16822.599999999999</v>
      </c>
      <c r="D27" s="92">
        <v>1523.6</v>
      </c>
      <c r="E27" s="92">
        <v>34706.199999999997</v>
      </c>
      <c r="F27" s="92">
        <v>2485052</v>
      </c>
      <c r="G27" s="92">
        <v>8553060</v>
      </c>
      <c r="H27" s="92">
        <v>3527904</v>
      </c>
      <c r="I27" s="92">
        <v>14566016</v>
      </c>
      <c r="J27" s="88"/>
    </row>
    <row r="28" spans="1:10" ht="11.25" customHeight="1">
      <c r="A28" s="57">
        <v>2005</v>
      </c>
      <c r="B28" s="92">
        <v>11573</v>
      </c>
      <c r="C28" s="92">
        <v>18272.2</v>
      </c>
      <c r="D28" s="92">
        <v>1466.6</v>
      </c>
      <c r="E28" s="92">
        <v>31311.8</v>
      </c>
      <c r="F28" s="92">
        <v>2303425</v>
      </c>
      <c r="G28" s="92">
        <v>9805757</v>
      </c>
      <c r="H28" s="92">
        <v>4175893</v>
      </c>
      <c r="I28" s="92">
        <v>16285075</v>
      </c>
      <c r="J28" s="88"/>
    </row>
    <row r="29" spans="1:10" ht="11.25" customHeight="1">
      <c r="A29" s="57">
        <v>2006</v>
      </c>
      <c r="B29" s="92">
        <v>11744</v>
      </c>
      <c r="C29" s="92">
        <v>16815.7</v>
      </c>
      <c r="D29" s="92">
        <v>1598</v>
      </c>
      <c r="E29" s="92">
        <v>30157.7</v>
      </c>
      <c r="F29" s="92">
        <v>2738361</v>
      </c>
      <c r="G29" s="92">
        <v>10510417</v>
      </c>
      <c r="H29" s="92">
        <v>3680383</v>
      </c>
      <c r="I29" s="92">
        <v>16929161</v>
      </c>
      <c r="J29" s="88"/>
    </row>
    <row r="30" spans="1:10" ht="11.25" customHeight="1">
      <c r="A30" s="57">
        <v>2007</v>
      </c>
      <c r="B30" s="92">
        <v>10467</v>
      </c>
      <c r="C30" s="92">
        <v>17047.5</v>
      </c>
      <c r="D30" s="92">
        <v>2000.1</v>
      </c>
      <c r="E30" s="92">
        <v>29514.6</v>
      </c>
      <c r="F30" s="92">
        <v>3147755</v>
      </c>
      <c r="G30" s="92">
        <v>11436449</v>
      </c>
      <c r="H30" s="92">
        <v>4273279</v>
      </c>
      <c r="I30" s="92">
        <v>18857483</v>
      </c>
      <c r="J30" s="88"/>
    </row>
    <row r="31" spans="1:10" ht="11.25" customHeight="1">
      <c r="A31" s="57">
        <v>2008</v>
      </c>
      <c r="B31" s="92">
        <v>12838</v>
      </c>
      <c r="C31" s="92">
        <v>17558.3</v>
      </c>
      <c r="D31" s="92">
        <v>2144.3000000000002</v>
      </c>
      <c r="E31" s="92">
        <v>32540.6</v>
      </c>
      <c r="F31" s="92">
        <v>3240263</v>
      </c>
      <c r="G31" s="92">
        <v>11547473</v>
      </c>
      <c r="H31" s="92">
        <v>3828207</v>
      </c>
      <c r="I31" s="92">
        <v>18615943</v>
      </c>
      <c r="J31" s="88"/>
    </row>
    <row r="32" spans="1:10" ht="11.25" customHeight="1">
      <c r="A32" s="57">
        <v>2009</v>
      </c>
      <c r="B32" s="92">
        <v>11839</v>
      </c>
      <c r="C32" s="92">
        <v>18020.8</v>
      </c>
      <c r="D32" s="92">
        <v>2014.4</v>
      </c>
      <c r="E32" s="92">
        <v>31874.2</v>
      </c>
      <c r="F32" s="92">
        <v>2741963</v>
      </c>
      <c r="G32" s="92">
        <v>12232459</v>
      </c>
      <c r="H32" s="92">
        <v>4172838</v>
      </c>
      <c r="I32" s="92">
        <v>19147260</v>
      </c>
      <c r="J32" s="88"/>
    </row>
    <row r="33" spans="1:13" ht="11.25" customHeight="1">
      <c r="A33" s="57">
        <v>2010</v>
      </c>
      <c r="B33" s="92">
        <v>11000</v>
      </c>
      <c r="C33" s="93">
        <v>17835.3</v>
      </c>
      <c r="D33" s="93">
        <v>2373.6999999999998</v>
      </c>
      <c r="E33" s="93">
        <v>31209</v>
      </c>
      <c r="F33" s="93">
        <v>2965231</v>
      </c>
      <c r="G33" s="93">
        <v>12751568</v>
      </c>
      <c r="H33" s="92">
        <v>5862688</v>
      </c>
      <c r="I33" s="92">
        <v>21579487</v>
      </c>
      <c r="J33" s="34"/>
      <c r="K33" s="64"/>
      <c r="L33" s="89"/>
    </row>
    <row r="34" spans="1:13" ht="11.25" customHeight="1">
      <c r="A34" s="57">
        <v>2011</v>
      </c>
      <c r="B34" s="94">
        <v>11798</v>
      </c>
      <c r="C34" s="93">
        <v>18111.2</v>
      </c>
      <c r="D34" s="93">
        <v>2583.9</v>
      </c>
      <c r="E34" s="93">
        <v>32493.100000000002</v>
      </c>
      <c r="F34" s="95">
        <v>3240896</v>
      </c>
      <c r="G34" s="93">
        <v>13886156</v>
      </c>
      <c r="H34" s="92">
        <v>7007694</v>
      </c>
      <c r="I34" s="92">
        <v>24134746</v>
      </c>
      <c r="J34" s="34"/>
      <c r="K34" s="85"/>
      <c r="L34" s="89"/>
      <c r="M34" s="90"/>
    </row>
    <row r="35" spans="1:13" ht="11.25" customHeight="1">
      <c r="A35" s="222" t="s">
        <v>172</v>
      </c>
      <c r="B35" s="92">
        <v>11681</v>
      </c>
      <c r="C35" s="92">
        <v>17634.7</v>
      </c>
      <c r="D35" s="92">
        <v>2636.4</v>
      </c>
      <c r="E35" s="92">
        <v>31952.100000000002</v>
      </c>
      <c r="F35" s="92">
        <v>3712817</v>
      </c>
      <c r="G35" s="92">
        <v>15611441</v>
      </c>
      <c r="H35" s="92">
        <v>8337036</v>
      </c>
      <c r="I35" s="92">
        <v>27661294</v>
      </c>
    </row>
    <row r="36" spans="1:13" ht="11.25" customHeight="1">
      <c r="A36" s="57">
        <v>2013</v>
      </c>
      <c r="B36" s="92">
        <v>11111</v>
      </c>
      <c r="C36" s="92">
        <v>19433.3</v>
      </c>
      <c r="D36" s="92">
        <v>2658.5</v>
      </c>
      <c r="E36" s="92">
        <v>33202.800000000003</v>
      </c>
      <c r="F36" s="92">
        <v>3169544</v>
      </c>
      <c r="G36" s="92">
        <v>16220440</v>
      </c>
      <c r="H36" s="92">
        <v>10462270</v>
      </c>
      <c r="I36" s="92">
        <v>29852254</v>
      </c>
    </row>
    <row r="37" spans="1:13" ht="11.25" customHeight="1">
      <c r="A37" s="57">
        <v>2014</v>
      </c>
      <c r="B37" s="92">
        <v>9411</v>
      </c>
      <c r="C37" s="92">
        <v>19151.3</v>
      </c>
      <c r="D37" s="92">
        <v>2567.1</v>
      </c>
      <c r="E37" s="92">
        <v>31129.399999999998</v>
      </c>
      <c r="F37" s="92">
        <v>3704444</v>
      </c>
      <c r="G37" s="92">
        <v>16410049</v>
      </c>
      <c r="H37" s="92">
        <v>11816331</v>
      </c>
      <c r="I37" s="92">
        <v>31930824</v>
      </c>
    </row>
    <row r="38" spans="1:13" ht="11.25" customHeight="1">
      <c r="A38" s="57">
        <v>2015</v>
      </c>
      <c r="B38" s="92">
        <v>9060</v>
      </c>
      <c r="C38" s="92">
        <v>18333.599999999999</v>
      </c>
      <c r="D38" s="92">
        <v>2552.1</v>
      </c>
      <c r="E38" s="92">
        <v>29945.699999999997</v>
      </c>
      <c r="F38" s="92">
        <v>3353750</v>
      </c>
      <c r="G38" s="92">
        <v>16602493</v>
      </c>
      <c r="H38" s="92">
        <v>8461676</v>
      </c>
      <c r="I38" s="92">
        <v>28417919</v>
      </c>
    </row>
    <row r="39" spans="1:13" ht="11.25" customHeight="1">
      <c r="A39" s="57">
        <v>2016</v>
      </c>
      <c r="B39" s="92">
        <v>8748</v>
      </c>
      <c r="C39" s="93">
        <v>18597.815999999999</v>
      </c>
      <c r="D39" s="93">
        <v>3110.2</v>
      </c>
      <c r="E39" s="93">
        <v>30456.016</v>
      </c>
      <c r="F39" s="92">
        <v>3435675</v>
      </c>
      <c r="G39" s="93">
        <v>17571574</v>
      </c>
      <c r="H39" s="92">
        <v>8690836</v>
      </c>
      <c r="I39" s="92">
        <v>29698085</v>
      </c>
      <c r="J39" s="34"/>
      <c r="K39" s="64"/>
      <c r="L39" s="89"/>
    </row>
    <row r="40" spans="1:13" ht="11.25" customHeight="1">
      <c r="A40" s="57">
        <v>2017</v>
      </c>
      <c r="B40" s="92">
        <v>7697</v>
      </c>
      <c r="C40" s="93">
        <v>18312.899000000001</v>
      </c>
      <c r="D40" s="93">
        <v>2984.9</v>
      </c>
      <c r="E40" s="93">
        <v>28994.799000000003</v>
      </c>
      <c r="F40" s="92">
        <v>3532125</v>
      </c>
      <c r="G40" s="93">
        <v>18032949</v>
      </c>
      <c r="H40" s="92">
        <v>9023875</v>
      </c>
      <c r="I40" s="92">
        <v>30588949</v>
      </c>
      <c r="J40" s="34"/>
      <c r="K40" s="64"/>
      <c r="L40" s="89"/>
    </row>
    <row r="41" spans="1:13" ht="11.25" customHeight="1">
      <c r="A41" s="57" t="s">
        <v>173</v>
      </c>
      <c r="B41" s="92">
        <v>6076</v>
      </c>
      <c r="C41" s="92">
        <v>17487.398000000001</v>
      </c>
      <c r="D41" s="93">
        <v>3226.6577631578898</v>
      </c>
      <c r="E41" s="93">
        <v>26789.463</v>
      </c>
      <c r="F41" s="93">
        <v>3330152</v>
      </c>
      <c r="G41" s="93">
        <v>16184328</v>
      </c>
      <c r="H41" s="92">
        <v>9690038</v>
      </c>
      <c r="I41" s="92">
        <v>29204518</v>
      </c>
      <c r="J41" s="34"/>
      <c r="K41" s="64"/>
      <c r="L41" s="89"/>
    </row>
    <row r="42" spans="1:13" ht="11.25" customHeight="1">
      <c r="A42" s="57">
        <v>2019</v>
      </c>
      <c r="B42" s="92">
        <v>8140</v>
      </c>
      <c r="C42" s="92">
        <v>17019.524000000001</v>
      </c>
      <c r="D42" s="92">
        <v>3328.4585937500001</v>
      </c>
      <c r="E42" s="92">
        <v>28487.124</v>
      </c>
      <c r="F42" s="92">
        <v>3399879</v>
      </c>
      <c r="G42" s="92">
        <v>15531610</v>
      </c>
      <c r="H42" s="92">
        <v>10095499</v>
      </c>
      <c r="I42" s="92">
        <v>29026988</v>
      </c>
      <c r="J42" s="34"/>
      <c r="K42" s="64"/>
      <c r="L42" s="89"/>
    </row>
    <row r="43" spans="1:13" ht="11.25" customHeight="1">
      <c r="A43" s="57">
        <v>2020</v>
      </c>
      <c r="B43" s="92">
        <v>7852</v>
      </c>
      <c r="C43" s="92">
        <v>15666.19</v>
      </c>
      <c r="D43" s="92">
        <v>4131.7816613162104</v>
      </c>
      <c r="E43" s="92">
        <v>27649.49</v>
      </c>
      <c r="F43" s="92">
        <v>3396467</v>
      </c>
      <c r="G43" s="92">
        <v>15060995</v>
      </c>
      <c r="H43" s="92">
        <v>9434960</v>
      </c>
      <c r="I43" s="92">
        <v>27892422</v>
      </c>
      <c r="J43" s="34"/>
      <c r="L43" s="90"/>
    </row>
    <row r="44" spans="1:13" ht="11.25" customHeight="1">
      <c r="A44" s="57">
        <v>2021</v>
      </c>
      <c r="B44" s="92">
        <v>6906</v>
      </c>
      <c r="C44" s="92">
        <v>15626.407999999999</v>
      </c>
      <c r="D44" s="231">
        <v>3968.68182593857</v>
      </c>
      <c r="E44" s="92">
        <v>26500.808000000001</v>
      </c>
      <c r="F44" s="92">
        <v>3355041</v>
      </c>
      <c r="G44" s="231">
        <v>16871239</v>
      </c>
      <c r="H44" s="92">
        <v>9685466</v>
      </c>
      <c r="I44" s="92">
        <v>29911746</v>
      </c>
      <c r="J44" s="34"/>
      <c r="L44" s="90"/>
    </row>
    <row r="45" spans="1:13" ht="11.25" customHeight="1">
      <c r="A45" s="61">
        <v>2022</v>
      </c>
      <c r="B45" s="96">
        <v>5594</v>
      </c>
      <c r="C45" s="96">
        <v>15264.853999999999</v>
      </c>
      <c r="D45" s="264">
        <v>3476.64736842105</v>
      </c>
      <c r="E45" s="96">
        <v>24335.254000000001</v>
      </c>
      <c r="F45" s="96">
        <v>2978567</v>
      </c>
      <c r="G45" s="264">
        <v>17153327</v>
      </c>
      <c r="H45" s="96">
        <v>6484454</v>
      </c>
      <c r="I45" s="96">
        <v>26616348</v>
      </c>
      <c r="J45" s="34"/>
      <c r="L45" s="90"/>
    </row>
    <row r="46" spans="1:13" ht="11.25" customHeight="1">
      <c r="A46" s="49" t="s">
        <v>396</v>
      </c>
      <c r="L46" s="90"/>
    </row>
    <row r="47" spans="1:13" ht="11.25" customHeight="1">
      <c r="A47" s="222" t="s">
        <v>171</v>
      </c>
      <c r="L47" s="90"/>
    </row>
    <row r="48" spans="1:13" ht="11.25" customHeight="1">
      <c r="A48" s="222" t="s">
        <v>174</v>
      </c>
      <c r="L48" s="90"/>
    </row>
    <row r="49" spans="1:10" ht="11.25" customHeight="1">
      <c r="A49" s="222" t="s">
        <v>461</v>
      </c>
      <c r="J49" s="90"/>
    </row>
    <row r="50" spans="1:10" ht="11.25" customHeight="1">
      <c r="A50" s="222" t="s">
        <v>175</v>
      </c>
      <c r="J50" s="90"/>
    </row>
    <row r="51" spans="1:10" ht="11.25" customHeight="1">
      <c r="A51" s="222" t="s">
        <v>176</v>
      </c>
    </row>
    <row r="52" spans="1:10">
      <c r="A52" s="49" t="s">
        <v>366</v>
      </c>
      <c r="B52" s="82"/>
      <c r="C52" s="82"/>
      <c r="D52" s="83"/>
      <c r="F52" s="84"/>
      <c r="G52" s="84"/>
      <c r="H52" s="84"/>
      <c r="I52" s="84"/>
    </row>
    <row r="53" spans="1:10">
      <c r="E53" s="82"/>
    </row>
    <row r="54" spans="1:10">
      <c r="A54" s="86"/>
    </row>
  </sheetData>
  <pageMargins left="0.66700000000000004" right="0.66700000000000004" top="0.66700000000000004" bottom="0.72" header="0" footer="0"/>
  <pageSetup scale="35" firstPageNumber="24" orientation="portrait" useFirstPageNumber="1"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29D49-490E-4194-96A4-36A2E4B49D90}">
  <sheetPr transitionEvaluation="1" codeName="Sheet9">
    <pageSetUpPr fitToPage="1"/>
  </sheetPr>
  <dimension ref="A1:AD98"/>
  <sheetViews>
    <sheetView showGridLines="0" zoomScale="120" zoomScaleNormal="120" workbookViewId="0">
      <selection activeCell="I51" sqref="I51"/>
    </sheetView>
  </sheetViews>
  <sheetFormatPr defaultColWidth="9.7109375" defaultRowHeight="11.25"/>
  <cols>
    <col min="1" max="1" width="11.140625" style="13" customWidth="1"/>
    <col min="2" max="10" width="14.42578125" style="13" customWidth="1"/>
    <col min="11" max="17" width="14.42578125" style="236" customWidth="1"/>
    <col min="18" max="29" width="14.42578125" style="13" customWidth="1"/>
    <col min="30" max="16384" width="9.7109375" style="13"/>
  </cols>
  <sheetData>
    <row r="1" spans="1:29" ht="11.25" customHeight="1">
      <c r="A1" s="227" t="s">
        <v>12</v>
      </c>
      <c r="B1" s="71"/>
      <c r="C1" s="71"/>
      <c r="D1" s="71"/>
      <c r="E1" s="71"/>
      <c r="F1" s="72"/>
      <c r="G1" s="72"/>
      <c r="H1" s="71"/>
      <c r="I1" s="71"/>
      <c r="J1" s="71"/>
      <c r="K1" s="232"/>
      <c r="L1" s="232"/>
      <c r="M1" s="232"/>
      <c r="N1" s="232"/>
      <c r="O1" s="232"/>
      <c r="P1" s="232"/>
      <c r="Q1" s="232"/>
      <c r="R1" s="72"/>
      <c r="S1" s="72"/>
      <c r="T1" s="72"/>
      <c r="U1" s="72"/>
      <c r="V1" s="72"/>
      <c r="W1" s="72"/>
      <c r="X1" s="72"/>
      <c r="Y1" s="72"/>
      <c r="Z1" s="72"/>
      <c r="AA1" s="72"/>
      <c r="AB1" s="72"/>
      <c r="AC1" s="72"/>
    </row>
    <row r="2" spans="1:29" s="100" customFormat="1" ht="22.5" customHeight="1">
      <c r="A2" s="98" t="s">
        <v>67</v>
      </c>
      <c r="B2" s="99" t="s">
        <v>177</v>
      </c>
      <c r="C2" s="99" t="s">
        <v>178</v>
      </c>
      <c r="D2" s="99" t="s">
        <v>179</v>
      </c>
      <c r="E2" s="99" t="s">
        <v>180</v>
      </c>
      <c r="F2" s="99" t="s">
        <v>181</v>
      </c>
      <c r="G2" s="99" t="s">
        <v>182</v>
      </c>
      <c r="H2" s="99" t="s">
        <v>183</v>
      </c>
      <c r="I2" s="99" t="s">
        <v>184</v>
      </c>
      <c r="J2" s="99" t="s">
        <v>185</v>
      </c>
      <c r="K2" s="233" t="s">
        <v>186</v>
      </c>
      <c r="L2" s="233" t="s">
        <v>187</v>
      </c>
      <c r="M2" s="233" t="s">
        <v>188</v>
      </c>
      <c r="N2" s="233" t="s">
        <v>189</v>
      </c>
      <c r="O2" s="233" t="s">
        <v>190</v>
      </c>
      <c r="P2" s="233" t="s">
        <v>373</v>
      </c>
      <c r="Q2" s="233" t="s">
        <v>374</v>
      </c>
      <c r="R2" s="99" t="s">
        <v>191</v>
      </c>
      <c r="S2" s="99" t="s">
        <v>192</v>
      </c>
      <c r="T2" s="99" t="s">
        <v>193</v>
      </c>
      <c r="U2" s="99" t="s">
        <v>194</v>
      </c>
      <c r="V2" s="99" t="s">
        <v>195</v>
      </c>
      <c r="W2" s="99" t="s">
        <v>196</v>
      </c>
      <c r="X2" s="99" t="s">
        <v>197</v>
      </c>
      <c r="Y2" s="99" t="s">
        <v>198</v>
      </c>
      <c r="Z2" s="99" t="s">
        <v>199</v>
      </c>
      <c r="AA2" s="99" t="s">
        <v>200</v>
      </c>
      <c r="AB2" s="99" t="s">
        <v>375</v>
      </c>
      <c r="AC2" s="109" t="s">
        <v>201</v>
      </c>
    </row>
    <row r="3" spans="1:29" ht="11.25" customHeight="1">
      <c r="A3" s="73">
        <v>1980</v>
      </c>
      <c r="B3" s="101">
        <v>412.2</v>
      </c>
      <c r="C3" s="101">
        <v>194.2</v>
      </c>
      <c r="D3" s="101">
        <v>81</v>
      </c>
      <c r="E3" s="101">
        <v>698.6</v>
      </c>
      <c r="F3" s="101">
        <v>47</v>
      </c>
      <c r="G3" s="101">
        <v>42</v>
      </c>
      <c r="H3" s="101">
        <v>111.5</v>
      </c>
      <c r="I3" s="101">
        <v>24.8</v>
      </c>
      <c r="J3" s="101">
        <v>14.3</v>
      </c>
      <c r="K3" s="105">
        <v>806</v>
      </c>
      <c r="L3" s="105">
        <v>26.9</v>
      </c>
      <c r="M3" s="105">
        <v>199.9</v>
      </c>
      <c r="N3" s="105">
        <v>75.2</v>
      </c>
      <c r="O3" s="105">
        <v>4.7</v>
      </c>
      <c r="P3" s="105">
        <v>17.3</v>
      </c>
      <c r="Q3" s="105">
        <v>18.2</v>
      </c>
      <c r="R3" s="101">
        <v>36.1</v>
      </c>
      <c r="S3" s="101">
        <v>43</v>
      </c>
      <c r="T3" s="101">
        <v>67.099999999999994</v>
      </c>
      <c r="U3" s="101">
        <v>18.399999999999999</v>
      </c>
      <c r="V3" s="101">
        <v>23.2</v>
      </c>
      <c r="W3" s="101">
        <v>0.6</v>
      </c>
      <c r="X3" s="101">
        <v>1.6</v>
      </c>
      <c r="Y3" s="101">
        <v>4</v>
      </c>
      <c r="Z3" s="101">
        <v>2</v>
      </c>
      <c r="AA3" s="101">
        <v>3.1</v>
      </c>
      <c r="AB3" s="101">
        <v>1.5</v>
      </c>
      <c r="AC3" s="101">
        <v>2974.3999999999996</v>
      </c>
    </row>
    <row r="4" spans="1:29" ht="11.25" customHeight="1">
      <c r="A4" s="73">
        <v>1981</v>
      </c>
      <c r="B4" s="101">
        <v>414.9</v>
      </c>
      <c r="C4" s="104">
        <v>188.3</v>
      </c>
      <c r="D4" s="101">
        <v>76.099999999999994</v>
      </c>
      <c r="E4" s="101">
        <v>694.4</v>
      </c>
      <c r="F4" s="101">
        <v>45.9</v>
      </c>
      <c r="G4" s="101">
        <v>40.799999999999997</v>
      </c>
      <c r="H4" s="101">
        <v>107.4</v>
      </c>
      <c r="I4" s="101">
        <v>23.3</v>
      </c>
      <c r="J4" s="101">
        <v>14.8</v>
      </c>
      <c r="K4" s="105">
        <v>794.6</v>
      </c>
      <c r="L4" s="105">
        <v>26.6</v>
      </c>
      <c r="M4" s="105">
        <v>197</v>
      </c>
      <c r="N4" s="105">
        <v>76.900000000000006</v>
      </c>
      <c r="O4" s="105">
        <v>5.3</v>
      </c>
      <c r="P4" s="105">
        <v>16.8</v>
      </c>
      <c r="Q4" s="105">
        <v>17.7</v>
      </c>
      <c r="R4" s="101">
        <v>37</v>
      </c>
      <c r="S4" s="101">
        <v>41</v>
      </c>
      <c r="T4" s="101">
        <v>73</v>
      </c>
      <c r="U4" s="101">
        <v>21</v>
      </c>
      <c r="V4" s="101">
        <v>23.2</v>
      </c>
      <c r="W4" s="101">
        <v>0.7</v>
      </c>
      <c r="X4" s="101">
        <v>3</v>
      </c>
      <c r="Y4" s="101">
        <v>4.0999999999999996</v>
      </c>
      <c r="Z4" s="101">
        <v>2.1</v>
      </c>
      <c r="AA4" s="101">
        <v>3.3</v>
      </c>
      <c r="AB4" s="101">
        <v>1.5</v>
      </c>
      <c r="AC4" s="101">
        <v>2950.7000000000003</v>
      </c>
    </row>
    <row r="5" spans="1:29" ht="11.25" customHeight="1">
      <c r="A5" s="73">
        <v>1982</v>
      </c>
      <c r="B5" s="101">
        <v>418.3</v>
      </c>
      <c r="C5" s="104">
        <v>188.6</v>
      </c>
      <c r="D5" s="101">
        <v>74.400000000000006</v>
      </c>
      <c r="E5" s="101">
        <v>719.45</v>
      </c>
      <c r="F5" s="101">
        <v>44.8</v>
      </c>
      <c r="G5" s="101">
        <v>40.299999999999997</v>
      </c>
      <c r="H5" s="101">
        <f>32.9+66.6+10.1</f>
        <v>109.6</v>
      </c>
      <c r="I5" s="101">
        <v>22.54</v>
      </c>
      <c r="J5" s="101">
        <v>14.7</v>
      </c>
      <c r="K5" s="105">
        <v>777.7</v>
      </c>
      <c r="L5" s="105">
        <v>32.4</v>
      </c>
      <c r="M5" s="105">
        <v>199.1</v>
      </c>
      <c r="N5" s="105">
        <v>75.8</v>
      </c>
      <c r="O5" s="105">
        <v>6.4</v>
      </c>
      <c r="P5" s="105">
        <v>16.100000000000001</v>
      </c>
      <c r="Q5" s="105">
        <v>16.8</v>
      </c>
      <c r="R5" s="101">
        <v>40.299999999999997</v>
      </c>
      <c r="S5" s="101">
        <v>36</v>
      </c>
      <c r="T5" s="101">
        <v>78</v>
      </c>
      <c r="U5" s="101">
        <v>22.2</v>
      </c>
      <c r="V5" s="101">
        <v>23.35</v>
      </c>
      <c r="W5" s="101">
        <v>0.7</v>
      </c>
      <c r="X5" s="101">
        <v>3.4</v>
      </c>
      <c r="Y5" s="101">
        <v>4.0999999999999996</v>
      </c>
      <c r="Z5" s="101">
        <v>2.2000000000000002</v>
      </c>
      <c r="AA5" s="101">
        <v>3.3</v>
      </c>
      <c r="AB5" s="101">
        <v>1.5</v>
      </c>
      <c r="AC5" s="101">
        <v>2972.04</v>
      </c>
    </row>
    <row r="6" spans="1:29" ht="11.25" customHeight="1">
      <c r="A6" s="73">
        <v>1983</v>
      </c>
      <c r="B6" s="101">
        <v>424.5</v>
      </c>
      <c r="C6" s="104">
        <v>190.4</v>
      </c>
      <c r="D6" s="101">
        <v>70.7</v>
      </c>
      <c r="E6" s="101">
        <v>746.3</v>
      </c>
      <c r="F6" s="101">
        <v>44.4</v>
      </c>
      <c r="G6" s="101">
        <v>40.9</v>
      </c>
      <c r="H6" s="101">
        <f>34.9+67.7+9.7</f>
        <v>112.3</v>
      </c>
      <c r="I6" s="101">
        <v>21.8</v>
      </c>
      <c r="J6" s="101">
        <v>15.8</v>
      </c>
      <c r="K6" s="105">
        <v>750.8</v>
      </c>
      <c r="L6" s="105">
        <v>31.3</v>
      </c>
      <c r="M6" s="105">
        <v>199.3</v>
      </c>
      <c r="N6" s="105">
        <v>71.5</v>
      </c>
      <c r="O6" s="105">
        <v>7.3</v>
      </c>
      <c r="P6" s="105">
        <v>15.6</v>
      </c>
      <c r="Q6" s="105">
        <v>15.8</v>
      </c>
      <c r="R6" s="101">
        <v>43.3</v>
      </c>
      <c r="S6" s="101">
        <v>35</v>
      </c>
      <c r="T6" s="101">
        <v>83</v>
      </c>
      <c r="U6" s="101">
        <v>23.1</v>
      </c>
      <c r="V6" s="101">
        <v>24.1</v>
      </c>
      <c r="W6" s="101">
        <v>0.9</v>
      </c>
      <c r="X6" s="101">
        <v>3.1</v>
      </c>
      <c r="Y6" s="101">
        <v>4.2</v>
      </c>
      <c r="Z6" s="101">
        <v>2.1</v>
      </c>
      <c r="AA6" s="101">
        <v>3.8</v>
      </c>
      <c r="AB6" s="101">
        <v>1.5</v>
      </c>
      <c r="AC6" s="101">
        <v>2982.8000000000006</v>
      </c>
    </row>
    <row r="7" spans="1:29" ht="11.25" customHeight="1">
      <c r="A7" s="73">
        <v>1984</v>
      </c>
      <c r="B7" s="101">
        <v>422.9</v>
      </c>
      <c r="C7" s="104">
        <v>194.3</v>
      </c>
      <c r="D7" s="101">
        <v>69.099999999999994</v>
      </c>
      <c r="E7" s="101">
        <v>770</v>
      </c>
      <c r="F7" s="101">
        <v>44.49</v>
      </c>
      <c r="G7" s="101">
        <v>43.7</v>
      </c>
      <c r="H7" s="101">
        <f>35.8+68.7+9.4</f>
        <v>113.9</v>
      </c>
      <c r="I7" s="101">
        <v>20.9</v>
      </c>
      <c r="J7" s="101">
        <v>17.3</v>
      </c>
      <c r="K7" s="105">
        <v>688.2</v>
      </c>
      <c r="L7" s="105">
        <v>25.5</v>
      </c>
      <c r="M7" s="105">
        <v>191.6</v>
      </c>
      <c r="N7" s="105">
        <v>69.8</v>
      </c>
      <c r="O7" s="105">
        <v>7</v>
      </c>
      <c r="P7" s="105">
        <v>12.3</v>
      </c>
      <c r="Q7" s="105">
        <v>13.5</v>
      </c>
      <c r="R7" s="101">
        <v>43.3</v>
      </c>
      <c r="S7" s="101">
        <v>35</v>
      </c>
      <c r="T7" s="101">
        <v>84</v>
      </c>
      <c r="U7" s="101">
        <v>24.5</v>
      </c>
      <c r="V7" s="101">
        <v>24.6</v>
      </c>
      <c r="W7" s="101">
        <v>0.9</v>
      </c>
      <c r="X7" s="101">
        <v>3.8</v>
      </c>
      <c r="Y7" s="101">
        <v>4.3</v>
      </c>
      <c r="Z7" s="101">
        <v>2.6</v>
      </c>
      <c r="AA7" s="101">
        <v>3.4</v>
      </c>
      <c r="AB7" s="101">
        <v>1.7</v>
      </c>
      <c r="AC7" s="101">
        <v>2932.5900000000006</v>
      </c>
    </row>
    <row r="8" spans="1:29" ht="11.25" customHeight="1">
      <c r="A8" s="73">
        <v>1985</v>
      </c>
      <c r="B8" s="101">
        <v>430.7</v>
      </c>
      <c r="C8" s="104">
        <v>193.14</v>
      </c>
      <c r="D8" s="101">
        <v>68.599999999999994</v>
      </c>
      <c r="E8" s="101">
        <v>782.2</v>
      </c>
      <c r="F8" s="101">
        <v>44.8</v>
      </c>
      <c r="G8" s="101">
        <v>45.7</v>
      </c>
      <c r="H8" s="101">
        <f>36.6+71.7+9.2</f>
        <v>117.50000000000001</v>
      </c>
      <c r="I8" s="101">
        <v>20</v>
      </c>
      <c r="J8" s="101">
        <v>17.8</v>
      </c>
      <c r="K8" s="105">
        <v>617.70000000000005</v>
      </c>
      <c r="L8" s="105">
        <v>23.2</v>
      </c>
      <c r="M8" s="105">
        <v>162.80000000000001</v>
      </c>
      <c r="N8" s="105">
        <v>66.599999999999994</v>
      </c>
      <c r="O8" s="105">
        <v>6.7</v>
      </c>
      <c r="P8" s="105">
        <v>10.1</v>
      </c>
      <c r="Q8" s="105">
        <v>12.2</v>
      </c>
      <c r="R8" s="101">
        <v>44.1</v>
      </c>
      <c r="S8" s="101">
        <v>34.5</v>
      </c>
      <c r="T8" s="101">
        <v>85.2</v>
      </c>
      <c r="U8" s="101">
        <v>22.4</v>
      </c>
      <c r="V8" s="101">
        <v>25.7</v>
      </c>
      <c r="W8" s="101">
        <v>0.8</v>
      </c>
      <c r="X8" s="101">
        <v>4.8</v>
      </c>
      <c r="Y8" s="101">
        <v>4.4000000000000004</v>
      </c>
      <c r="Z8" s="101">
        <v>2.7</v>
      </c>
      <c r="AA8" s="101">
        <v>3.5</v>
      </c>
      <c r="AB8" s="101">
        <v>1.8</v>
      </c>
      <c r="AC8" s="101">
        <v>2849.6399999999994</v>
      </c>
    </row>
    <row r="9" spans="1:29" ht="11.25" customHeight="1">
      <c r="A9" s="73">
        <v>1986</v>
      </c>
      <c r="B9" s="101">
        <v>442.4</v>
      </c>
      <c r="C9" s="104">
        <v>191</v>
      </c>
      <c r="D9" s="101">
        <v>67.599999999999994</v>
      </c>
      <c r="E9" s="101">
        <v>770.6</v>
      </c>
      <c r="F9" s="101">
        <v>45.4</v>
      </c>
      <c r="G9" s="101">
        <v>48.2</v>
      </c>
      <c r="H9" s="101">
        <f>38.2+72.6+9.3</f>
        <v>120.1</v>
      </c>
      <c r="I9" s="101">
        <v>19.600000000000001</v>
      </c>
      <c r="J9" s="101">
        <v>18</v>
      </c>
      <c r="K9" s="105">
        <v>561.5</v>
      </c>
      <c r="L9" s="105">
        <v>20.6</v>
      </c>
      <c r="M9" s="105">
        <v>145.19999999999999</v>
      </c>
      <c r="N9" s="105">
        <v>65.3</v>
      </c>
      <c r="O9" s="105">
        <v>6.8</v>
      </c>
      <c r="P9" s="105">
        <v>9.5</v>
      </c>
      <c r="Q9" s="105">
        <v>10</v>
      </c>
      <c r="R9" s="101">
        <v>44.4</v>
      </c>
      <c r="S9" s="101">
        <v>36</v>
      </c>
      <c r="T9" s="101">
        <v>86.3</v>
      </c>
      <c r="U9" s="101">
        <v>22.8</v>
      </c>
      <c r="V9" s="101">
        <v>26.3</v>
      </c>
      <c r="W9" s="101">
        <v>1</v>
      </c>
      <c r="X9" s="101">
        <v>5.6</v>
      </c>
      <c r="Y9" s="101">
        <v>4.5</v>
      </c>
      <c r="Z9" s="101">
        <v>2.4</v>
      </c>
      <c r="AA9" s="101">
        <v>3.5</v>
      </c>
      <c r="AB9" s="101">
        <v>2.1</v>
      </c>
      <c r="AC9" s="101">
        <v>2776.7</v>
      </c>
    </row>
    <row r="10" spans="1:29" ht="11.25" customHeight="1">
      <c r="A10" s="73">
        <v>1987</v>
      </c>
      <c r="B10" s="101">
        <v>452.29</v>
      </c>
      <c r="C10" s="104">
        <v>190.06</v>
      </c>
      <c r="D10" s="101">
        <v>68.709999999999994</v>
      </c>
      <c r="E10" s="101">
        <v>763.65</v>
      </c>
      <c r="F10" s="101">
        <v>46.57</v>
      </c>
      <c r="G10" s="101">
        <v>50.1</v>
      </c>
      <c r="H10" s="101">
        <f>39.9+75.6+9.4</f>
        <v>124.9</v>
      </c>
      <c r="I10" s="101">
        <v>19.2</v>
      </c>
      <c r="J10" s="101">
        <v>18.100000000000001</v>
      </c>
      <c r="K10" s="105">
        <v>569.5</v>
      </c>
      <c r="L10" s="105">
        <v>19.3</v>
      </c>
      <c r="M10" s="105">
        <v>147.9</v>
      </c>
      <c r="N10" s="105">
        <v>63.9</v>
      </c>
      <c r="O10" s="105">
        <v>6.7</v>
      </c>
      <c r="P10" s="105">
        <v>9.5</v>
      </c>
      <c r="Q10" s="105">
        <v>9.4</v>
      </c>
      <c r="R10" s="101">
        <v>46.1</v>
      </c>
      <c r="S10" s="101">
        <v>36.1</v>
      </c>
      <c r="T10" s="101">
        <v>86.1</v>
      </c>
      <c r="U10" s="101">
        <v>23.6</v>
      </c>
      <c r="V10" s="101">
        <v>26.7</v>
      </c>
      <c r="W10" s="101">
        <v>1.1000000000000001</v>
      </c>
      <c r="X10" s="101">
        <v>6.8</v>
      </c>
      <c r="Y10" s="101">
        <v>4.9000000000000004</v>
      </c>
      <c r="Z10" s="101">
        <v>2.4</v>
      </c>
      <c r="AA10" s="101">
        <v>3.4</v>
      </c>
      <c r="AB10" s="101">
        <v>2.2000000000000002</v>
      </c>
      <c r="AC10" s="101">
        <v>2799.1800000000003</v>
      </c>
    </row>
    <row r="11" spans="1:29" ht="11.25" customHeight="1">
      <c r="A11" s="73">
        <v>1988</v>
      </c>
      <c r="B11" s="101">
        <v>447.9</v>
      </c>
      <c r="C11" s="104">
        <v>182.41499999999999</v>
      </c>
      <c r="D11" s="101">
        <v>68.89</v>
      </c>
      <c r="E11" s="101">
        <v>760.75</v>
      </c>
      <c r="F11" s="101">
        <v>47.5</v>
      </c>
      <c r="G11" s="101">
        <v>49.2</v>
      </c>
      <c r="H11" s="101">
        <f>42.8+77.2+9.18</f>
        <v>129.18</v>
      </c>
      <c r="I11" s="101">
        <v>19.2</v>
      </c>
      <c r="J11" s="101">
        <v>17.7</v>
      </c>
      <c r="K11" s="105">
        <v>574.5</v>
      </c>
      <c r="L11" s="105">
        <v>19.5</v>
      </c>
      <c r="M11" s="105">
        <v>148.69999999999999</v>
      </c>
      <c r="N11" s="105">
        <v>64.5</v>
      </c>
      <c r="O11" s="105">
        <v>7</v>
      </c>
      <c r="P11" s="105">
        <v>9.4</v>
      </c>
      <c r="Q11" s="105">
        <v>9.3000000000000007</v>
      </c>
      <c r="R11" s="101">
        <v>47.2</v>
      </c>
      <c r="S11" s="101">
        <v>34.6</v>
      </c>
      <c r="T11" s="101">
        <v>86.4</v>
      </c>
      <c r="U11" s="101">
        <v>25.3</v>
      </c>
      <c r="V11" s="101">
        <v>27.3</v>
      </c>
      <c r="W11" s="101">
        <v>1.1000000000000001</v>
      </c>
      <c r="X11" s="101">
        <v>7.1</v>
      </c>
      <c r="Y11" s="101">
        <v>5.0999999999999996</v>
      </c>
      <c r="Z11" s="101">
        <v>2.2999999999999998</v>
      </c>
      <c r="AA11" s="101">
        <v>3.5</v>
      </c>
      <c r="AB11" s="101">
        <v>2.4</v>
      </c>
      <c r="AC11" s="101">
        <v>2797.9349999999999</v>
      </c>
    </row>
    <row r="12" spans="1:29" ht="11.25" customHeight="1">
      <c r="A12" s="73">
        <v>1989</v>
      </c>
      <c r="B12" s="101">
        <v>450.41</v>
      </c>
      <c r="C12" s="104">
        <v>182.72</v>
      </c>
      <c r="D12" s="101">
        <v>69.39</v>
      </c>
      <c r="E12" s="101">
        <v>745</v>
      </c>
      <c r="F12" s="101">
        <v>46.87</v>
      </c>
      <c r="G12" s="101">
        <v>49.18</v>
      </c>
      <c r="H12" s="101">
        <f>41.1+77.4+8.91</f>
        <v>127.41</v>
      </c>
      <c r="I12" s="101">
        <v>18.7</v>
      </c>
      <c r="J12" s="101">
        <v>16.899999999999999</v>
      </c>
      <c r="K12" s="105">
        <v>588.70000000000005</v>
      </c>
      <c r="L12" s="105">
        <v>19.3</v>
      </c>
      <c r="M12" s="105">
        <v>150.19999999999999</v>
      </c>
      <c r="N12" s="105">
        <v>63.9</v>
      </c>
      <c r="O12" s="105">
        <v>6.6</v>
      </c>
      <c r="P12" s="105">
        <v>9.5</v>
      </c>
      <c r="Q12" s="105">
        <v>9.3000000000000007</v>
      </c>
      <c r="R12" s="101">
        <v>46.1</v>
      </c>
      <c r="S12" s="101">
        <v>32.700000000000003</v>
      </c>
      <c r="T12" s="101">
        <v>85.9</v>
      </c>
      <c r="U12" s="101">
        <v>24.4</v>
      </c>
      <c r="V12" s="101">
        <v>27.6</v>
      </c>
      <c r="W12" s="101">
        <v>1</v>
      </c>
      <c r="X12" s="101">
        <v>7.2</v>
      </c>
      <c r="Y12" s="101">
        <v>5</v>
      </c>
      <c r="Z12" s="101">
        <v>2.5</v>
      </c>
      <c r="AA12" s="101">
        <v>3.1</v>
      </c>
      <c r="AB12" s="101">
        <v>2.5</v>
      </c>
      <c r="AC12" s="101">
        <v>2792.08</v>
      </c>
    </row>
    <row r="13" spans="1:29" ht="11.25" customHeight="1">
      <c r="A13" s="73">
        <v>1990</v>
      </c>
      <c r="B13" s="101">
        <v>451.46</v>
      </c>
      <c r="C13" s="104">
        <v>179.99</v>
      </c>
      <c r="D13" s="101">
        <v>69.260000000000005</v>
      </c>
      <c r="E13" s="101">
        <v>739.89</v>
      </c>
      <c r="F13" s="101">
        <v>45.93</v>
      </c>
      <c r="G13" s="101">
        <v>48.68</v>
      </c>
      <c r="H13" s="101">
        <v>130.4</v>
      </c>
      <c r="I13" s="101">
        <v>18.36</v>
      </c>
      <c r="J13" s="101">
        <v>16.7</v>
      </c>
      <c r="K13" s="105">
        <v>597.79999999999995</v>
      </c>
      <c r="L13" s="105">
        <v>19.8</v>
      </c>
      <c r="M13" s="105">
        <v>147.30000000000001</v>
      </c>
      <c r="N13" s="105">
        <v>63.3</v>
      </c>
      <c r="O13" s="105">
        <v>6.7</v>
      </c>
      <c r="P13" s="105">
        <v>8.9</v>
      </c>
      <c r="Q13" s="105">
        <v>8</v>
      </c>
      <c r="R13" s="101">
        <v>46.08</v>
      </c>
      <c r="S13" s="101">
        <v>30.9</v>
      </c>
      <c r="T13" s="101">
        <v>83.45</v>
      </c>
      <c r="U13" s="101">
        <v>25.5</v>
      </c>
      <c r="V13" s="101">
        <v>27.8</v>
      </c>
      <c r="W13" s="101">
        <v>0.9</v>
      </c>
      <c r="X13" s="101">
        <v>7.3</v>
      </c>
      <c r="Y13" s="101">
        <v>5</v>
      </c>
      <c r="Z13" s="101">
        <v>2.4</v>
      </c>
      <c r="AA13" s="102" t="s">
        <v>368</v>
      </c>
      <c r="AB13" s="101">
        <v>2.5</v>
      </c>
      <c r="AC13" s="101">
        <v>2784.3</v>
      </c>
    </row>
    <row r="14" spans="1:29" ht="11.25" customHeight="1">
      <c r="A14" s="73">
        <v>1991</v>
      </c>
      <c r="B14" s="101">
        <v>449.2</v>
      </c>
      <c r="C14" s="101">
        <v>178.27</v>
      </c>
      <c r="D14" s="101">
        <v>69.819999999999993</v>
      </c>
      <c r="E14" s="101">
        <v>735.93</v>
      </c>
      <c r="F14" s="101">
        <v>44.98</v>
      </c>
      <c r="G14" s="101">
        <v>48.08</v>
      </c>
      <c r="H14" s="101">
        <v>130.4</v>
      </c>
      <c r="I14" s="101">
        <v>18.77</v>
      </c>
      <c r="J14" s="101">
        <v>16</v>
      </c>
      <c r="K14" s="105">
        <v>612.70000000000005</v>
      </c>
      <c r="L14" s="105">
        <v>20</v>
      </c>
      <c r="M14" s="105">
        <v>133.19999999999999</v>
      </c>
      <c r="N14" s="105">
        <v>62.1</v>
      </c>
      <c r="O14" s="105">
        <v>6.2</v>
      </c>
      <c r="P14" s="105">
        <v>8</v>
      </c>
      <c r="Q14" s="105">
        <v>7.7</v>
      </c>
      <c r="R14" s="101">
        <v>46.08</v>
      </c>
      <c r="S14" s="101">
        <v>28.4</v>
      </c>
      <c r="T14" s="101">
        <v>82.38</v>
      </c>
      <c r="U14" s="101">
        <v>26.4</v>
      </c>
      <c r="V14" s="101">
        <v>28.4</v>
      </c>
      <c r="W14" s="101">
        <v>0.89</v>
      </c>
      <c r="X14" s="101">
        <v>7.3</v>
      </c>
      <c r="Y14" s="101">
        <v>5.2</v>
      </c>
      <c r="Z14" s="101">
        <v>2.0249999999999999</v>
      </c>
      <c r="AA14" s="102" t="s">
        <v>368</v>
      </c>
      <c r="AB14" s="101">
        <v>2.5</v>
      </c>
      <c r="AC14" s="101">
        <v>2770.9249999999993</v>
      </c>
    </row>
    <row r="15" spans="1:29" ht="11.25" customHeight="1">
      <c r="A15" s="73">
        <v>1992</v>
      </c>
      <c r="B15" s="101">
        <v>455.05</v>
      </c>
      <c r="C15" s="101">
        <v>179.35</v>
      </c>
      <c r="D15" s="101">
        <v>70.08</v>
      </c>
      <c r="E15" s="101">
        <v>746.14</v>
      </c>
      <c r="F15" s="101">
        <v>45.62</v>
      </c>
      <c r="G15" s="101">
        <v>48.5</v>
      </c>
      <c r="H15" s="101">
        <f>42.4+80.4+7.6</f>
        <v>130.4</v>
      </c>
      <c r="I15" s="101">
        <v>19.59</v>
      </c>
      <c r="J15" s="101">
        <v>14.4</v>
      </c>
      <c r="K15" s="105">
        <v>640.1</v>
      </c>
      <c r="L15" s="105">
        <v>24.1</v>
      </c>
      <c r="M15" s="105">
        <v>136.6</v>
      </c>
      <c r="N15" s="105">
        <v>62.1</v>
      </c>
      <c r="O15" s="105">
        <v>6.3</v>
      </c>
      <c r="P15" s="105">
        <v>9.8000000000000007</v>
      </c>
      <c r="Q15" s="105">
        <v>7.1</v>
      </c>
      <c r="R15" s="101">
        <v>49.53</v>
      </c>
      <c r="S15" s="101">
        <v>26.2</v>
      </c>
      <c r="T15" s="101">
        <v>81.52</v>
      </c>
      <c r="U15" s="101">
        <v>26.5</v>
      </c>
      <c r="V15" s="101">
        <v>29.2</v>
      </c>
      <c r="W15" s="101">
        <v>0.87</v>
      </c>
      <c r="X15" s="101">
        <v>7.3</v>
      </c>
      <c r="Y15" s="101">
        <v>5.3</v>
      </c>
      <c r="Z15" s="101">
        <v>2.415</v>
      </c>
      <c r="AA15" s="102" t="s">
        <v>368</v>
      </c>
      <c r="AB15" s="101">
        <v>2.5</v>
      </c>
      <c r="AC15" s="101">
        <v>2826.5650000000001</v>
      </c>
    </row>
    <row r="16" spans="1:29" ht="11.25" customHeight="1">
      <c r="A16" s="73">
        <v>1993</v>
      </c>
      <c r="B16" s="101">
        <v>459.7</v>
      </c>
      <c r="C16" s="101">
        <v>173.4</v>
      </c>
      <c r="D16" s="101">
        <v>69.83</v>
      </c>
      <c r="E16" s="101">
        <v>759.7</v>
      </c>
      <c r="F16" s="101">
        <v>46.7</v>
      </c>
      <c r="G16" s="101">
        <v>48.8</v>
      </c>
      <c r="H16" s="101">
        <f>41.2+83+7.2</f>
        <v>131.4</v>
      </c>
      <c r="I16" s="101">
        <v>20.79</v>
      </c>
      <c r="J16" s="101">
        <v>14.2</v>
      </c>
      <c r="K16" s="105">
        <v>688.22</v>
      </c>
      <c r="L16" s="105">
        <v>26.3</v>
      </c>
      <c r="M16" s="105">
        <v>145.6</v>
      </c>
      <c r="N16" s="105">
        <v>62.1</v>
      </c>
      <c r="O16" s="105">
        <v>6.3</v>
      </c>
      <c r="P16" s="105">
        <v>10.5</v>
      </c>
      <c r="Q16" s="105">
        <v>7.3</v>
      </c>
      <c r="R16" s="101">
        <v>51.2</v>
      </c>
      <c r="S16" s="101">
        <v>22</v>
      </c>
      <c r="T16" s="101">
        <v>73</v>
      </c>
      <c r="U16" s="101">
        <v>28</v>
      </c>
      <c r="V16" s="101">
        <v>29.4</v>
      </c>
      <c r="W16" s="101">
        <v>0.8</v>
      </c>
      <c r="X16" s="101">
        <v>6.9</v>
      </c>
      <c r="Y16" s="101">
        <v>5.5</v>
      </c>
      <c r="Z16" s="101">
        <v>2.5550000000000002</v>
      </c>
      <c r="AA16" s="102" t="s">
        <v>368</v>
      </c>
      <c r="AB16" s="101">
        <v>1.6</v>
      </c>
      <c r="AC16" s="101">
        <v>2891.7950000000005</v>
      </c>
    </row>
    <row r="17" spans="1:29" ht="11.25" customHeight="1">
      <c r="A17" s="73">
        <v>1994</v>
      </c>
      <c r="B17" s="101">
        <v>459.5</v>
      </c>
      <c r="C17" s="101">
        <v>169.1</v>
      </c>
      <c r="D17" s="101">
        <v>70.3</v>
      </c>
      <c r="E17" s="101">
        <v>776.6</v>
      </c>
      <c r="F17" s="101">
        <v>49.6</v>
      </c>
      <c r="G17" s="101">
        <v>47.2</v>
      </c>
      <c r="H17" s="101">
        <f>41.6+84+6.5</f>
        <v>132.1</v>
      </c>
      <c r="I17" s="101">
        <v>21.29</v>
      </c>
      <c r="J17" s="101">
        <v>14.6</v>
      </c>
      <c r="K17" s="105">
        <v>711.9</v>
      </c>
      <c r="L17" s="105">
        <v>29.9</v>
      </c>
      <c r="M17" s="105">
        <v>154.69999999999999</v>
      </c>
      <c r="N17" s="105">
        <v>61.1</v>
      </c>
      <c r="O17" s="105">
        <v>1.9</v>
      </c>
      <c r="P17" s="105">
        <v>11.3</v>
      </c>
      <c r="Q17" s="105">
        <v>6.7</v>
      </c>
      <c r="R17" s="101">
        <v>48.8</v>
      </c>
      <c r="S17" s="101">
        <v>22.3</v>
      </c>
      <c r="T17" s="101">
        <v>67.2</v>
      </c>
      <c r="U17" s="101">
        <v>31</v>
      </c>
      <c r="V17" s="101">
        <v>31.1</v>
      </c>
      <c r="W17" s="101">
        <v>0.93</v>
      </c>
      <c r="X17" s="101">
        <v>6.5</v>
      </c>
      <c r="Y17" s="101">
        <v>5.5</v>
      </c>
      <c r="Z17" s="101">
        <v>2.2000000000000002</v>
      </c>
      <c r="AA17" s="102" t="s">
        <v>368</v>
      </c>
      <c r="AB17" s="101">
        <v>1.6</v>
      </c>
      <c r="AC17" s="101">
        <v>2934.9199999999996</v>
      </c>
    </row>
    <row r="18" spans="1:29" ht="11.25" customHeight="1">
      <c r="A18" s="73">
        <v>1995</v>
      </c>
      <c r="B18" s="101">
        <v>462.6</v>
      </c>
      <c r="C18" s="101">
        <v>164.6</v>
      </c>
      <c r="D18" s="101">
        <v>69.5</v>
      </c>
      <c r="E18" s="101">
        <v>782.6</v>
      </c>
      <c r="F18" s="101">
        <v>52.1</v>
      </c>
      <c r="G18" s="101">
        <v>44.7</v>
      </c>
      <c r="H18" s="101">
        <f>42+83.5+6</f>
        <v>131.5</v>
      </c>
      <c r="I18" s="101">
        <v>21.2</v>
      </c>
      <c r="J18" s="101">
        <v>14.7</v>
      </c>
      <c r="K18" s="105">
        <v>771.2</v>
      </c>
      <c r="L18" s="105">
        <v>34.299999999999997</v>
      </c>
      <c r="M18" s="105">
        <v>166.1</v>
      </c>
      <c r="N18" s="105">
        <v>61</v>
      </c>
      <c r="O18" s="105">
        <v>1.9</v>
      </c>
      <c r="P18" s="105">
        <v>12.4</v>
      </c>
      <c r="Q18" s="105">
        <v>6.8</v>
      </c>
      <c r="R18" s="101">
        <v>48.1</v>
      </c>
      <c r="S18" s="101">
        <v>19.899999999999999</v>
      </c>
      <c r="T18" s="101">
        <v>67.099999999999994</v>
      </c>
      <c r="U18" s="101">
        <v>34</v>
      </c>
      <c r="V18" s="101">
        <v>32.799999999999997</v>
      </c>
      <c r="W18" s="101">
        <v>0.93</v>
      </c>
      <c r="X18" s="101">
        <v>6.1</v>
      </c>
      <c r="Y18" s="101">
        <v>5.2</v>
      </c>
      <c r="Z18" s="101">
        <v>2.4350000000000001</v>
      </c>
      <c r="AA18" s="102" t="s">
        <v>368</v>
      </c>
      <c r="AB18" s="101">
        <v>1.5</v>
      </c>
      <c r="AC18" s="101">
        <v>3015.2650000000003</v>
      </c>
    </row>
    <row r="19" spans="1:29" ht="11.25" customHeight="1">
      <c r="A19" s="73">
        <v>1996</v>
      </c>
      <c r="B19" s="101">
        <v>467.6</v>
      </c>
      <c r="C19" s="101">
        <v>164.3</v>
      </c>
      <c r="D19" s="101">
        <v>68.7</v>
      </c>
      <c r="E19" s="101">
        <v>808.8</v>
      </c>
      <c r="F19" s="101">
        <v>54.8</v>
      </c>
      <c r="G19" s="101">
        <v>42.6</v>
      </c>
      <c r="H19" s="101">
        <f>42.6+85+5.2</f>
        <v>132.79999999999998</v>
      </c>
      <c r="I19" s="101">
        <v>21.6</v>
      </c>
      <c r="J19" s="101">
        <v>15.4</v>
      </c>
      <c r="K19" s="105">
        <v>808.8</v>
      </c>
      <c r="L19" s="105">
        <v>38.6</v>
      </c>
      <c r="M19" s="105">
        <v>174.3</v>
      </c>
      <c r="N19" s="105">
        <v>61.3</v>
      </c>
      <c r="O19" s="105">
        <v>2</v>
      </c>
      <c r="P19" s="105">
        <v>12.7</v>
      </c>
      <c r="Q19" s="105">
        <v>6.6</v>
      </c>
      <c r="R19" s="101">
        <v>47.7</v>
      </c>
      <c r="S19" s="101">
        <v>20</v>
      </c>
      <c r="T19" s="101">
        <v>65.8</v>
      </c>
      <c r="U19" s="101">
        <v>35</v>
      </c>
      <c r="V19" s="101">
        <v>34</v>
      </c>
      <c r="W19" s="101">
        <v>1</v>
      </c>
      <c r="X19" s="101">
        <v>5.7</v>
      </c>
      <c r="Y19" s="101">
        <v>4.7</v>
      </c>
      <c r="Z19" s="101">
        <v>1.8</v>
      </c>
      <c r="AA19" s="102" t="s">
        <v>368</v>
      </c>
      <c r="AB19" s="101">
        <v>1.5</v>
      </c>
      <c r="AC19" s="101">
        <v>3098.1</v>
      </c>
    </row>
    <row r="20" spans="1:29" ht="11.25" customHeight="1">
      <c r="A20" s="73">
        <v>1997</v>
      </c>
      <c r="B20" s="101">
        <v>467.95</v>
      </c>
      <c r="C20" s="101">
        <v>157.75</v>
      </c>
      <c r="D20" s="101">
        <v>66.88</v>
      </c>
      <c r="E20" s="101">
        <v>835.27</v>
      </c>
      <c r="F20" s="101">
        <v>56.64</v>
      </c>
      <c r="G20" s="101">
        <v>40.33</v>
      </c>
      <c r="H20" s="101">
        <f>42+82+4.72</f>
        <v>128.72</v>
      </c>
      <c r="I20" s="101">
        <v>21.4</v>
      </c>
      <c r="J20" s="101">
        <v>16.399999999999999</v>
      </c>
      <c r="K20" s="105">
        <v>843.6</v>
      </c>
      <c r="L20" s="105">
        <v>42.5</v>
      </c>
      <c r="M20" s="105">
        <v>182</v>
      </c>
      <c r="N20" s="105">
        <v>61.9</v>
      </c>
      <c r="O20" s="105">
        <v>2.1</v>
      </c>
      <c r="P20" s="105">
        <v>13.3</v>
      </c>
      <c r="Q20" s="105">
        <v>6.7</v>
      </c>
      <c r="R20" s="101">
        <v>44.26</v>
      </c>
      <c r="S20" s="101">
        <v>19.899999999999999</v>
      </c>
      <c r="T20" s="101">
        <v>66.05</v>
      </c>
      <c r="U20" s="101">
        <v>36</v>
      </c>
      <c r="V20" s="101">
        <v>35.700000000000003</v>
      </c>
      <c r="W20" s="101">
        <v>0.95</v>
      </c>
      <c r="X20" s="101">
        <v>5.3</v>
      </c>
      <c r="Y20" s="101">
        <v>4.8</v>
      </c>
      <c r="Z20" s="101">
        <v>1.9850000000000001</v>
      </c>
      <c r="AA20" s="102" t="s">
        <v>368</v>
      </c>
      <c r="AB20" s="101">
        <v>1.4</v>
      </c>
      <c r="AC20" s="101">
        <v>3159.7849999999999</v>
      </c>
    </row>
    <row r="21" spans="1:29" ht="11.25" customHeight="1">
      <c r="A21" s="73">
        <v>1998</v>
      </c>
      <c r="B21" s="101">
        <v>466.25</v>
      </c>
      <c r="C21" s="101">
        <v>159.16</v>
      </c>
      <c r="D21" s="101">
        <v>66.88</v>
      </c>
      <c r="E21" s="101">
        <v>856.07</v>
      </c>
      <c r="F21" s="101">
        <v>58.29</v>
      </c>
      <c r="G21" s="101">
        <v>40.32</v>
      </c>
      <c r="H21" s="101">
        <f>42+83+4.47</f>
        <v>129.47</v>
      </c>
      <c r="I21" s="101">
        <v>21.38</v>
      </c>
      <c r="J21" s="101">
        <v>16.600000000000001</v>
      </c>
      <c r="K21" s="105">
        <v>830</v>
      </c>
      <c r="L21" s="105">
        <v>41.5</v>
      </c>
      <c r="M21" s="105">
        <v>169.9</v>
      </c>
      <c r="N21" s="105">
        <v>62.7</v>
      </c>
      <c r="O21" s="105">
        <v>2.7</v>
      </c>
      <c r="P21" s="105">
        <v>12.2</v>
      </c>
      <c r="Q21" s="105">
        <v>6.2</v>
      </c>
      <c r="R21" s="101">
        <v>44.93</v>
      </c>
      <c r="S21" s="101">
        <v>21</v>
      </c>
      <c r="T21" s="101">
        <v>65.64</v>
      </c>
      <c r="U21" s="101">
        <v>35.5</v>
      </c>
      <c r="V21" s="101">
        <v>36.6</v>
      </c>
      <c r="W21" s="101">
        <v>1.42</v>
      </c>
      <c r="X21" s="101">
        <v>5.3</v>
      </c>
      <c r="Y21" s="101">
        <v>5</v>
      </c>
      <c r="Z21" s="101">
        <v>2.12</v>
      </c>
      <c r="AA21" s="102" t="s">
        <v>368</v>
      </c>
      <c r="AB21" s="101">
        <v>1.4</v>
      </c>
      <c r="AC21" s="101">
        <v>3158.5299999999997</v>
      </c>
    </row>
    <row r="22" spans="1:29" ht="11.25" customHeight="1">
      <c r="A22" s="73">
        <v>1999</v>
      </c>
      <c r="B22" s="101">
        <v>454.2</v>
      </c>
      <c r="C22" s="101">
        <v>155.44999999999999</v>
      </c>
      <c r="D22" s="101">
        <v>66.72</v>
      </c>
      <c r="E22" s="101">
        <v>906.8</v>
      </c>
      <c r="F22" s="101">
        <v>60.2</v>
      </c>
      <c r="G22" s="101">
        <v>39.700000000000003</v>
      </c>
      <c r="H22" s="101">
        <f>40+83+4.21</f>
        <v>127.21</v>
      </c>
      <c r="I22" s="101">
        <v>20.38</v>
      </c>
      <c r="J22" s="101">
        <v>15.1</v>
      </c>
      <c r="K22" s="105">
        <v>832.3</v>
      </c>
      <c r="L22" s="105">
        <v>41.8</v>
      </c>
      <c r="M22" s="105">
        <v>156.5</v>
      </c>
      <c r="N22" s="105">
        <v>63.1</v>
      </c>
      <c r="O22" s="105">
        <v>2.7</v>
      </c>
      <c r="P22" s="105">
        <v>11.7</v>
      </c>
      <c r="Q22" s="105">
        <v>6</v>
      </c>
      <c r="R22" s="101">
        <v>46.46</v>
      </c>
      <c r="S22" s="101">
        <v>21</v>
      </c>
      <c r="T22" s="101">
        <v>65.13</v>
      </c>
      <c r="U22" s="101">
        <v>35.5</v>
      </c>
      <c r="V22" s="101">
        <v>38.200000000000003</v>
      </c>
      <c r="W22" s="101">
        <v>1.42</v>
      </c>
      <c r="X22" s="101">
        <v>5.3</v>
      </c>
      <c r="Y22" s="101">
        <v>5.0999999999999996</v>
      </c>
      <c r="Z22" s="101">
        <v>1.94</v>
      </c>
      <c r="AA22" s="102" t="s">
        <v>368</v>
      </c>
      <c r="AB22" s="101">
        <v>1.4</v>
      </c>
      <c r="AC22" s="101">
        <v>3181.3100000000004</v>
      </c>
    </row>
    <row r="23" spans="1:29" ht="11.25" customHeight="1">
      <c r="A23" s="73">
        <v>2000</v>
      </c>
      <c r="B23" s="101">
        <v>433.65</v>
      </c>
      <c r="C23" s="101">
        <v>151.16</v>
      </c>
      <c r="D23" s="101">
        <v>66.91</v>
      </c>
      <c r="E23" s="101">
        <v>949.95</v>
      </c>
      <c r="F23" s="101">
        <v>63.85</v>
      </c>
      <c r="G23" s="101">
        <v>39.479999999999997</v>
      </c>
      <c r="H23" s="101">
        <f>38+86+4.11</f>
        <v>128.11000000000001</v>
      </c>
      <c r="I23" s="101">
        <v>20.38</v>
      </c>
      <c r="J23" s="101">
        <v>15.9</v>
      </c>
      <c r="K23" s="105">
        <v>816.6</v>
      </c>
      <c r="L23" s="105">
        <v>40.799999999999997</v>
      </c>
      <c r="M23" s="105">
        <v>153.5</v>
      </c>
      <c r="N23" s="105">
        <v>63.8</v>
      </c>
      <c r="O23" s="105">
        <v>2.8</v>
      </c>
      <c r="P23" s="105">
        <v>11.3</v>
      </c>
      <c r="Q23" s="105">
        <v>5.8</v>
      </c>
      <c r="R23" s="101">
        <v>47.35</v>
      </c>
      <c r="S23" s="101">
        <v>20.7</v>
      </c>
      <c r="T23" s="101">
        <v>65.22</v>
      </c>
      <c r="U23" s="101">
        <v>35.5</v>
      </c>
      <c r="V23" s="101">
        <v>37.200000000000003</v>
      </c>
      <c r="W23" s="101">
        <v>1.46</v>
      </c>
      <c r="X23" s="101">
        <v>5.3</v>
      </c>
      <c r="Y23" s="101">
        <v>5</v>
      </c>
      <c r="Z23" s="101">
        <v>1.65</v>
      </c>
      <c r="AA23" s="102" t="s">
        <v>368</v>
      </c>
      <c r="AB23" s="101">
        <v>1.7</v>
      </c>
      <c r="AC23" s="101">
        <v>3185.0700000000006</v>
      </c>
    </row>
    <row r="24" spans="1:29" ht="11.25" customHeight="1">
      <c r="A24" s="73">
        <v>2001</v>
      </c>
      <c r="B24" s="101">
        <v>409.3</v>
      </c>
      <c r="C24" s="101">
        <v>147.52000000000001</v>
      </c>
      <c r="D24" s="101">
        <v>65.05</v>
      </c>
      <c r="E24" s="101">
        <v>932.47</v>
      </c>
      <c r="F24" s="101">
        <v>68.099999999999994</v>
      </c>
      <c r="G24" s="101">
        <v>38.54</v>
      </c>
      <c r="H24" s="101">
        <f>37+86+4.01</f>
        <v>127.01</v>
      </c>
      <c r="I24" s="101">
        <v>19.36</v>
      </c>
      <c r="J24" s="101">
        <v>14.6</v>
      </c>
      <c r="K24" s="105">
        <v>818.7</v>
      </c>
      <c r="L24" s="105">
        <v>40</v>
      </c>
      <c r="M24" s="105">
        <v>145.19999999999999</v>
      </c>
      <c r="N24" s="105">
        <v>65.3</v>
      </c>
      <c r="O24" s="105">
        <v>1.2</v>
      </c>
      <c r="P24" s="105">
        <v>10.8</v>
      </c>
      <c r="Q24" s="105">
        <v>5.5</v>
      </c>
      <c r="R24" s="101">
        <v>45.7</v>
      </c>
      <c r="S24" s="101">
        <v>20.100000000000001</v>
      </c>
      <c r="T24" s="101">
        <v>64.63</v>
      </c>
      <c r="U24" s="101">
        <v>36.5</v>
      </c>
      <c r="V24" s="101">
        <v>35.6</v>
      </c>
      <c r="W24" s="101">
        <v>1.49</v>
      </c>
      <c r="X24" s="101">
        <v>4.9000000000000004</v>
      </c>
      <c r="Y24" s="101">
        <v>4.9000000000000004</v>
      </c>
      <c r="Z24" s="101">
        <v>1.95</v>
      </c>
      <c r="AA24" s="102" t="s">
        <v>368</v>
      </c>
      <c r="AB24" s="101">
        <v>1.7</v>
      </c>
      <c r="AC24" s="101">
        <v>3126.1199999999994</v>
      </c>
    </row>
    <row r="25" spans="1:29" ht="11.25" customHeight="1">
      <c r="A25" s="73">
        <v>2002</v>
      </c>
      <c r="B25" s="101">
        <v>394.8</v>
      </c>
      <c r="C25" s="101">
        <v>146.35</v>
      </c>
      <c r="D25" s="101">
        <v>64.114999999999995</v>
      </c>
      <c r="E25" s="101">
        <v>949.95</v>
      </c>
      <c r="F25" s="101">
        <v>72.73</v>
      </c>
      <c r="G25" s="101">
        <v>37.700000000000003</v>
      </c>
      <c r="H25" s="101">
        <f>36+74+4.01</f>
        <v>114.01</v>
      </c>
      <c r="I25" s="101">
        <v>17.34</v>
      </c>
      <c r="J25" s="101">
        <v>13.5</v>
      </c>
      <c r="K25" s="105">
        <v>797.6</v>
      </c>
      <c r="L25" s="105">
        <v>38.799999999999997</v>
      </c>
      <c r="M25" s="105">
        <v>136.30000000000001</v>
      </c>
      <c r="N25" s="105">
        <v>65.8</v>
      </c>
      <c r="O25" s="105">
        <v>0.8</v>
      </c>
      <c r="P25" s="105">
        <v>9.6999999999999993</v>
      </c>
      <c r="Q25" s="105">
        <v>4.7</v>
      </c>
      <c r="R25" s="101">
        <v>47.6</v>
      </c>
      <c r="S25" s="101">
        <v>19.100000000000001</v>
      </c>
      <c r="T25" s="101">
        <v>65.650000000000006</v>
      </c>
      <c r="U25" s="101">
        <v>36.5</v>
      </c>
      <c r="V25" s="101">
        <v>39.4</v>
      </c>
      <c r="W25" s="101">
        <v>1.33</v>
      </c>
      <c r="X25" s="101">
        <v>4.5</v>
      </c>
      <c r="Y25" s="101">
        <v>4.8</v>
      </c>
      <c r="Z25" s="101">
        <v>1.72</v>
      </c>
      <c r="AA25" s="102" t="s">
        <v>368</v>
      </c>
      <c r="AB25" s="101">
        <v>1.3</v>
      </c>
      <c r="AC25" s="101">
        <v>3086.0950000000012</v>
      </c>
    </row>
    <row r="26" spans="1:29" ht="11.25" customHeight="1">
      <c r="A26" s="73">
        <v>2003</v>
      </c>
      <c r="B26" s="101">
        <v>388.65</v>
      </c>
      <c r="C26" s="101">
        <v>144.16999999999999</v>
      </c>
      <c r="D26" s="101">
        <v>64.150000000000006</v>
      </c>
      <c r="E26" s="101">
        <v>953.31</v>
      </c>
      <c r="F26" s="101">
        <v>74.989999999999995</v>
      </c>
      <c r="G26" s="101">
        <v>36.97</v>
      </c>
      <c r="H26" s="101">
        <f>35+72+3.91</f>
        <v>110.91</v>
      </c>
      <c r="I26" s="101">
        <v>16.54</v>
      </c>
      <c r="J26" s="101">
        <v>13</v>
      </c>
      <c r="K26" s="105">
        <v>800</v>
      </c>
      <c r="L26" s="105">
        <v>37.9</v>
      </c>
      <c r="M26" s="105">
        <v>128.4</v>
      </c>
      <c r="N26" s="105">
        <v>64.8</v>
      </c>
      <c r="O26" s="101" t="s">
        <v>368</v>
      </c>
      <c r="P26" s="105">
        <v>9.1</v>
      </c>
      <c r="Q26" s="105">
        <v>4.2</v>
      </c>
      <c r="R26" s="101">
        <v>48.4</v>
      </c>
      <c r="S26" s="101">
        <v>16</v>
      </c>
      <c r="T26" s="101">
        <v>66.900000000000006</v>
      </c>
      <c r="U26" s="101">
        <v>35.5</v>
      </c>
      <c r="V26" s="101">
        <v>39.299999999999997</v>
      </c>
      <c r="W26" s="101">
        <v>1.35</v>
      </c>
      <c r="X26" s="101">
        <v>4.5</v>
      </c>
      <c r="Y26" s="101">
        <v>5.2</v>
      </c>
      <c r="Z26" s="101">
        <v>1.5649999999999999</v>
      </c>
      <c r="AA26" s="102" t="s">
        <v>368</v>
      </c>
      <c r="AB26" s="102" t="s">
        <v>368</v>
      </c>
      <c r="AC26" s="101">
        <v>3065.8049999999998</v>
      </c>
    </row>
    <row r="27" spans="1:29" ht="11.25" customHeight="1">
      <c r="A27" s="73">
        <v>2004</v>
      </c>
      <c r="B27" s="101">
        <v>381.86</v>
      </c>
      <c r="C27" s="101">
        <v>143.07</v>
      </c>
      <c r="D27" s="101">
        <v>63.15</v>
      </c>
      <c r="E27" s="101">
        <v>936.6</v>
      </c>
      <c r="F27" s="101">
        <v>77.275000000000006</v>
      </c>
      <c r="G27" s="101">
        <v>36.85</v>
      </c>
      <c r="H27" s="101">
        <f>33.5+70+3.66</f>
        <v>107.16</v>
      </c>
      <c r="I27" s="101">
        <v>14.84</v>
      </c>
      <c r="J27" s="101">
        <v>12.6</v>
      </c>
      <c r="K27" s="105">
        <v>771.5</v>
      </c>
      <c r="L27" s="105">
        <v>37</v>
      </c>
      <c r="M27" s="105">
        <v>114</v>
      </c>
      <c r="N27" s="105">
        <v>62</v>
      </c>
      <c r="O27" s="101" t="s">
        <v>368</v>
      </c>
      <c r="P27" s="105">
        <v>8</v>
      </c>
      <c r="Q27" s="105">
        <v>3.4</v>
      </c>
      <c r="R27" s="101">
        <v>51.5</v>
      </c>
      <c r="S27" s="101">
        <v>13</v>
      </c>
      <c r="T27" s="101">
        <v>68.67</v>
      </c>
      <c r="U27" s="101">
        <v>35</v>
      </c>
      <c r="V27" s="101">
        <v>39</v>
      </c>
      <c r="W27" s="101">
        <v>1</v>
      </c>
      <c r="X27" s="101">
        <v>4.5</v>
      </c>
      <c r="Y27" s="101">
        <v>5.5</v>
      </c>
      <c r="Z27" s="101">
        <v>1.2649999999999999</v>
      </c>
      <c r="AA27" s="102" t="s">
        <v>368</v>
      </c>
      <c r="AB27" s="102" t="s">
        <v>368</v>
      </c>
      <c r="AC27" s="101">
        <v>2988.74</v>
      </c>
    </row>
    <row r="28" spans="1:29" ht="11.25" customHeight="1">
      <c r="A28" s="73">
        <v>2005</v>
      </c>
      <c r="B28" s="101">
        <v>369.06</v>
      </c>
      <c r="C28" s="101">
        <v>135.78</v>
      </c>
      <c r="D28" s="101">
        <v>60.54</v>
      </c>
      <c r="E28" s="101">
        <v>938.55</v>
      </c>
      <c r="F28" s="101">
        <v>78.790000000000006</v>
      </c>
      <c r="G28" s="101">
        <v>36.15</v>
      </c>
      <c r="H28" s="101">
        <f>32+67+3.38</f>
        <v>102.38</v>
      </c>
      <c r="I28" s="101">
        <v>13.94</v>
      </c>
      <c r="J28" s="101">
        <v>12</v>
      </c>
      <c r="K28" s="105">
        <v>745.8</v>
      </c>
      <c r="L28" s="105">
        <v>36.1</v>
      </c>
      <c r="M28" s="105">
        <v>101.5</v>
      </c>
      <c r="N28" s="105">
        <v>61.5</v>
      </c>
      <c r="O28" s="101" t="s">
        <v>368</v>
      </c>
      <c r="P28" s="105">
        <v>6.4</v>
      </c>
      <c r="Q28" s="105">
        <v>2.9</v>
      </c>
      <c r="R28" s="101">
        <v>52.46</v>
      </c>
      <c r="S28" s="101">
        <v>14</v>
      </c>
      <c r="T28" s="101">
        <v>67.7</v>
      </c>
      <c r="U28" s="101">
        <v>35.4</v>
      </c>
      <c r="V28" s="101">
        <v>38.6</v>
      </c>
      <c r="W28" s="101">
        <v>0.98</v>
      </c>
      <c r="X28" s="101">
        <v>4.5</v>
      </c>
      <c r="Y28" s="101">
        <v>5.7</v>
      </c>
      <c r="Z28" s="101">
        <v>1.48</v>
      </c>
      <c r="AA28" s="102" t="s">
        <v>368</v>
      </c>
      <c r="AB28" s="102" t="s">
        <v>368</v>
      </c>
      <c r="AC28" s="101">
        <v>2922.2099999999996</v>
      </c>
    </row>
    <row r="29" spans="1:29" ht="11.25" customHeight="1">
      <c r="A29" s="73">
        <v>2006</v>
      </c>
      <c r="B29" s="101">
        <v>359.9</v>
      </c>
      <c r="C29" s="101">
        <v>129.13</v>
      </c>
      <c r="D29" s="101">
        <v>59.84</v>
      </c>
      <c r="E29" s="101">
        <v>940.6</v>
      </c>
      <c r="F29" s="101">
        <v>80.599999999999994</v>
      </c>
      <c r="G29" s="101">
        <v>35.549999999999997</v>
      </c>
      <c r="H29" s="101">
        <f>31+65+3.38</f>
        <v>99.38</v>
      </c>
      <c r="I29" s="101">
        <v>13.05</v>
      </c>
      <c r="J29" s="101">
        <v>10.3</v>
      </c>
      <c r="K29" s="105">
        <v>693.1</v>
      </c>
      <c r="L29" s="105">
        <v>34.799999999999997</v>
      </c>
      <c r="M29" s="105">
        <v>89.1</v>
      </c>
      <c r="N29" s="105">
        <v>61</v>
      </c>
      <c r="O29" s="101" t="s">
        <v>368</v>
      </c>
      <c r="P29" s="105">
        <v>6.3</v>
      </c>
      <c r="Q29" s="105">
        <v>2.5</v>
      </c>
      <c r="R29" s="101">
        <v>53.46</v>
      </c>
      <c r="S29" s="101">
        <v>12.6</v>
      </c>
      <c r="T29" s="101">
        <v>71.83</v>
      </c>
      <c r="U29" s="101">
        <v>34.4</v>
      </c>
      <c r="V29" s="101">
        <v>38.5</v>
      </c>
      <c r="W29" s="101">
        <v>1.1000000000000001</v>
      </c>
      <c r="X29" s="101">
        <v>4.2</v>
      </c>
      <c r="Y29" s="101">
        <v>5.5</v>
      </c>
      <c r="Z29" s="101">
        <v>1.53</v>
      </c>
      <c r="AA29" s="102" t="s">
        <v>368</v>
      </c>
      <c r="AB29" s="102" t="s">
        <v>368</v>
      </c>
      <c r="AC29" s="101">
        <v>2838.27</v>
      </c>
    </row>
    <row r="30" spans="1:29" ht="11.25" customHeight="1">
      <c r="A30" s="73">
        <v>2007</v>
      </c>
      <c r="B30" s="101">
        <v>350.89</v>
      </c>
      <c r="C30" s="101">
        <v>125.31</v>
      </c>
      <c r="D30" s="101">
        <v>58.64</v>
      </c>
      <c r="E30" s="101">
        <v>936.5</v>
      </c>
      <c r="F30" s="101">
        <v>81.67</v>
      </c>
      <c r="G30" s="101">
        <v>34.75</v>
      </c>
      <c r="H30" s="101">
        <v>96.84</v>
      </c>
      <c r="I30" s="101">
        <v>12.65</v>
      </c>
      <c r="J30" s="101">
        <v>9.1</v>
      </c>
      <c r="K30" s="105">
        <v>677.3</v>
      </c>
      <c r="L30" s="105">
        <v>36.799999999999997</v>
      </c>
      <c r="M30" s="105">
        <v>86.1</v>
      </c>
      <c r="N30" s="105">
        <v>60.5</v>
      </c>
      <c r="O30" s="101" t="s">
        <v>368</v>
      </c>
      <c r="P30" s="105">
        <v>5.5</v>
      </c>
      <c r="Q30" s="234" t="s">
        <v>370</v>
      </c>
      <c r="R30" s="101">
        <v>52.18</v>
      </c>
      <c r="S30" s="104" t="s">
        <v>372</v>
      </c>
      <c r="T30" s="101">
        <v>73.349999999999994</v>
      </c>
      <c r="U30" s="101">
        <v>32.4</v>
      </c>
      <c r="V30" s="101">
        <v>38.1</v>
      </c>
      <c r="W30" s="101">
        <v>1.3</v>
      </c>
      <c r="X30" s="101">
        <v>4.2</v>
      </c>
      <c r="Y30" s="101">
        <v>5.3</v>
      </c>
      <c r="Z30" s="101">
        <v>1.31</v>
      </c>
      <c r="AA30" s="102" t="s">
        <v>368</v>
      </c>
      <c r="AB30" s="102" t="s">
        <v>368</v>
      </c>
      <c r="AC30" s="101">
        <v>2780.69</v>
      </c>
    </row>
    <row r="31" spans="1:29" ht="11.25" customHeight="1">
      <c r="A31" s="73">
        <v>2008</v>
      </c>
      <c r="B31" s="101">
        <v>348.79</v>
      </c>
      <c r="C31" s="101">
        <v>123.9</v>
      </c>
      <c r="D31" s="101">
        <v>58.62</v>
      </c>
      <c r="E31" s="101">
        <v>944.8</v>
      </c>
      <c r="F31" s="101">
        <v>82.61</v>
      </c>
      <c r="G31" s="101">
        <v>34.75</v>
      </c>
      <c r="H31" s="101">
        <v>95.24</v>
      </c>
      <c r="I31" s="101">
        <v>12.45</v>
      </c>
      <c r="J31" s="101">
        <v>9.4</v>
      </c>
      <c r="K31" s="105">
        <v>662.8</v>
      </c>
      <c r="L31" s="105">
        <v>40.5</v>
      </c>
      <c r="M31" s="105">
        <v>83.4</v>
      </c>
      <c r="N31" s="105">
        <v>59</v>
      </c>
      <c r="O31" s="101" t="s">
        <v>368</v>
      </c>
      <c r="P31" s="105">
        <v>5.2</v>
      </c>
      <c r="Q31" s="234" t="s">
        <v>370</v>
      </c>
      <c r="R31" s="101">
        <v>54.47</v>
      </c>
      <c r="S31" s="104" t="s">
        <v>372</v>
      </c>
      <c r="T31" s="101">
        <v>72.83</v>
      </c>
      <c r="U31" s="101">
        <v>30.3</v>
      </c>
      <c r="V31" s="101">
        <v>38.200000000000003</v>
      </c>
      <c r="W31" s="101">
        <v>1.1000000000000001</v>
      </c>
      <c r="X31" s="101">
        <v>4.2</v>
      </c>
      <c r="Y31" s="101">
        <v>5.7</v>
      </c>
      <c r="Z31" s="101">
        <v>1.38</v>
      </c>
      <c r="AA31" s="102" t="s">
        <v>368</v>
      </c>
      <c r="AB31" s="102" t="s">
        <v>368</v>
      </c>
      <c r="AC31" s="101">
        <v>2769.6400000000003</v>
      </c>
    </row>
    <row r="32" spans="1:29" ht="11.25" customHeight="1">
      <c r="A32" s="73">
        <v>2009</v>
      </c>
      <c r="B32" s="101">
        <v>344.9</v>
      </c>
      <c r="C32" s="101">
        <v>118.33</v>
      </c>
      <c r="D32" s="101">
        <v>57</v>
      </c>
      <c r="E32" s="101">
        <v>965.74</v>
      </c>
      <c r="F32" s="101">
        <v>85.31</v>
      </c>
      <c r="G32" s="101">
        <v>35.549999999999997</v>
      </c>
      <c r="H32" s="101">
        <v>93.19</v>
      </c>
      <c r="I32" s="101">
        <v>12.35</v>
      </c>
      <c r="J32" s="101">
        <v>9.3000000000000007</v>
      </c>
      <c r="K32" s="105">
        <v>656</v>
      </c>
      <c r="L32" s="105">
        <v>44.2</v>
      </c>
      <c r="M32" s="105">
        <v>80.400000000000006</v>
      </c>
      <c r="N32" s="105">
        <v>59</v>
      </c>
      <c r="O32" s="101" t="s">
        <v>368</v>
      </c>
      <c r="P32" s="105">
        <v>5.2</v>
      </c>
      <c r="Q32" s="234" t="s">
        <v>370</v>
      </c>
      <c r="R32" s="101">
        <v>58.08</v>
      </c>
      <c r="S32" s="104" t="s">
        <v>372</v>
      </c>
      <c r="T32" s="101">
        <v>66.27</v>
      </c>
      <c r="U32" s="101">
        <v>27.3</v>
      </c>
      <c r="V32" s="101">
        <v>38.5</v>
      </c>
      <c r="W32" s="101">
        <v>1.1000000000000001</v>
      </c>
      <c r="X32" s="101">
        <v>4.2</v>
      </c>
      <c r="Y32" s="101">
        <v>6.7</v>
      </c>
      <c r="Z32" s="101">
        <v>1.325</v>
      </c>
      <c r="AA32" s="102" t="s">
        <v>368</v>
      </c>
      <c r="AB32" s="102" t="s">
        <v>368</v>
      </c>
      <c r="AC32" s="101">
        <v>2769.9450000000002</v>
      </c>
    </row>
    <row r="33" spans="1:30" ht="11.25" customHeight="1">
      <c r="A33" s="73">
        <v>2010</v>
      </c>
      <c r="B33" s="101">
        <v>336.6</v>
      </c>
      <c r="C33" s="101">
        <v>116.78</v>
      </c>
      <c r="D33" s="101">
        <v>56</v>
      </c>
      <c r="E33" s="101">
        <v>994.73</v>
      </c>
      <c r="F33" s="101">
        <v>85.03</v>
      </c>
      <c r="G33" s="101">
        <v>35.65</v>
      </c>
      <c r="H33" s="101">
        <v>88.06</v>
      </c>
      <c r="I33" s="101">
        <v>12.15</v>
      </c>
      <c r="J33" s="101">
        <v>8.1</v>
      </c>
      <c r="K33" s="105">
        <v>642</v>
      </c>
      <c r="L33" s="105">
        <v>45.8</v>
      </c>
      <c r="M33" s="105">
        <v>75.7</v>
      </c>
      <c r="N33" s="105">
        <v>57</v>
      </c>
      <c r="O33" s="101" t="s">
        <v>368</v>
      </c>
      <c r="P33" s="105">
        <v>4.7</v>
      </c>
      <c r="Q33" s="234" t="s">
        <v>370</v>
      </c>
      <c r="R33" s="101">
        <v>56.89</v>
      </c>
      <c r="S33" s="102" t="s">
        <v>368</v>
      </c>
      <c r="T33" s="101">
        <v>59.93</v>
      </c>
      <c r="U33" s="101">
        <v>25.3</v>
      </c>
      <c r="V33" s="101">
        <v>38.5</v>
      </c>
      <c r="W33" s="101">
        <v>1.1000000000000001</v>
      </c>
      <c r="X33" s="101">
        <v>4.2</v>
      </c>
      <c r="Y33" s="101">
        <v>7.7</v>
      </c>
      <c r="Z33" s="101">
        <v>1.35</v>
      </c>
      <c r="AA33" s="102" t="s">
        <v>368</v>
      </c>
      <c r="AB33" s="102" t="s">
        <v>368</v>
      </c>
      <c r="AC33" s="101">
        <v>2753.2700000000004</v>
      </c>
    </row>
    <row r="34" spans="1:30" ht="11.25" customHeight="1">
      <c r="A34" s="73">
        <v>2011</v>
      </c>
      <c r="B34" s="101">
        <v>330.8</v>
      </c>
      <c r="C34" s="101">
        <v>111.83</v>
      </c>
      <c r="D34" s="101">
        <v>53.6</v>
      </c>
      <c r="E34" s="101">
        <v>1008.93</v>
      </c>
      <c r="F34" s="101">
        <v>85.67</v>
      </c>
      <c r="G34" s="101">
        <v>36.4</v>
      </c>
      <c r="H34" s="101">
        <v>82.76</v>
      </c>
      <c r="I34" s="101">
        <v>11.85</v>
      </c>
      <c r="J34" s="101">
        <v>7.9</v>
      </c>
      <c r="K34" s="105">
        <v>628</v>
      </c>
      <c r="L34" s="105">
        <v>48.3</v>
      </c>
      <c r="M34" s="105">
        <v>73.599999999999994</v>
      </c>
      <c r="N34" s="105">
        <v>55</v>
      </c>
      <c r="O34" s="101" t="s">
        <v>368</v>
      </c>
      <c r="P34" s="105">
        <v>4.3</v>
      </c>
      <c r="Q34" s="234" t="s">
        <v>370</v>
      </c>
      <c r="R34" s="101">
        <v>57.25</v>
      </c>
      <c r="S34" s="102" t="s">
        <v>368</v>
      </c>
      <c r="T34" s="101">
        <v>59.95</v>
      </c>
      <c r="U34" s="101">
        <v>22.4</v>
      </c>
      <c r="V34" s="101">
        <v>38.5</v>
      </c>
      <c r="W34" s="101">
        <v>1</v>
      </c>
      <c r="X34" s="101">
        <v>4</v>
      </c>
      <c r="Y34" s="101">
        <v>8.4</v>
      </c>
      <c r="Z34" s="101">
        <v>1.3</v>
      </c>
      <c r="AA34" s="102" t="s">
        <v>368</v>
      </c>
      <c r="AB34" s="102" t="s">
        <v>368</v>
      </c>
      <c r="AC34" s="101">
        <v>2731.74</v>
      </c>
    </row>
    <row r="35" spans="1:30" ht="11.25" customHeight="1">
      <c r="A35" s="332" t="s">
        <v>379</v>
      </c>
      <c r="B35" s="101">
        <v>325.2</v>
      </c>
      <c r="C35" s="101">
        <v>109.04</v>
      </c>
      <c r="D35" s="101">
        <v>50.1</v>
      </c>
      <c r="E35" s="101">
        <v>1018.02</v>
      </c>
      <c r="F35" s="101">
        <v>86.39</v>
      </c>
      <c r="G35" s="101">
        <v>37.299999999999997</v>
      </c>
      <c r="H35" s="101">
        <v>77.599999999999994</v>
      </c>
      <c r="I35" s="101">
        <v>11.35</v>
      </c>
      <c r="J35" s="101">
        <v>7.4</v>
      </c>
      <c r="K35" s="105">
        <v>618.4</v>
      </c>
      <c r="L35" s="105">
        <v>52.6</v>
      </c>
      <c r="M35" s="105">
        <v>72.2</v>
      </c>
      <c r="N35" s="105">
        <v>54.5</v>
      </c>
      <c r="O35" s="101" t="s">
        <v>368</v>
      </c>
      <c r="P35" s="105">
        <v>4.0999999999999996</v>
      </c>
      <c r="Q35" s="234" t="s">
        <v>370</v>
      </c>
      <c r="R35" s="101">
        <v>58.31</v>
      </c>
      <c r="S35" s="102" t="s">
        <v>368</v>
      </c>
      <c r="T35" s="104" t="s">
        <v>370</v>
      </c>
      <c r="U35" s="101">
        <v>19.600000000000001</v>
      </c>
      <c r="V35" s="101">
        <v>40.299999999999997</v>
      </c>
      <c r="W35" s="104" t="s">
        <v>370</v>
      </c>
      <c r="X35" s="101">
        <v>3.7</v>
      </c>
      <c r="Y35" s="101">
        <v>8.8000000000000007</v>
      </c>
      <c r="Z35" s="104" t="s">
        <v>370</v>
      </c>
      <c r="AA35" s="102" t="s">
        <v>368</v>
      </c>
      <c r="AB35" s="102" t="s">
        <v>368</v>
      </c>
      <c r="AC35" s="101">
        <v>2717.16</v>
      </c>
    </row>
    <row r="36" spans="1:30" ht="11.25" customHeight="1">
      <c r="A36" s="73">
        <v>2013</v>
      </c>
      <c r="B36" s="101">
        <v>328.67</v>
      </c>
      <c r="C36" s="101">
        <v>106.29</v>
      </c>
      <c r="D36" s="101">
        <v>49.4</v>
      </c>
      <c r="E36" s="101">
        <v>1042.1199999999999</v>
      </c>
      <c r="F36" s="101">
        <v>90.1</v>
      </c>
      <c r="G36" s="101">
        <v>38.15</v>
      </c>
      <c r="H36" s="101">
        <v>71.599999999999994</v>
      </c>
      <c r="I36" s="101">
        <v>12.15</v>
      </c>
      <c r="J36" s="101">
        <v>7</v>
      </c>
      <c r="K36" s="105">
        <v>607.20000000000005</v>
      </c>
      <c r="L36" s="105">
        <v>54.7</v>
      </c>
      <c r="M36" s="105">
        <v>71.400000000000006</v>
      </c>
      <c r="N36" s="105">
        <v>54</v>
      </c>
      <c r="O36" s="101" t="s">
        <v>368</v>
      </c>
      <c r="P36" s="105">
        <v>3.9</v>
      </c>
      <c r="Q36" s="234" t="s">
        <v>370</v>
      </c>
      <c r="R36" s="101">
        <v>60.41</v>
      </c>
      <c r="S36" s="102" t="s">
        <v>368</v>
      </c>
      <c r="T36" s="104">
        <v>61.45</v>
      </c>
      <c r="U36" s="101">
        <v>19.5</v>
      </c>
      <c r="V36" s="101">
        <v>42</v>
      </c>
      <c r="W36" s="104">
        <v>1.25</v>
      </c>
      <c r="X36" s="101">
        <v>3.8</v>
      </c>
      <c r="Y36" s="101">
        <v>8.1999999999999993</v>
      </c>
      <c r="Z36" s="101">
        <v>0.7</v>
      </c>
      <c r="AA36" s="102" t="s">
        <v>368</v>
      </c>
      <c r="AB36" s="102" t="s">
        <v>368</v>
      </c>
      <c r="AC36" s="101">
        <v>2733.9900000000002</v>
      </c>
    </row>
    <row r="37" spans="1:30" ht="11.25" customHeight="1">
      <c r="A37" s="73">
        <v>2014</v>
      </c>
      <c r="B37" s="101">
        <v>329.88</v>
      </c>
      <c r="C37" s="101">
        <v>102.54</v>
      </c>
      <c r="D37" s="101">
        <v>49.1</v>
      </c>
      <c r="E37" s="101">
        <v>1033.7</v>
      </c>
      <c r="F37" s="101">
        <v>89.7</v>
      </c>
      <c r="G37" s="101">
        <v>37.85</v>
      </c>
      <c r="H37" s="101">
        <v>67</v>
      </c>
      <c r="I37" s="101">
        <v>12.12</v>
      </c>
      <c r="J37" s="101">
        <v>6.3</v>
      </c>
      <c r="K37" s="105">
        <v>591.79999999999995</v>
      </c>
      <c r="L37" s="105">
        <v>58.5</v>
      </c>
      <c r="M37" s="105">
        <v>69.5</v>
      </c>
      <c r="N37" s="105">
        <v>54.3</v>
      </c>
      <c r="O37" s="101" t="s">
        <v>368</v>
      </c>
      <c r="P37" s="105">
        <v>3.6</v>
      </c>
      <c r="Q37" s="234" t="s">
        <v>370</v>
      </c>
      <c r="R37" s="101">
        <v>59.895000000000003</v>
      </c>
      <c r="S37" s="102" t="s">
        <v>368</v>
      </c>
      <c r="T37" s="104">
        <v>59.25</v>
      </c>
      <c r="U37" s="101">
        <v>20.399999999999999</v>
      </c>
      <c r="V37" s="101">
        <v>40.6</v>
      </c>
      <c r="W37" s="104">
        <v>1.21</v>
      </c>
      <c r="X37" s="101">
        <v>3.7</v>
      </c>
      <c r="Y37" s="101">
        <v>10</v>
      </c>
      <c r="Z37" s="101">
        <v>0.9</v>
      </c>
      <c r="AA37" s="102" t="s">
        <v>368</v>
      </c>
      <c r="AB37" s="102" t="s">
        <v>368</v>
      </c>
      <c r="AC37" s="101">
        <v>2701.8449999999998</v>
      </c>
    </row>
    <row r="38" spans="1:30" ht="11.25" customHeight="1">
      <c r="A38" s="73">
        <v>2015</v>
      </c>
      <c r="B38" s="101">
        <v>332.18</v>
      </c>
      <c r="C38" s="101">
        <v>99.19</v>
      </c>
      <c r="D38" s="101">
        <v>48.74</v>
      </c>
      <c r="E38" s="101">
        <v>1024.2</v>
      </c>
      <c r="F38" s="101">
        <v>91.83</v>
      </c>
      <c r="G38" s="101">
        <v>37.35</v>
      </c>
      <c r="H38" s="101">
        <v>64.92</v>
      </c>
      <c r="I38" s="101">
        <v>11.52</v>
      </c>
      <c r="J38" s="101">
        <v>6.4</v>
      </c>
      <c r="K38" s="105">
        <v>575.9</v>
      </c>
      <c r="L38" s="105">
        <v>63.4</v>
      </c>
      <c r="M38" s="105">
        <v>67.3</v>
      </c>
      <c r="N38" s="105">
        <v>55.3</v>
      </c>
      <c r="O38" s="101" t="s">
        <v>368</v>
      </c>
      <c r="P38" s="105">
        <v>3</v>
      </c>
      <c r="Q38" s="234" t="s">
        <v>370</v>
      </c>
      <c r="R38" s="101">
        <v>58.01</v>
      </c>
      <c r="S38" s="102" t="s">
        <v>368</v>
      </c>
      <c r="T38" s="104">
        <v>59.65</v>
      </c>
      <c r="U38" s="101">
        <v>19.3</v>
      </c>
      <c r="V38" s="101">
        <v>40.9</v>
      </c>
      <c r="W38" s="104">
        <v>1.1499999999999999</v>
      </c>
      <c r="X38" s="101">
        <v>3.5</v>
      </c>
      <c r="Y38" s="101">
        <v>10.199999999999999</v>
      </c>
      <c r="Z38" s="101">
        <v>0.9</v>
      </c>
      <c r="AA38" s="102" t="s">
        <v>368</v>
      </c>
      <c r="AB38" s="102" t="s">
        <v>368</v>
      </c>
      <c r="AC38" s="101">
        <v>2674.8400000000006</v>
      </c>
      <c r="AD38" s="246"/>
    </row>
    <row r="39" spans="1:30" ht="11.25" customHeight="1">
      <c r="A39" s="73">
        <v>2016</v>
      </c>
      <c r="B39" s="101">
        <v>328.8</v>
      </c>
      <c r="C39" s="101">
        <v>92.87</v>
      </c>
      <c r="D39" s="101">
        <v>46.1</v>
      </c>
      <c r="E39" s="101">
        <v>1009.6</v>
      </c>
      <c r="F39" s="101">
        <v>91.7</v>
      </c>
      <c r="G39" s="101">
        <v>35.9</v>
      </c>
      <c r="H39" s="101">
        <v>60</v>
      </c>
      <c r="I39" s="101">
        <v>11</v>
      </c>
      <c r="J39" s="101">
        <v>6.5</v>
      </c>
      <c r="K39" s="105">
        <v>551.4</v>
      </c>
      <c r="L39" s="105">
        <v>65.3</v>
      </c>
      <c r="M39" s="105">
        <v>64.099999999999994</v>
      </c>
      <c r="N39" s="105">
        <v>54.5</v>
      </c>
      <c r="O39" s="101" t="s">
        <v>368</v>
      </c>
      <c r="P39" s="105">
        <v>2.5</v>
      </c>
      <c r="Q39" s="234" t="s">
        <v>370</v>
      </c>
      <c r="R39" s="101">
        <v>53.76</v>
      </c>
      <c r="S39" s="102" t="s">
        <v>368</v>
      </c>
      <c r="T39" s="104">
        <v>57.7</v>
      </c>
      <c r="U39" s="101">
        <v>18</v>
      </c>
      <c r="V39" s="101">
        <v>41.5</v>
      </c>
      <c r="W39" s="104">
        <v>1.05</v>
      </c>
      <c r="X39" s="101">
        <v>3.9</v>
      </c>
      <c r="Y39" s="101">
        <v>12.3</v>
      </c>
      <c r="Z39" s="101">
        <v>0.7</v>
      </c>
      <c r="AA39" s="102" t="s">
        <v>368</v>
      </c>
      <c r="AB39" s="102" t="s">
        <v>368</v>
      </c>
      <c r="AC39" s="101">
        <v>2609.1800000000003</v>
      </c>
      <c r="AD39" s="347"/>
    </row>
    <row r="40" spans="1:30" ht="11.25" customHeight="1">
      <c r="A40" s="73">
        <v>2017</v>
      </c>
      <c r="B40" s="101">
        <v>328.2</v>
      </c>
      <c r="C40" s="101">
        <v>91.95</v>
      </c>
      <c r="D40" s="101">
        <v>46.2</v>
      </c>
      <c r="E40" s="101">
        <v>997.8</v>
      </c>
      <c r="F40" s="101">
        <v>92.5</v>
      </c>
      <c r="G40" s="101">
        <v>35.299999999999997</v>
      </c>
      <c r="H40" s="101">
        <v>60</v>
      </c>
      <c r="I40" s="101">
        <v>11.3</v>
      </c>
      <c r="J40" s="101">
        <v>6.7</v>
      </c>
      <c r="K40" s="105">
        <v>527.5</v>
      </c>
      <c r="L40" s="105">
        <v>68.400000000000006</v>
      </c>
      <c r="M40" s="105">
        <v>59.6</v>
      </c>
      <c r="N40" s="303">
        <v>54.3</v>
      </c>
      <c r="O40" s="101" t="s">
        <v>368</v>
      </c>
      <c r="P40" s="234" t="s">
        <v>370</v>
      </c>
      <c r="Q40" s="234" t="s">
        <v>370</v>
      </c>
      <c r="R40" s="101">
        <v>53.2</v>
      </c>
      <c r="S40" s="102" t="s">
        <v>368</v>
      </c>
      <c r="T40" s="104">
        <v>58.14</v>
      </c>
      <c r="U40" s="101">
        <v>17</v>
      </c>
      <c r="V40" s="101">
        <v>39.9</v>
      </c>
      <c r="W40" s="104">
        <v>0.95</v>
      </c>
      <c r="X40" s="101">
        <v>3.6</v>
      </c>
      <c r="Y40" s="101">
        <v>13.4</v>
      </c>
      <c r="Z40" s="101">
        <v>1.1000000000000001</v>
      </c>
      <c r="AA40" s="102" t="s">
        <v>368</v>
      </c>
      <c r="AB40" s="102" t="s">
        <v>368</v>
      </c>
      <c r="AC40" s="101">
        <v>2567.04</v>
      </c>
      <c r="AD40" s="347"/>
    </row>
    <row r="41" spans="1:30" ht="11.25" customHeight="1">
      <c r="A41" s="73">
        <v>2018</v>
      </c>
      <c r="B41" s="101">
        <v>290.60000000000002</v>
      </c>
      <c r="C41" s="101">
        <v>74.7</v>
      </c>
      <c r="D41" s="101">
        <v>46.3</v>
      </c>
      <c r="E41" s="101">
        <v>937</v>
      </c>
      <c r="F41" s="101">
        <v>85</v>
      </c>
      <c r="G41" s="101">
        <v>35.200000000000003</v>
      </c>
      <c r="H41" s="101">
        <v>59</v>
      </c>
      <c r="I41" s="101">
        <v>10.6</v>
      </c>
      <c r="J41" s="101" t="s">
        <v>368</v>
      </c>
      <c r="K41" s="105">
        <v>517.5</v>
      </c>
      <c r="L41" s="105">
        <v>71.3</v>
      </c>
      <c r="M41" s="105">
        <v>54.8</v>
      </c>
      <c r="N41" s="304">
        <v>54.3</v>
      </c>
      <c r="O41" s="101" t="s">
        <v>368</v>
      </c>
      <c r="P41" s="234" t="s">
        <v>370</v>
      </c>
      <c r="Q41" s="234" t="s">
        <v>370</v>
      </c>
      <c r="R41" s="101">
        <v>48.72</v>
      </c>
      <c r="S41" s="102" t="s">
        <v>368</v>
      </c>
      <c r="T41" s="104">
        <v>53.64</v>
      </c>
      <c r="U41" s="101">
        <v>14</v>
      </c>
      <c r="V41" s="101">
        <v>39.299999999999997</v>
      </c>
      <c r="W41" s="102" t="s">
        <v>368</v>
      </c>
      <c r="X41" s="101">
        <v>3.9</v>
      </c>
      <c r="Y41" s="101">
        <v>15</v>
      </c>
      <c r="Z41" s="101">
        <v>0.8</v>
      </c>
      <c r="AA41" s="102" t="s">
        <v>368</v>
      </c>
      <c r="AB41" s="102" t="s">
        <v>368</v>
      </c>
      <c r="AC41" s="101">
        <v>2411.6600000000003</v>
      </c>
      <c r="AD41" s="246"/>
    </row>
    <row r="42" spans="1:30" ht="11.25" customHeight="1">
      <c r="A42" s="73">
        <v>2019</v>
      </c>
      <c r="B42" s="101">
        <v>294.8</v>
      </c>
      <c r="C42" s="101">
        <v>74.3</v>
      </c>
      <c r="D42" s="101">
        <v>44.5</v>
      </c>
      <c r="E42" s="101">
        <v>935</v>
      </c>
      <c r="F42" s="101">
        <v>85.5</v>
      </c>
      <c r="G42" s="101">
        <v>33.799999999999997</v>
      </c>
      <c r="H42" s="101">
        <v>58</v>
      </c>
      <c r="I42" s="101">
        <v>9.6</v>
      </c>
      <c r="J42" s="101" t="s">
        <v>368</v>
      </c>
      <c r="K42" s="105">
        <v>509.6</v>
      </c>
      <c r="L42" s="105">
        <v>72.3</v>
      </c>
      <c r="M42" s="105">
        <v>49.7</v>
      </c>
      <c r="N42" s="304">
        <v>54.3</v>
      </c>
      <c r="O42" s="101" t="s">
        <v>368</v>
      </c>
      <c r="P42" s="234" t="s">
        <v>370</v>
      </c>
      <c r="Q42" s="234" t="s">
        <v>370</v>
      </c>
      <c r="R42" s="101">
        <v>43.5</v>
      </c>
      <c r="S42" s="102" t="s">
        <v>368</v>
      </c>
      <c r="T42" s="104">
        <v>52.92</v>
      </c>
      <c r="U42" s="101">
        <v>14.5</v>
      </c>
      <c r="V42" s="101">
        <v>38.5</v>
      </c>
      <c r="W42" s="102" t="s">
        <v>368</v>
      </c>
      <c r="X42" s="101">
        <v>4.4000000000000004</v>
      </c>
      <c r="Y42" s="101">
        <v>15.4</v>
      </c>
      <c r="Z42" s="101">
        <v>0.69</v>
      </c>
      <c r="AA42" s="102" t="s">
        <v>368</v>
      </c>
      <c r="AB42" s="102" t="s">
        <v>368</v>
      </c>
      <c r="AC42" s="101">
        <v>2391.3100000000004</v>
      </c>
      <c r="AD42" s="246"/>
    </row>
    <row r="43" spans="1:30" ht="11.25" customHeight="1">
      <c r="A43" s="73">
        <v>2020</v>
      </c>
      <c r="B43" s="101">
        <v>295.8</v>
      </c>
      <c r="C43" s="101">
        <v>76</v>
      </c>
      <c r="D43" s="101">
        <v>43.4</v>
      </c>
      <c r="E43" s="101">
        <v>925</v>
      </c>
      <c r="F43" s="101">
        <v>85</v>
      </c>
      <c r="G43" s="101">
        <v>31.4</v>
      </c>
      <c r="H43" s="101">
        <v>53</v>
      </c>
      <c r="I43" s="101">
        <v>8.4600000000000009</v>
      </c>
      <c r="J43" s="101" t="s">
        <v>368</v>
      </c>
      <c r="K43" s="105">
        <v>503.7</v>
      </c>
      <c r="L43" s="105">
        <v>73.900000000000006</v>
      </c>
      <c r="M43" s="105">
        <v>46.4</v>
      </c>
      <c r="N43" s="304">
        <v>57.3</v>
      </c>
      <c r="O43" s="101" t="s">
        <v>368</v>
      </c>
      <c r="P43" s="234" t="s">
        <v>370</v>
      </c>
      <c r="Q43" s="234" t="s">
        <v>370</v>
      </c>
      <c r="R43" s="101">
        <v>46.5</v>
      </c>
      <c r="S43" s="102" t="s">
        <v>368</v>
      </c>
      <c r="T43" s="104">
        <v>52.72</v>
      </c>
      <c r="U43" s="101">
        <v>13.6</v>
      </c>
      <c r="V43" s="101">
        <v>39.200000000000003</v>
      </c>
      <c r="W43" s="102" t="s">
        <v>368</v>
      </c>
      <c r="X43" s="101">
        <v>4.4000000000000004</v>
      </c>
      <c r="Y43" s="101">
        <v>16.5</v>
      </c>
      <c r="Z43" s="101">
        <v>0.6</v>
      </c>
      <c r="AA43" s="102" t="s">
        <v>368</v>
      </c>
      <c r="AB43" s="102" t="s">
        <v>368</v>
      </c>
      <c r="AC43" s="101">
        <v>2372.88</v>
      </c>
      <c r="AD43" s="246"/>
    </row>
    <row r="44" spans="1:30" ht="11.25" customHeight="1">
      <c r="A44" s="73">
        <v>2021</v>
      </c>
      <c r="B44" s="101">
        <v>288.8</v>
      </c>
      <c r="C44" s="101">
        <v>74.599999999999994</v>
      </c>
      <c r="D44" s="101">
        <v>41.5</v>
      </c>
      <c r="E44" s="101">
        <v>904</v>
      </c>
      <c r="F44" s="101">
        <v>84.5</v>
      </c>
      <c r="G44" s="101">
        <v>30.7</v>
      </c>
      <c r="H44" s="101">
        <v>49.8</v>
      </c>
      <c r="I44" s="101">
        <v>7.17</v>
      </c>
      <c r="J44" s="101" t="s">
        <v>368</v>
      </c>
      <c r="K44" s="105">
        <v>491.7</v>
      </c>
      <c r="L44" s="105">
        <v>74.8</v>
      </c>
      <c r="M44" s="105">
        <v>42.7</v>
      </c>
      <c r="N44" s="304">
        <v>57</v>
      </c>
      <c r="O44" s="101" t="s">
        <v>368</v>
      </c>
      <c r="P44" s="234" t="s">
        <v>370</v>
      </c>
      <c r="Q44" s="234" t="s">
        <v>370</v>
      </c>
      <c r="R44" s="101">
        <v>49.1</v>
      </c>
      <c r="S44" s="102" t="s">
        <v>368</v>
      </c>
      <c r="T44" s="104">
        <v>51.84</v>
      </c>
      <c r="U44" s="101">
        <v>13</v>
      </c>
      <c r="V44" s="101">
        <v>37.6</v>
      </c>
      <c r="W44" s="102" t="s">
        <v>368</v>
      </c>
      <c r="X44" s="101">
        <v>4.5</v>
      </c>
      <c r="Y44" s="101">
        <v>16.2</v>
      </c>
      <c r="Z44" s="101">
        <v>0.6</v>
      </c>
      <c r="AA44" s="102" t="s">
        <v>368</v>
      </c>
      <c r="AB44" s="102" t="s">
        <v>368</v>
      </c>
      <c r="AC44" s="101">
        <v>2320.1099999999997</v>
      </c>
      <c r="AD44" s="246"/>
    </row>
    <row r="45" spans="1:30" ht="11.25" customHeight="1">
      <c r="A45" s="81">
        <v>2022</v>
      </c>
      <c r="B45" s="106">
        <v>288.5</v>
      </c>
      <c r="C45" s="106">
        <v>72.5</v>
      </c>
      <c r="D45" s="106">
        <v>40.6</v>
      </c>
      <c r="E45" s="106">
        <v>900</v>
      </c>
      <c r="F45" s="106">
        <v>84.5</v>
      </c>
      <c r="G45" s="106">
        <v>31.2</v>
      </c>
      <c r="H45" s="106">
        <v>47.6</v>
      </c>
      <c r="I45" s="106">
        <v>6.19</v>
      </c>
      <c r="J45" s="106" t="s">
        <v>368</v>
      </c>
      <c r="K45" s="235">
        <v>461.1</v>
      </c>
      <c r="L45" s="235">
        <v>75.2</v>
      </c>
      <c r="M45" s="235">
        <v>37</v>
      </c>
      <c r="N45" s="305">
        <v>57.7</v>
      </c>
      <c r="O45" s="106" t="s">
        <v>368</v>
      </c>
      <c r="P45" s="245" t="s">
        <v>370</v>
      </c>
      <c r="Q45" s="245" t="s">
        <v>370</v>
      </c>
      <c r="R45" s="106">
        <v>52.6</v>
      </c>
      <c r="S45" s="103" t="s">
        <v>368</v>
      </c>
      <c r="T45" s="106">
        <v>51.73</v>
      </c>
      <c r="U45" s="106">
        <v>13</v>
      </c>
      <c r="V45" s="106">
        <v>37.1</v>
      </c>
      <c r="W45" s="103" t="s">
        <v>368</v>
      </c>
      <c r="X45" s="106">
        <v>4.8</v>
      </c>
      <c r="Y45" s="106">
        <v>16</v>
      </c>
      <c r="Z45" s="106">
        <v>0.5</v>
      </c>
      <c r="AA45" s="103" t="s">
        <v>368</v>
      </c>
      <c r="AB45" s="103" t="s">
        <v>368</v>
      </c>
      <c r="AC45" s="106">
        <v>2277.8200000000002</v>
      </c>
      <c r="AD45" s="246"/>
    </row>
    <row r="46" spans="1:30" ht="11.25" customHeight="1">
      <c r="A46" s="332" t="s">
        <v>369</v>
      </c>
      <c r="Q46" s="237"/>
      <c r="R46" s="79"/>
      <c r="S46" s="79"/>
      <c r="T46" s="79"/>
      <c r="U46" s="79"/>
      <c r="V46" s="79"/>
    </row>
    <row r="47" spans="1:30" ht="11.25" customHeight="1">
      <c r="A47" s="332" t="s">
        <v>395</v>
      </c>
      <c r="Q47" s="237"/>
      <c r="R47" s="79"/>
      <c r="S47" s="79"/>
      <c r="T47" s="79"/>
      <c r="U47" s="79"/>
      <c r="V47" s="79"/>
    </row>
    <row r="48" spans="1:30" ht="11.25" customHeight="1">
      <c r="A48" s="332" t="s">
        <v>371</v>
      </c>
      <c r="Q48" s="237"/>
      <c r="R48" s="79"/>
      <c r="S48" s="79"/>
      <c r="T48" s="79"/>
      <c r="U48" s="79"/>
      <c r="V48" s="79"/>
    </row>
    <row r="49" spans="1:17" s="97" customFormat="1">
      <c r="A49" s="230" t="s">
        <v>171</v>
      </c>
      <c r="K49" s="238"/>
      <c r="L49" s="238"/>
      <c r="M49" s="238"/>
      <c r="N49" s="238"/>
      <c r="O49" s="238"/>
      <c r="P49" s="238"/>
      <c r="Q49" s="238"/>
    </row>
    <row r="50" spans="1:17" ht="11.25" customHeight="1">
      <c r="A50" s="332" t="s">
        <v>376</v>
      </c>
    </row>
    <row r="51" spans="1:17" ht="11.25" customHeight="1">
      <c r="A51" s="332" t="s">
        <v>377</v>
      </c>
    </row>
    <row r="52" spans="1:17" ht="11.25" customHeight="1">
      <c r="A52" s="332" t="s">
        <v>378</v>
      </c>
    </row>
    <row r="53" spans="1:17" ht="11.25" customHeight="1">
      <c r="A53" s="332" t="s">
        <v>380</v>
      </c>
    </row>
    <row r="54" spans="1:17" ht="11.25" customHeight="1">
      <c r="A54" s="57" t="s">
        <v>366</v>
      </c>
    </row>
    <row r="55" spans="1:17" ht="11.25" customHeight="1"/>
    <row r="56" spans="1:17" ht="11.25" customHeight="1"/>
    <row r="57" spans="1:17" ht="11.25" customHeight="1">
      <c r="P57" s="239"/>
    </row>
    <row r="58" spans="1:17" ht="11.25" customHeight="1">
      <c r="P58" s="239"/>
    </row>
    <row r="59" spans="1:17" ht="11.25" customHeight="1">
      <c r="P59" s="239"/>
    </row>
    <row r="60" spans="1:17" ht="11.25" customHeight="1">
      <c r="P60" s="239"/>
    </row>
    <row r="61" spans="1:17" ht="11.25" customHeight="1">
      <c r="P61" s="239"/>
    </row>
    <row r="62" spans="1:17" ht="11.25" customHeight="1">
      <c r="P62" s="239"/>
    </row>
    <row r="63" spans="1:17" ht="11.25" customHeight="1">
      <c r="P63" s="239"/>
    </row>
    <row r="64" spans="1:17" ht="11.25" customHeight="1">
      <c r="P64" s="239"/>
    </row>
    <row r="65" spans="16:23" ht="11.25" customHeight="1">
      <c r="P65" s="239"/>
    </row>
    <row r="66" spans="16:23" ht="11.25" customHeight="1">
      <c r="P66" s="239"/>
    </row>
    <row r="67" spans="16:23" ht="11.25" customHeight="1">
      <c r="P67" s="239"/>
    </row>
    <row r="68" spans="16:23" ht="11.25" customHeight="1">
      <c r="P68" s="239"/>
    </row>
    <row r="69" spans="16:23" ht="11.25" customHeight="1">
      <c r="P69" s="239"/>
    </row>
    <row r="70" spans="16:23" ht="11.25" customHeight="1">
      <c r="P70" s="239"/>
    </row>
    <row r="71" spans="16:23" ht="11.25" customHeight="1">
      <c r="P71" s="240"/>
    </row>
    <row r="72" spans="16:23" ht="11.25" customHeight="1">
      <c r="P72" s="240"/>
    </row>
    <row r="73" spans="16:23" ht="11.25" customHeight="1">
      <c r="P73" s="240"/>
    </row>
    <row r="74" spans="16:23" ht="11.25" customHeight="1">
      <c r="P74" s="240"/>
    </row>
    <row r="75" spans="16:23" ht="11.25" customHeight="1">
      <c r="P75" s="241"/>
      <c r="W75" s="79"/>
    </row>
    <row r="76" spans="16:23" ht="11.25" customHeight="1">
      <c r="P76" s="240"/>
      <c r="W76" s="79"/>
    </row>
    <row r="77" spans="16:23" ht="11.25" customHeight="1">
      <c r="P77" s="240"/>
      <c r="W77" s="79"/>
    </row>
    <row r="78" spans="16:23" ht="11.25" customHeight="1">
      <c r="P78" s="240"/>
      <c r="R78" s="80"/>
      <c r="W78" s="79"/>
    </row>
    <row r="79" spans="16:23" ht="11.25" customHeight="1">
      <c r="P79" s="240"/>
      <c r="R79" s="80"/>
      <c r="W79" s="79"/>
    </row>
    <row r="80" spans="16:23" ht="11.25" customHeight="1">
      <c r="R80" s="80"/>
      <c r="W80" s="79"/>
    </row>
    <row r="81" spans="2:23" ht="11.25" customHeight="1">
      <c r="P81" s="240"/>
      <c r="R81" s="80"/>
      <c r="W81" s="79"/>
    </row>
    <row r="82" spans="2:23" ht="11.25" customHeight="1">
      <c r="P82" s="240"/>
      <c r="R82" s="80"/>
      <c r="W82" s="79"/>
    </row>
    <row r="83" spans="2:23" ht="11.25" customHeight="1">
      <c r="P83" s="240"/>
      <c r="R83" s="80"/>
      <c r="W83" s="79"/>
    </row>
    <row r="84" spans="2:23" ht="11.25" customHeight="1">
      <c r="P84" s="240"/>
      <c r="R84" s="80"/>
      <c r="W84" s="79"/>
    </row>
    <row r="85" spans="2:23" ht="11.25" customHeight="1">
      <c r="P85" s="240"/>
      <c r="R85" s="80"/>
      <c r="W85" s="79"/>
    </row>
    <row r="86" spans="2:23" ht="11.25" customHeight="1">
      <c r="P86" s="240"/>
      <c r="R86" s="80"/>
      <c r="W86" s="79"/>
    </row>
    <row r="87" spans="2:23" ht="11.25" customHeight="1">
      <c r="P87" s="240"/>
      <c r="R87" s="80"/>
      <c r="W87" s="79"/>
    </row>
    <row r="88" spans="2:23" ht="11.25" customHeight="1">
      <c r="P88" s="240"/>
      <c r="R88" s="80"/>
      <c r="W88" s="79"/>
    </row>
    <row r="89" spans="2:23" ht="11.25" customHeight="1">
      <c r="P89" s="240"/>
      <c r="R89" s="80"/>
      <c r="W89" s="79"/>
    </row>
    <row r="90" spans="2:23" ht="11.25" customHeight="1">
      <c r="B90" s="78"/>
      <c r="C90" s="76"/>
      <c r="D90" s="74"/>
      <c r="E90" s="77"/>
      <c r="F90" s="74"/>
      <c r="G90" s="74"/>
      <c r="H90" s="75"/>
      <c r="I90" s="74"/>
      <c r="J90" s="75"/>
      <c r="K90" s="78"/>
      <c r="L90" s="242"/>
      <c r="M90" s="243"/>
      <c r="N90" s="243"/>
      <c r="O90" s="244"/>
      <c r="R90" s="80"/>
      <c r="S90" s="79"/>
      <c r="T90" s="79"/>
      <c r="U90" s="79"/>
      <c r="V90" s="79"/>
      <c r="W90" s="79"/>
    </row>
    <row r="91" spans="2:23" ht="11.25" customHeight="1">
      <c r="R91" s="79"/>
      <c r="S91" s="79"/>
      <c r="T91" s="79"/>
      <c r="U91" s="79"/>
      <c r="V91" s="79"/>
      <c r="W91" s="79"/>
    </row>
    <row r="92" spans="2:23" ht="11.25" customHeight="1">
      <c r="R92" s="79"/>
      <c r="S92" s="79"/>
      <c r="T92" s="79"/>
      <c r="U92" s="79"/>
      <c r="V92" s="79"/>
      <c r="W92" s="79"/>
    </row>
    <row r="93" spans="2:23" ht="11.25" customHeight="1">
      <c r="R93" s="79"/>
      <c r="S93" s="79"/>
      <c r="T93" s="79"/>
      <c r="U93" s="79"/>
      <c r="V93" s="79"/>
      <c r="W93" s="79"/>
    </row>
    <row r="94" spans="2:23" ht="11.25" customHeight="1">
      <c r="R94" s="79"/>
      <c r="S94" s="79"/>
      <c r="T94" s="79"/>
      <c r="U94" s="79"/>
      <c r="V94" s="79"/>
      <c r="W94" s="79"/>
    </row>
    <row r="95" spans="2:23" ht="11.25" customHeight="1">
      <c r="R95" s="79"/>
      <c r="S95" s="79"/>
      <c r="T95" s="79"/>
      <c r="U95" s="79"/>
      <c r="V95" s="79"/>
      <c r="W95" s="79"/>
    </row>
    <row r="96" spans="2:23" ht="11.25" customHeight="1"/>
    <row r="97" ht="11.25" customHeight="1"/>
    <row r="98" ht="11.25" customHeight="1"/>
  </sheetData>
  <pageMargins left="0.66700000000000004" right="0.66700000000000004" top="0.66700000000000004" bottom="0.72" header="0" footer="0"/>
  <pageSetup scale="67" firstPageNumber="25"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14e62a-8a72-448a-876c-2bb928905782">
      <Terms xmlns="http://schemas.microsoft.com/office/infopath/2007/PartnerControls"/>
    </lcf76f155ced4ddcb4097134ff3c332f>
    <TaxCatchAll xmlns="73fb875a-8af9-4255-b008-0995492d3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C8F81E38BE654FB2225BC7F06F7011" ma:contentTypeVersion="11" ma:contentTypeDescription="Create a new document." ma:contentTypeScope="" ma:versionID="b35f6b810c56a142040e2aa37038ff17">
  <xsd:schema xmlns:xsd="http://www.w3.org/2001/XMLSchema" xmlns:xs="http://www.w3.org/2001/XMLSchema" xmlns:p="http://schemas.microsoft.com/office/2006/metadata/properties" xmlns:ns2="4314e62a-8a72-448a-876c-2bb928905782" xmlns:ns3="746abe75-96cf-431d-b69e-dc10edc1c7d5" xmlns:ns4="73fb875a-8af9-4255-b008-0995492d31cd" targetNamespace="http://schemas.microsoft.com/office/2006/metadata/properties" ma:root="true" ma:fieldsID="6b5f3c5ce7b60f9a311104959a4cc810" ns2:_="" ns3:_="" ns4:_="">
    <xsd:import namespace="4314e62a-8a72-448a-876c-2bb928905782"/>
    <xsd:import namespace="746abe75-96cf-431d-b69e-dc10edc1c7d5"/>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4e62a-8a72-448a-876c-2bb928905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6abe75-96cf-431d-b69e-dc10edc1c7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47a24-a9c8-4fe1-8939-547e52a3d745}" ma:internalName="TaxCatchAll" ma:showField="CatchAllData" ma:web="746abe75-96cf-431d-b69e-dc10edc1c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B733E-0E1D-4C59-B388-EA24EB23AD10}">
  <ds:schemaRefs>
    <ds:schemaRef ds:uri="746abe75-96cf-431d-b69e-dc10edc1c7d5"/>
    <ds:schemaRef ds:uri="4314e62a-8a72-448a-876c-2bb928905782"/>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3fb875a-8af9-4255-b008-0995492d31cd"/>
    <ds:schemaRef ds:uri="http://schemas.microsoft.com/office/2006/metadata/properties"/>
  </ds:schemaRefs>
</ds:datastoreItem>
</file>

<file path=customXml/itemProps2.xml><?xml version="1.0" encoding="utf-8"?>
<ds:datastoreItem xmlns:ds="http://schemas.openxmlformats.org/officeDocument/2006/customXml" ds:itemID="{AD41222A-B7C5-487D-93F3-D8F2B12C7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4e62a-8a72-448a-876c-2bb928905782"/>
    <ds:schemaRef ds:uri="746abe75-96cf-431d-b69e-dc10edc1c7d5"/>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E6FF4-7A42-4B91-B6AE-B83351702F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28</vt:i4>
      </vt:variant>
    </vt:vector>
  </HeadingPairs>
  <TitlesOfParts>
    <vt:vector size="51" baseType="lpstr">
      <vt:lpstr>Index</vt:lpstr>
      <vt:lpstr>A-1</vt:lpstr>
      <vt:lpstr>A-1A</vt:lpstr>
      <vt:lpstr>A-1B</vt:lpstr>
      <vt:lpstr>A-1C</vt:lpstr>
      <vt:lpstr>A-1D</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'A-10'!Print_Area</vt:lpstr>
      <vt:lpstr>'A-11'!Print_Area</vt:lpstr>
      <vt:lpstr>'A-12'!Print_Area</vt:lpstr>
      <vt:lpstr>'A-13'!Print_Area</vt:lpstr>
      <vt:lpstr>'A-14'!Print_Area</vt:lpstr>
      <vt:lpstr>'A-15'!Print_Area</vt:lpstr>
      <vt:lpstr>'A-16'!Print_Area</vt:lpstr>
      <vt:lpstr>'A-17'!Print_Area</vt:lpstr>
      <vt:lpstr>'A-1C'!Print_Area</vt:lpstr>
      <vt:lpstr>'A-1D'!Print_Area</vt:lpstr>
      <vt:lpstr>'A-2'!Print_Area</vt:lpstr>
      <vt:lpstr>'A-3'!Print_Area</vt:lpstr>
      <vt:lpstr>'A-4'!Print_Area</vt:lpstr>
      <vt:lpstr>'A-5'!Print_Area</vt:lpstr>
      <vt:lpstr>'A-6'!Print_Area</vt:lpstr>
      <vt:lpstr>'A-7'!Print_Area</vt:lpstr>
      <vt:lpstr>'A-8'!Print_Area</vt:lpstr>
      <vt:lpstr>'A-9'!Print_Area</vt:lpstr>
      <vt:lpstr>'A-1'!PRINT_AREA_MI</vt:lpstr>
      <vt:lpstr>'A-1A'!PRINT_AREA_MI</vt:lpstr>
      <vt:lpstr>'A-1B'!PRINT_AREA_MI</vt:lpstr>
      <vt:lpstr>'A-1C'!PRINT_AREA_MI</vt:lpstr>
      <vt:lpstr>'A-1D'!PRINT_AREA_MI</vt:lpstr>
      <vt:lpstr>'A-3'!Print_Area_MI</vt:lpstr>
      <vt:lpstr>'A-4'!Print_Area_MI</vt:lpstr>
      <vt:lpstr>'A-5'!Print_Area_MI</vt:lpstr>
      <vt:lpstr>'A-6'!Print_Area_MI</vt:lpstr>
      <vt:lpstr>'A-7'!Print_Area_MI</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per capita availability, production and value, bearing acreage, cash receipts, price, and marketing spreads</dc:title>
  <dc:subject>Agricultural Economics</dc:subject>
  <dc:creator>Catharine Weber</dc:creator>
  <cp:keywords>Per capita availability, noncitrus, citrus, berries, melons, production, bearing acreage, tree nuts, fresh, processed, total, dried, canned, frozen, cash receipts, retail price, price index, grapes, apples, marketing spreads, grower price, value of production, utilized production, strawberries, oranges, grapefruit, lemons, pears, peaches, fruit, economics, Economic Research Service, ERS, U.S. Department of Agriculture, USDA</cp:keywords>
  <dc:description/>
  <cp:lastModifiedBy>Wakefield, Helen - REE-ERS</cp:lastModifiedBy>
  <cp:revision/>
  <dcterms:created xsi:type="dcterms:W3CDTF">2015-10-20T11:49:54Z</dcterms:created>
  <dcterms:modified xsi:type="dcterms:W3CDTF">2023-11-06T18:59:30Z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0x01010006C8F81E38BE654FB2225BC7F06F7011</vt:lpwstr>
  </property>
  <property fmtid="{D5CDD505-2E9C-101B-9397-08002B2CF9AE}" pid="3" name="MediaServiceImageTags">
    <vt:lpwstr/>
  </property>
</Properties>
</file>