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807" activeTab="0"/>
  </bookViews>
  <sheets>
    <sheet name="TableOfContents" sheetId="1" r:id="rId1"/>
    <sheet name="SweetenersPerCap" sheetId="2" r:id="rId2"/>
    <sheet name="SweetenersPerCapHistoric" sheetId="3" r:id="rId3"/>
    <sheet name="SweetenersPerCapTeasp" sheetId="4" r:id="rId4"/>
    <sheet name="Sweeteners(mil.lbs.)" sheetId="5" r:id="rId5"/>
    <sheet name="Sweeteners(tons)" sheetId="6" r:id="rId6"/>
    <sheet name="Sugar" sheetId="7" r:id="rId7"/>
    <sheet name="HFCS" sheetId="8" r:id="rId8"/>
    <sheet name="Glucose" sheetId="9" r:id="rId9"/>
    <sheet name="Dextrose" sheetId="10" r:id="rId10"/>
  </sheets>
  <externalReferences>
    <externalReference r:id="rId13"/>
  </externalReferences>
  <definedNames>
    <definedName name="_xlnm.Print_Area" localSheetId="9">'Dextrose'!$A$1:$M$69</definedName>
    <definedName name="_xlnm.Print_Area" localSheetId="8">'Glucose'!$A$1:$M$69</definedName>
    <definedName name="_xlnm.Print_Area" localSheetId="7">'HFCS'!$A$1:$AC$62</definedName>
    <definedName name="_xlnm.Print_Area" localSheetId="6">'Sugar'!$A$1:$P$74</definedName>
    <definedName name="_xlnm.Print_Area" localSheetId="4">'Sweeteners(mil.lbs.)'!$A$1:$K$68</definedName>
    <definedName name="_xlnm.Print_Area" localSheetId="5">'Sweeteners(tons)'!$A$1:$K$67</definedName>
    <definedName name="_xlnm.Print_Titles" localSheetId="9">'Dextrose'!$A:$B,'Dextrose'!$1:$7</definedName>
    <definedName name="_xlnm.Print_Titles" localSheetId="8">'Glucose'!$A:$B,'Glucose'!$1:$7</definedName>
    <definedName name="_xlnm.Print_Titles" localSheetId="7">'HFCS'!$A:$B,'HFCS'!$1:$7</definedName>
    <definedName name="_xlnm.Print_Titles" localSheetId="6">'Sugar'!$A:$B,'Sugar'!$1:$7</definedName>
    <definedName name="_xlnm.Print_Titles" localSheetId="4">'Sweeteners(mil.lbs.)'!$A:$B,'Sweeteners(mil.lbs.)'!$1:$7</definedName>
    <definedName name="_xlnm.Print_Titles" localSheetId="5">'Sweeteners(tons)'!$A:$B,'Sweeteners(tons)'!$1:$7</definedName>
    <definedName name="_xlnm.Print_Titles" localSheetId="1">'SweetenersPerCap'!$A:$B,'SweetenersPerCap'!$1:$7</definedName>
    <definedName name="_xlnm.Print_Titles" localSheetId="2">'SweetenersPerCapHistoric'!$1:$7</definedName>
    <definedName name="_xlnm.Print_Titles" localSheetId="3">'SweetenersPerCapTeasp'!$A:$B,'SweetenersPerCapTeasp'!$1:$7</definedName>
  </definedNames>
  <calcPr fullCalcOnLoad="1"/>
</workbook>
</file>

<file path=xl/sharedStrings.xml><?xml version="1.0" encoding="utf-8"?>
<sst xmlns="http://schemas.openxmlformats.org/spreadsheetml/2006/main" count="1104" uniqueCount="102">
  <si>
    <t>Year</t>
  </si>
  <si>
    <t>Total</t>
  </si>
  <si>
    <t/>
  </si>
  <si>
    <t>NA = Not available.</t>
  </si>
  <si>
    <t>NA</t>
  </si>
  <si>
    <t>Filename:  SWEETS</t>
  </si>
  <si>
    <t>Caloric sweeteners</t>
  </si>
  <si>
    <t>Corn sweeteners</t>
  </si>
  <si>
    <t>Raw</t>
  </si>
  <si>
    <t>Refined</t>
  </si>
  <si>
    <t>Glucose</t>
  </si>
  <si>
    <t>Dextrose</t>
  </si>
  <si>
    <t>Honey</t>
  </si>
  <si>
    <t>Supply</t>
  </si>
  <si>
    <t>Production</t>
  </si>
  <si>
    <t>Foreign</t>
  </si>
  <si>
    <t>Imports</t>
  </si>
  <si>
    <t>Exports</t>
  </si>
  <si>
    <t>Shipments to U.S. territories</t>
  </si>
  <si>
    <t>Nonfood use</t>
  </si>
  <si>
    <t>Refining loss adjustement</t>
  </si>
  <si>
    <t xml:space="preserve">Total </t>
  </si>
  <si>
    <t>Filename:</t>
  </si>
  <si>
    <t>Worksheets:</t>
  </si>
  <si>
    <t>Total cane and beet sugar - Supply and disappearance</t>
  </si>
  <si>
    <t>High fructose corn syrup (HFCS) - Supply and disappearance</t>
  </si>
  <si>
    <t>Glucose - Supply and disappearance</t>
  </si>
  <si>
    <t>Dextrose - Supply and disappearance</t>
  </si>
  <si>
    <t>High fructose corn syrup (HFCS):  Supply and disappearance</t>
  </si>
  <si>
    <t>Caloric sweeteners, availability (million pounds)</t>
  </si>
  <si>
    <t>Caloric sweeteners - Per capita availability</t>
  </si>
  <si>
    <t>Caloric sweeteners - Per capita availability (teaspoons)</t>
  </si>
  <si>
    <t>Per capita availability</t>
  </si>
  <si>
    <t xml:space="preserve">Caloric sweeteners, per capita availability </t>
  </si>
  <si>
    <t>Caloric sweeteners, availability (short tons)</t>
  </si>
  <si>
    <t>Caloric sweeteners - Per capita availability (historical)</t>
  </si>
  <si>
    <r>
      <t>U.S. population, July 1</t>
    </r>
    <r>
      <rPr>
        <vertAlign val="superscript"/>
        <sz val="8"/>
        <rFont val="Arial"/>
        <family val="2"/>
      </rPr>
      <t>1</t>
    </r>
  </si>
  <si>
    <r>
      <t>Total caloric sweeteners</t>
    </r>
    <r>
      <rPr>
        <vertAlign val="superscript"/>
        <sz val="8"/>
        <rFont val="Arial"/>
        <family val="2"/>
      </rPr>
      <t>3</t>
    </r>
  </si>
  <si>
    <r>
      <t>Net change in stocks</t>
    </r>
    <r>
      <rPr>
        <vertAlign val="superscript"/>
        <sz val="8"/>
        <rFont val="Arial"/>
        <family val="2"/>
      </rPr>
      <t>4</t>
    </r>
  </si>
  <si>
    <r>
      <t>U.S. population, July 1</t>
    </r>
    <r>
      <rPr>
        <vertAlign val="superscript"/>
        <sz val="8"/>
        <rFont val="Arial"/>
        <family val="2"/>
      </rPr>
      <t>2</t>
    </r>
  </si>
  <si>
    <r>
      <t>Exports</t>
    </r>
    <r>
      <rPr>
        <vertAlign val="superscript"/>
        <sz val="8"/>
        <rFont val="Arial"/>
        <family val="2"/>
      </rPr>
      <t>5</t>
    </r>
  </si>
  <si>
    <r>
      <t>Net change in stocks</t>
    </r>
    <r>
      <rPr>
        <vertAlign val="superscript"/>
        <sz val="8"/>
        <rFont val="Arial"/>
        <family val="2"/>
      </rPr>
      <t>6</t>
    </r>
  </si>
  <si>
    <r>
      <t>Nonfood use</t>
    </r>
    <r>
      <rPr>
        <vertAlign val="superscript"/>
        <sz val="8"/>
        <rFont val="Arial"/>
        <family val="2"/>
      </rPr>
      <t>7</t>
    </r>
  </si>
  <si>
    <r>
      <t>Refined</t>
    </r>
    <r>
      <rPr>
        <vertAlign val="superscript"/>
        <sz val="8"/>
        <rFont val="Arial"/>
        <family val="2"/>
      </rPr>
      <t>8</t>
    </r>
  </si>
  <si>
    <t>High Fructose Corn Syrup</t>
  </si>
  <si>
    <t>--- Millions ---</t>
  </si>
  <si>
    <t>-------------------------------------------------------------------------------- 1,000 short tons ---------------------------------------------------------------------------</t>
  </si>
  <si>
    <t>--- Pounds ---</t>
  </si>
  <si>
    <t>------------------------------------------------------------------------------- 1,000 short tons ------------------------------------------------------------------------------</t>
  </si>
  <si>
    <t>---------------------------------------------------------------------------------------------------------------------------------------------------------------- 1,000 short tons ----------------------------------------------------------------------------------------------------------------------------------------------------------------</t>
  </si>
  <si>
    <t>-------------------- 1,000 short tons --------------------</t>
  </si>
  <si>
    <t>----------------- Million pounds ------------------</t>
  </si>
  <si>
    <t>---------------------- Pounds ----------------------</t>
  </si>
  <si>
    <t>------------------------------------------------------------------------------------------------------------------- 1,000 short tons -------------------------------------------------------------------------------------------------------------------</t>
  </si>
  <si>
    <t>--------------------------------------------------------------------------------- Pounds, dry weight -------------------------------------------------------------------------</t>
  </si>
  <si>
    <t>---- Millions ----</t>
  </si>
  <si>
    <t>---------------------------------------------------------------------------- Teaspoons (daily) ----------------------------------------------------------------------------</t>
  </si>
  <si>
    <t>Puerto Rico</t>
  </si>
  <si>
    <r>
      <t>Beginning stocks</t>
    </r>
    <r>
      <rPr>
        <vertAlign val="superscript"/>
        <sz val="8"/>
        <rFont val="Arial"/>
        <family val="2"/>
      </rPr>
      <t>3</t>
    </r>
  </si>
  <si>
    <r>
      <t>Total supply</t>
    </r>
    <r>
      <rPr>
        <vertAlign val="superscript"/>
        <sz val="8"/>
        <rFont val="Arial"/>
        <family val="2"/>
      </rPr>
      <t>4</t>
    </r>
  </si>
  <si>
    <r>
      <t>Ending stocks</t>
    </r>
    <r>
      <rPr>
        <vertAlign val="superscript"/>
        <sz val="8"/>
        <rFont val="Arial"/>
        <family val="2"/>
      </rPr>
      <t>3</t>
    </r>
  </si>
  <si>
    <r>
      <t>Total use</t>
    </r>
    <r>
      <rPr>
        <vertAlign val="superscript"/>
        <sz val="8"/>
        <rFont val="Arial"/>
        <family val="2"/>
      </rPr>
      <t>3</t>
    </r>
  </si>
  <si>
    <t>Total use</t>
  </si>
  <si>
    <r>
      <t>Total</t>
    </r>
    <r>
      <rPr>
        <vertAlign val="superscript"/>
        <sz val="8"/>
        <rFont val="Arial"/>
        <family val="2"/>
      </rPr>
      <t>4</t>
    </r>
  </si>
  <si>
    <t>----------------------------------------------------------------------------------------- Million pounds, dry weight ------------------------------------------------------------------------------</t>
  </si>
  <si>
    <t>sweets.xls</t>
  </si>
  <si>
    <r>
      <t>Total caloric sweeteners</t>
    </r>
    <r>
      <rPr>
        <vertAlign val="superscript"/>
        <sz val="8"/>
        <rFont val="Arial"/>
        <family val="2"/>
      </rPr>
      <t>4</t>
    </r>
  </si>
  <si>
    <r>
      <t>Edible syrups</t>
    </r>
    <r>
      <rPr>
        <vertAlign val="superscript"/>
        <sz val="8"/>
        <rFont val="Arial"/>
        <family val="2"/>
      </rPr>
      <t>3</t>
    </r>
  </si>
  <si>
    <t>------------------------------------------------------------------------ Pounds, dry weight --------------------------------------------------------------------------------</t>
  </si>
  <si>
    <t>Food availability</t>
  </si>
  <si>
    <t>Use</t>
  </si>
  <si>
    <t>Caloric sweeteners - Total availability, tons</t>
  </si>
  <si>
    <t>Caloric sweeteners - Total availability, million pounds</t>
  </si>
  <si>
    <r>
      <t>Edible syrups</t>
    </r>
    <r>
      <rPr>
        <vertAlign val="superscript"/>
        <sz val="8"/>
        <rFont val="Arial"/>
        <family val="2"/>
      </rPr>
      <t>2</t>
    </r>
  </si>
  <si>
    <t>Caloric sweeteners, per capita availability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</si>
  <si>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Cane and beet sugar deliveries for food and beverages; does not include sugar imported in blends and mixtures.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Contains estimates of sorgo, maple and sugarcane syrup, edible molasses, and edible refiners' syrup.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Refined sugar is used for calculating "Total Caloric Sweeteners."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</si>
  <si>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Cane and beet sugar deliveries for food and beverages; does not include sugar imported in blends and mixtures.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Contains estimates of sorgo, maple and sugarcane syrup, edible molasses, and edible refiners' syrup.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Refined sugar is used for calculating "Total Caloric Sweeteners." </t>
    </r>
  </si>
  <si>
    <t>Total cane and beet sugar: Supply and use</t>
  </si>
  <si>
    <r>
      <t>Imports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</si>
  <si>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Excludes the refined sugar contained in imported sugar blends and mixtures (particularly sugar-sweetened tea mixes, and flavored sugars, largely beverage bases).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Stocks in hands of primary distributors (processors and importers).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Raw sugar.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Includes shipments to Puerto Rico and deliveries of sugar for use in sugar-containing products for export under the re-export program.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Holdings of wholesalers, retailers, and industrial users. Negative number indicates a stock drawdown. Calculated as a residual.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Includes use in polyhydric alcohol. In 1985, also includes use of 127,000 short tons in fuel ethanol.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To convert raw value to refined sugar, divide by 1.07.</t>
    </r>
  </si>
  <si>
    <r>
      <t>High fructose corn syrup (HFCS): Supply and use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</si>
  <si>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Dry weight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Computed from unrounded data.  </t>
    </r>
  </si>
  <si>
    <r>
      <t>Glucose: Supply and use</t>
    </r>
    <r>
      <rPr>
        <b/>
        <vertAlign val="superscript"/>
        <sz val="8"/>
        <rFont val="Arial"/>
        <family val="2"/>
      </rPr>
      <t>1</t>
    </r>
  </si>
  <si>
    <r>
      <t>Production</t>
    </r>
    <r>
      <rPr>
        <vertAlign val="superscript"/>
        <sz val="8"/>
        <rFont val="Arial"/>
        <family val="2"/>
      </rPr>
      <t>3</t>
    </r>
  </si>
  <si>
    <t>Total supply</t>
  </si>
  <si>
    <t>Caloric sweeteners, per capita availability (daily teaspoons)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</si>
  <si>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Dry weight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A negative number indicates a stock drawdown, its absolute value is added to total supply to compute total use. A positive number indicates a stock buildup; it is subtracted from total supply.</t>
    </r>
  </si>
  <si>
    <r>
      <t>Dextrose: Supply and use</t>
    </r>
    <r>
      <rPr>
        <b/>
        <vertAlign val="superscript"/>
        <sz val="8"/>
        <rFont val="Arial"/>
        <family val="2"/>
      </rPr>
      <t>1</t>
    </r>
  </si>
  <si>
    <r>
      <t>Cane and beet sugar deliveries</t>
    </r>
    <r>
      <rPr>
        <vertAlign val="superscript"/>
        <sz val="8"/>
        <rFont val="Arial"/>
        <family val="2"/>
      </rPr>
      <t>2</t>
    </r>
  </si>
  <si>
    <r>
      <t>Cane and beet sugar deliveries</t>
    </r>
    <r>
      <rPr>
        <vertAlign val="superscript"/>
        <sz val="8"/>
        <rFont val="Arial"/>
        <family val="2"/>
      </rPr>
      <t>1</t>
    </r>
  </si>
  <si>
    <r>
      <t>Net change in stocks</t>
    </r>
    <r>
      <rPr>
        <vertAlign val="superscript"/>
        <sz val="8"/>
        <rFont val="Arial"/>
        <family val="2"/>
      </rPr>
      <t>3</t>
    </r>
  </si>
  <si>
    <t>----------------------------------------------------------------------------------- 1,000 short tons, dry weight -------------------------------------------------------------------------</t>
  </si>
  <si>
    <t>High fructose corn syrup</t>
  </si>
  <si>
    <t>High fructose corn syrup-42</t>
  </si>
  <si>
    <t>High fructose corn syrup-55</t>
  </si>
  <si>
    <r>
      <t>Total supply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</si>
  <si>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</si>
  <si>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Cane and beet sugar deliveries for food and beverages; does not include sugar imported in blends and mixtures.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Contains estimates of sorgo, maple and sugarcane syrup, edible molasses, and edible refiners' syrup.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Refined sugar is used for calculating "Total Caloric Sweeteners."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</si>
  <si>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Dry weight basis.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Includes estimates for glucose syrup solids and maltodextrin, as well as glucose syrup.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A negative number indicates a stock drawdown, its absolute value is added to total supply to compute total use. A positive number indicates a stock buildup; it is subtracted from total supply.</t>
    </r>
  </si>
  <si>
    <t>- Million pounds -</t>
  </si>
  <si>
    <t xml:space="preserve">- Million pounds - </t>
  </si>
  <si>
    <t>Source: USDA, Economic Research Service - based on data from various sources as documented on the Food Availability Data System home page. Data last updated August 25, 2020.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</si>
</sst>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[&lt;36526]dd\-mmm\-yy;dd\-mmm\-yyyy"/>
    <numFmt numFmtId="167" formatCode="0.0"/>
    <numFmt numFmtId="168" formatCode="mmmm\ d\,\ yyyy"/>
    <numFmt numFmtId="169" formatCode="dd\-mmm\-yy"/>
    <numFmt numFmtId="170" formatCode="#;\-#;0"/>
    <numFmt numFmtId="171" formatCode="#,##0.000"/>
    <numFmt numFmtId="172" formatCode="&quot;$&quot;#,##0.00"/>
    <numFmt numFmtId="173" formatCode="0.00000000000"/>
    <numFmt numFmtId="174" formatCode="General_)"/>
    <numFmt numFmtId="175" formatCode="0.0_)"/>
    <numFmt numFmtId="176" formatCode="0_)"/>
    <numFmt numFmtId="177" formatCode="0.00_)"/>
    <numFmt numFmtId="178" formatCode="#,##0_________)"/>
    <numFmt numFmtId="179" formatCode="#,##0.0_);\(#,##0.0\)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/>
      <bottom style="thin">
        <color indexed="55"/>
      </bottom>
    </border>
    <border>
      <left>
        <color indexed="63"/>
      </left>
      <right>
        <color indexed="63"/>
      </right>
      <top style="double"/>
      <bottom style="thin">
        <color indexed="55"/>
      </bottom>
    </border>
    <border>
      <left>
        <color indexed="63"/>
      </left>
      <right style="thin">
        <color indexed="55"/>
      </right>
      <top style="double"/>
      <bottom style="thin">
        <color indexed="55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 style="double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17" fillId="18" borderId="1" applyNumberFormat="0" applyAlignment="0" applyProtection="0"/>
    <xf numFmtId="0" fontId="30" fillId="19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9" borderId="1" applyNumberFormat="0" applyAlignment="0" applyProtection="0"/>
    <xf numFmtId="0" fontId="23" fillId="0" borderId="4" applyNumberFormat="0" applyFill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5" applyNumberFormat="0" applyFont="0" applyAlignment="0" applyProtection="0"/>
    <xf numFmtId="0" fontId="34" fillId="18" borderId="6" applyNumberFormat="0" applyAlignment="0" applyProtection="0"/>
    <xf numFmtId="10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6" fillId="0" borderId="0" xfId="71" applyNumberFormat="1" applyFont="1" applyFill="1" applyAlignment="1">
      <alignment/>
    </xf>
    <xf numFmtId="165" fontId="6" fillId="0" borderId="0" xfId="71" applyNumberFormat="1" applyFont="1" applyFill="1" applyAlignment="1">
      <alignment/>
    </xf>
    <xf numFmtId="164" fontId="6" fillId="0" borderId="0" xfId="71" applyNumberFormat="1" applyFont="1" applyFill="1" applyAlignment="1">
      <alignment/>
    </xf>
    <xf numFmtId="164" fontId="6" fillId="0" borderId="0" xfId="113" applyNumberFormat="1" applyFont="1" applyFill="1" applyBorder="1">
      <alignment/>
      <protection/>
    </xf>
    <xf numFmtId="0" fontId="6" fillId="0" borderId="0" xfId="113" applyNumberFormat="1" applyFont="1" applyFill="1" applyBorder="1">
      <alignment/>
      <protection/>
    </xf>
    <xf numFmtId="164" fontId="10" fillId="0" borderId="0" xfId="71" applyNumberFormat="1" applyFont="1" applyFill="1" applyBorder="1" applyAlignment="1">
      <alignment/>
    </xf>
    <xf numFmtId="164" fontId="6" fillId="0" borderId="8" xfId="71" applyNumberFormat="1" applyFont="1" applyFill="1" applyBorder="1" applyAlignment="1">
      <alignment horizontal="centerContinuous"/>
    </xf>
    <xf numFmtId="164" fontId="6" fillId="0" borderId="9" xfId="71" applyNumberFormat="1" applyFont="1" applyFill="1" applyBorder="1" applyAlignment="1">
      <alignment horizontal="centerContinuous"/>
    </xf>
    <xf numFmtId="164" fontId="6" fillId="0" borderId="0" xfId="71" applyNumberFormat="1" applyFont="1" applyFill="1" applyBorder="1" applyAlignment="1">
      <alignment/>
    </xf>
    <xf numFmtId="0" fontId="6" fillId="0" borderId="0" xfId="71" applyNumberFormat="1" applyFont="1" applyFill="1" applyBorder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0" xfId="71" applyNumberFormat="1" applyFont="1" applyFill="1" applyBorder="1" applyAlignment="1">
      <alignment horizontal="centerContinuous"/>
    </xf>
    <xf numFmtId="164" fontId="6" fillId="0" borderId="11" xfId="71" applyNumberFormat="1" applyFont="1" applyFill="1" applyBorder="1" applyAlignment="1">
      <alignment horizontal="centerContinuous"/>
    </xf>
    <xf numFmtId="164" fontId="6" fillId="0" borderId="11" xfId="71" applyNumberFormat="1" applyFont="1" applyFill="1" applyBorder="1" applyAlignment="1" quotePrefix="1">
      <alignment horizontal="centerContinuous"/>
    </xf>
    <xf numFmtId="164" fontId="6" fillId="0" borderId="12" xfId="71" applyNumberFormat="1" applyFont="1" applyFill="1" applyBorder="1" applyAlignment="1" quotePrefix="1">
      <alignment horizontal="centerContinuous"/>
    </xf>
    <xf numFmtId="164" fontId="6" fillId="0" borderId="12" xfId="71" applyNumberFormat="1" applyFont="1" applyFill="1" applyBorder="1" applyAlignment="1">
      <alignment horizontal="centerContinuous"/>
    </xf>
    <xf numFmtId="164" fontId="6" fillId="0" borderId="0" xfId="7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4" fontId="6" fillId="0" borderId="0" xfId="71" applyNumberFormat="1" applyFont="1" applyFill="1" applyBorder="1" applyAlignment="1">
      <alignment horizontal="centerContinuous"/>
    </xf>
    <xf numFmtId="0" fontId="6" fillId="0" borderId="0" xfId="71" applyNumberFormat="1" applyFont="1" applyFill="1" applyAlignment="1" quotePrefix="1">
      <alignment/>
    </xf>
    <xf numFmtId="0" fontId="6" fillId="0" borderId="0" xfId="71" applyFont="1" applyAlignment="1">
      <alignment/>
    </xf>
    <xf numFmtId="0" fontId="6" fillId="0" borderId="0" xfId="113" applyFont="1" applyBorder="1">
      <alignment/>
      <protection/>
    </xf>
    <xf numFmtId="0" fontId="10" fillId="0" borderId="0" xfId="71" applyFont="1" applyBorder="1" applyAlignment="1">
      <alignment/>
    </xf>
    <xf numFmtId="0" fontId="6" fillId="0" borderId="0" xfId="71" applyFont="1" applyBorder="1" applyAlignment="1">
      <alignment/>
    </xf>
    <xf numFmtId="164" fontId="6" fillId="0" borderId="0" xfId="82" applyNumberFormat="1" applyFont="1" applyFill="1">
      <alignment/>
      <protection/>
    </xf>
    <xf numFmtId="164" fontId="6" fillId="0" borderId="0" xfId="94" applyNumberFormat="1" applyFont="1" applyFill="1">
      <alignment/>
      <protection/>
    </xf>
    <xf numFmtId="164" fontId="6" fillId="0" borderId="0" xfId="100" applyNumberFormat="1" applyFont="1" applyFill="1">
      <alignment/>
      <protection/>
    </xf>
    <xf numFmtId="164" fontId="6" fillId="0" borderId="0" xfId="102" applyNumberFormat="1" applyFont="1" applyFill="1">
      <alignment/>
      <protection/>
    </xf>
    <xf numFmtId="164" fontId="6" fillId="0" borderId="0" xfId="104" applyNumberFormat="1" applyFont="1" applyFill="1">
      <alignment/>
      <protection/>
    </xf>
    <xf numFmtId="164" fontId="6" fillId="0" borderId="0" xfId="0" applyNumberFormat="1" applyFont="1" applyFill="1" applyAlignment="1">
      <alignment/>
    </xf>
    <xf numFmtId="0" fontId="6" fillId="0" borderId="13" xfId="71" applyNumberFormat="1" applyFont="1" applyFill="1" applyBorder="1" applyAlignment="1">
      <alignment horizontal="center"/>
    </xf>
    <xf numFmtId="164" fontId="6" fillId="0" borderId="13" xfId="71" applyNumberFormat="1" applyFont="1" applyFill="1" applyBorder="1" applyAlignment="1">
      <alignment/>
    </xf>
    <xf numFmtId="164" fontId="6" fillId="0" borderId="13" xfId="71" applyNumberFormat="1" applyFont="1" applyFill="1" applyBorder="1" applyAlignment="1">
      <alignment horizontal="right"/>
    </xf>
    <xf numFmtId="0" fontId="6" fillId="0" borderId="13" xfId="71" applyFont="1" applyBorder="1" applyAlignment="1">
      <alignment horizontal="center"/>
    </xf>
    <xf numFmtId="167" fontId="6" fillId="0" borderId="13" xfId="71" applyNumberFormat="1" applyFont="1" applyBorder="1" applyAlignment="1">
      <alignment/>
    </xf>
    <xf numFmtId="167" fontId="6" fillId="0" borderId="13" xfId="71" applyNumberFormat="1" applyFont="1" applyBorder="1" applyAlignment="1">
      <alignment horizontal="right"/>
    </xf>
    <xf numFmtId="164" fontId="6" fillId="0" borderId="13" xfId="71" applyNumberFormat="1" applyFont="1" applyFill="1" applyBorder="1" applyAlignment="1" quotePrefix="1">
      <alignment horizontal="right"/>
    </xf>
    <xf numFmtId="164" fontId="6" fillId="0" borderId="13" xfId="109" applyNumberFormat="1" applyFont="1" applyFill="1" applyBorder="1" applyAlignment="1">
      <alignment/>
    </xf>
    <xf numFmtId="164" fontId="6" fillId="0" borderId="13" xfId="110" applyNumberFormat="1" applyFont="1" applyFill="1" applyBorder="1">
      <alignment/>
      <protection/>
    </xf>
    <xf numFmtId="164" fontId="6" fillId="0" borderId="13" xfId="110" applyNumberFormat="1" applyFont="1" applyFill="1" applyBorder="1" applyProtection="1">
      <alignment/>
      <protection/>
    </xf>
    <xf numFmtId="164" fontId="6" fillId="0" borderId="13" xfId="108" applyNumberFormat="1" applyFont="1" applyFill="1" applyBorder="1">
      <alignment/>
      <protection/>
    </xf>
    <xf numFmtId="164" fontId="6" fillId="0" borderId="13" xfId="108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164" fontId="10" fillId="0" borderId="0" xfId="113" applyNumberFormat="1" applyFont="1" applyFill="1" applyBorder="1">
      <alignment/>
      <protection/>
    </xf>
    <xf numFmtId="0" fontId="10" fillId="0" borderId="0" xfId="113" applyNumberFormat="1" applyFont="1" applyFill="1" applyBorder="1">
      <alignment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113" applyFont="1" applyBorder="1">
      <alignment/>
      <protection/>
    </xf>
    <xf numFmtId="165" fontId="6" fillId="0" borderId="13" xfId="71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 quotePrefix="1">
      <alignment horizontal="right"/>
    </xf>
    <xf numFmtId="171" fontId="6" fillId="0" borderId="13" xfId="71" applyNumberFormat="1" applyFont="1" applyFill="1" applyBorder="1" applyAlignment="1">
      <alignment/>
    </xf>
    <xf numFmtId="171" fontId="6" fillId="0" borderId="13" xfId="108" applyNumberFormat="1" applyFont="1" applyFill="1" applyBorder="1">
      <alignment/>
      <protection/>
    </xf>
    <xf numFmtId="0" fontId="0" fillId="0" borderId="0" xfId="78">
      <alignment/>
      <protection/>
    </xf>
    <xf numFmtId="165" fontId="13" fillId="0" borderId="14" xfId="71" applyNumberFormat="1" applyFont="1" applyFill="1" applyBorder="1" applyAlignment="1" quotePrefix="1">
      <alignment horizontal="center" vertical="center"/>
    </xf>
    <xf numFmtId="164" fontId="13" fillId="0" borderId="14" xfId="71" applyNumberFormat="1" applyFont="1" applyFill="1" applyBorder="1" applyAlignment="1" quotePrefix="1">
      <alignment horizontal="center" vertical="center"/>
    </xf>
    <xf numFmtId="0" fontId="0" fillId="0" borderId="0" xfId="79">
      <alignment/>
      <protection/>
    </xf>
    <xf numFmtId="0" fontId="0" fillId="0" borderId="0" xfId="81">
      <alignment/>
      <protection/>
    </xf>
    <xf numFmtId="164" fontId="6" fillId="0" borderId="13" xfId="112" applyNumberFormat="1" applyFont="1" applyFill="1" applyBorder="1">
      <alignment/>
      <protection/>
    </xf>
    <xf numFmtId="164" fontId="6" fillId="0" borderId="13" xfId="112" applyNumberFormat="1" applyFont="1" applyFill="1" applyBorder="1" applyProtection="1">
      <alignment/>
      <protection/>
    </xf>
    <xf numFmtId="0" fontId="0" fillId="0" borderId="0" xfId="84">
      <alignment/>
      <protection/>
    </xf>
    <xf numFmtId="164" fontId="6" fillId="0" borderId="0" xfId="113" applyNumberFormat="1" applyFont="1" applyFill="1" applyBorder="1" applyAlignment="1" quotePrefix="1">
      <alignment horizontal="left"/>
      <protection/>
    </xf>
    <xf numFmtId="0" fontId="0" fillId="0" borderId="0" xfId="87">
      <alignment/>
      <protection/>
    </xf>
    <xf numFmtId="0" fontId="0" fillId="0" borderId="0" xfId="88">
      <alignment/>
      <protection/>
    </xf>
    <xf numFmtId="0" fontId="0" fillId="0" borderId="0" xfId="88" applyFont="1">
      <alignment/>
      <protection/>
    </xf>
    <xf numFmtId="0" fontId="0" fillId="0" borderId="0" xfId="90">
      <alignment/>
      <protection/>
    </xf>
    <xf numFmtId="0" fontId="0" fillId="0" borderId="0" xfId="93">
      <alignment/>
      <protection/>
    </xf>
    <xf numFmtId="0" fontId="0" fillId="0" borderId="0" xfId="96">
      <alignment/>
      <protection/>
    </xf>
    <xf numFmtId="164" fontId="6" fillId="0" borderId="0" xfId="96" applyNumberFormat="1" applyFont="1" applyFill="1" applyAlignment="1">
      <alignment vertical="top" wrapText="1"/>
      <protection/>
    </xf>
    <xf numFmtId="0" fontId="0" fillId="0" borderId="0" xfId="97">
      <alignment/>
      <protection/>
    </xf>
    <xf numFmtId="0" fontId="0" fillId="0" borderId="0" xfId="98">
      <alignment/>
      <protection/>
    </xf>
    <xf numFmtId="0" fontId="0" fillId="0" borderId="0" xfId="99">
      <alignment/>
      <protection/>
    </xf>
    <xf numFmtId="164" fontId="6" fillId="22" borderId="13" xfId="71" applyNumberFormat="1" applyFont="1" applyFill="1" applyBorder="1" applyAlignment="1">
      <alignment/>
    </xf>
    <xf numFmtId="0" fontId="6" fillId="23" borderId="13" xfId="71" applyNumberFormat="1" applyFont="1" applyFill="1" applyBorder="1" applyAlignment="1">
      <alignment horizontal="center"/>
    </xf>
    <xf numFmtId="165" fontId="6" fillId="23" borderId="13" xfId="71" applyNumberFormat="1" applyFont="1" applyFill="1" applyBorder="1" applyAlignment="1">
      <alignment horizontal="center"/>
    </xf>
    <xf numFmtId="164" fontId="6" fillId="23" borderId="13" xfId="71" applyNumberFormat="1" applyFont="1" applyFill="1" applyBorder="1" applyAlignment="1">
      <alignment/>
    </xf>
    <xf numFmtId="0" fontId="6" fillId="23" borderId="13" xfId="71" applyFont="1" applyFill="1" applyBorder="1" applyAlignment="1">
      <alignment horizontal="center"/>
    </xf>
    <xf numFmtId="167" fontId="6" fillId="23" borderId="13" xfId="71" applyNumberFormat="1" applyFont="1" applyFill="1" applyBorder="1" applyAlignment="1">
      <alignment horizontal="right"/>
    </xf>
    <xf numFmtId="167" fontId="6" fillId="23" borderId="13" xfId="71" applyNumberFormat="1" applyFont="1" applyFill="1" applyBorder="1" applyAlignment="1">
      <alignment/>
    </xf>
    <xf numFmtId="0" fontId="6" fillId="23" borderId="15" xfId="71" applyNumberFormat="1" applyFont="1" applyFill="1" applyBorder="1" applyAlignment="1">
      <alignment horizontal="center"/>
    </xf>
    <xf numFmtId="165" fontId="6" fillId="23" borderId="15" xfId="71" applyNumberFormat="1" applyFont="1" applyFill="1" applyBorder="1" applyAlignment="1">
      <alignment horizontal="center"/>
    </xf>
    <xf numFmtId="164" fontId="6" fillId="23" borderId="15" xfId="71" applyNumberFormat="1" applyFont="1" applyFill="1" applyBorder="1" applyAlignment="1">
      <alignment/>
    </xf>
    <xf numFmtId="164" fontId="6" fillId="23" borderId="13" xfId="71" applyNumberFormat="1" applyFont="1" applyFill="1" applyBorder="1" applyAlignment="1" quotePrefix="1">
      <alignment horizontal="right"/>
    </xf>
    <xf numFmtId="164" fontId="6" fillId="23" borderId="13" xfId="112" applyNumberFormat="1" applyFont="1" applyFill="1" applyBorder="1">
      <alignment/>
      <protection/>
    </xf>
    <xf numFmtId="164" fontId="6" fillId="23" borderId="13" xfId="112" applyNumberFormat="1" applyFont="1" applyFill="1" applyBorder="1" applyProtection="1">
      <alignment/>
      <protection/>
    </xf>
    <xf numFmtId="164" fontId="6" fillId="23" borderId="15" xfId="112" applyNumberFormat="1" applyFont="1" applyFill="1" applyBorder="1">
      <alignment/>
      <protection/>
    </xf>
    <xf numFmtId="164" fontId="6" fillId="23" borderId="15" xfId="71" applyNumberFormat="1" applyFont="1" applyFill="1" applyBorder="1" applyAlignment="1" quotePrefix="1">
      <alignment horizontal="right"/>
    </xf>
    <xf numFmtId="164" fontId="6" fillId="23" borderId="15" xfId="112" applyNumberFormat="1" applyFont="1" applyFill="1" applyBorder="1" applyProtection="1">
      <alignment/>
      <protection/>
    </xf>
    <xf numFmtId="0" fontId="6" fillId="23" borderId="13" xfId="0" applyFont="1" applyFill="1" applyBorder="1" applyAlignment="1" quotePrefix="1">
      <alignment horizontal="right"/>
    </xf>
    <xf numFmtId="0" fontId="6" fillId="23" borderId="13" xfId="0" applyFont="1" applyFill="1" applyBorder="1" applyAlignment="1">
      <alignment horizontal="right"/>
    </xf>
    <xf numFmtId="164" fontId="6" fillId="23" borderId="13" xfId="111" applyNumberFormat="1" applyFont="1" applyFill="1" applyBorder="1">
      <alignment/>
      <protection/>
    </xf>
    <xf numFmtId="164" fontId="6" fillId="23" borderId="15" xfId="111" applyNumberFormat="1" applyFont="1" applyFill="1" applyBorder="1">
      <alignment/>
      <protection/>
    </xf>
    <xf numFmtId="164" fontId="6" fillId="23" borderId="13" xfId="109" applyNumberFormat="1" applyFont="1" applyFill="1" applyBorder="1" applyAlignment="1">
      <alignment/>
    </xf>
    <xf numFmtId="164" fontId="6" fillId="23" borderId="15" xfId="110" applyNumberFormat="1" applyFont="1" applyFill="1" applyBorder="1">
      <alignment/>
      <protection/>
    </xf>
    <xf numFmtId="164" fontId="6" fillId="23" borderId="15" xfId="110" applyNumberFormat="1" applyFont="1" applyFill="1" applyBorder="1" applyProtection="1">
      <alignment/>
      <protection/>
    </xf>
    <xf numFmtId="171" fontId="6" fillId="23" borderId="13" xfId="71" applyNumberFormat="1" applyFont="1" applyFill="1" applyBorder="1" applyAlignment="1">
      <alignment/>
    </xf>
    <xf numFmtId="171" fontId="6" fillId="23" borderId="13" xfId="109" applyNumberFormat="1" applyFont="1" applyFill="1" applyBorder="1" applyAlignment="1">
      <alignment/>
    </xf>
    <xf numFmtId="164" fontId="6" fillId="23" borderId="15" xfId="108" applyNumberFormat="1" applyFont="1" applyFill="1" applyBorder="1">
      <alignment/>
      <protection/>
    </xf>
    <xf numFmtId="171" fontId="6" fillId="23" borderId="15" xfId="108" applyNumberFormat="1" applyFont="1" applyFill="1" applyBorder="1">
      <alignment/>
      <protection/>
    </xf>
    <xf numFmtId="164" fontId="6" fillId="23" borderId="15" xfId="108" applyNumberFormat="1" applyFont="1" applyFill="1" applyBorder="1" applyProtection="1">
      <alignment/>
      <protection/>
    </xf>
    <xf numFmtId="164" fontId="6" fillId="23" borderId="15" xfId="112" applyNumberFormat="1" applyFont="1" applyFill="1" applyBorder="1" applyAlignment="1" applyProtection="1">
      <alignment horizontal="right"/>
      <protection/>
    </xf>
    <xf numFmtId="164" fontId="6" fillId="23" borderId="13" xfId="71" applyNumberFormat="1" applyFont="1" applyFill="1" applyBorder="1" applyAlignment="1">
      <alignment horizontal="right"/>
    </xf>
    <xf numFmtId="164" fontId="6" fillId="0" borderId="16" xfId="71" applyNumberFormat="1" applyFont="1" applyFill="1" applyBorder="1" applyAlignment="1" quotePrefix="1">
      <alignment vertical="center"/>
    </xf>
    <xf numFmtId="171" fontId="6" fillId="0" borderId="13" xfId="108" applyNumberFormat="1" applyFont="1" applyFill="1" applyBorder="1" applyAlignment="1">
      <alignment horizontal="right"/>
      <protection/>
    </xf>
    <xf numFmtId="171" fontId="6" fillId="23" borderId="15" xfId="108" applyNumberFormat="1" applyFont="1" applyFill="1" applyBorder="1" applyAlignment="1">
      <alignment horizontal="right"/>
      <protection/>
    </xf>
    <xf numFmtId="171" fontId="6" fillId="0" borderId="13" xfId="109" applyNumberFormat="1" applyFont="1" applyFill="1" applyBorder="1" applyAlignment="1">
      <alignment horizontal="right"/>
    </xf>
    <xf numFmtId="0" fontId="6" fillId="22" borderId="17" xfId="71" applyNumberFormat="1" applyFont="1" applyFill="1" applyBorder="1" applyAlignment="1">
      <alignment horizontal="center"/>
    </xf>
    <xf numFmtId="165" fontId="6" fillId="22" borderId="17" xfId="71" applyNumberFormat="1" applyFont="1" applyFill="1" applyBorder="1" applyAlignment="1">
      <alignment horizontal="center"/>
    </xf>
    <xf numFmtId="164" fontId="6" fillId="22" borderId="17" xfId="71" applyNumberFormat="1" applyFont="1" applyFill="1" applyBorder="1" applyAlignment="1">
      <alignment/>
    </xf>
    <xf numFmtId="164" fontId="6" fillId="22" borderId="15" xfId="71" applyNumberFormat="1" applyFont="1" applyFill="1" applyBorder="1" applyAlignment="1">
      <alignment/>
    </xf>
    <xf numFmtId="0" fontId="6" fillId="22" borderId="15" xfId="71" applyNumberFormat="1" applyFont="1" applyFill="1" applyBorder="1" applyAlignment="1">
      <alignment horizontal="center"/>
    </xf>
    <xf numFmtId="165" fontId="6" fillId="22" borderId="15" xfId="71" applyNumberFormat="1" applyFont="1" applyFill="1" applyBorder="1" applyAlignment="1">
      <alignment horizontal="center"/>
    </xf>
    <xf numFmtId="164" fontId="6" fillId="22" borderId="13" xfId="71" applyNumberFormat="1" applyFont="1" applyFill="1" applyBorder="1" applyAlignment="1">
      <alignment horizontal="right"/>
    </xf>
    <xf numFmtId="164" fontId="6" fillId="22" borderId="13" xfId="71" applyNumberFormat="1" applyFont="1" applyFill="1" applyBorder="1" applyAlignment="1" quotePrefix="1">
      <alignment horizontal="right"/>
    </xf>
    <xf numFmtId="164" fontId="6" fillId="23" borderId="15" xfId="71" applyNumberFormat="1" applyFont="1" applyFill="1" applyBorder="1" applyAlignment="1">
      <alignment horizontal="right"/>
    </xf>
    <xf numFmtId="164" fontId="6" fillId="22" borderId="13" xfId="111" applyNumberFormat="1" applyFont="1" applyFill="1" applyBorder="1">
      <alignment/>
      <protection/>
    </xf>
    <xf numFmtId="164" fontId="6" fillId="23" borderId="13" xfId="111" applyNumberFormat="1" applyFont="1" applyFill="1" applyBorder="1" applyAlignment="1">
      <alignment horizontal="right"/>
      <protection/>
    </xf>
    <xf numFmtId="164" fontId="6" fillId="22" borderId="13" xfId="111" applyNumberFormat="1" applyFont="1" applyFill="1" applyBorder="1" applyAlignment="1">
      <alignment horizontal="right"/>
      <protection/>
    </xf>
    <xf numFmtId="164" fontId="6" fillId="23" borderId="15" xfId="111" applyNumberFormat="1" applyFont="1" applyFill="1" applyBorder="1" applyAlignment="1">
      <alignment horizontal="right"/>
      <protection/>
    </xf>
    <xf numFmtId="0" fontId="6" fillId="22" borderId="13" xfId="71" applyNumberFormat="1" applyFont="1" applyFill="1" applyBorder="1" applyAlignment="1">
      <alignment horizontal="center"/>
    </xf>
    <xf numFmtId="165" fontId="6" fillId="22" borderId="13" xfId="71" applyNumberFormat="1" applyFont="1" applyFill="1" applyBorder="1" applyAlignment="1">
      <alignment horizontal="center"/>
    </xf>
    <xf numFmtId="164" fontId="6" fillId="22" borderId="17" xfId="71" applyNumberFormat="1" applyFont="1" applyFill="1" applyBorder="1" applyAlignment="1" quotePrefix="1">
      <alignment horizontal="right"/>
    </xf>
    <xf numFmtId="164" fontId="6" fillId="22" borderId="17" xfId="71" applyNumberFormat="1" applyFont="1" applyFill="1" applyBorder="1" applyAlignment="1">
      <alignment horizontal="right"/>
    </xf>
    <xf numFmtId="164" fontId="6" fillId="22" borderId="17" xfId="111" applyNumberFormat="1" applyFont="1" applyFill="1" applyBorder="1" applyAlignment="1">
      <alignment horizontal="right"/>
      <protection/>
    </xf>
    <xf numFmtId="164" fontId="6" fillId="22" borderId="13" xfId="112" applyNumberFormat="1" applyFont="1" applyFill="1" applyBorder="1">
      <alignment/>
      <protection/>
    </xf>
    <xf numFmtId="164" fontId="6" fillId="22" borderId="13" xfId="112" applyNumberFormat="1" applyFont="1" applyFill="1" applyBorder="1" applyProtection="1">
      <alignment/>
      <protection/>
    </xf>
    <xf numFmtId="164" fontId="6" fillId="22" borderId="13" xfId="112" applyNumberFormat="1" applyFont="1" applyFill="1" applyBorder="1" applyAlignment="1" applyProtection="1">
      <alignment horizontal="right"/>
      <protection/>
    </xf>
    <xf numFmtId="164" fontId="6" fillId="22" borderId="17" xfId="112" applyNumberFormat="1" applyFont="1" applyFill="1" applyBorder="1">
      <alignment/>
      <protection/>
    </xf>
    <xf numFmtId="164" fontId="6" fillId="22" borderId="17" xfId="112" applyNumberFormat="1" applyFont="1" applyFill="1" applyBorder="1" applyProtection="1">
      <alignment/>
      <protection/>
    </xf>
    <xf numFmtId="164" fontId="6" fillId="0" borderId="15" xfId="71" applyNumberFormat="1" applyFont="1" applyFill="1" applyBorder="1" applyAlignment="1">
      <alignment/>
    </xf>
    <xf numFmtId="164" fontId="6" fillId="22" borderId="15" xfId="108" applyNumberFormat="1" applyFont="1" applyFill="1" applyBorder="1">
      <alignment/>
      <protection/>
    </xf>
    <xf numFmtId="171" fontId="6" fillId="22" borderId="15" xfId="108" applyNumberFormat="1" applyFont="1" applyFill="1" applyBorder="1" applyAlignment="1">
      <alignment horizontal="right"/>
      <protection/>
    </xf>
    <xf numFmtId="164" fontId="6" fillId="22" borderId="15" xfId="108" applyNumberFormat="1" applyFont="1" applyFill="1" applyBorder="1" applyProtection="1">
      <alignment/>
      <protection/>
    </xf>
    <xf numFmtId="164" fontId="6" fillId="22" borderId="15" xfId="110" applyNumberFormat="1" applyFont="1" applyFill="1" applyBorder="1">
      <alignment/>
      <protection/>
    </xf>
    <xf numFmtId="164" fontId="6" fillId="22" borderId="15" xfId="110" applyNumberFormat="1" applyFont="1" applyFill="1" applyBorder="1" applyProtection="1">
      <alignment/>
      <protection/>
    </xf>
    <xf numFmtId="164" fontId="6" fillId="22" borderId="15" xfId="111" applyNumberFormat="1" applyFont="1" applyFill="1" applyBorder="1">
      <alignment/>
      <protection/>
    </xf>
    <xf numFmtId="164" fontId="6" fillId="22" borderId="15" xfId="71" applyNumberFormat="1" applyFont="1" applyFill="1" applyBorder="1" applyAlignment="1" quotePrefix="1">
      <alignment horizontal="right"/>
    </xf>
    <xf numFmtId="164" fontId="6" fillId="22" borderId="15" xfId="71" applyNumberFormat="1" applyFont="1" applyFill="1" applyBorder="1" applyAlignment="1">
      <alignment horizontal="right"/>
    </xf>
    <xf numFmtId="164" fontId="6" fillId="22" borderId="15" xfId="111" applyNumberFormat="1" applyFont="1" applyFill="1" applyBorder="1" applyAlignment="1">
      <alignment horizontal="right"/>
      <protection/>
    </xf>
    <xf numFmtId="164" fontId="6" fillId="22" borderId="13" xfId="108" applyNumberFormat="1" applyFont="1" applyFill="1" applyBorder="1">
      <alignment/>
      <protection/>
    </xf>
    <xf numFmtId="164" fontId="6" fillId="22" borderId="13" xfId="108" applyNumberFormat="1" applyFont="1" applyFill="1" applyBorder="1" applyProtection="1">
      <alignment/>
      <protection/>
    </xf>
    <xf numFmtId="171" fontId="6" fillId="22" borderId="18" xfId="108" applyNumberFormat="1" applyFont="1" applyFill="1" applyBorder="1" applyAlignment="1">
      <alignment horizontal="right"/>
      <protection/>
    </xf>
    <xf numFmtId="164" fontId="6" fillId="22" borderId="18" xfId="71" applyNumberFormat="1" applyFont="1" applyFill="1" applyBorder="1" applyAlignment="1">
      <alignment/>
    </xf>
    <xf numFmtId="171" fontId="6" fillId="22" borderId="13" xfId="108" applyNumberFormat="1" applyFont="1" applyFill="1" applyBorder="1" applyAlignment="1">
      <alignment horizontal="right"/>
      <protection/>
    </xf>
    <xf numFmtId="0" fontId="6" fillId="22" borderId="18" xfId="71" applyNumberFormat="1" applyFont="1" applyFill="1" applyBorder="1" applyAlignment="1">
      <alignment horizontal="center"/>
    </xf>
    <xf numFmtId="165" fontId="6" fillId="22" borderId="18" xfId="71" applyNumberFormat="1" applyFont="1" applyFill="1" applyBorder="1" applyAlignment="1">
      <alignment horizontal="center"/>
    </xf>
    <xf numFmtId="164" fontId="6" fillId="22" borderId="19" xfId="110" applyNumberFormat="1" applyFont="1" applyFill="1" applyBorder="1">
      <alignment/>
      <protection/>
    </xf>
    <xf numFmtId="164" fontId="6" fillId="22" borderId="13" xfId="110" applyNumberFormat="1" applyFont="1" applyFill="1" applyBorder="1">
      <alignment/>
      <protection/>
    </xf>
    <xf numFmtId="164" fontId="6" fillId="22" borderId="13" xfId="110" applyNumberFormat="1" applyFont="1" applyFill="1" applyBorder="1" applyProtection="1">
      <alignment/>
      <protection/>
    </xf>
    <xf numFmtId="164" fontId="6" fillId="22" borderId="0" xfId="112" applyNumberFormat="1" applyFont="1" applyFill="1" applyBorder="1">
      <alignment/>
      <protection/>
    </xf>
    <xf numFmtId="164" fontId="6" fillId="22" borderId="0" xfId="112" applyNumberFormat="1" applyFont="1" applyFill="1" applyBorder="1" applyProtection="1">
      <alignment/>
      <protection/>
    </xf>
    <xf numFmtId="164" fontId="6" fillId="22" borderId="0" xfId="112" applyNumberFormat="1" applyFont="1" applyFill="1" applyBorder="1" applyAlignment="1" applyProtection="1">
      <alignment horizontal="right"/>
      <protection/>
    </xf>
    <xf numFmtId="164" fontId="6" fillId="22" borderId="20" xfId="71" applyNumberFormat="1" applyFont="1" applyFill="1" applyBorder="1" applyAlignment="1">
      <alignment/>
    </xf>
    <xf numFmtId="164" fontId="6" fillId="22" borderId="15" xfId="112" applyNumberFormat="1" applyFont="1" applyFill="1" applyBorder="1">
      <alignment/>
      <protection/>
    </xf>
    <xf numFmtId="164" fontId="6" fillId="22" borderId="15" xfId="112" applyNumberFormat="1" applyFont="1" applyFill="1" applyBorder="1" applyProtection="1">
      <alignment/>
      <protection/>
    </xf>
    <xf numFmtId="164" fontId="6" fillId="22" borderId="18" xfId="71" applyNumberFormat="1" applyFont="1" applyFill="1" applyBorder="1" applyAlignment="1" quotePrefix="1">
      <alignment horizontal="right"/>
    </xf>
    <xf numFmtId="164" fontId="6" fillId="22" borderId="15" xfId="112" applyNumberFormat="1" applyFont="1" applyFill="1" applyBorder="1" applyAlignment="1" applyProtection="1">
      <alignment horizontal="right"/>
      <protection/>
    </xf>
    <xf numFmtId="0" fontId="6" fillId="0" borderId="13" xfId="71" applyFont="1" applyFill="1" applyBorder="1" applyAlignment="1">
      <alignment horizontal="center"/>
    </xf>
    <xf numFmtId="167" fontId="6" fillId="0" borderId="13" xfId="71" applyNumberFormat="1" applyFont="1" applyFill="1" applyBorder="1" applyAlignment="1">
      <alignment horizontal="right"/>
    </xf>
    <xf numFmtId="167" fontId="6" fillId="0" borderId="13" xfId="71" applyNumberFormat="1" applyFont="1" applyFill="1" applyBorder="1" applyAlignment="1">
      <alignment/>
    </xf>
    <xf numFmtId="0" fontId="7" fillId="0" borderId="0" xfId="57" applyNumberFormat="1" applyFont="1" applyAlignment="1" applyProtection="1">
      <alignment/>
      <protection/>
    </xf>
    <xf numFmtId="0" fontId="7" fillId="0" borderId="0" xfId="57" applyNumberFormat="1" applyFont="1" applyAlignment="1" applyProtection="1">
      <alignment horizontal="left"/>
      <protection/>
    </xf>
    <xf numFmtId="0" fontId="7" fillId="0" borderId="0" xfId="57" applyNumberFormat="1" applyFont="1" applyAlignment="1" applyProtection="1" quotePrefix="1">
      <alignment horizontal="left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164" fontId="10" fillId="0" borderId="21" xfId="71" applyNumberFormat="1" applyFont="1" applyFill="1" applyBorder="1" applyAlignment="1" quotePrefix="1">
      <alignment horizontal="left"/>
    </xf>
    <xf numFmtId="164" fontId="6" fillId="0" borderId="22" xfId="71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0" fillId="0" borderId="21" xfId="71" applyNumberFormat="1" applyFont="1" applyFill="1" applyBorder="1" applyAlignment="1" quotePrefix="1">
      <alignment horizontal="right"/>
    </xf>
    <xf numFmtId="164" fontId="6" fillId="0" borderId="26" xfId="71" applyNumberFormat="1" applyFont="1" applyFill="1" applyBorder="1" applyAlignment="1">
      <alignment horizontal="center" vertical="center"/>
    </xf>
    <xf numFmtId="164" fontId="6" fillId="0" borderId="27" xfId="71" applyNumberFormat="1" applyFont="1" applyFill="1" applyBorder="1" applyAlignment="1">
      <alignment horizontal="center" vertical="center"/>
    </xf>
    <xf numFmtId="165" fontId="6" fillId="0" borderId="28" xfId="71" applyNumberFormat="1" applyFont="1" applyFill="1" applyBorder="1" applyAlignment="1" quotePrefix="1">
      <alignment horizontal="center" vertical="center" wrapText="1"/>
    </xf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 wrapText="1"/>
    </xf>
    <xf numFmtId="0" fontId="6" fillId="0" borderId="29" xfId="98" applyNumberFormat="1" applyFont="1" applyFill="1" applyBorder="1" applyAlignment="1" quotePrefix="1">
      <alignment horizontal="left" vertical="center" wrapText="1"/>
      <protection/>
    </xf>
    <xf numFmtId="0" fontId="6" fillId="0" borderId="19" xfId="98" applyNumberFormat="1" applyFont="1" applyFill="1" applyBorder="1" applyAlignment="1" quotePrefix="1">
      <alignment horizontal="left" vertical="center" wrapText="1"/>
      <protection/>
    </xf>
    <xf numFmtId="0" fontId="6" fillId="0" borderId="30" xfId="98" applyNumberFormat="1" applyFont="1" applyFill="1" applyBorder="1" applyAlignment="1" quotePrefix="1">
      <alignment horizontal="left" vertical="center" wrapText="1"/>
      <protection/>
    </xf>
    <xf numFmtId="164" fontId="6" fillId="0" borderId="26" xfId="71" applyNumberFormat="1" applyFont="1" applyFill="1" applyBorder="1" applyAlignment="1">
      <alignment horizontal="center" wrapText="1"/>
    </xf>
    <xf numFmtId="164" fontId="6" fillId="0" borderId="27" xfId="71" applyNumberFormat="1" applyFont="1" applyFill="1" applyBorder="1" applyAlignment="1">
      <alignment horizontal="center" wrapText="1"/>
    </xf>
    <xf numFmtId="0" fontId="6" fillId="0" borderId="29" xfId="71" applyNumberFormat="1" applyFont="1" applyFill="1" applyBorder="1" applyAlignment="1" quotePrefix="1">
      <alignment horizontal="left" vertical="center" wrapText="1"/>
    </xf>
    <xf numFmtId="0" fontId="6" fillId="0" borderId="19" xfId="71" applyNumberFormat="1" applyFont="1" applyFill="1" applyBorder="1" applyAlignment="1" quotePrefix="1">
      <alignment horizontal="left" vertical="center" wrapText="1"/>
    </xf>
    <xf numFmtId="0" fontId="6" fillId="0" borderId="30" xfId="71" applyNumberFormat="1" applyFont="1" applyFill="1" applyBorder="1" applyAlignment="1" quotePrefix="1">
      <alignment horizontal="left" vertical="center" wrapText="1"/>
    </xf>
    <xf numFmtId="164" fontId="6" fillId="0" borderId="31" xfId="71" applyNumberFormat="1" applyFont="1" applyFill="1" applyBorder="1" applyAlignment="1" quotePrefix="1">
      <alignment vertical="center"/>
    </xf>
    <xf numFmtId="164" fontId="6" fillId="0" borderId="32" xfId="71" applyNumberFormat="1" applyFont="1" applyFill="1" applyBorder="1" applyAlignment="1" quotePrefix="1">
      <alignment vertical="center"/>
    </xf>
    <xf numFmtId="164" fontId="6" fillId="0" borderId="33" xfId="71" applyNumberFormat="1" applyFont="1" applyFill="1" applyBorder="1" applyAlignment="1" quotePrefix="1">
      <alignment vertical="center"/>
    </xf>
    <xf numFmtId="0" fontId="6" fillId="0" borderId="34" xfId="71" applyNumberFormat="1" applyFont="1" applyFill="1" applyBorder="1" applyAlignment="1">
      <alignment horizontal="center" vertical="center"/>
    </xf>
    <xf numFmtId="0" fontId="6" fillId="0" borderId="35" xfId="71" applyNumberFormat="1" applyFont="1" applyFill="1" applyBorder="1" applyAlignment="1">
      <alignment horizontal="center" vertical="center"/>
    </xf>
    <xf numFmtId="0" fontId="6" fillId="0" borderId="25" xfId="71" applyNumberFormat="1" applyFont="1" applyFill="1" applyBorder="1" applyAlignment="1">
      <alignment horizontal="center" vertical="center"/>
    </xf>
    <xf numFmtId="164" fontId="6" fillId="0" borderId="36" xfId="71" applyNumberFormat="1" applyFont="1" applyFill="1" applyBorder="1" applyAlignment="1" quotePrefix="1">
      <alignment horizontal="center" vertical="center"/>
    </xf>
    <xf numFmtId="164" fontId="6" fillId="0" borderId="37" xfId="71" applyNumberFormat="1" applyFont="1" applyFill="1" applyBorder="1" applyAlignment="1" quotePrefix="1">
      <alignment horizontal="center" vertical="center"/>
    </xf>
    <xf numFmtId="164" fontId="6" fillId="0" borderId="38" xfId="71" applyNumberFormat="1" applyFont="1" applyFill="1" applyBorder="1" applyAlignment="1" quotePrefix="1">
      <alignment horizontal="center" vertical="center"/>
    </xf>
    <xf numFmtId="164" fontId="6" fillId="0" borderId="28" xfId="71" applyNumberFormat="1" applyFont="1" applyFill="1" applyBorder="1" applyAlignment="1">
      <alignment horizontal="center" vertical="center"/>
    </xf>
    <xf numFmtId="164" fontId="6" fillId="0" borderId="22" xfId="71" applyNumberFormat="1" applyFont="1" applyFill="1" applyBorder="1" applyAlignment="1" quotePrefix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164" fontId="6" fillId="0" borderId="26" xfId="71" applyNumberFormat="1" applyFont="1" applyFill="1" applyBorder="1" applyAlignment="1" quotePrefix="1">
      <alignment horizontal="center" vertical="center"/>
    </xf>
    <xf numFmtId="164" fontId="6" fillId="0" borderId="27" xfId="71" applyNumberFormat="1" applyFont="1" applyFill="1" applyBorder="1" applyAlignment="1" quotePrefix="1">
      <alignment horizontal="center" vertical="center"/>
    </xf>
    <xf numFmtId="164" fontId="13" fillId="0" borderId="14" xfId="71" applyNumberFormat="1" applyFont="1" applyFill="1" applyBorder="1" applyAlignment="1" quotePrefix="1">
      <alignment horizontal="center" vertical="center"/>
    </xf>
    <xf numFmtId="164" fontId="13" fillId="0" borderId="14" xfId="71" applyNumberFormat="1" applyFont="1" applyFill="1" applyBorder="1" applyAlignment="1">
      <alignment horizontal="center" vertical="center"/>
    </xf>
    <xf numFmtId="164" fontId="6" fillId="0" borderId="26" xfId="71" applyNumberFormat="1" applyFont="1" applyFill="1" applyBorder="1" applyAlignment="1" quotePrefix="1">
      <alignment horizontal="center" vertical="center" wrapText="1"/>
    </xf>
    <xf numFmtId="164" fontId="6" fillId="0" borderId="28" xfId="71" applyNumberFormat="1" applyFont="1" applyFill="1" applyBorder="1" applyAlignment="1" quotePrefix="1">
      <alignment horizontal="center" vertical="center" wrapText="1"/>
    </xf>
    <xf numFmtId="164" fontId="6" fillId="0" borderId="27" xfId="71" applyNumberFormat="1" applyFont="1" applyFill="1" applyBorder="1" applyAlignment="1" quotePrefix="1">
      <alignment horizontal="center" vertical="center" wrapText="1"/>
    </xf>
    <xf numFmtId="164" fontId="6" fillId="0" borderId="22" xfId="71" applyNumberFormat="1" applyFont="1" applyFill="1" applyBorder="1" applyAlignment="1">
      <alignment horizontal="center" vertical="center"/>
    </xf>
    <xf numFmtId="164" fontId="6" fillId="0" borderId="24" xfId="71" applyNumberFormat="1" applyFont="1" applyFill="1" applyBorder="1" applyAlignment="1">
      <alignment horizontal="center" vertical="center"/>
    </xf>
    <xf numFmtId="164" fontId="6" fillId="0" borderId="8" xfId="71" applyNumberFormat="1" applyFont="1" applyFill="1" applyBorder="1" applyAlignment="1">
      <alignment horizontal="center" vertical="center"/>
    </xf>
    <xf numFmtId="164" fontId="6" fillId="0" borderId="25" xfId="71" applyNumberFormat="1" applyFont="1" applyFill="1" applyBorder="1" applyAlignment="1">
      <alignment horizontal="center" vertical="center"/>
    </xf>
    <xf numFmtId="0" fontId="6" fillId="0" borderId="29" xfId="96" applyNumberFormat="1" applyFont="1" applyFill="1" applyBorder="1" applyAlignment="1" quotePrefix="1">
      <alignment horizontal="left" vertical="center" wrapText="1"/>
      <protection/>
    </xf>
    <xf numFmtId="0" fontId="6" fillId="0" borderId="19" xfId="96" applyNumberFormat="1" applyFont="1" applyFill="1" applyBorder="1" applyAlignment="1" quotePrefix="1">
      <alignment horizontal="left" vertical="center" wrapText="1"/>
      <protection/>
    </xf>
    <xf numFmtId="0" fontId="6" fillId="0" borderId="30" xfId="96" applyNumberFormat="1" applyFont="1" applyFill="1" applyBorder="1" applyAlignment="1" quotePrefix="1">
      <alignment horizontal="left" vertical="center" wrapText="1"/>
      <protection/>
    </xf>
    <xf numFmtId="0" fontId="6" fillId="0" borderId="35" xfId="71" applyFont="1" applyBorder="1" applyAlignment="1">
      <alignment horizontal="center" vertical="center"/>
    </xf>
    <xf numFmtId="0" fontId="6" fillId="0" borderId="25" xfId="71" applyFont="1" applyBorder="1" applyAlignment="1">
      <alignment horizontal="center" vertical="center"/>
    </xf>
    <xf numFmtId="0" fontId="10" fillId="0" borderId="21" xfId="71" applyFont="1" applyBorder="1" applyAlignment="1" quotePrefix="1">
      <alignment horizontal="left"/>
    </xf>
    <xf numFmtId="164" fontId="6" fillId="0" borderId="26" xfId="71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0" fontId="10" fillId="0" borderId="21" xfId="71" applyFont="1" applyBorder="1" applyAlignment="1" quotePrefix="1">
      <alignment horizontal="right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31" xfId="71" applyNumberFormat="1" applyFont="1" applyFill="1" applyBorder="1" applyAlignment="1" quotePrefix="1">
      <alignment horizontal="left" vertical="center"/>
    </xf>
    <xf numFmtId="164" fontId="6" fillId="0" borderId="32" xfId="71" applyNumberFormat="1" applyFont="1" applyFill="1" applyBorder="1" applyAlignment="1" quotePrefix="1">
      <alignment horizontal="left" vertical="center"/>
    </xf>
    <xf numFmtId="164" fontId="6" fillId="0" borderId="33" xfId="71" applyNumberFormat="1" applyFont="1" applyFill="1" applyBorder="1" applyAlignment="1" quotePrefix="1">
      <alignment horizontal="left" vertical="center"/>
    </xf>
    <xf numFmtId="164" fontId="6" fillId="0" borderId="29" xfId="71" applyNumberFormat="1" applyFont="1" applyFill="1" applyBorder="1" applyAlignment="1" quotePrefix="1">
      <alignment horizontal="center" vertical="center"/>
    </xf>
    <xf numFmtId="164" fontId="6" fillId="0" borderId="19" xfId="71" applyNumberFormat="1" applyFont="1" applyFill="1" applyBorder="1" applyAlignment="1" quotePrefix="1">
      <alignment horizontal="center" vertical="center"/>
    </xf>
    <xf numFmtId="164" fontId="6" fillId="0" borderId="30" xfId="71" applyNumberFormat="1" applyFont="1" applyFill="1" applyBorder="1" applyAlignment="1" quotePrefix="1">
      <alignment horizontal="center" vertical="center"/>
    </xf>
    <xf numFmtId="0" fontId="13" fillId="0" borderId="40" xfId="71" applyFont="1" applyBorder="1" applyAlignment="1" quotePrefix="1">
      <alignment horizontal="center" vertical="center"/>
    </xf>
    <xf numFmtId="0" fontId="13" fillId="0" borderId="41" xfId="71" applyFont="1" applyBorder="1" applyAlignment="1">
      <alignment horizontal="center" vertical="center"/>
    </xf>
    <xf numFmtId="0" fontId="13" fillId="0" borderId="42" xfId="71" applyFont="1" applyBorder="1" applyAlignment="1">
      <alignment horizontal="center" vertical="center"/>
    </xf>
    <xf numFmtId="164" fontId="6" fillId="0" borderId="28" xfId="71" applyNumberFormat="1" applyFont="1" applyFill="1" applyBorder="1" applyAlignment="1" quotePrefix="1">
      <alignment horizontal="center" vertical="center"/>
    </xf>
    <xf numFmtId="0" fontId="6" fillId="0" borderId="29" xfId="92" applyNumberFormat="1" applyFont="1" applyFill="1" applyBorder="1" applyAlignment="1" quotePrefix="1">
      <alignment horizontal="left" vertical="center" wrapText="1"/>
      <protection/>
    </xf>
    <xf numFmtId="0" fontId="6" fillId="0" borderId="19" xfId="92" applyNumberFormat="1" applyFont="1" applyFill="1" applyBorder="1" applyAlignment="1" quotePrefix="1">
      <alignment horizontal="left" vertical="center" wrapText="1"/>
      <protection/>
    </xf>
    <xf numFmtId="0" fontId="6" fillId="0" borderId="30" xfId="92" applyNumberFormat="1" applyFont="1" applyFill="1" applyBorder="1" applyAlignment="1" quotePrefix="1">
      <alignment horizontal="left" vertical="center" wrapText="1"/>
      <protection/>
    </xf>
    <xf numFmtId="164" fontId="6" fillId="0" borderId="29" xfId="71" applyNumberFormat="1" applyFont="1" applyFill="1" applyBorder="1" applyAlignment="1">
      <alignment vertical="center"/>
    </xf>
    <xf numFmtId="164" fontId="6" fillId="0" borderId="19" xfId="71" applyNumberFormat="1" applyFont="1" applyFill="1" applyBorder="1" applyAlignment="1">
      <alignment vertical="center"/>
    </xf>
    <xf numFmtId="164" fontId="6" fillId="0" borderId="30" xfId="71" applyNumberFormat="1" applyFont="1" applyFill="1" applyBorder="1" applyAlignment="1">
      <alignment vertical="center"/>
    </xf>
    <xf numFmtId="165" fontId="10" fillId="0" borderId="21" xfId="71" applyNumberFormat="1" applyFont="1" applyFill="1" applyBorder="1" applyAlignment="1">
      <alignment horizontal="left"/>
    </xf>
    <xf numFmtId="0" fontId="6" fillId="0" borderId="29" xfId="91" applyNumberFormat="1" applyFont="1" applyFill="1" applyBorder="1" applyAlignment="1" quotePrefix="1">
      <alignment horizontal="left" vertical="center" wrapText="1"/>
      <protection/>
    </xf>
    <xf numFmtId="0" fontId="6" fillId="0" borderId="19" xfId="91" applyNumberFormat="1" applyFont="1" applyFill="1" applyBorder="1" applyAlignment="1" quotePrefix="1">
      <alignment horizontal="left" vertical="center" wrapText="1"/>
      <protection/>
    </xf>
    <xf numFmtId="0" fontId="6" fillId="0" borderId="30" xfId="91" applyNumberFormat="1" applyFont="1" applyFill="1" applyBorder="1" applyAlignment="1" quotePrefix="1">
      <alignment horizontal="left" vertical="center" wrapText="1"/>
      <protection/>
    </xf>
    <xf numFmtId="164" fontId="6" fillId="0" borderId="31" xfId="71" applyNumberFormat="1" applyFont="1" applyFill="1" applyBorder="1" applyAlignment="1">
      <alignment vertical="center"/>
    </xf>
    <xf numFmtId="164" fontId="6" fillId="0" borderId="32" xfId="71" applyNumberFormat="1" applyFont="1" applyFill="1" applyBorder="1" applyAlignment="1">
      <alignment vertical="center"/>
    </xf>
    <xf numFmtId="164" fontId="6" fillId="0" borderId="33" xfId="71" applyNumberFormat="1" applyFont="1" applyFill="1" applyBorder="1" applyAlignment="1">
      <alignment vertical="center"/>
    </xf>
    <xf numFmtId="164" fontId="10" fillId="0" borderId="21" xfId="71" applyNumberFormat="1" applyFont="1" applyFill="1" applyBorder="1" applyAlignment="1">
      <alignment horizontal="left"/>
    </xf>
    <xf numFmtId="0" fontId="6" fillId="0" borderId="29" xfId="89" applyNumberFormat="1" applyFont="1" applyFill="1" applyBorder="1" applyAlignment="1" quotePrefix="1">
      <alignment horizontal="left" vertical="center" wrapText="1"/>
      <protection/>
    </xf>
    <xf numFmtId="0" fontId="6" fillId="0" borderId="19" xfId="89" applyNumberFormat="1" applyFont="1" applyFill="1" applyBorder="1" applyAlignment="1" quotePrefix="1">
      <alignment horizontal="left" vertical="center" wrapText="1"/>
      <protection/>
    </xf>
    <xf numFmtId="0" fontId="6" fillId="0" borderId="30" xfId="89" applyNumberFormat="1" applyFont="1" applyFill="1" applyBorder="1" applyAlignment="1" quotePrefix="1">
      <alignment horizontal="left" vertical="center" wrapText="1"/>
      <protection/>
    </xf>
    <xf numFmtId="0" fontId="6" fillId="0" borderId="29" xfId="85" applyNumberFormat="1" applyFont="1" applyFill="1" applyBorder="1" applyAlignment="1" quotePrefix="1">
      <alignment horizontal="left" vertical="center"/>
      <protection/>
    </xf>
    <xf numFmtId="0" fontId="6" fillId="0" borderId="19" xfId="85" applyNumberFormat="1" applyFont="1" applyFill="1" applyBorder="1" applyAlignment="1" quotePrefix="1">
      <alignment horizontal="left" vertical="center"/>
      <protection/>
    </xf>
    <xf numFmtId="0" fontId="6" fillId="0" borderId="30" xfId="85" applyNumberFormat="1" applyFont="1" applyFill="1" applyBorder="1" applyAlignment="1" quotePrefix="1">
      <alignment horizontal="left" vertical="center"/>
      <protection/>
    </xf>
    <xf numFmtId="164" fontId="6" fillId="0" borderId="29" xfId="71" applyNumberFormat="1" applyFont="1" applyFill="1" applyBorder="1" applyAlignment="1">
      <alignment horizontal="center" vertical="center"/>
    </xf>
    <xf numFmtId="164" fontId="6" fillId="0" borderId="19" xfId="71" applyNumberFormat="1" applyFont="1" applyFill="1" applyBorder="1" applyAlignment="1">
      <alignment horizontal="center" vertical="center"/>
    </xf>
    <xf numFmtId="164" fontId="6" fillId="0" borderId="30" xfId="71" applyNumberFormat="1" applyFont="1" applyFill="1" applyBorder="1" applyAlignment="1">
      <alignment horizontal="center" vertical="center"/>
    </xf>
    <xf numFmtId="164" fontId="6" fillId="0" borderId="43" xfId="71" applyNumberFormat="1" applyFont="1" applyFill="1" applyBorder="1" applyAlignment="1">
      <alignment horizontal="center"/>
    </xf>
    <xf numFmtId="164" fontId="6" fillId="0" borderId="44" xfId="71" applyNumberFormat="1" applyFont="1" applyFill="1" applyBorder="1" applyAlignment="1">
      <alignment horizontal="center"/>
    </xf>
    <xf numFmtId="164" fontId="6" fillId="0" borderId="22" xfId="71" applyNumberFormat="1" applyFont="1" applyFill="1" applyBorder="1" applyAlignment="1" quotePrefix="1">
      <alignment horizontal="center" vertical="center"/>
    </xf>
    <xf numFmtId="164" fontId="6" fillId="0" borderId="23" xfId="71" applyNumberFormat="1" applyFont="1" applyFill="1" applyBorder="1" applyAlignment="1" quotePrefix="1">
      <alignment horizontal="center" vertical="center"/>
    </xf>
    <xf numFmtId="164" fontId="6" fillId="0" borderId="24" xfId="71" applyNumberFormat="1" applyFont="1" applyFill="1" applyBorder="1" applyAlignment="1" quotePrefix="1">
      <alignment horizontal="center" vertical="center"/>
    </xf>
    <xf numFmtId="164" fontId="6" fillId="0" borderId="8" xfId="71" applyNumberFormat="1" applyFont="1" applyFill="1" applyBorder="1" applyAlignment="1" quotePrefix="1">
      <alignment horizontal="center" vertical="center"/>
    </xf>
    <xf numFmtId="164" fontId="6" fillId="0" borderId="9" xfId="71" applyNumberFormat="1" applyFont="1" applyFill="1" applyBorder="1" applyAlignment="1" quotePrefix="1">
      <alignment horizontal="center" vertical="center"/>
    </xf>
    <xf numFmtId="164" fontId="6" fillId="0" borderId="25" xfId="71" applyNumberFormat="1" applyFont="1" applyFill="1" applyBorder="1" applyAlignment="1" quotePrefix="1">
      <alignment horizontal="center" vertical="center"/>
    </xf>
    <xf numFmtId="164" fontId="6" fillId="0" borderId="28" xfId="71" applyNumberFormat="1" applyFont="1" applyFill="1" applyBorder="1" applyAlignment="1">
      <alignment horizontal="center" vertical="center" wrapText="1"/>
    </xf>
    <xf numFmtId="164" fontId="6" fillId="0" borderId="27" xfId="71" applyNumberFormat="1" applyFont="1" applyFill="1" applyBorder="1" applyAlignment="1">
      <alignment horizontal="center" vertical="center" wrapText="1"/>
    </xf>
    <xf numFmtId="165" fontId="10" fillId="0" borderId="21" xfId="71" applyNumberFormat="1" applyFont="1" applyFill="1" applyBorder="1" applyAlignment="1" quotePrefix="1">
      <alignment horizontal="left"/>
    </xf>
    <xf numFmtId="164" fontId="6" fillId="0" borderId="45" xfId="71" applyNumberFormat="1" applyFont="1" applyFill="1" applyBorder="1" applyAlignment="1">
      <alignment horizontal="center" vertical="center"/>
    </xf>
    <xf numFmtId="164" fontId="6" fillId="0" borderId="7" xfId="71" applyNumberFormat="1" applyFont="1" applyFill="1" applyBorder="1" applyAlignment="1">
      <alignment horizontal="center" vertical="center"/>
    </xf>
    <xf numFmtId="164" fontId="6" fillId="0" borderId="9" xfId="71" applyNumberFormat="1" applyFont="1" applyFill="1" applyBorder="1" applyAlignment="1">
      <alignment horizontal="center" vertical="center"/>
    </xf>
    <xf numFmtId="164" fontId="13" fillId="0" borderId="40" xfId="71" applyNumberFormat="1" applyFont="1" applyFill="1" applyBorder="1" applyAlignment="1" quotePrefix="1">
      <alignment horizontal="center" vertical="center"/>
    </xf>
    <xf numFmtId="164" fontId="13" fillId="0" borderId="41" xfId="71" applyNumberFormat="1" applyFont="1" applyFill="1" applyBorder="1" applyAlignment="1" quotePrefix="1">
      <alignment horizontal="center" vertical="center"/>
    </xf>
    <xf numFmtId="164" fontId="13" fillId="0" borderId="42" xfId="71" applyNumberFormat="1" applyFont="1" applyFill="1" applyBorder="1" applyAlignment="1" quotePrefix="1">
      <alignment horizontal="center" vertical="center"/>
    </xf>
    <xf numFmtId="0" fontId="6" fillId="0" borderId="29" xfId="71" applyNumberFormat="1" applyFont="1" applyFill="1" applyBorder="1" applyAlignment="1">
      <alignment vertical="center"/>
    </xf>
    <xf numFmtId="0" fontId="6" fillId="0" borderId="19" xfId="71" applyNumberFormat="1" applyFont="1" applyFill="1" applyBorder="1" applyAlignment="1">
      <alignment vertical="center"/>
    </xf>
    <xf numFmtId="0" fontId="6" fillId="0" borderId="30" xfId="71" applyNumberFormat="1" applyFont="1" applyFill="1" applyBorder="1" applyAlignment="1">
      <alignment vertical="center"/>
    </xf>
    <xf numFmtId="164" fontId="6" fillId="0" borderId="46" xfId="71" applyNumberFormat="1" applyFont="1" applyFill="1" applyBorder="1" applyAlignment="1" quotePrefix="1">
      <alignment horizontal="left" vertical="center"/>
    </xf>
    <xf numFmtId="164" fontId="6" fillId="0" borderId="20" xfId="71" applyNumberFormat="1" applyFont="1" applyFill="1" applyBorder="1" applyAlignment="1" quotePrefix="1">
      <alignment horizontal="left" vertical="center"/>
    </xf>
    <xf numFmtId="164" fontId="6" fillId="0" borderId="47" xfId="71" applyNumberFormat="1" applyFont="1" applyFill="1" applyBorder="1" applyAlignment="1" quotePrefix="1">
      <alignment horizontal="left" vertical="center"/>
    </xf>
    <xf numFmtId="164" fontId="6" fillId="0" borderId="29" xfId="71" applyNumberFormat="1" applyFont="1" applyFill="1" applyBorder="1" applyAlignment="1" quotePrefix="1">
      <alignment horizontal="left" vertical="center"/>
    </xf>
    <xf numFmtId="164" fontId="6" fillId="0" borderId="19" xfId="71" applyNumberFormat="1" applyFont="1" applyFill="1" applyBorder="1" applyAlignment="1" quotePrefix="1">
      <alignment horizontal="left" vertical="center"/>
    </xf>
    <xf numFmtId="164" fontId="6" fillId="0" borderId="30" xfId="71" applyNumberFormat="1" applyFont="1" applyFill="1" applyBorder="1" applyAlignment="1" quotePrefix="1">
      <alignment horizontal="left" vertical="center"/>
    </xf>
    <xf numFmtId="164" fontId="6" fillId="0" borderId="10" xfId="71" applyNumberFormat="1" applyFont="1" applyFill="1" applyBorder="1" applyAlignment="1">
      <alignment horizontal="center"/>
    </xf>
    <xf numFmtId="164" fontId="6" fillId="0" borderId="11" xfId="71" applyNumberFormat="1" applyFont="1" applyFill="1" applyBorder="1" applyAlignment="1">
      <alignment horizontal="center"/>
    </xf>
    <xf numFmtId="164" fontId="6" fillId="0" borderId="12" xfId="71" applyNumberFormat="1" applyFont="1" applyFill="1" applyBorder="1" applyAlignment="1">
      <alignment horizontal="center"/>
    </xf>
    <xf numFmtId="164" fontId="6" fillId="0" borderId="48" xfId="71" applyNumberFormat="1" applyFont="1" applyFill="1" applyBorder="1" applyAlignment="1">
      <alignment horizontal="center"/>
    </xf>
    <xf numFmtId="0" fontId="6" fillId="0" borderId="29" xfId="80" applyNumberFormat="1" applyFont="1" applyFill="1" applyBorder="1" applyAlignment="1" quotePrefix="1">
      <alignment horizontal="left" vertical="center"/>
      <protection/>
    </xf>
    <xf numFmtId="0" fontId="6" fillId="0" borderId="19" xfId="80" applyNumberFormat="1" applyFont="1" applyFill="1" applyBorder="1" applyAlignment="1" quotePrefix="1">
      <alignment horizontal="left" vertical="center"/>
      <protection/>
    </xf>
    <xf numFmtId="0" fontId="6" fillId="0" borderId="30" xfId="80" applyNumberFormat="1" applyFont="1" applyFill="1" applyBorder="1" applyAlignment="1" quotePrefix="1">
      <alignment horizontal="left" vertical="center"/>
      <protection/>
    </xf>
    <xf numFmtId="0" fontId="6" fillId="0" borderId="29" xfId="80" applyNumberFormat="1" applyFont="1" applyFill="1" applyBorder="1" applyAlignment="1">
      <alignment horizontal="center" vertical="center" wrapText="1"/>
      <protection/>
    </xf>
    <xf numFmtId="0" fontId="6" fillId="0" borderId="19" xfId="80" applyNumberFormat="1" applyFont="1" applyFill="1" applyBorder="1" applyAlignment="1">
      <alignment horizontal="center" vertical="center" wrapText="1"/>
      <protection/>
    </xf>
    <xf numFmtId="0" fontId="6" fillId="0" borderId="30" xfId="80" applyNumberFormat="1" applyFont="1" applyFill="1" applyBorder="1" applyAlignment="1">
      <alignment horizontal="center" vertical="center" wrapText="1"/>
      <protection/>
    </xf>
    <xf numFmtId="0" fontId="6" fillId="0" borderId="46" xfId="113" applyNumberFormat="1" applyFont="1" applyFill="1" applyBorder="1" applyAlignment="1" quotePrefix="1">
      <alignment horizontal="left" vertical="center" wrapText="1"/>
      <protection/>
    </xf>
    <xf numFmtId="0" fontId="6" fillId="0" borderId="20" xfId="80" applyNumberFormat="1" applyFont="1" applyFill="1" applyBorder="1" applyAlignment="1">
      <alignment horizontal="left" vertical="center" wrapText="1"/>
      <protection/>
    </xf>
    <xf numFmtId="0" fontId="6" fillId="0" borderId="47" xfId="80" applyNumberFormat="1" applyFont="1" applyFill="1" applyBorder="1" applyAlignment="1">
      <alignment horizontal="left" vertical="center" wrapText="1"/>
      <protection/>
    </xf>
    <xf numFmtId="0" fontId="6" fillId="0" borderId="29" xfId="80" applyNumberFormat="1" applyFont="1" applyFill="1" applyBorder="1" applyAlignment="1">
      <alignment horizontal="left" vertical="center" wrapText="1"/>
      <protection/>
    </xf>
    <xf numFmtId="0" fontId="6" fillId="0" borderId="19" xfId="80" applyNumberFormat="1" applyFont="1" applyFill="1" applyBorder="1" applyAlignment="1">
      <alignment horizontal="left" vertical="center" wrapText="1"/>
      <protection/>
    </xf>
    <xf numFmtId="0" fontId="6" fillId="0" borderId="30" xfId="80" applyNumberFormat="1" applyFont="1" applyFill="1" applyBorder="1" applyAlignment="1">
      <alignment horizontal="left" vertical="center" wrapText="1"/>
      <protection/>
    </xf>
    <xf numFmtId="164" fontId="6" fillId="0" borderId="39" xfId="71" applyNumberFormat="1" applyFont="1" applyFill="1" applyBorder="1" applyAlignment="1">
      <alignment horizontal="center" vertical="center" wrapText="1"/>
    </xf>
    <xf numFmtId="164" fontId="6" fillId="0" borderId="8" xfId="71" applyNumberFormat="1" applyFont="1" applyFill="1" applyBorder="1" applyAlignment="1">
      <alignment horizontal="center" vertical="center" wrapText="1"/>
    </xf>
    <xf numFmtId="0" fontId="6" fillId="0" borderId="29" xfId="76" applyNumberFormat="1" applyFont="1" applyFill="1" applyBorder="1" applyAlignment="1" quotePrefix="1">
      <alignment horizontal="left" vertical="center"/>
      <protection/>
    </xf>
    <xf numFmtId="0" fontId="6" fillId="0" borderId="19" xfId="76" applyNumberFormat="1" applyFont="1" applyFill="1" applyBorder="1" applyAlignment="1" quotePrefix="1">
      <alignment horizontal="left" vertical="center"/>
      <protection/>
    </xf>
    <xf numFmtId="0" fontId="6" fillId="0" borderId="30" xfId="76" applyNumberFormat="1" applyFont="1" applyFill="1" applyBorder="1" applyAlignment="1" quotePrefix="1">
      <alignment horizontal="left" vertical="center"/>
      <protection/>
    </xf>
    <xf numFmtId="0" fontId="6" fillId="0" borderId="29" xfId="71" applyNumberFormat="1" applyFont="1" applyFill="1" applyBorder="1" applyAlignment="1" quotePrefix="1">
      <alignment horizontal="center" vertical="center"/>
    </xf>
    <xf numFmtId="0" fontId="6" fillId="0" borderId="19" xfId="71" applyNumberFormat="1" applyFont="1" applyFill="1" applyBorder="1" applyAlignment="1" quotePrefix="1">
      <alignment horizontal="center" vertical="center"/>
    </xf>
    <xf numFmtId="0" fontId="6" fillId="0" borderId="30" xfId="71" applyNumberFormat="1" applyFont="1" applyFill="1" applyBorder="1" applyAlignment="1" quotePrefix="1">
      <alignment horizontal="center" vertical="center"/>
    </xf>
    <xf numFmtId="0" fontId="6" fillId="0" borderId="36" xfId="113" applyNumberFormat="1" applyFont="1" applyFill="1" applyBorder="1" applyAlignment="1" quotePrefix="1">
      <alignment horizontal="left" vertical="center" wrapText="1"/>
      <protection/>
    </xf>
    <xf numFmtId="0" fontId="6" fillId="0" borderId="37" xfId="113" applyNumberFormat="1" applyFont="1" applyFill="1" applyBorder="1" applyAlignment="1" quotePrefix="1">
      <alignment horizontal="left" vertical="center" wrapText="1"/>
      <protection/>
    </xf>
    <xf numFmtId="0" fontId="6" fillId="0" borderId="38" xfId="113" applyNumberFormat="1" applyFont="1" applyFill="1" applyBorder="1" applyAlignment="1" quotePrefix="1">
      <alignment horizontal="left" vertical="center" wrapText="1"/>
      <protection/>
    </xf>
    <xf numFmtId="0" fontId="6" fillId="0" borderId="20" xfId="113" applyNumberFormat="1" applyFont="1" applyFill="1" applyBorder="1" applyAlignment="1" quotePrefix="1">
      <alignment horizontal="left" vertical="center" wrapText="1"/>
      <protection/>
    </xf>
    <xf numFmtId="0" fontId="6" fillId="0" borderId="47" xfId="113" applyNumberFormat="1" applyFont="1" applyFill="1" applyBorder="1" applyAlignment="1" quotePrefix="1">
      <alignment horizontal="left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 2" xfId="83"/>
    <cellStyle name="Normal 30" xfId="84"/>
    <cellStyle name="Normal 31" xfId="85"/>
    <cellStyle name="Normal 32" xfId="86"/>
    <cellStyle name="Normal 33" xfId="87"/>
    <cellStyle name="Normal 34" xfId="88"/>
    <cellStyle name="Normal 35" xfId="89"/>
    <cellStyle name="Normal 36" xfId="90"/>
    <cellStyle name="Normal 37" xfId="91"/>
    <cellStyle name="Normal 38" xfId="92"/>
    <cellStyle name="Normal 39" xfId="93"/>
    <cellStyle name="Normal 4" xfId="94"/>
    <cellStyle name="Normal 4 2" xfId="95"/>
    <cellStyle name="Normal 40" xfId="96"/>
    <cellStyle name="Normal 41" xfId="97"/>
    <cellStyle name="Normal 42" xfId="98"/>
    <cellStyle name="Normal 43" xfId="99"/>
    <cellStyle name="Normal 5" xfId="100"/>
    <cellStyle name="Normal 5 2" xfId="101"/>
    <cellStyle name="Normal 6" xfId="102"/>
    <cellStyle name="Normal 6 2" xfId="103"/>
    <cellStyle name="Normal 7" xfId="104"/>
    <cellStyle name="Normal 7 2" xfId="105"/>
    <cellStyle name="Normal 8" xfId="106"/>
    <cellStyle name="Normal 9" xfId="107"/>
    <cellStyle name="Normal_Dextrose" xfId="108"/>
    <cellStyle name="normal_dyfluid" xfId="109"/>
    <cellStyle name="Normal_Glucose" xfId="110"/>
    <cellStyle name="Normal_HFCS" xfId="111"/>
    <cellStyle name="Normal_Sugar" xfId="112"/>
    <cellStyle name="Normal_sweets" xfId="113"/>
    <cellStyle name="Note" xfId="114"/>
    <cellStyle name="Output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DS\2010\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</sheetNames>
    <sheetDataSet>
      <sheetData sheetId="0">
        <row r="181">
          <cell r="D181">
            <v>180.671</v>
          </cell>
        </row>
        <row r="182">
          <cell r="D182">
            <v>183.691</v>
          </cell>
        </row>
        <row r="183">
          <cell r="D183">
            <v>186.538</v>
          </cell>
        </row>
        <row r="184">
          <cell r="D184">
            <v>189.242</v>
          </cell>
        </row>
        <row r="185">
          <cell r="D185">
            <v>191.889</v>
          </cell>
        </row>
        <row r="186">
          <cell r="D186">
            <v>194.303</v>
          </cell>
        </row>
        <row r="187">
          <cell r="D187">
            <v>196.56</v>
          </cell>
        </row>
        <row r="188">
          <cell r="D188">
            <v>198.712</v>
          </cell>
        </row>
        <row r="189">
          <cell r="D189">
            <v>200.706</v>
          </cell>
        </row>
        <row r="190">
          <cell r="D190">
            <v>202.677</v>
          </cell>
        </row>
        <row r="191">
          <cell r="D191">
            <v>205.052</v>
          </cell>
        </row>
        <row r="192">
          <cell r="D192">
            <v>207.661</v>
          </cell>
        </row>
        <row r="193">
          <cell r="D193">
            <v>209.896</v>
          </cell>
        </row>
        <row r="194">
          <cell r="D194">
            <v>211.909</v>
          </cell>
        </row>
        <row r="195">
          <cell r="D195">
            <v>213.854</v>
          </cell>
        </row>
        <row r="196">
          <cell r="D196">
            <v>215.973</v>
          </cell>
        </row>
        <row r="197">
          <cell r="D197">
            <v>218.035</v>
          </cell>
        </row>
        <row r="198">
          <cell r="D198">
            <v>220.23899999999998</v>
          </cell>
        </row>
        <row r="199">
          <cell r="D199">
            <v>222.585</v>
          </cell>
        </row>
        <row r="200">
          <cell r="D200">
            <v>225.055</v>
          </cell>
        </row>
        <row r="201">
          <cell r="D201">
            <v>227.726</v>
          </cell>
        </row>
        <row r="202">
          <cell r="D202">
            <v>229.966</v>
          </cell>
        </row>
        <row r="203">
          <cell r="D203">
            <v>232.188</v>
          </cell>
        </row>
        <row r="204">
          <cell r="D204">
            <v>234.307</v>
          </cell>
        </row>
        <row r="205">
          <cell r="D205">
            <v>236.348</v>
          </cell>
        </row>
        <row r="206">
          <cell r="D206">
            <v>238.466</v>
          </cell>
        </row>
        <row r="207">
          <cell r="D207">
            <v>240.651</v>
          </cell>
        </row>
        <row r="208">
          <cell r="D208">
            <v>242.804</v>
          </cell>
        </row>
        <row r="209">
          <cell r="D209">
            <v>245.021</v>
          </cell>
        </row>
        <row r="210">
          <cell r="D210">
            <v>247.342</v>
          </cell>
        </row>
        <row r="211">
          <cell r="D211">
            <v>250.132</v>
          </cell>
        </row>
        <row r="212">
          <cell r="D212">
            <v>253.493</v>
          </cell>
        </row>
        <row r="213">
          <cell r="D213">
            <v>256.894</v>
          </cell>
        </row>
        <row r="214">
          <cell r="D214">
            <v>260.255</v>
          </cell>
        </row>
        <row r="215">
          <cell r="D215">
            <v>263.436</v>
          </cell>
        </row>
        <row r="216">
          <cell r="D216">
            <v>266.557</v>
          </cell>
        </row>
        <row r="217">
          <cell r="D217">
            <v>269.667</v>
          </cell>
        </row>
        <row r="218">
          <cell r="D218">
            <v>272.912</v>
          </cell>
        </row>
        <row r="219">
          <cell r="D219">
            <v>276.115</v>
          </cell>
        </row>
        <row r="220">
          <cell r="D220">
            <v>279.295</v>
          </cell>
        </row>
        <row r="221">
          <cell r="D221">
            <v>282.385</v>
          </cell>
        </row>
        <row r="222">
          <cell r="D222">
            <v>285.309019</v>
          </cell>
        </row>
        <row r="223">
          <cell r="D223">
            <v>288.104818</v>
          </cell>
        </row>
        <row r="224">
          <cell r="D224">
            <v>290.819634</v>
          </cell>
        </row>
        <row r="225">
          <cell r="D225">
            <v>293.463185</v>
          </cell>
        </row>
        <row r="226">
          <cell r="D226">
            <v>296.186216</v>
          </cell>
        </row>
        <row r="227">
          <cell r="D227">
            <v>298.995825</v>
          </cell>
        </row>
        <row r="228">
          <cell r="D228">
            <v>302.003917</v>
          </cell>
        </row>
        <row r="229">
          <cell r="D229">
            <v>304.797761</v>
          </cell>
        </row>
        <row r="230">
          <cell r="D230">
            <v>307.439406</v>
          </cell>
        </row>
        <row r="231">
          <cell r="D231">
            <v>309.741279</v>
          </cell>
        </row>
        <row r="232">
          <cell r="D232">
            <v>311.973914</v>
          </cell>
        </row>
        <row r="233">
          <cell r="D233">
            <v>314.167558</v>
          </cell>
        </row>
        <row r="234">
          <cell r="D234">
            <v>316.294766</v>
          </cell>
        </row>
        <row r="235">
          <cell r="D235">
            <v>318.576955</v>
          </cell>
        </row>
        <row r="236">
          <cell r="D236">
            <v>320.870703</v>
          </cell>
        </row>
        <row r="237">
          <cell r="D237">
            <v>323.161011</v>
          </cell>
        </row>
        <row r="238">
          <cell r="D238">
            <v>325.20603</v>
          </cell>
        </row>
        <row r="239">
          <cell r="D239">
            <v>326.923976</v>
          </cell>
        </row>
        <row r="240">
          <cell r="D240">
            <v>328.475998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A1" sqref="A1"/>
    </sheetView>
  </sheetViews>
  <sheetFormatPr defaultColWidth="12.7109375" defaultRowHeight="12" customHeight="1"/>
  <cols>
    <col min="1" max="16384" width="12.7109375" style="1" customWidth="1"/>
  </cols>
  <sheetData>
    <row r="2" spans="1:2" ht="12" customHeight="1">
      <c r="A2" s="166" t="s">
        <v>22</v>
      </c>
      <c r="B2" s="167" t="s">
        <v>65</v>
      </c>
    </row>
    <row r="4" spans="1:2" ht="12" customHeight="1">
      <c r="A4" s="166" t="s">
        <v>23</v>
      </c>
      <c r="B4" s="163" t="s">
        <v>30</v>
      </c>
    </row>
    <row r="5" ht="12" customHeight="1">
      <c r="B5" s="163" t="s">
        <v>35</v>
      </c>
    </row>
    <row r="6" ht="12" customHeight="1">
      <c r="B6" s="164" t="s">
        <v>31</v>
      </c>
    </row>
    <row r="7" ht="12" customHeight="1">
      <c r="B7" s="164" t="s">
        <v>71</v>
      </c>
    </row>
    <row r="8" ht="12" customHeight="1">
      <c r="B8" s="164" t="s">
        <v>72</v>
      </c>
    </row>
    <row r="9" ht="12" customHeight="1">
      <c r="B9" s="163" t="s">
        <v>24</v>
      </c>
    </row>
    <row r="10" ht="12" customHeight="1">
      <c r="B10" s="165" t="s">
        <v>25</v>
      </c>
    </row>
    <row r="11" ht="12" customHeight="1">
      <c r="B11" s="163" t="s">
        <v>26</v>
      </c>
    </row>
    <row r="12" ht="12" customHeight="1">
      <c r="B12" s="163" t="s">
        <v>27</v>
      </c>
    </row>
  </sheetData>
  <sheetProtection/>
  <hyperlinks>
    <hyperlink ref="B4" location="SweetenersPerCap!A1" display="Caloric sweeteners - Per capita consumption"/>
    <hyperlink ref="B9" location="Sugar!A1" display="Sugar!A1"/>
    <hyperlink ref="B10" location="HFCS!A1" display="HFCS!A1"/>
    <hyperlink ref="B11" location="Glucose!A1" display="Glucose!A1"/>
    <hyperlink ref="B12" location="Dextrose!A1" display="Dextrose!A1"/>
    <hyperlink ref="B6" location="SweetenersPerCapTeasp!A1" display="Caloric sweeteners - Per capita consumption, Teaspoon"/>
    <hyperlink ref="B8" location="'Sweeteners(mil.lbs.)'!A1" display="Caloric sweeteners - Total availability, million pounds"/>
    <hyperlink ref="B5" location="SweetenersPerCapHistoric!A1" display="Caloric sweeteners - Per capita availability (historical)"/>
    <hyperlink ref="B7" location="'Sweeteners(tons)'!A1" display="Caloric sweeteners - Total availability, tons"/>
  </hyperlinks>
  <printOptions/>
  <pageMargins left="0" right="0" top="0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69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13" width="12.7109375" style="4" customWidth="1"/>
    <col min="14" max="29" width="12.7109375" style="5" customWidth="1"/>
    <col min="30" max="16384" width="12.7109375" style="6" customWidth="1"/>
  </cols>
  <sheetData>
    <row r="1" spans="1:29" s="47" customFormat="1" ht="12" customHeight="1" thickBot="1">
      <c r="A1" s="265" t="s">
        <v>87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75" t="s">
        <v>5</v>
      </c>
      <c r="M1" s="17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13" ht="12" customHeight="1" thickTop="1">
      <c r="A2" s="192" t="s">
        <v>0</v>
      </c>
      <c r="B2" s="178" t="s">
        <v>39</v>
      </c>
      <c r="C2" s="8" t="s">
        <v>13</v>
      </c>
      <c r="D2" s="9"/>
      <c r="E2" s="8"/>
      <c r="F2" s="255" t="s">
        <v>70</v>
      </c>
      <c r="G2" s="256"/>
      <c r="H2" s="256"/>
      <c r="I2" s="256"/>
      <c r="J2" s="256"/>
      <c r="K2" s="266" t="s">
        <v>69</v>
      </c>
      <c r="L2" s="267"/>
      <c r="M2" s="267"/>
    </row>
    <row r="3" spans="1:13" ht="12" customHeight="1">
      <c r="A3" s="193"/>
      <c r="B3" s="179"/>
      <c r="C3" s="176" t="s">
        <v>14</v>
      </c>
      <c r="D3" s="176" t="s">
        <v>16</v>
      </c>
      <c r="E3" s="201" t="s">
        <v>84</v>
      </c>
      <c r="F3" s="218" t="s">
        <v>90</v>
      </c>
      <c r="G3" s="176" t="s">
        <v>62</v>
      </c>
      <c r="H3" s="176" t="s">
        <v>17</v>
      </c>
      <c r="I3" s="205" t="s">
        <v>18</v>
      </c>
      <c r="J3" s="208" t="s">
        <v>19</v>
      </c>
      <c r="K3" s="210"/>
      <c r="L3" s="268"/>
      <c r="M3" s="268"/>
    </row>
    <row r="4" spans="1:13" ht="12" customHeight="1">
      <c r="A4" s="193"/>
      <c r="B4" s="179"/>
      <c r="C4" s="198"/>
      <c r="D4" s="198"/>
      <c r="E4" s="231"/>
      <c r="F4" s="263"/>
      <c r="G4" s="198"/>
      <c r="H4" s="198"/>
      <c r="I4" s="206"/>
      <c r="J4" s="198"/>
      <c r="K4" s="176" t="s">
        <v>1</v>
      </c>
      <c r="L4" s="176" t="s">
        <v>1</v>
      </c>
      <c r="M4" s="169" t="s">
        <v>32</v>
      </c>
    </row>
    <row r="5" spans="1:13" ht="12" customHeight="1">
      <c r="A5" s="193"/>
      <c r="B5" s="179"/>
      <c r="C5" s="198"/>
      <c r="D5" s="198"/>
      <c r="E5" s="231"/>
      <c r="F5" s="263"/>
      <c r="G5" s="198"/>
      <c r="H5" s="198"/>
      <c r="I5" s="206"/>
      <c r="J5" s="198"/>
      <c r="K5" s="198"/>
      <c r="L5" s="198"/>
      <c r="M5" s="297"/>
    </row>
    <row r="6" spans="1:13" ht="12" customHeight="1">
      <c r="A6" s="194"/>
      <c r="B6" s="180"/>
      <c r="C6" s="177"/>
      <c r="D6" s="177"/>
      <c r="E6" s="202"/>
      <c r="F6" s="264"/>
      <c r="G6" s="177"/>
      <c r="H6" s="177"/>
      <c r="I6" s="207"/>
      <c r="J6" s="177"/>
      <c r="K6" s="177"/>
      <c r="L6" s="177"/>
      <c r="M6" s="298"/>
    </row>
    <row r="7" spans="1:29" ht="12" customHeight="1">
      <c r="A7" s="56"/>
      <c r="B7" s="57" t="s">
        <v>45</v>
      </c>
      <c r="C7" s="203" t="s">
        <v>46</v>
      </c>
      <c r="D7" s="204"/>
      <c r="E7" s="204"/>
      <c r="F7" s="204"/>
      <c r="G7" s="204"/>
      <c r="H7" s="204"/>
      <c r="I7" s="204"/>
      <c r="J7" s="204"/>
      <c r="K7" s="204"/>
      <c r="L7" s="58" t="s">
        <v>100</v>
      </c>
      <c r="M7" s="58" t="s">
        <v>47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13" ht="12" customHeight="1">
      <c r="A8" s="76">
        <v>1964</v>
      </c>
      <c r="B8" s="77">
        <f>'[1]Pop'!D185</f>
        <v>191.889</v>
      </c>
      <c r="C8" s="78">
        <v>482.547</v>
      </c>
      <c r="D8" s="98">
        <v>0.009</v>
      </c>
      <c r="E8" s="78">
        <f aca="true" t="shared" si="0" ref="E8:E44">SUM(C8,D8)</f>
        <v>482.55600000000004</v>
      </c>
      <c r="F8" s="78">
        <f>E8-SUM(G8)</f>
        <v>-0.0001999999999497959</v>
      </c>
      <c r="G8" s="78">
        <v>482.5562</v>
      </c>
      <c r="H8" s="78">
        <v>18.7302</v>
      </c>
      <c r="I8" s="104" t="s">
        <v>4</v>
      </c>
      <c r="J8" s="78">
        <v>67.916</v>
      </c>
      <c r="K8" s="78">
        <v>395.91</v>
      </c>
      <c r="L8" s="78">
        <f aca="true" t="shared" si="1" ref="L8:L51">K8*2</f>
        <v>791.82</v>
      </c>
      <c r="M8" s="78">
        <f aca="true" t="shared" si="2" ref="M8:M43">L8/B8</f>
        <v>4.126448102809436</v>
      </c>
    </row>
    <row r="9" spans="1:13" ht="12" customHeight="1">
      <c r="A9" s="76">
        <v>1965</v>
      </c>
      <c r="B9" s="77">
        <f>'[1]Pop'!D186</f>
        <v>194.303</v>
      </c>
      <c r="C9" s="78">
        <v>483.507</v>
      </c>
      <c r="D9" s="98">
        <v>0.028</v>
      </c>
      <c r="E9" s="78">
        <f t="shared" si="0"/>
        <v>483.535</v>
      </c>
      <c r="F9" s="78">
        <f aca="true" t="shared" si="3" ref="F9:F43">E9-SUM(G9)</f>
        <v>0.0003000000000383807</v>
      </c>
      <c r="G9" s="78">
        <v>483.5347</v>
      </c>
      <c r="H9" s="78">
        <v>9.9257</v>
      </c>
      <c r="I9" s="104" t="s">
        <v>4</v>
      </c>
      <c r="J9" s="78">
        <v>68.637</v>
      </c>
      <c r="K9" s="78">
        <v>404.972</v>
      </c>
      <c r="L9" s="78">
        <f t="shared" si="1"/>
        <v>809.944</v>
      </c>
      <c r="M9" s="78">
        <f t="shared" si="2"/>
        <v>4.168458541556229</v>
      </c>
    </row>
    <row r="10" spans="1:13" ht="12" customHeight="1">
      <c r="A10" s="33">
        <v>1966</v>
      </c>
      <c r="B10" s="51">
        <f>'[1]Pop'!D187</f>
        <v>196.56</v>
      </c>
      <c r="C10" s="34">
        <v>497.049</v>
      </c>
      <c r="D10" s="54">
        <v>0.032</v>
      </c>
      <c r="E10" s="34">
        <f t="shared" si="0"/>
        <v>497.08099999999996</v>
      </c>
      <c r="F10" s="34">
        <f t="shared" si="3"/>
        <v>-1.5267000000000621</v>
      </c>
      <c r="G10" s="34">
        <v>498.6077</v>
      </c>
      <c r="H10" s="34">
        <v>11.1007</v>
      </c>
      <c r="I10" s="115" t="s">
        <v>4</v>
      </c>
      <c r="J10" s="34">
        <v>72.649</v>
      </c>
      <c r="K10" s="34">
        <v>414.858</v>
      </c>
      <c r="L10" s="34">
        <f t="shared" si="1"/>
        <v>829.716</v>
      </c>
      <c r="M10" s="34">
        <f t="shared" si="2"/>
        <v>4.221184371184371</v>
      </c>
    </row>
    <row r="11" spans="1:13" ht="12" customHeight="1">
      <c r="A11" s="33">
        <v>1967</v>
      </c>
      <c r="B11" s="51">
        <f>'[1]Pop'!D188</f>
        <v>198.712</v>
      </c>
      <c r="C11" s="34">
        <v>509.05</v>
      </c>
      <c r="D11" s="54">
        <v>0.771</v>
      </c>
      <c r="E11" s="34">
        <f t="shared" si="0"/>
        <v>509.821</v>
      </c>
      <c r="F11" s="34">
        <f t="shared" si="3"/>
        <v>-4.913199999999961</v>
      </c>
      <c r="G11" s="34">
        <v>514.7342</v>
      </c>
      <c r="H11" s="34">
        <v>11.8022</v>
      </c>
      <c r="I11" s="115" t="s">
        <v>4</v>
      </c>
      <c r="J11" s="34">
        <v>75.096</v>
      </c>
      <c r="K11" s="34">
        <v>427.836</v>
      </c>
      <c r="L11" s="34">
        <f t="shared" si="1"/>
        <v>855.672</v>
      </c>
      <c r="M11" s="34">
        <f t="shared" si="2"/>
        <v>4.306091227505133</v>
      </c>
    </row>
    <row r="12" spans="1:13" ht="12" customHeight="1">
      <c r="A12" s="33">
        <v>1968</v>
      </c>
      <c r="B12" s="51">
        <f>'[1]Pop'!D189</f>
        <v>200.706</v>
      </c>
      <c r="C12" s="34">
        <v>541.632</v>
      </c>
      <c r="D12" s="54">
        <v>0.8</v>
      </c>
      <c r="E12" s="34">
        <f t="shared" si="0"/>
        <v>542.4319999999999</v>
      </c>
      <c r="F12" s="34">
        <f t="shared" si="3"/>
        <v>3.374499999999898</v>
      </c>
      <c r="G12" s="34">
        <v>539.0575</v>
      </c>
      <c r="H12" s="34">
        <v>17.0535</v>
      </c>
      <c r="I12" s="115" t="s">
        <v>4</v>
      </c>
      <c r="J12" s="34">
        <v>78.482</v>
      </c>
      <c r="K12" s="34">
        <v>443.522</v>
      </c>
      <c r="L12" s="34">
        <f t="shared" si="1"/>
        <v>887.044</v>
      </c>
      <c r="M12" s="34">
        <f t="shared" si="2"/>
        <v>4.41961874582723</v>
      </c>
    </row>
    <row r="13" spans="1:13" ht="12" customHeight="1">
      <c r="A13" s="33">
        <v>1969</v>
      </c>
      <c r="B13" s="51">
        <f>'[1]Pop'!D190</f>
        <v>202.677</v>
      </c>
      <c r="C13" s="34">
        <v>557.097</v>
      </c>
      <c r="D13" s="54">
        <v>0.61</v>
      </c>
      <c r="E13" s="34">
        <f t="shared" si="0"/>
        <v>557.707</v>
      </c>
      <c r="F13" s="34">
        <f t="shared" si="3"/>
        <v>2.654899999999998</v>
      </c>
      <c r="G13" s="34">
        <v>555.0521</v>
      </c>
      <c r="H13" s="34">
        <v>13.3591</v>
      </c>
      <c r="I13" s="115" t="s">
        <v>4</v>
      </c>
      <c r="J13" s="34">
        <v>82.754</v>
      </c>
      <c r="K13" s="34">
        <v>458.939</v>
      </c>
      <c r="L13" s="34">
        <f t="shared" si="1"/>
        <v>917.878</v>
      </c>
      <c r="M13" s="34">
        <f t="shared" si="2"/>
        <v>4.528772381671329</v>
      </c>
    </row>
    <row r="14" spans="1:13" ht="12" customHeight="1">
      <c r="A14" s="33">
        <v>1970</v>
      </c>
      <c r="B14" s="51">
        <f>'[1]Pop'!D191</f>
        <v>205.052</v>
      </c>
      <c r="C14" s="34">
        <v>564.334</v>
      </c>
      <c r="D14" s="54">
        <v>0.273</v>
      </c>
      <c r="E14" s="34">
        <f t="shared" si="0"/>
        <v>564.607</v>
      </c>
      <c r="F14" s="34">
        <f t="shared" si="3"/>
        <v>-6.732899999999972</v>
      </c>
      <c r="G14" s="34">
        <v>571.3399</v>
      </c>
      <c r="H14" s="34">
        <v>13.2489</v>
      </c>
      <c r="I14" s="115" t="s">
        <v>4</v>
      </c>
      <c r="J14" s="34">
        <v>86.939</v>
      </c>
      <c r="K14" s="34">
        <v>471.152</v>
      </c>
      <c r="L14" s="34">
        <f t="shared" si="1"/>
        <v>942.304</v>
      </c>
      <c r="M14" s="34">
        <f t="shared" si="2"/>
        <v>4.5954392056649045</v>
      </c>
    </row>
    <row r="15" spans="1:13" ht="12" customHeight="1">
      <c r="A15" s="76">
        <v>1971</v>
      </c>
      <c r="B15" s="77">
        <f>'[1]Pop'!D192</f>
        <v>207.661</v>
      </c>
      <c r="C15" s="78">
        <v>593.18</v>
      </c>
      <c r="D15" s="98">
        <v>0.098</v>
      </c>
      <c r="E15" s="78">
        <f t="shared" si="0"/>
        <v>593.2779999999999</v>
      </c>
      <c r="F15" s="78">
        <f t="shared" si="3"/>
        <v>19.607599999999934</v>
      </c>
      <c r="G15" s="78">
        <v>573.6704</v>
      </c>
      <c r="H15" s="78">
        <v>11.4854</v>
      </c>
      <c r="I15" s="104" t="s">
        <v>4</v>
      </c>
      <c r="J15" s="78">
        <v>80.42</v>
      </c>
      <c r="K15" s="78">
        <v>481.765</v>
      </c>
      <c r="L15" s="78">
        <f t="shared" si="1"/>
        <v>963.53</v>
      </c>
      <c r="M15" s="78">
        <f t="shared" si="2"/>
        <v>4.6399179431862505</v>
      </c>
    </row>
    <row r="16" spans="1:13" ht="12" customHeight="1">
      <c r="A16" s="76">
        <v>1972</v>
      </c>
      <c r="B16" s="77">
        <f>'[1]Pop'!D193</f>
        <v>209.896</v>
      </c>
      <c r="C16" s="78">
        <v>567.002</v>
      </c>
      <c r="D16" s="98">
        <v>0.206</v>
      </c>
      <c r="E16" s="78">
        <f t="shared" si="0"/>
        <v>567.208</v>
      </c>
      <c r="F16" s="78">
        <f t="shared" si="3"/>
        <v>-17.444000000000074</v>
      </c>
      <c r="G16" s="78">
        <v>584.652</v>
      </c>
      <c r="H16" s="78">
        <v>24.2</v>
      </c>
      <c r="I16" s="104" t="s">
        <v>4</v>
      </c>
      <c r="J16" s="78">
        <v>75.928</v>
      </c>
      <c r="K16" s="78">
        <v>484.524</v>
      </c>
      <c r="L16" s="78">
        <f t="shared" si="1"/>
        <v>969.048</v>
      </c>
      <c r="M16" s="78">
        <f t="shared" si="2"/>
        <v>4.616800701299692</v>
      </c>
    </row>
    <row r="17" spans="1:13" ht="12" customHeight="1">
      <c r="A17" s="76">
        <v>1973</v>
      </c>
      <c r="B17" s="77">
        <f>'[1]Pop'!D194</f>
        <v>211.909</v>
      </c>
      <c r="C17" s="78">
        <v>628.481</v>
      </c>
      <c r="D17" s="98">
        <v>0.318</v>
      </c>
      <c r="E17" s="78">
        <f t="shared" si="0"/>
        <v>628.799</v>
      </c>
      <c r="F17" s="78">
        <f t="shared" si="3"/>
        <v>10.565200000000004</v>
      </c>
      <c r="G17" s="78">
        <v>618.2338</v>
      </c>
      <c r="H17" s="78">
        <v>30.3748</v>
      </c>
      <c r="I17" s="104" t="s">
        <v>4</v>
      </c>
      <c r="J17" s="78">
        <v>98.435</v>
      </c>
      <c r="K17" s="78">
        <v>489.424</v>
      </c>
      <c r="L17" s="78">
        <f t="shared" si="1"/>
        <v>978.848</v>
      </c>
      <c r="M17" s="78">
        <f t="shared" si="2"/>
        <v>4.619190312822957</v>
      </c>
    </row>
    <row r="18" spans="1:13" ht="12" customHeight="1">
      <c r="A18" s="76">
        <v>1974</v>
      </c>
      <c r="B18" s="77">
        <f>'[1]Pop'!D195</f>
        <v>213.854</v>
      </c>
      <c r="C18" s="78">
        <v>638.059</v>
      </c>
      <c r="D18" s="98">
        <v>1.128</v>
      </c>
      <c r="E18" s="78">
        <f t="shared" si="0"/>
        <v>639.187</v>
      </c>
      <c r="F18" s="78">
        <f t="shared" si="3"/>
        <v>8.55880000000002</v>
      </c>
      <c r="G18" s="78">
        <v>630.6282</v>
      </c>
      <c r="H18" s="78">
        <v>30.3382</v>
      </c>
      <c r="I18" s="78">
        <v>1</v>
      </c>
      <c r="J18" s="78">
        <v>112.946</v>
      </c>
      <c r="K18" s="78">
        <v>486.344</v>
      </c>
      <c r="L18" s="78">
        <f t="shared" si="1"/>
        <v>972.688</v>
      </c>
      <c r="M18" s="78">
        <f t="shared" si="2"/>
        <v>4.5483741244026294</v>
      </c>
    </row>
    <row r="19" spans="1:13" ht="12" customHeight="1">
      <c r="A19" s="76">
        <v>1975</v>
      </c>
      <c r="B19" s="77">
        <f>'[1]Pop'!D196</f>
        <v>215.973</v>
      </c>
      <c r="C19" s="78">
        <v>589.675</v>
      </c>
      <c r="D19" s="98">
        <v>1.925</v>
      </c>
      <c r="E19" s="78">
        <f t="shared" si="0"/>
        <v>591.5999999999999</v>
      </c>
      <c r="F19" s="78">
        <f t="shared" si="3"/>
        <v>2.1580999999998767</v>
      </c>
      <c r="G19" s="78">
        <v>589.4419</v>
      </c>
      <c r="H19" s="78">
        <v>29.8429</v>
      </c>
      <c r="I19" s="78">
        <v>2</v>
      </c>
      <c r="J19" s="78">
        <v>84.513</v>
      </c>
      <c r="K19" s="78">
        <v>473.086</v>
      </c>
      <c r="L19" s="78">
        <f t="shared" si="1"/>
        <v>946.172</v>
      </c>
      <c r="M19" s="78">
        <f t="shared" si="2"/>
        <v>4.380973547619378</v>
      </c>
    </row>
    <row r="20" spans="1:13" ht="12" customHeight="1">
      <c r="A20" s="33">
        <v>1976</v>
      </c>
      <c r="B20" s="51">
        <f>'[1]Pop'!D197</f>
        <v>218.035</v>
      </c>
      <c r="C20" s="34">
        <v>583.751</v>
      </c>
      <c r="D20" s="54">
        <v>0.108</v>
      </c>
      <c r="E20" s="34">
        <f t="shared" si="0"/>
        <v>583.8589999999999</v>
      </c>
      <c r="F20" s="34">
        <f t="shared" si="3"/>
        <v>3.3421999999999343</v>
      </c>
      <c r="G20" s="34">
        <v>580.5168</v>
      </c>
      <c r="H20" s="34">
        <v>24.8458</v>
      </c>
      <c r="I20" s="34">
        <v>3.5</v>
      </c>
      <c r="J20" s="34">
        <v>100.331</v>
      </c>
      <c r="K20" s="34">
        <v>451.84</v>
      </c>
      <c r="L20" s="34">
        <f t="shared" si="1"/>
        <v>903.68</v>
      </c>
      <c r="M20" s="34">
        <f t="shared" si="2"/>
        <v>4.144655674547664</v>
      </c>
    </row>
    <row r="21" spans="1:13" ht="12" customHeight="1">
      <c r="A21" s="33">
        <v>1977</v>
      </c>
      <c r="B21" s="51">
        <f>'[1]Pop'!D198</f>
        <v>220.23899999999998</v>
      </c>
      <c r="C21" s="34">
        <v>560.959</v>
      </c>
      <c r="D21" s="54">
        <v>0.182</v>
      </c>
      <c r="E21" s="34">
        <f t="shared" si="0"/>
        <v>561.141</v>
      </c>
      <c r="F21" s="34">
        <f t="shared" si="3"/>
        <v>-4.86080000000004</v>
      </c>
      <c r="G21" s="34">
        <v>566.0018</v>
      </c>
      <c r="H21" s="34">
        <v>22.0708</v>
      </c>
      <c r="I21" s="34">
        <v>5</v>
      </c>
      <c r="J21" s="34">
        <v>110.419</v>
      </c>
      <c r="K21" s="34">
        <v>428.512</v>
      </c>
      <c r="L21" s="34">
        <f t="shared" si="1"/>
        <v>857.024</v>
      </c>
      <c r="M21" s="34">
        <f t="shared" si="2"/>
        <v>3.891336230186298</v>
      </c>
    </row>
    <row r="22" spans="1:13" ht="12" customHeight="1">
      <c r="A22" s="33">
        <v>1978</v>
      </c>
      <c r="B22" s="51">
        <f>'[1]Pop'!D199</f>
        <v>222.585</v>
      </c>
      <c r="C22" s="34">
        <v>554.443</v>
      </c>
      <c r="D22" s="54">
        <v>0.323</v>
      </c>
      <c r="E22" s="34">
        <f t="shared" si="0"/>
        <v>554.766</v>
      </c>
      <c r="F22" s="34">
        <f t="shared" si="3"/>
        <v>-3.937999999999988</v>
      </c>
      <c r="G22" s="34">
        <v>558.704</v>
      </c>
      <c r="H22" s="34">
        <v>16.211</v>
      </c>
      <c r="I22" s="34">
        <v>6.696</v>
      </c>
      <c r="J22" s="34">
        <v>125.446</v>
      </c>
      <c r="K22" s="34">
        <v>410.351</v>
      </c>
      <c r="L22" s="34">
        <f t="shared" si="1"/>
        <v>820.702</v>
      </c>
      <c r="M22" s="34">
        <f t="shared" si="2"/>
        <v>3.6871397443673204</v>
      </c>
    </row>
    <row r="23" spans="1:13" ht="12" customHeight="1">
      <c r="A23" s="33">
        <v>1979</v>
      </c>
      <c r="B23" s="51">
        <f>'[1]Pop'!D200</f>
        <v>225.055</v>
      </c>
      <c r="C23" s="34">
        <v>538.864</v>
      </c>
      <c r="D23" s="54">
        <v>0.107</v>
      </c>
      <c r="E23" s="34">
        <f t="shared" si="0"/>
        <v>538.971</v>
      </c>
      <c r="F23" s="34">
        <f t="shared" si="3"/>
        <v>-6.405700000000024</v>
      </c>
      <c r="G23" s="34">
        <v>545.3767</v>
      </c>
      <c r="H23" s="34">
        <v>21.1837</v>
      </c>
      <c r="I23" s="34">
        <v>6.007</v>
      </c>
      <c r="J23" s="34">
        <v>119.41</v>
      </c>
      <c r="K23" s="34">
        <v>398.776</v>
      </c>
      <c r="L23" s="34">
        <f t="shared" si="1"/>
        <v>797.552</v>
      </c>
      <c r="M23" s="34">
        <f t="shared" si="2"/>
        <v>3.5438092910621846</v>
      </c>
    </row>
    <row r="24" spans="1:13" ht="12" customHeight="1">
      <c r="A24" s="33">
        <v>1980</v>
      </c>
      <c r="B24" s="51">
        <f>'[1]Pop'!D201</f>
        <v>227.726</v>
      </c>
      <c r="C24" s="34">
        <v>547.743</v>
      </c>
      <c r="D24" s="54">
        <v>0.079</v>
      </c>
      <c r="E24" s="34">
        <f t="shared" si="0"/>
        <v>547.822</v>
      </c>
      <c r="F24" s="34">
        <f t="shared" si="3"/>
        <v>5.84579999999994</v>
      </c>
      <c r="G24" s="34">
        <v>541.9762000000001</v>
      </c>
      <c r="H24" s="34">
        <v>25.4162</v>
      </c>
      <c r="I24" s="34">
        <v>3.041</v>
      </c>
      <c r="J24" s="34">
        <v>120.116</v>
      </c>
      <c r="K24" s="34">
        <v>393.403</v>
      </c>
      <c r="L24" s="34">
        <f t="shared" si="1"/>
        <v>786.806</v>
      </c>
      <c r="M24" s="34">
        <f t="shared" si="2"/>
        <v>3.4550556370374927</v>
      </c>
    </row>
    <row r="25" spans="1:13" ht="12" customHeight="1">
      <c r="A25" s="76">
        <v>1981</v>
      </c>
      <c r="B25" s="77">
        <f>'[1]Pop'!D202</f>
        <v>229.966</v>
      </c>
      <c r="C25" s="78">
        <v>522.607</v>
      </c>
      <c r="D25" s="98">
        <v>0.429</v>
      </c>
      <c r="E25" s="78">
        <f t="shared" si="0"/>
        <v>523.036</v>
      </c>
      <c r="F25" s="78">
        <f t="shared" si="3"/>
        <v>-7.90280000000007</v>
      </c>
      <c r="G25" s="78">
        <v>530.9388</v>
      </c>
      <c r="H25" s="78">
        <v>23.9848</v>
      </c>
      <c r="I25" s="78">
        <v>2.877</v>
      </c>
      <c r="J25" s="78">
        <v>114.577</v>
      </c>
      <c r="K25" s="78">
        <v>389.5</v>
      </c>
      <c r="L25" s="78">
        <f t="shared" si="1"/>
        <v>779</v>
      </c>
      <c r="M25" s="78">
        <f t="shared" si="2"/>
        <v>3.3874572762930173</v>
      </c>
    </row>
    <row r="26" spans="1:13" ht="12" customHeight="1">
      <c r="A26" s="76">
        <v>1982</v>
      </c>
      <c r="B26" s="77">
        <f>'[1]Pop'!D203</f>
        <v>232.188</v>
      </c>
      <c r="C26" s="78">
        <v>493.099</v>
      </c>
      <c r="D26" s="98">
        <v>0.287</v>
      </c>
      <c r="E26" s="78">
        <f t="shared" si="0"/>
        <v>493.38599999999997</v>
      </c>
      <c r="F26" s="78">
        <f t="shared" si="3"/>
        <v>-2.030300000000011</v>
      </c>
      <c r="G26" s="78">
        <v>495.4163</v>
      </c>
      <c r="H26" s="78">
        <v>14.4683</v>
      </c>
      <c r="I26" s="78">
        <v>1.494</v>
      </c>
      <c r="J26" s="78">
        <v>87.744</v>
      </c>
      <c r="K26" s="78">
        <v>391.71</v>
      </c>
      <c r="L26" s="78">
        <f t="shared" si="1"/>
        <v>783.42</v>
      </c>
      <c r="M26" s="78">
        <f t="shared" si="2"/>
        <v>3.374076179647527</v>
      </c>
    </row>
    <row r="27" spans="1:13" ht="12" customHeight="1">
      <c r="A27" s="76">
        <v>1983</v>
      </c>
      <c r="B27" s="77">
        <f>'[1]Pop'!D204</f>
        <v>234.307</v>
      </c>
      <c r="C27" s="78">
        <v>494.025</v>
      </c>
      <c r="D27" s="98">
        <v>3.219</v>
      </c>
      <c r="E27" s="78">
        <f t="shared" si="0"/>
        <v>497.24399999999997</v>
      </c>
      <c r="F27" s="78">
        <f t="shared" si="3"/>
        <v>-1.7807000000000812</v>
      </c>
      <c r="G27" s="78">
        <v>499.02470000000005</v>
      </c>
      <c r="H27" s="78">
        <v>12.7057</v>
      </c>
      <c r="I27" s="78">
        <v>0.757</v>
      </c>
      <c r="J27" s="78">
        <v>87.421</v>
      </c>
      <c r="K27" s="78">
        <v>398.141</v>
      </c>
      <c r="L27" s="78">
        <f t="shared" si="1"/>
        <v>796.282</v>
      </c>
      <c r="M27" s="78">
        <f t="shared" si="2"/>
        <v>3.3984558719969957</v>
      </c>
    </row>
    <row r="28" spans="1:13" ht="12" customHeight="1">
      <c r="A28" s="76">
        <v>1984</v>
      </c>
      <c r="B28" s="77">
        <f>'[1]Pop'!D205</f>
        <v>236.348</v>
      </c>
      <c r="C28" s="78">
        <v>511.367</v>
      </c>
      <c r="D28" s="98">
        <v>10.34</v>
      </c>
      <c r="E28" s="78">
        <f t="shared" si="0"/>
        <v>521.707</v>
      </c>
      <c r="F28" s="78">
        <f t="shared" si="3"/>
        <v>2.859399999999937</v>
      </c>
      <c r="G28" s="78">
        <v>518.8476</v>
      </c>
      <c r="H28" s="78">
        <v>14.6736</v>
      </c>
      <c r="I28" s="78">
        <v>2.569</v>
      </c>
      <c r="J28" s="78">
        <v>93.752</v>
      </c>
      <c r="K28" s="78">
        <v>407.853</v>
      </c>
      <c r="L28" s="78">
        <f t="shared" si="1"/>
        <v>815.706</v>
      </c>
      <c r="M28" s="78">
        <f t="shared" si="2"/>
        <v>3.45129216240459</v>
      </c>
    </row>
    <row r="29" spans="1:13" ht="12" customHeight="1">
      <c r="A29" s="76">
        <v>1985</v>
      </c>
      <c r="B29" s="77">
        <f>'[1]Pop'!D206</f>
        <v>238.466</v>
      </c>
      <c r="C29" s="78">
        <v>498.007</v>
      </c>
      <c r="D29" s="98">
        <v>11.552</v>
      </c>
      <c r="E29" s="78">
        <f t="shared" si="0"/>
        <v>509.559</v>
      </c>
      <c r="F29" s="78">
        <f t="shared" si="3"/>
        <v>-6.637799999999913</v>
      </c>
      <c r="G29" s="78">
        <v>516.1967999999999</v>
      </c>
      <c r="H29" s="78">
        <v>8.0348</v>
      </c>
      <c r="I29" s="78">
        <v>0.174</v>
      </c>
      <c r="J29" s="78">
        <v>90.088</v>
      </c>
      <c r="K29" s="78">
        <v>417.9</v>
      </c>
      <c r="L29" s="78">
        <f t="shared" si="1"/>
        <v>835.8</v>
      </c>
      <c r="M29" s="78">
        <f t="shared" si="2"/>
        <v>3.504902166346565</v>
      </c>
    </row>
    <row r="30" spans="1:13" ht="12" customHeight="1">
      <c r="A30" s="33">
        <v>1986</v>
      </c>
      <c r="B30" s="51">
        <f>'[1]Pop'!D207</f>
        <v>240.651</v>
      </c>
      <c r="C30" s="34">
        <v>527.281</v>
      </c>
      <c r="D30" s="54">
        <v>7.45</v>
      </c>
      <c r="E30" s="34">
        <f t="shared" si="0"/>
        <v>534.731</v>
      </c>
      <c r="F30" s="34">
        <f t="shared" si="3"/>
        <v>5.477899999999977</v>
      </c>
      <c r="G30" s="34">
        <v>529.2531</v>
      </c>
      <c r="H30" s="34">
        <v>9.2661</v>
      </c>
      <c r="I30" s="34">
        <v>0.276</v>
      </c>
      <c r="J30" s="34">
        <v>89.214</v>
      </c>
      <c r="K30" s="34">
        <v>430.497</v>
      </c>
      <c r="L30" s="34">
        <f t="shared" si="1"/>
        <v>860.994</v>
      </c>
      <c r="M30" s="34">
        <f t="shared" si="2"/>
        <v>3.5777702980664947</v>
      </c>
    </row>
    <row r="31" spans="1:13" ht="12" customHeight="1">
      <c r="A31" s="33">
        <v>1987</v>
      </c>
      <c r="B31" s="51">
        <f>'[1]Pop'!D208</f>
        <v>242.804</v>
      </c>
      <c r="C31" s="34">
        <v>552.872</v>
      </c>
      <c r="D31" s="54">
        <v>4.8</v>
      </c>
      <c r="E31" s="34">
        <f t="shared" si="0"/>
        <v>557.6719999999999</v>
      </c>
      <c r="F31" s="34">
        <f t="shared" si="3"/>
        <v>-1.0079000000000633</v>
      </c>
      <c r="G31" s="34">
        <v>558.6799</v>
      </c>
      <c r="H31" s="34">
        <v>14.9629</v>
      </c>
      <c r="I31" s="34">
        <v>0.386</v>
      </c>
      <c r="J31" s="34">
        <v>102.356</v>
      </c>
      <c r="K31" s="34">
        <v>440.975</v>
      </c>
      <c r="L31" s="34">
        <f t="shared" si="1"/>
        <v>881.95</v>
      </c>
      <c r="M31" s="34">
        <f t="shared" si="2"/>
        <v>3.632353667979111</v>
      </c>
    </row>
    <row r="32" spans="1:13" ht="12" customHeight="1">
      <c r="A32" s="33">
        <v>1988</v>
      </c>
      <c r="B32" s="51">
        <f>'[1]Pop'!D209</f>
        <v>245.021</v>
      </c>
      <c r="C32" s="34">
        <v>594.473</v>
      </c>
      <c r="D32" s="54">
        <v>4.516</v>
      </c>
      <c r="E32" s="34">
        <f t="shared" si="0"/>
        <v>598.9889999999999</v>
      </c>
      <c r="F32" s="34">
        <f t="shared" si="3"/>
        <v>0.6199999999998909</v>
      </c>
      <c r="G32" s="34">
        <v>598.369</v>
      </c>
      <c r="H32" s="34">
        <v>32.781</v>
      </c>
      <c r="I32" s="34">
        <v>0.318</v>
      </c>
      <c r="J32" s="34">
        <v>113.705</v>
      </c>
      <c r="K32" s="34">
        <v>451.565</v>
      </c>
      <c r="L32" s="34">
        <f t="shared" si="1"/>
        <v>903.13</v>
      </c>
      <c r="M32" s="34">
        <f t="shared" si="2"/>
        <v>3.685928961191082</v>
      </c>
    </row>
    <row r="33" spans="1:13" ht="12" customHeight="1">
      <c r="A33" s="33">
        <v>1989</v>
      </c>
      <c r="B33" s="51">
        <f>'[1]Pop'!D210</f>
        <v>247.342</v>
      </c>
      <c r="C33" s="34">
        <v>609.38836</v>
      </c>
      <c r="D33" s="54">
        <v>5.47</v>
      </c>
      <c r="E33" s="34">
        <f t="shared" si="0"/>
        <v>614.8583600000001</v>
      </c>
      <c r="F33" s="34">
        <f t="shared" si="3"/>
        <v>3.5985899999999447</v>
      </c>
      <c r="G33" s="34">
        <v>611.2597700000001</v>
      </c>
      <c r="H33" s="34">
        <v>31</v>
      </c>
      <c r="I33" s="34">
        <v>4.194</v>
      </c>
      <c r="J33" s="34">
        <v>138.25578480000001</v>
      </c>
      <c r="K33" s="34">
        <v>437.8099852</v>
      </c>
      <c r="L33" s="34">
        <f t="shared" si="1"/>
        <v>875.6199704</v>
      </c>
      <c r="M33" s="34">
        <f t="shared" si="2"/>
        <v>3.540118420648333</v>
      </c>
    </row>
    <row r="34" spans="1:13" ht="12" customHeight="1">
      <c r="A34" s="33">
        <v>1990</v>
      </c>
      <c r="B34" s="51">
        <f>'[1]Pop'!D211</f>
        <v>250.132</v>
      </c>
      <c r="C34" s="34">
        <v>644.612</v>
      </c>
      <c r="D34" s="54">
        <v>5.765</v>
      </c>
      <c r="E34" s="34">
        <f t="shared" si="0"/>
        <v>650.377</v>
      </c>
      <c r="F34" s="34">
        <f t="shared" si="3"/>
        <v>7.596307499999966</v>
      </c>
      <c r="G34" s="34">
        <v>642.7806925</v>
      </c>
      <c r="H34" s="34">
        <v>41</v>
      </c>
      <c r="I34" s="34">
        <v>2.926</v>
      </c>
      <c r="J34" s="34">
        <v>143.72512619999998</v>
      </c>
      <c r="K34" s="34">
        <v>455.12956629999996</v>
      </c>
      <c r="L34" s="34">
        <f t="shared" si="1"/>
        <v>910.2591325999999</v>
      </c>
      <c r="M34" s="34">
        <f t="shared" si="2"/>
        <v>3.639115077639006</v>
      </c>
    </row>
    <row r="35" spans="1:13" ht="12" customHeight="1">
      <c r="A35" s="76">
        <v>1991</v>
      </c>
      <c r="B35" s="77">
        <f>'[1]Pop'!D212</f>
        <v>253.493</v>
      </c>
      <c r="C35" s="78">
        <v>658.2117000000001</v>
      </c>
      <c r="D35" s="98">
        <v>5.76</v>
      </c>
      <c r="E35" s="78">
        <f t="shared" si="0"/>
        <v>663.9717</v>
      </c>
      <c r="F35" s="78">
        <f t="shared" si="3"/>
        <v>3.382501874999889</v>
      </c>
      <c r="G35" s="78">
        <v>660.5891981250002</v>
      </c>
      <c r="H35" s="78">
        <v>46</v>
      </c>
      <c r="I35" s="78">
        <v>5.587</v>
      </c>
      <c r="J35" s="78">
        <v>146.16052755</v>
      </c>
      <c r="K35" s="78">
        <v>462.8416705750001</v>
      </c>
      <c r="L35" s="78">
        <f t="shared" si="1"/>
        <v>925.6833411500002</v>
      </c>
      <c r="M35" s="78">
        <f t="shared" si="2"/>
        <v>3.6517116494341075</v>
      </c>
    </row>
    <row r="36" spans="1:13" ht="12" customHeight="1">
      <c r="A36" s="76">
        <v>1992</v>
      </c>
      <c r="B36" s="77">
        <f>'[1]Pop'!D213</f>
        <v>256.894</v>
      </c>
      <c r="C36" s="78">
        <v>641.8014502409201</v>
      </c>
      <c r="D36" s="98">
        <v>4.867</v>
      </c>
      <c r="E36" s="78">
        <f t="shared" si="0"/>
        <v>646.66845024092</v>
      </c>
      <c r="F36" s="78">
        <f t="shared" si="3"/>
        <v>-1.0194295312500117</v>
      </c>
      <c r="G36" s="78">
        <v>647.68787977217</v>
      </c>
      <c r="H36" s="85">
        <v>32.76697024092</v>
      </c>
      <c r="I36" s="78">
        <v>8.977</v>
      </c>
      <c r="J36" s="78">
        <v>145.4265382875</v>
      </c>
      <c r="K36" s="78">
        <v>460.51737124375006</v>
      </c>
      <c r="L36" s="78">
        <f t="shared" si="1"/>
        <v>921.0347424875001</v>
      </c>
      <c r="M36" s="78">
        <f t="shared" si="2"/>
        <v>3.5852715224470018</v>
      </c>
    </row>
    <row r="37" spans="1:13" ht="12" customHeight="1">
      <c r="A37" s="76">
        <v>1993</v>
      </c>
      <c r="B37" s="77">
        <f>'[1]Pop'!D214</f>
        <v>260.255</v>
      </c>
      <c r="C37" s="78">
        <v>669.155543893008</v>
      </c>
      <c r="D37" s="98">
        <v>3.983</v>
      </c>
      <c r="E37" s="78">
        <f t="shared" si="0"/>
        <v>673.138543893008</v>
      </c>
      <c r="F37" s="78">
        <f t="shared" si="3"/>
        <v>9.096055361076537</v>
      </c>
      <c r="G37" s="78">
        <v>664.0424885319314</v>
      </c>
      <c r="H37" s="85">
        <v>24.010603893008</v>
      </c>
      <c r="I37" s="78">
        <v>6.799809024444001</v>
      </c>
      <c r="J37" s="78">
        <v>151.97569814747507</v>
      </c>
      <c r="K37" s="78">
        <v>481.2563774670044</v>
      </c>
      <c r="L37" s="78">
        <f t="shared" si="1"/>
        <v>962.5127549340089</v>
      </c>
      <c r="M37" s="78">
        <f t="shared" si="2"/>
        <v>3.698344911467633</v>
      </c>
    </row>
    <row r="38" spans="1:13" ht="12" customHeight="1">
      <c r="A38" s="76">
        <v>1994</v>
      </c>
      <c r="B38" s="77">
        <f>'[1]Pop'!D215</f>
        <v>263.436</v>
      </c>
      <c r="C38" s="78">
        <v>701.4082780088202</v>
      </c>
      <c r="D38" s="98">
        <v>5.390795415688</v>
      </c>
      <c r="E38" s="78">
        <f t="shared" si="0"/>
        <v>706.7990734245082</v>
      </c>
      <c r="F38" s="78">
        <f t="shared" si="3"/>
        <v>9.160907891088186</v>
      </c>
      <c r="G38" s="78">
        <v>697.63816553342</v>
      </c>
      <c r="H38" s="85">
        <v>33.81533800882001</v>
      </c>
      <c r="I38" s="78">
        <v>3.1080282368560006</v>
      </c>
      <c r="J38" s="78">
        <v>158.57155182905854</v>
      </c>
      <c r="K38" s="78">
        <v>502.14324745868544</v>
      </c>
      <c r="L38" s="78">
        <f t="shared" si="1"/>
        <v>1004.2864949173709</v>
      </c>
      <c r="M38" s="78">
        <f t="shared" si="2"/>
        <v>3.812259884440133</v>
      </c>
    </row>
    <row r="39" spans="1:13" ht="12" customHeight="1">
      <c r="A39" s="76">
        <v>1995</v>
      </c>
      <c r="B39" s="77">
        <f>'[1]Pop'!D216</f>
        <v>266.557</v>
      </c>
      <c r="C39" s="78">
        <v>744.9505304119562</v>
      </c>
      <c r="D39" s="98">
        <v>15.587421867292</v>
      </c>
      <c r="E39" s="78">
        <f t="shared" si="0"/>
        <v>760.5379522792482</v>
      </c>
      <c r="F39" s="78">
        <f t="shared" si="3"/>
        <v>11.49517000852802</v>
      </c>
      <c r="G39" s="78">
        <v>749.0427822707202</v>
      </c>
      <c r="H39" s="85">
        <v>50.627450411956</v>
      </c>
      <c r="I39" s="78">
        <v>3.215022545436</v>
      </c>
      <c r="J39" s="78">
        <v>166.84807423519874</v>
      </c>
      <c r="K39" s="78">
        <v>528.3522350781294</v>
      </c>
      <c r="L39" s="78">
        <f t="shared" si="1"/>
        <v>1056.7044701562588</v>
      </c>
      <c r="M39" s="78">
        <f t="shared" si="2"/>
        <v>3.9642720699747476</v>
      </c>
    </row>
    <row r="40" spans="1:13" ht="12" customHeight="1">
      <c r="A40" s="33">
        <v>1996</v>
      </c>
      <c r="B40" s="51">
        <f>'[1]Pop'!D217</f>
        <v>269.667</v>
      </c>
      <c r="C40" s="34">
        <v>778.047020381528</v>
      </c>
      <c r="D40" s="54">
        <v>0.7802567939360001</v>
      </c>
      <c r="E40" s="34">
        <f t="shared" si="0"/>
        <v>778.827277175464</v>
      </c>
      <c r="F40" s="34">
        <f t="shared" si="3"/>
        <v>3.401266283805967</v>
      </c>
      <c r="G40" s="34">
        <v>775.426010891658</v>
      </c>
      <c r="H40" s="39">
        <v>66.838720381528</v>
      </c>
      <c r="I40" s="34">
        <v>3.183182345384</v>
      </c>
      <c r="J40" s="34">
        <v>168.09215574279366</v>
      </c>
      <c r="K40" s="34">
        <v>537.3119524219524</v>
      </c>
      <c r="L40" s="34">
        <f t="shared" si="1"/>
        <v>1074.6239048439047</v>
      </c>
      <c r="M40" s="34">
        <f t="shared" si="2"/>
        <v>3.9850033739534494</v>
      </c>
    </row>
    <row r="41" spans="1:13" ht="12" customHeight="1">
      <c r="A41" s="33">
        <v>1997</v>
      </c>
      <c r="B41" s="51">
        <f>'[1]Pop'!D218</f>
        <v>272.912</v>
      </c>
      <c r="C41" s="34">
        <v>745.4756668798681</v>
      </c>
      <c r="D41" s="54">
        <v>0.742721318428</v>
      </c>
      <c r="E41" s="34">
        <f t="shared" si="0"/>
        <v>746.2183881982961</v>
      </c>
      <c r="F41" s="34">
        <f t="shared" si="3"/>
        <v>-11.322804371691518</v>
      </c>
      <c r="G41" s="34">
        <v>757.5411925699876</v>
      </c>
      <c r="H41" s="39">
        <v>74.15948687986801</v>
      </c>
      <c r="I41" s="34">
        <v>11.946010640448002</v>
      </c>
      <c r="J41" s="34">
        <v>160.28244337947743</v>
      </c>
      <c r="K41" s="34">
        <v>511.1532516701942</v>
      </c>
      <c r="L41" s="34">
        <f t="shared" si="1"/>
        <v>1022.3065033403884</v>
      </c>
      <c r="M41" s="34">
        <f t="shared" si="2"/>
        <v>3.7459199424737224</v>
      </c>
    </row>
    <row r="42" spans="1:13" ht="12" customHeight="1">
      <c r="A42" s="33">
        <v>1998</v>
      </c>
      <c r="B42" s="51">
        <f>'[1]Pop'!D219</f>
        <v>276.115</v>
      </c>
      <c r="C42" s="34">
        <v>730.980693150016</v>
      </c>
      <c r="D42" s="54">
        <v>0.6004611259480002</v>
      </c>
      <c r="E42" s="34">
        <f t="shared" si="0"/>
        <v>731.581154275964</v>
      </c>
      <c r="F42" s="34">
        <f t="shared" si="3"/>
        <v>-4.037328702278842</v>
      </c>
      <c r="G42" s="34">
        <v>735.6184829782428</v>
      </c>
      <c r="H42" s="34">
        <v>64.276473150016</v>
      </c>
      <c r="I42" s="34">
        <v>12.018300885392</v>
      </c>
      <c r="J42" s="34">
        <v>157.39111850399777</v>
      </c>
      <c r="K42" s="34">
        <v>501.9325904388371</v>
      </c>
      <c r="L42" s="34">
        <f t="shared" si="1"/>
        <v>1003.8651808776742</v>
      </c>
      <c r="M42" s="34">
        <f t="shared" si="2"/>
        <v>3.635677818581657</v>
      </c>
    </row>
    <row r="43" spans="1:13" ht="12" customHeight="1">
      <c r="A43" s="33">
        <v>1999</v>
      </c>
      <c r="B43" s="51">
        <f>'[1]Pop'!D220</f>
        <v>279.295</v>
      </c>
      <c r="C43" s="34">
        <v>706.9972875410319</v>
      </c>
      <c r="D43" s="54">
        <v>0.49059788320400005</v>
      </c>
      <c r="E43" s="34">
        <f t="shared" si="0"/>
        <v>707.487885424236</v>
      </c>
      <c r="F43" s="34">
        <f t="shared" si="3"/>
        <v>-5.831155428710758</v>
      </c>
      <c r="G43" s="34">
        <v>713.3190408529467</v>
      </c>
      <c r="H43" s="34">
        <v>58.611647541032006</v>
      </c>
      <c r="I43" s="39">
        <v>12.877150655212</v>
      </c>
      <c r="J43" s="34">
        <v>153.62026407635892</v>
      </c>
      <c r="K43" s="34">
        <v>488.2099785803438</v>
      </c>
      <c r="L43" s="34">
        <f t="shared" si="1"/>
        <v>976.4199571606875</v>
      </c>
      <c r="M43" s="34">
        <f t="shared" si="2"/>
        <v>3.4960166030923845</v>
      </c>
    </row>
    <row r="44" spans="1:13" ht="12" customHeight="1">
      <c r="A44" s="33">
        <v>2000</v>
      </c>
      <c r="B44" s="51">
        <f>'[1]Pop'!D221</f>
        <v>282.385</v>
      </c>
      <c r="C44" s="34">
        <v>707.633227285884</v>
      </c>
      <c r="D44" s="54">
        <v>0.7325994266320002</v>
      </c>
      <c r="E44" s="34">
        <f t="shared" si="0"/>
        <v>708.365826712516</v>
      </c>
      <c r="F44" s="34">
        <f aca="true" t="shared" si="4" ref="F44:F49">E44-SUM(G44)</f>
        <v>0.9275551613683319</v>
      </c>
      <c r="G44" s="34">
        <v>707.4382715511476</v>
      </c>
      <c r="H44" s="34">
        <v>56.460907285884</v>
      </c>
      <c r="I44" s="34">
        <v>6.364456124456001</v>
      </c>
      <c r="J44" s="34">
        <v>168.8548374677174</v>
      </c>
      <c r="K44" s="34">
        <v>475.7580706730903</v>
      </c>
      <c r="L44" s="34">
        <f t="shared" si="1"/>
        <v>951.5161413461806</v>
      </c>
      <c r="M44" s="34">
        <f aca="true" t="shared" si="5" ref="M44:M49">L44/B44</f>
        <v>3.3695704139603047</v>
      </c>
    </row>
    <row r="45" spans="1:13" ht="12" customHeight="1">
      <c r="A45" s="76">
        <v>2001</v>
      </c>
      <c r="B45" s="77">
        <f>'[1]Pop'!D222</f>
        <v>285.309019</v>
      </c>
      <c r="C45" s="95">
        <v>692.8369749359119</v>
      </c>
      <c r="D45" s="99">
        <v>0.5087819972000001</v>
      </c>
      <c r="E45" s="78">
        <f aca="true" t="shared" si="6" ref="E45:E50">SUM(C45,D45)</f>
        <v>693.3457569331119</v>
      </c>
      <c r="F45" s="78">
        <f t="shared" si="4"/>
        <v>-5.082623562858885</v>
      </c>
      <c r="G45" s="95">
        <v>698.4283804959708</v>
      </c>
      <c r="H45" s="95">
        <v>62.142474935912006</v>
      </c>
      <c r="I45" s="95">
        <v>6.920868107828001</v>
      </c>
      <c r="J45" s="95">
        <v>159.92846917458525</v>
      </c>
      <c r="K45" s="95">
        <v>469.43656827764556</v>
      </c>
      <c r="L45" s="78">
        <f t="shared" si="1"/>
        <v>938.8731365552911</v>
      </c>
      <c r="M45" s="78">
        <f t="shared" si="5"/>
        <v>3.290723650608785</v>
      </c>
    </row>
    <row r="46" spans="1:13" ht="12" customHeight="1">
      <c r="A46" s="76">
        <v>2002</v>
      </c>
      <c r="B46" s="77">
        <f>'[1]Pop'!D223</f>
        <v>288.104818</v>
      </c>
      <c r="C46" s="95">
        <v>696.254839861876</v>
      </c>
      <c r="D46" s="99">
        <v>0.530498277224</v>
      </c>
      <c r="E46" s="78">
        <f t="shared" si="6"/>
        <v>696.7853381391</v>
      </c>
      <c r="F46" s="78">
        <f t="shared" si="4"/>
        <v>-2.7645273746237535</v>
      </c>
      <c r="G46" s="95">
        <v>699.5498655137237</v>
      </c>
      <c r="H46" s="95">
        <v>76.27557986187601</v>
      </c>
      <c r="I46" s="95">
        <v>2.202830323488</v>
      </c>
      <c r="J46" s="95">
        <v>148.19477032825003</v>
      </c>
      <c r="K46" s="95">
        <v>472.87668500010966</v>
      </c>
      <c r="L46" s="78">
        <f t="shared" si="1"/>
        <v>945.7533700002193</v>
      </c>
      <c r="M46" s="78">
        <f t="shared" si="5"/>
        <v>3.2826711353373454</v>
      </c>
    </row>
    <row r="47" spans="1:13" ht="12" customHeight="1">
      <c r="A47" s="76">
        <v>2003</v>
      </c>
      <c r="B47" s="77">
        <f>'[1]Pop'!D224</f>
        <v>290.819634</v>
      </c>
      <c r="C47" s="95">
        <v>752.49172754658</v>
      </c>
      <c r="D47" s="99">
        <v>4.374831520576</v>
      </c>
      <c r="E47" s="78">
        <f t="shared" si="6"/>
        <v>756.866559067156</v>
      </c>
      <c r="F47" s="78">
        <f t="shared" si="4"/>
        <v>9.472697107684098</v>
      </c>
      <c r="G47" s="95">
        <v>747.3938619594719</v>
      </c>
      <c r="H47" s="95">
        <v>95.54088754658</v>
      </c>
      <c r="I47" s="95">
        <v>2.3634277614799997</v>
      </c>
      <c r="J47" s="95">
        <v>200.6922699152863</v>
      </c>
      <c r="K47" s="95">
        <v>448.7972767361257</v>
      </c>
      <c r="L47" s="78">
        <f t="shared" si="1"/>
        <v>897.5945534722514</v>
      </c>
      <c r="M47" s="78">
        <f t="shared" si="5"/>
        <v>3.0864303799799546</v>
      </c>
    </row>
    <row r="48" spans="1:13" ht="12" customHeight="1">
      <c r="A48" s="76">
        <v>2004</v>
      </c>
      <c r="B48" s="77">
        <f>'[1]Pop'!D225</f>
        <v>293.463185</v>
      </c>
      <c r="C48" s="95">
        <v>743.8027324436399</v>
      </c>
      <c r="D48" s="99">
        <v>1.6442562448040001</v>
      </c>
      <c r="E48" s="78">
        <f t="shared" si="6"/>
        <v>745.4469886884439</v>
      </c>
      <c r="F48" s="78">
        <f t="shared" si="4"/>
        <v>2.9469260873139547</v>
      </c>
      <c r="G48" s="95">
        <v>742.5000626011299</v>
      </c>
      <c r="H48" s="95">
        <v>81.42113244364</v>
      </c>
      <c r="I48" s="95">
        <v>2.7486052441360003</v>
      </c>
      <c r="J48" s="95">
        <v>171.82167284524317</v>
      </c>
      <c r="K48" s="95">
        <v>486.5086520681108</v>
      </c>
      <c r="L48" s="78">
        <f t="shared" si="1"/>
        <v>973.0173041362216</v>
      </c>
      <c r="M48" s="78">
        <f t="shared" si="5"/>
        <v>3.3156366926782366</v>
      </c>
    </row>
    <row r="49" spans="1:13" ht="12" customHeight="1">
      <c r="A49" s="76">
        <v>2005</v>
      </c>
      <c r="B49" s="77">
        <f>'[1]Pop'!D226</f>
        <v>296.186216</v>
      </c>
      <c r="C49" s="95">
        <v>725.657588903176</v>
      </c>
      <c r="D49" s="99">
        <v>0.510488754428</v>
      </c>
      <c r="E49" s="78">
        <f t="shared" si="6"/>
        <v>726.168077657604</v>
      </c>
      <c r="F49" s="78">
        <f t="shared" si="4"/>
        <v>-7.2100290065775425</v>
      </c>
      <c r="G49" s="95">
        <v>733.3781066641816</v>
      </c>
      <c r="H49" s="95">
        <v>91.968948903176</v>
      </c>
      <c r="I49" s="95">
        <v>4.708919867384</v>
      </c>
      <c r="J49" s="95">
        <v>155.9577817204861</v>
      </c>
      <c r="K49" s="95">
        <v>480.74245617313545</v>
      </c>
      <c r="L49" s="78">
        <f t="shared" si="1"/>
        <v>961.4849123462709</v>
      </c>
      <c r="M49" s="78">
        <f t="shared" si="5"/>
        <v>3.2462176171840182</v>
      </c>
    </row>
    <row r="50" spans="1:13" ht="12" customHeight="1">
      <c r="A50" s="33">
        <v>2006</v>
      </c>
      <c r="B50" s="51">
        <f>'[1]Pop'!D227</f>
        <v>298.995825</v>
      </c>
      <c r="C50" s="40">
        <v>718.590633947876</v>
      </c>
      <c r="D50" s="108">
        <v>0</v>
      </c>
      <c r="E50" s="34">
        <f t="shared" si="6"/>
        <v>718.590633947876</v>
      </c>
      <c r="F50" s="34">
        <f aca="true" t="shared" si="7" ref="F50:F63">E50-SUM(G50)</f>
        <v>-5.8073477754954865</v>
      </c>
      <c r="G50" s="40">
        <v>724.3979817233715</v>
      </c>
      <c r="H50" s="40">
        <v>102.372333947876</v>
      </c>
      <c r="I50" s="40">
        <v>2.74745320836</v>
      </c>
      <c r="J50" s="40">
        <v>156.07545917891252</v>
      </c>
      <c r="K50" s="40">
        <v>463.2027353882229</v>
      </c>
      <c r="L50" s="34">
        <f t="shared" si="1"/>
        <v>926.4054707764458</v>
      </c>
      <c r="M50" s="34">
        <f aca="true" t="shared" si="8" ref="M50:M56">L50/B50</f>
        <v>3.098389319571421</v>
      </c>
    </row>
    <row r="51" spans="1:13" ht="12" customHeight="1">
      <c r="A51" s="33">
        <v>2007</v>
      </c>
      <c r="B51" s="51">
        <f>'[1]Pop'!D228</f>
        <v>302.003917</v>
      </c>
      <c r="C51" s="43">
        <v>732.3508999752321</v>
      </c>
      <c r="D51" s="108">
        <v>0</v>
      </c>
      <c r="E51" s="34">
        <f aca="true" t="shared" si="9" ref="E51:E63">SUM(C51,D51)</f>
        <v>732.3508999752321</v>
      </c>
      <c r="F51" s="34">
        <f t="shared" si="7"/>
        <v>-1.4150745196177468</v>
      </c>
      <c r="G51" s="44">
        <v>733.7659744948498</v>
      </c>
      <c r="H51" s="43">
        <v>116.07647997523199</v>
      </c>
      <c r="I51" s="43">
        <v>2.6565235113360006</v>
      </c>
      <c r="J51" s="43">
        <v>166.7010126670452</v>
      </c>
      <c r="K51" s="43">
        <v>448.3319583412367</v>
      </c>
      <c r="L51" s="34">
        <f t="shared" si="1"/>
        <v>896.6639166824734</v>
      </c>
      <c r="M51" s="34">
        <f t="shared" si="8"/>
        <v>2.9690473076959245</v>
      </c>
    </row>
    <row r="52" spans="1:13" ht="12" customHeight="1">
      <c r="A52" s="33">
        <v>2008</v>
      </c>
      <c r="B52" s="51">
        <f>'[1]Pop'!D229</f>
        <v>304.797761</v>
      </c>
      <c r="C52" s="43">
        <v>692.2532409126</v>
      </c>
      <c r="D52" s="55">
        <v>0.048442293088</v>
      </c>
      <c r="E52" s="34">
        <f t="shared" si="9"/>
        <v>692.3016832056879</v>
      </c>
      <c r="F52" s="34">
        <f t="shared" si="7"/>
        <v>-10.208904997845934</v>
      </c>
      <c r="G52" s="44">
        <v>702.5105882035339</v>
      </c>
      <c r="H52" s="43">
        <v>115.1197609126</v>
      </c>
      <c r="I52" s="43">
        <v>2.9548977349720005</v>
      </c>
      <c r="J52" s="43">
        <v>165.26188537581834</v>
      </c>
      <c r="K52" s="43">
        <v>419.1740441801436</v>
      </c>
      <c r="L52" s="34">
        <f aca="true" t="shared" si="10" ref="L52:L57">K52*2</f>
        <v>838.3480883602872</v>
      </c>
      <c r="M52" s="34">
        <f t="shared" si="8"/>
        <v>2.7505060588692687</v>
      </c>
    </row>
    <row r="53" spans="1:13" ht="12" customHeight="1">
      <c r="A53" s="33">
        <v>2009</v>
      </c>
      <c r="B53" s="51">
        <f>'[1]Pop'!D230</f>
        <v>307.439406</v>
      </c>
      <c r="C53" s="43">
        <v>619.65173496484</v>
      </c>
      <c r="D53" s="55">
        <v>0.39360985719600006</v>
      </c>
      <c r="E53" s="34">
        <f t="shared" si="9"/>
        <v>620.045344822036</v>
      </c>
      <c r="F53" s="34">
        <f t="shared" si="7"/>
        <v>-10.409206431300618</v>
      </c>
      <c r="G53" s="44">
        <v>630.4545512533366</v>
      </c>
      <c r="H53" s="43">
        <v>74.36359496484</v>
      </c>
      <c r="I53" s="43">
        <v>2.8826460264360003</v>
      </c>
      <c r="J53" s="43">
        <v>136.3190317033857</v>
      </c>
      <c r="K53" s="43">
        <v>416.88927855867485</v>
      </c>
      <c r="L53" s="34">
        <f t="shared" si="10"/>
        <v>833.7785571173497</v>
      </c>
      <c r="M53" s="34">
        <f t="shared" si="8"/>
        <v>2.7120093938684935</v>
      </c>
    </row>
    <row r="54" spans="1:13" ht="12" customHeight="1">
      <c r="A54" s="33">
        <v>2010</v>
      </c>
      <c r="B54" s="51">
        <f>'[1]Pop'!D231</f>
        <v>309.741279</v>
      </c>
      <c r="C54" s="43">
        <v>691.388557182016</v>
      </c>
      <c r="D54" s="106">
        <v>0</v>
      </c>
      <c r="E54" s="34">
        <f t="shared" si="9"/>
        <v>691.388557182016</v>
      </c>
      <c r="F54" s="34">
        <f t="shared" si="7"/>
        <v>5.905173456729017</v>
      </c>
      <c r="G54" s="44">
        <v>685.483383725287</v>
      </c>
      <c r="H54" s="43">
        <v>112.49971718201601</v>
      </c>
      <c r="I54" s="43">
        <v>2.0598359110240003</v>
      </c>
      <c r="J54" s="43">
        <v>120.64739738045046</v>
      </c>
      <c r="K54" s="43">
        <v>450.27643325179656</v>
      </c>
      <c r="L54" s="34">
        <f t="shared" si="10"/>
        <v>900.5528665035931</v>
      </c>
      <c r="M54" s="34">
        <f t="shared" si="8"/>
        <v>2.9074357457650746</v>
      </c>
    </row>
    <row r="55" spans="1:13" ht="12" customHeight="1">
      <c r="A55" s="82">
        <v>2011</v>
      </c>
      <c r="B55" s="83">
        <f>'[1]Pop'!D232</f>
        <v>311.973914</v>
      </c>
      <c r="C55" s="100">
        <v>683.833503895376</v>
      </c>
      <c r="D55" s="101">
        <v>0.0342771208</v>
      </c>
      <c r="E55" s="84">
        <f t="shared" si="9"/>
        <v>683.867781016176</v>
      </c>
      <c r="F55" s="84">
        <f t="shared" si="7"/>
        <v>0.7448957586892675</v>
      </c>
      <c r="G55" s="102">
        <v>683.1228852574867</v>
      </c>
      <c r="H55" s="100">
        <v>108.74288389537601</v>
      </c>
      <c r="I55" s="100">
        <v>1.2214834537960002</v>
      </c>
      <c r="J55" s="100">
        <v>127.15649883061003</v>
      </c>
      <c r="K55" s="100">
        <v>446.0020190777047</v>
      </c>
      <c r="L55" s="84">
        <f t="shared" si="10"/>
        <v>892.0040381554094</v>
      </c>
      <c r="M55" s="84">
        <f t="shared" si="8"/>
        <v>2.859226358763475</v>
      </c>
    </row>
    <row r="56" spans="1:13" ht="12" customHeight="1">
      <c r="A56" s="82">
        <v>2012</v>
      </c>
      <c r="B56" s="83">
        <f>'[1]Pop'!D233</f>
        <v>314.167558</v>
      </c>
      <c r="C56" s="100">
        <v>694.5186652553881</v>
      </c>
      <c r="D56" s="101">
        <v>0.008139295016</v>
      </c>
      <c r="E56" s="84">
        <f t="shared" si="9"/>
        <v>694.5268045504041</v>
      </c>
      <c r="F56" s="84">
        <f t="shared" si="7"/>
        <v>2.059658516675313</v>
      </c>
      <c r="G56" s="102">
        <v>692.4671460337288</v>
      </c>
      <c r="H56" s="100">
        <v>111.84172525538801</v>
      </c>
      <c r="I56" s="100">
        <v>1.2879273200000003</v>
      </c>
      <c r="J56" s="100">
        <v>158.90642353976855</v>
      </c>
      <c r="K56" s="100">
        <v>420.43106991857223</v>
      </c>
      <c r="L56" s="84">
        <f t="shared" si="10"/>
        <v>840.8621398371445</v>
      </c>
      <c r="M56" s="84">
        <f t="shared" si="8"/>
        <v>2.6764766712072303</v>
      </c>
    </row>
    <row r="57" spans="1:13" ht="12" customHeight="1">
      <c r="A57" s="82">
        <v>2013</v>
      </c>
      <c r="B57" s="83">
        <f>'[1]Pop'!D234</f>
        <v>316.294766</v>
      </c>
      <c r="C57" s="100">
        <v>686.85414312614</v>
      </c>
      <c r="D57" s="101">
        <v>0.0038323443640000004</v>
      </c>
      <c r="E57" s="84">
        <f t="shared" si="9"/>
        <v>686.857975470504</v>
      </c>
      <c r="F57" s="84">
        <f t="shared" si="7"/>
        <v>-0.96370521783615</v>
      </c>
      <c r="G57" s="102">
        <v>687.8216806883402</v>
      </c>
      <c r="H57" s="100">
        <v>110.15674312614001</v>
      </c>
      <c r="I57" s="100">
        <v>1.2185597573680003</v>
      </c>
      <c r="J57" s="100">
        <v>161.49777337960762</v>
      </c>
      <c r="K57" s="100">
        <v>414.9486044252246</v>
      </c>
      <c r="L57" s="84">
        <f t="shared" si="10"/>
        <v>829.8972088504491</v>
      </c>
      <c r="M57" s="84">
        <f aca="true" t="shared" si="11" ref="M57:M63">L57/B57</f>
        <v>2.623809490576424</v>
      </c>
    </row>
    <row r="58" spans="1:13" ht="12" customHeight="1">
      <c r="A58" s="82">
        <v>2014</v>
      </c>
      <c r="B58" s="83">
        <f>'[1]Pop'!D235</f>
        <v>318.576955</v>
      </c>
      <c r="C58" s="100">
        <v>706.2302608905401</v>
      </c>
      <c r="D58" s="107" t="s">
        <v>4</v>
      </c>
      <c r="E58" s="84">
        <f t="shared" si="9"/>
        <v>706.2302608905401</v>
      </c>
      <c r="F58" s="84">
        <f t="shared" si="7"/>
        <v>7.272310957376021</v>
      </c>
      <c r="G58" s="102">
        <v>698.9579499331641</v>
      </c>
      <c r="H58" s="100">
        <v>99.79846089054001</v>
      </c>
      <c r="I58" s="100">
        <v>0.8961783656640001</v>
      </c>
      <c r="J58" s="100">
        <v>125.78446058787898</v>
      </c>
      <c r="K58" s="100">
        <v>472.47885008908105</v>
      </c>
      <c r="L58" s="84">
        <f aca="true" t="shared" si="12" ref="L58:L63">K58*2</f>
        <v>944.9577001781621</v>
      </c>
      <c r="M58" s="84">
        <f t="shared" si="11"/>
        <v>2.966183477327047</v>
      </c>
    </row>
    <row r="59" spans="1:13" ht="12" customHeight="1">
      <c r="A59" s="82">
        <v>2015</v>
      </c>
      <c r="B59" s="83">
        <f>'[1]Pop'!D236</f>
        <v>320.870703</v>
      </c>
      <c r="C59" s="100">
        <v>670.69649069226</v>
      </c>
      <c r="D59" s="107" t="s">
        <v>4</v>
      </c>
      <c r="E59" s="84">
        <f t="shared" si="9"/>
        <v>670.69649069226</v>
      </c>
      <c r="F59" s="84">
        <f t="shared" si="7"/>
        <v>-3.067210451994015</v>
      </c>
      <c r="G59" s="102">
        <v>673.763701144254</v>
      </c>
      <c r="H59" s="100">
        <v>84.01341069226001</v>
      </c>
      <c r="I59" s="100">
        <v>0.688611131016</v>
      </c>
      <c r="J59" s="100">
        <v>113.47052787749281</v>
      </c>
      <c r="K59" s="100">
        <v>475.59115144348516</v>
      </c>
      <c r="L59" s="84">
        <f t="shared" si="12"/>
        <v>951.1823028869703</v>
      </c>
      <c r="M59" s="84">
        <f t="shared" si="11"/>
        <v>2.964378779345805</v>
      </c>
    </row>
    <row r="60" spans="1:13" ht="12" customHeight="1">
      <c r="A60" s="113">
        <v>2016</v>
      </c>
      <c r="B60" s="114">
        <f>'[1]Pop'!D237</f>
        <v>323.161011</v>
      </c>
      <c r="C60" s="133">
        <v>667.084893254104</v>
      </c>
      <c r="D60" s="134" t="s">
        <v>4</v>
      </c>
      <c r="E60" s="112">
        <f t="shared" si="9"/>
        <v>667.084893254104</v>
      </c>
      <c r="F60" s="112">
        <f t="shared" si="7"/>
        <v>-9.058759802904433</v>
      </c>
      <c r="G60" s="135">
        <v>676.1436530570085</v>
      </c>
      <c r="H60" s="133">
        <v>113.11885325410401</v>
      </c>
      <c r="I60" s="133">
        <v>1.13939989064</v>
      </c>
      <c r="J60" s="133">
        <v>118.76040016812459</v>
      </c>
      <c r="K60" s="133">
        <v>443.12499974413987</v>
      </c>
      <c r="L60" s="112">
        <f t="shared" si="12"/>
        <v>886.2499994882797</v>
      </c>
      <c r="M60" s="112">
        <f t="shared" si="11"/>
        <v>2.7424409793305164</v>
      </c>
    </row>
    <row r="61" spans="1:13" ht="12" customHeight="1">
      <c r="A61" s="113">
        <v>2017</v>
      </c>
      <c r="B61" s="114">
        <f>'[1]Pop'!D238</f>
        <v>325.20603</v>
      </c>
      <c r="C61" s="133">
        <v>693.9040181775721</v>
      </c>
      <c r="D61" s="134" t="s">
        <v>4</v>
      </c>
      <c r="E61" s="112">
        <f t="shared" si="9"/>
        <v>693.9040181775721</v>
      </c>
      <c r="F61" s="112">
        <f t="shared" si="7"/>
        <v>7.566104103669886</v>
      </c>
      <c r="G61" s="135">
        <v>686.3379140739022</v>
      </c>
      <c r="H61" s="133">
        <v>100.979198177572</v>
      </c>
      <c r="I61" s="133">
        <v>0.775003673056</v>
      </c>
      <c r="J61" s="133">
        <v>101.89101755326048</v>
      </c>
      <c r="K61" s="133">
        <v>482.69269467001374</v>
      </c>
      <c r="L61" s="112">
        <f t="shared" si="12"/>
        <v>965.3853893400275</v>
      </c>
      <c r="M61" s="112">
        <f t="shared" si="11"/>
        <v>2.9685347142549214</v>
      </c>
    </row>
    <row r="62" spans="1:13" ht="12" customHeight="1">
      <c r="A62" s="122">
        <v>2018</v>
      </c>
      <c r="B62" s="123">
        <f>'[1]Pop'!D239</f>
        <v>326.923976</v>
      </c>
      <c r="C62" s="142">
        <v>702.3606745590921</v>
      </c>
      <c r="D62" s="146" t="s">
        <v>4</v>
      </c>
      <c r="E62" s="75">
        <f t="shared" si="9"/>
        <v>702.3606745590921</v>
      </c>
      <c r="F62" s="75">
        <f t="shared" si="7"/>
        <v>0.9221010659255171</v>
      </c>
      <c r="G62" s="143">
        <v>701.4385734931666</v>
      </c>
      <c r="H62" s="142">
        <v>111.63879455909202</v>
      </c>
      <c r="I62" s="142">
        <v>2.449763513024</v>
      </c>
      <c r="J62" s="142">
        <v>105.65599121283375</v>
      </c>
      <c r="K62" s="142">
        <v>481.6940242082168</v>
      </c>
      <c r="L62" s="112">
        <f t="shared" si="12"/>
        <v>963.3880484164335</v>
      </c>
      <c r="M62" s="112">
        <f t="shared" si="11"/>
        <v>2.9468259263322847</v>
      </c>
    </row>
    <row r="63" spans="1:13" ht="12" customHeight="1" thickBot="1">
      <c r="A63" s="147">
        <v>2019</v>
      </c>
      <c r="B63" s="148">
        <f>'[1]Pop'!D240</f>
        <v>328.475998</v>
      </c>
      <c r="C63" s="145">
        <v>712.9459830391321</v>
      </c>
      <c r="D63" s="144" t="s">
        <v>4</v>
      </c>
      <c r="E63" s="145">
        <f t="shared" si="9"/>
        <v>712.9459830391321</v>
      </c>
      <c r="F63" s="145">
        <f t="shared" si="7"/>
        <v>1.0503404818123272</v>
      </c>
      <c r="G63" s="145">
        <v>711.8956425573198</v>
      </c>
      <c r="H63" s="145">
        <v>120.021163039132</v>
      </c>
      <c r="I63" s="145">
        <v>1.3734426517000002</v>
      </c>
      <c r="J63" s="145">
        <v>118.99690571214123</v>
      </c>
      <c r="K63" s="145">
        <v>471.5041311543465</v>
      </c>
      <c r="L63" s="111">
        <f t="shared" si="12"/>
        <v>943.008262308693</v>
      </c>
      <c r="M63" s="111">
        <f t="shared" si="11"/>
        <v>2.8708589609299033</v>
      </c>
    </row>
    <row r="64" spans="1:37" ht="12" customHeight="1" thickTop="1">
      <c r="A64" s="275" t="s">
        <v>3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105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5"/>
      <c r="AE64" s="5"/>
      <c r="AF64" s="5"/>
      <c r="AG64" s="5"/>
      <c r="AH64" s="5"/>
      <c r="AI64" s="5"/>
      <c r="AJ64" s="5"/>
      <c r="AK64" s="5"/>
    </row>
    <row r="65" spans="1:37" ht="12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7"/>
      <c r="N65" s="105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5"/>
      <c r="AE65" s="5"/>
      <c r="AF65" s="5"/>
      <c r="AG65" s="5"/>
      <c r="AH65" s="5"/>
      <c r="AI65" s="5"/>
      <c r="AJ65" s="5"/>
      <c r="AK65" s="5"/>
    </row>
    <row r="66" spans="1:13" ht="12" customHeight="1">
      <c r="A66" s="305" t="s">
        <v>86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7"/>
    </row>
    <row r="67" spans="1:13" ht="12" customHeight="1">
      <c r="A67" s="291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9"/>
    </row>
    <row r="68" spans="1:13" ht="12" customHeight="1">
      <c r="A68" s="302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4"/>
    </row>
    <row r="69" spans="1:13" ht="12" customHeight="1">
      <c r="A69" s="299" t="s">
        <v>101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1"/>
    </row>
  </sheetData>
  <sheetProtection/>
  <mergeCells count="23">
    <mergeCell ref="A2:A6"/>
    <mergeCell ref="D3:D6"/>
    <mergeCell ref="A65:M65"/>
    <mergeCell ref="L1:M1"/>
    <mergeCell ref="A1:K1"/>
    <mergeCell ref="J3:J6"/>
    <mergeCell ref="G3:G6"/>
    <mergeCell ref="C3:C6"/>
    <mergeCell ref="L4:L6"/>
    <mergeCell ref="B2:B6"/>
    <mergeCell ref="H3:H6"/>
    <mergeCell ref="K4:K6"/>
    <mergeCell ref="E3:E6"/>
    <mergeCell ref="A69:M69"/>
    <mergeCell ref="A68:M68"/>
    <mergeCell ref="C7:K7"/>
    <mergeCell ref="K2:M3"/>
    <mergeCell ref="F2:J2"/>
    <mergeCell ref="A64:M64"/>
    <mergeCell ref="M4:M6"/>
    <mergeCell ref="A66:M67"/>
    <mergeCell ref="F3:F6"/>
    <mergeCell ref="I3:I6"/>
  </mergeCells>
  <printOptions horizontalCentered="1" verticalCentered="1"/>
  <pageMargins left="0.25" right="0.25" top="0.75" bottom="0.75" header="0" footer="0"/>
  <pageSetup fitToHeight="2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E100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11" width="12.7109375" style="4" customWidth="1"/>
    <col min="12" max="17" width="12.7109375" style="5" customWidth="1"/>
    <col min="18" max="16384" width="12.7109375" style="6" customWidth="1"/>
  </cols>
  <sheetData>
    <row r="1" spans="1:17" s="47" customFormat="1" ht="12" customHeight="1" thickBot="1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75" t="s">
        <v>5</v>
      </c>
      <c r="K1" s="175"/>
      <c r="L1" s="7"/>
      <c r="M1" s="46"/>
      <c r="N1" s="46"/>
      <c r="O1" s="46"/>
      <c r="P1" s="46"/>
      <c r="Q1" s="46"/>
    </row>
    <row r="2" spans="1:11" ht="12" customHeight="1" thickTop="1">
      <c r="A2" s="192" t="s">
        <v>0</v>
      </c>
      <c r="B2" s="178" t="s">
        <v>36</v>
      </c>
      <c r="C2" s="8" t="s">
        <v>6</v>
      </c>
      <c r="D2" s="9"/>
      <c r="E2" s="9"/>
      <c r="F2" s="9"/>
      <c r="G2" s="9"/>
      <c r="H2" s="8"/>
      <c r="I2" s="9"/>
      <c r="J2" s="9"/>
      <c r="K2" s="9"/>
    </row>
    <row r="3" spans="1:11" ht="12" customHeight="1">
      <c r="A3" s="193"/>
      <c r="B3" s="179"/>
      <c r="C3" s="208" t="s">
        <v>88</v>
      </c>
      <c r="D3" s="209"/>
      <c r="E3" s="169" t="s">
        <v>7</v>
      </c>
      <c r="F3" s="170"/>
      <c r="G3" s="170"/>
      <c r="H3" s="171"/>
      <c r="I3" s="205" t="s">
        <v>67</v>
      </c>
      <c r="J3" s="176" t="s">
        <v>12</v>
      </c>
      <c r="K3" s="199" t="s">
        <v>66</v>
      </c>
    </row>
    <row r="4" spans="1:11" ht="12" customHeight="1">
      <c r="A4" s="193"/>
      <c r="B4" s="179"/>
      <c r="C4" s="210"/>
      <c r="D4" s="211"/>
      <c r="E4" s="172"/>
      <c r="F4" s="173"/>
      <c r="G4" s="173"/>
      <c r="H4" s="174"/>
      <c r="I4" s="206"/>
      <c r="J4" s="198"/>
      <c r="K4" s="200"/>
    </row>
    <row r="5" spans="1:11" ht="12" customHeight="1">
      <c r="A5" s="193"/>
      <c r="B5" s="179"/>
      <c r="C5" s="176" t="s">
        <v>8</v>
      </c>
      <c r="D5" s="176" t="s">
        <v>9</v>
      </c>
      <c r="E5" s="184" t="s">
        <v>44</v>
      </c>
      <c r="F5" s="176" t="s">
        <v>10</v>
      </c>
      <c r="G5" s="176" t="s">
        <v>11</v>
      </c>
      <c r="H5" s="201" t="s">
        <v>1</v>
      </c>
      <c r="I5" s="206"/>
      <c r="J5" s="198"/>
      <c r="K5" s="200"/>
    </row>
    <row r="6" spans="1:11" ht="12" customHeight="1">
      <c r="A6" s="194"/>
      <c r="B6" s="180"/>
      <c r="C6" s="177"/>
      <c r="D6" s="177"/>
      <c r="E6" s="185"/>
      <c r="F6" s="177"/>
      <c r="G6" s="177"/>
      <c r="H6" s="202"/>
      <c r="I6" s="207"/>
      <c r="J6" s="177"/>
      <c r="K6" s="172"/>
    </row>
    <row r="7" spans="1:213" ht="12" customHeight="1">
      <c r="A7" s="72"/>
      <c r="B7" s="57" t="s">
        <v>45</v>
      </c>
      <c r="C7" s="203" t="s">
        <v>54</v>
      </c>
      <c r="D7" s="204"/>
      <c r="E7" s="204"/>
      <c r="F7" s="204"/>
      <c r="G7" s="204"/>
      <c r="H7" s="204"/>
      <c r="I7" s="204"/>
      <c r="J7" s="204"/>
      <c r="K7" s="204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</row>
    <row r="8" spans="1:11" ht="12" customHeight="1">
      <c r="A8" s="33">
        <v>1966</v>
      </c>
      <c r="B8" s="51">
        <f>'[1]Pop'!D187</f>
        <v>196.56</v>
      </c>
      <c r="C8" s="34">
        <f>IF('Sweeteners(mil.lbs.)'!C8=0,0,'Sweeteners(mil.lbs.)'!C8/SweetenersPerCap!$B8)</f>
        <v>104.14122914122915</v>
      </c>
      <c r="D8" s="34">
        <f>IF('Sweeteners(mil.lbs.)'!D8=0,0,'Sweeteners(mil.lbs.)'!D8/SweetenersPerCap!$B8)</f>
        <v>97.32825153385897</v>
      </c>
      <c r="E8" s="35" t="s">
        <v>4</v>
      </c>
      <c r="F8" s="34">
        <f>IF('Sweeteners(mil.lbs.)'!F8=0,0,'Sweeteners(mil.lbs.)'!F8/SweetenersPerCap!$B8)</f>
        <v>9.684142246642248</v>
      </c>
      <c r="G8" s="34">
        <f>IF('Sweeteners(mil.lbs.)'!G8=0,0,'Sweeteners(mil.lbs.)'!G8/SweetenersPerCap!$B8)</f>
        <v>4.221184371184371</v>
      </c>
      <c r="H8" s="34">
        <f>IF('Sweeteners(mil.lbs.)'!H8=0,0,'Sweeteners(mil.lbs.)'!H8/SweetenersPerCap!$B8)</f>
        <v>13.905326617826619</v>
      </c>
      <c r="I8" s="34">
        <f>IF('Sweeteners(mil.lbs.)'!I8=0,0,'Sweeteners(mil.lbs.)'!I8/SweetenersPerCap!$B8)</f>
        <v>0.702075702075702</v>
      </c>
      <c r="J8" s="34">
        <f>IF('Sweeteners(mil.lbs.)'!J8=0,0,'Sweeteners(mil.lbs.)'!J8/SweetenersPerCap!$B8)</f>
        <v>0.9971509971509971</v>
      </c>
      <c r="K8" s="34">
        <f>IF('Sweeteners(mil.lbs.)'!K8=0,0,'Sweeteners(mil.lbs.)'!K8/SweetenersPerCap!$B8)</f>
        <v>112.93280485091229</v>
      </c>
    </row>
    <row r="9" spans="1:11" ht="12" customHeight="1">
      <c r="A9" s="33">
        <v>1967</v>
      </c>
      <c r="B9" s="51">
        <f>'[1]Pop'!D188</f>
        <v>198.712</v>
      </c>
      <c r="C9" s="34">
        <f>IF('Sweeteners(mil.lbs.)'!C9=0,0,'Sweeteners(mil.lbs.)'!C9/SweetenersPerCap!$B9)</f>
        <v>105.4188977011957</v>
      </c>
      <c r="D9" s="34">
        <f>IF('Sweeteners(mil.lbs.)'!D9=0,0,'Sweeteners(mil.lbs.)'!D9/SweetenersPerCap!$B9)</f>
        <v>98.52233430018288</v>
      </c>
      <c r="E9" s="34">
        <f>IF('Sweeteners(mil.lbs.)'!E9=0,0,'Sweeteners(mil.lbs.)'!E9/SweetenersPerCap!$B9)</f>
        <v>0.030194452272635775</v>
      </c>
      <c r="F9" s="34">
        <f>IF('Sweeteners(mil.lbs.)'!F9=0,0,'Sweeteners(mil.lbs.)'!F9/SweetenersPerCap!$B9)</f>
        <v>9.902108581051593</v>
      </c>
      <c r="G9" s="34">
        <f>IF('Sweeteners(mil.lbs.)'!G9=0,0,'Sweeteners(mil.lbs.)'!G9/SweetenersPerCap!$B9)</f>
        <v>4.306091227505133</v>
      </c>
      <c r="H9" s="34">
        <f>IF('Sweeteners(mil.lbs.)'!H9=0,0,'Sweeteners(mil.lbs.)'!H9/SweetenersPerCap!$B9)</f>
        <v>14.238394260829363</v>
      </c>
      <c r="I9" s="34">
        <f>IF('Sweeteners(mil.lbs.)'!I9=0,0,'Sweeteners(mil.lbs.)'!I9/SweetenersPerCap!$B9)</f>
        <v>0.5032408712105962</v>
      </c>
      <c r="J9" s="34">
        <f>IF('Sweeteners(mil.lbs.)'!J9=0,0,'Sweeteners(mil.lbs.)'!J9/SweetenersPerCap!$B9)</f>
        <v>0.8957687507548614</v>
      </c>
      <c r="K9" s="34">
        <f>IF('Sweeteners(mil.lbs.)'!K9=0,0,'Sweeteners(mil.lbs.)'!K9/SweetenersPerCap!$B9)</f>
        <v>114.1597381829777</v>
      </c>
    </row>
    <row r="10" spans="1:11" ht="12" customHeight="1">
      <c r="A10" s="33">
        <v>1968</v>
      </c>
      <c r="B10" s="51">
        <f>'[1]Pop'!D189</f>
        <v>200.706</v>
      </c>
      <c r="C10" s="34">
        <f>IF('Sweeteners(mil.lbs.)'!C10=0,0,'Sweeteners(mil.lbs.)'!C10/SweetenersPerCap!$B10)</f>
        <v>106.18516636273954</v>
      </c>
      <c r="D10" s="34">
        <f>IF('Sweeteners(mil.lbs.)'!D10=0,0,'Sweeteners(mil.lbs.)'!D10/SweetenersPerCap!$B10)</f>
        <v>99.23847323620521</v>
      </c>
      <c r="E10" s="34">
        <f>IF('Sweeteners(mil.lbs.)'!E10=0,0,'Sweeteners(mil.lbs.)'!E10/SweetenersPerCap!$B10)</f>
        <v>0.14947236256016264</v>
      </c>
      <c r="F10" s="34">
        <f>IF('Sweeteners(mil.lbs.)'!F10=0,0,'Sweeteners(mil.lbs.)'!F10/SweetenersPerCap!$B10)</f>
        <v>10.26948420433769</v>
      </c>
      <c r="G10" s="34">
        <f>IF('Sweeteners(mil.lbs.)'!G10=0,0,'Sweeteners(mil.lbs.)'!G10/SweetenersPerCap!$B10)</f>
        <v>4.41961874582723</v>
      </c>
      <c r="H10" s="34">
        <f>IF('Sweeteners(mil.lbs.)'!H10=0,0,'Sweeteners(mil.lbs.)'!H10/SweetenersPerCap!$B10)</f>
        <v>14.838575312725082</v>
      </c>
      <c r="I10" s="34">
        <f>IF('Sweeteners(mil.lbs.)'!I10=0,0,'Sweeteners(mil.lbs.)'!I10/SweetenersPerCap!$B10)</f>
        <v>0.6975376919474257</v>
      </c>
      <c r="J10" s="34">
        <f>IF('Sweeteners(mil.lbs.)'!J10=0,0,'Sweeteners(mil.lbs.)'!J10/SweetenersPerCap!$B10)</f>
        <v>0.8968341753609758</v>
      </c>
      <c r="K10" s="34">
        <f>IF('Sweeteners(mil.lbs.)'!K10=0,0,'Sweeteners(mil.lbs.)'!K10/SweetenersPerCap!$B10)</f>
        <v>115.67142041623869</v>
      </c>
    </row>
    <row r="11" spans="1:11" ht="12" customHeight="1">
      <c r="A11" s="33">
        <v>1969</v>
      </c>
      <c r="B11" s="51">
        <f>'[1]Pop'!D190</f>
        <v>202.677</v>
      </c>
      <c r="C11" s="34">
        <f>IF('Sweeteners(mil.lbs.)'!C11=0,0,'Sweeteners(mil.lbs.)'!C11/SweetenersPerCap!$B11)</f>
        <v>108.05370120931335</v>
      </c>
      <c r="D11" s="34">
        <f>IF('Sweeteners(mil.lbs.)'!D11=0,0,'Sweeteners(mil.lbs.)'!D11/SweetenersPerCap!$B11)</f>
        <v>100.98476748533972</v>
      </c>
      <c r="E11" s="34">
        <f>IF('Sweeteners(mil.lbs.)'!E11=0,0,'Sweeteners(mil.lbs.)'!E11/SweetenersPerCap!$B11)</f>
        <v>0.3256412913157388</v>
      </c>
      <c r="F11" s="34">
        <f>IF('Sweeteners(mil.lbs.)'!F11=0,0,'Sweeteners(mil.lbs.)'!F11/SweetenersPerCap!$B11)</f>
        <v>10.469071095767946</v>
      </c>
      <c r="G11" s="34">
        <f>IF('Sweeteners(mil.lbs.)'!G11=0,0,'Sweeteners(mil.lbs.)'!G11/SweetenersPerCap!$B11)</f>
        <v>4.528772381671329</v>
      </c>
      <c r="H11" s="34">
        <f>IF('Sweeteners(mil.lbs.)'!H11=0,0,'Sweeteners(mil.lbs.)'!H11/SweetenersPerCap!$B11)</f>
        <v>15.323484768755016</v>
      </c>
      <c r="I11" s="34">
        <f>IF('Sweeteners(mil.lbs.)'!I11=0,0,'Sweeteners(mil.lbs.)'!I11/SweetenersPerCap!$B11)</f>
        <v>0.6019429930381839</v>
      </c>
      <c r="J11" s="34">
        <f>IF('Sweeteners(mil.lbs.)'!J11=0,0,'Sweeteners(mil.lbs.)'!J11/SweetenersPerCap!$B11)</f>
        <v>0.996659709784534</v>
      </c>
      <c r="K11" s="34">
        <f>IF('Sweeteners(mil.lbs.)'!K11=0,0,'Sweeteners(mil.lbs.)'!K11/SweetenersPerCap!$B11)</f>
        <v>117.90685495691746</v>
      </c>
    </row>
    <row r="12" spans="1:213" ht="12" customHeight="1">
      <c r="A12" s="33">
        <v>1970</v>
      </c>
      <c r="B12" s="51">
        <f>'[1]Pop'!D191</f>
        <v>205.052</v>
      </c>
      <c r="C12" s="34">
        <f>IF('Sweeteners(mil.lbs.)'!C12=0,0,'Sweeteners(mil.lbs.)'!C12/SweetenersPerCap!$B12)</f>
        <v>108.87969880810722</v>
      </c>
      <c r="D12" s="34">
        <f>IF('Sweeteners(mil.lbs.)'!D12=0,0,'Sweeteners(mil.lbs.)'!D12/SweetenersPerCap!$B12)</f>
        <v>101.75672785804382</v>
      </c>
      <c r="E12" s="34">
        <f>IF('Sweeteners(mil.lbs.)'!E12=0,0,'Sweeteners(mil.lbs.)'!E12/SweetenersPerCap!$B12)</f>
        <v>0.5479847863886361</v>
      </c>
      <c r="F12" s="34">
        <f>IF('Sweeteners(mil.lbs.)'!F12=0,0,'Sweeteners(mil.lbs.)'!F12/SweetenersPerCap!$B12)</f>
        <v>10.747432631182823</v>
      </c>
      <c r="G12" s="34">
        <f>IF('Sweeteners(mil.lbs.)'!G12=0,0,'Sweeteners(mil.lbs.)'!G12/SweetenersPerCap!$B12)</f>
        <v>4.5954392056649045</v>
      </c>
      <c r="H12" s="34">
        <f>IF('Sweeteners(mil.lbs.)'!H12=0,0,'Sweeteners(mil.lbs.)'!H12/SweetenersPerCap!$B12)</f>
        <v>15.890856623236363</v>
      </c>
      <c r="I12" s="34">
        <f>IF('Sweeteners(mil.lbs.)'!I12=0,0,'Sweeteners(mil.lbs.)'!I12/SweetenersPerCap!$B12)</f>
        <v>0.4974347970270956</v>
      </c>
      <c r="J12" s="34">
        <f>IF('Sweeteners(mil.lbs.)'!J12=0,0,'Sweeteners(mil.lbs.)'!J12/SweetenersPerCap!$B12)</f>
        <v>1.0046232175253107</v>
      </c>
      <c r="K12" s="34">
        <f>IF('Sweeteners(mil.lbs.)'!K12=0,0,'Sweeteners(mil.lbs.)'!K12/SweetenersPerCap!$B12)</f>
        <v>119.1496424958326</v>
      </c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</row>
    <row r="13" spans="1:213" ht="12" customHeight="1">
      <c r="A13" s="76">
        <v>1971</v>
      </c>
      <c r="B13" s="77">
        <f>'[1]Pop'!D192</f>
        <v>207.661</v>
      </c>
      <c r="C13" s="78">
        <f>IF('Sweeteners(mil.lbs.)'!C13=0,0,'Sweeteners(mil.lbs.)'!C13/SweetenersPerCap!$B13)</f>
        <v>109.26461877771945</v>
      </c>
      <c r="D13" s="78">
        <f>IF('Sweeteners(mil.lbs.)'!D13=0,0,'Sweeteners(mil.lbs.)'!D13/SweetenersPerCap!$B13)</f>
        <v>102.11646614740177</v>
      </c>
      <c r="E13" s="78">
        <f>IF('Sweeteners(mil.lbs.)'!E13=0,0,'Sweeteners(mil.lbs.)'!E13/SweetenersPerCap!$B13)</f>
        <v>0.824711835043464</v>
      </c>
      <c r="F13" s="78">
        <f>IF('Sweeteners(mil.lbs.)'!F13=0,0,'Sweeteners(mil.lbs.)'!F13/SweetenersPerCap!$B13)</f>
        <v>11.202066150736536</v>
      </c>
      <c r="G13" s="78">
        <f>IF('Sweeteners(mil.lbs.)'!G13=0,0,'Sweeteners(mil.lbs.)'!G13/SweetenersPerCap!$B13)</f>
        <v>4.6399179431862505</v>
      </c>
      <c r="H13" s="78">
        <f>IF('Sweeteners(mil.lbs.)'!H13=0,0,'Sweeteners(mil.lbs.)'!H13/SweetenersPerCap!$B13)</f>
        <v>16.66669592896625</v>
      </c>
      <c r="I13" s="78">
        <f>IF('Sweeteners(mil.lbs.)'!I13=0,0,'Sweeteners(mil.lbs.)'!I13/SweetenersPerCap!$B13)</f>
        <v>0.5008162341508516</v>
      </c>
      <c r="J13" s="78">
        <f>IF('Sweeteners(mil.lbs.)'!J13=0,0,'Sweeteners(mil.lbs.)'!J13/SweetenersPerCap!$B13)</f>
        <v>0.8956905726159462</v>
      </c>
      <c r="K13" s="78">
        <f>IF('Sweeteners(mil.lbs.)'!K13=0,0,'Sweeteners(mil.lbs.)'!K13/SweetenersPerCap!$B13)</f>
        <v>120.17966888313482</v>
      </c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</row>
    <row r="14" spans="1:213" ht="12" customHeight="1">
      <c r="A14" s="76">
        <v>1972</v>
      </c>
      <c r="B14" s="77">
        <f>'[1]Pop'!D193</f>
        <v>209.896</v>
      </c>
      <c r="C14" s="78">
        <f>IF('Sweeteners(mil.lbs.)'!C14=0,0,'Sweeteners(mil.lbs.)'!C14/SweetenersPerCap!$B14)</f>
        <v>109.45420589244198</v>
      </c>
      <c r="D14" s="78">
        <f>IF('Sweeteners(mil.lbs.)'!D14=0,0,'Sweeteners(mil.lbs.)'!D14/SweetenersPerCap!$B14)</f>
        <v>102.2936503667683</v>
      </c>
      <c r="E14" s="78">
        <f>IF('Sweeteners(mil.lbs.)'!E14=0,0,'Sweeteners(mil.lbs.)'!E14/SweetenersPerCap!$B14)</f>
        <v>1.1544768425616307</v>
      </c>
      <c r="F14" s="78">
        <f>IF('Sweeteners(mil.lbs.)'!F14=0,0,'Sweeteners(mil.lbs.)'!F14/SweetenersPerCap!$B14)</f>
        <v>11.980340263749667</v>
      </c>
      <c r="G14" s="78">
        <f>IF('Sweeteners(mil.lbs.)'!G14=0,0,'Sweeteners(mil.lbs.)'!G14/SweetenersPerCap!$B14)</f>
        <v>4.616800701299692</v>
      </c>
      <c r="H14" s="78">
        <f>IF('Sweeteners(mil.lbs.)'!H14=0,0,'Sweeteners(mil.lbs.)'!H14/SweetenersPerCap!$B14)</f>
        <v>17.75161780761099</v>
      </c>
      <c r="I14" s="78">
        <f>IF('Sweeteners(mil.lbs.)'!I14=0,0,'Sweeteners(mil.lbs.)'!I14/SweetenersPerCap!$B14)</f>
        <v>0.49548347753173005</v>
      </c>
      <c r="J14" s="78">
        <f>IF('Sweeteners(mil.lbs.)'!J14=0,0,'Sweeteners(mil.lbs.)'!J14/SweetenersPerCap!$B14)</f>
        <v>1.0004954834775317</v>
      </c>
      <c r="K14" s="78">
        <f>IF('Sweeteners(mil.lbs.)'!K14=0,0,'Sweeteners(mil.lbs.)'!K14/SweetenersPerCap!$B14)</f>
        <v>121.54124713538856</v>
      </c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</row>
    <row r="15" spans="1:213" ht="12" customHeight="1">
      <c r="A15" s="76">
        <v>1973</v>
      </c>
      <c r="B15" s="77">
        <f>'[1]Pop'!D194</f>
        <v>211.909</v>
      </c>
      <c r="C15" s="78">
        <f>IF('Sweeteners(mil.lbs.)'!C15=0,0,'Sweeteners(mil.lbs.)'!C15/SweetenersPerCap!$B15)</f>
        <v>107.86705614202323</v>
      </c>
      <c r="D15" s="78">
        <f>IF('Sweeteners(mil.lbs.)'!D15=0,0,'Sweeteners(mil.lbs.)'!D15/SweetenersPerCap!$B15)</f>
        <v>100.81033284301282</v>
      </c>
      <c r="E15" s="78">
        <f>IF('Sweeteners(mil.lbs.)'!E15=0,0,'Sweeteners(mil.lbs.)'!E15/SweetenersPerCap!$B15)</f>
        <v>2.0621413541133413</v>
      </c>
      <c r="F15" s="78">
        <f>IF('Sweeteners(mil.lbs.)'!F15=0,0,'Sweeteners(mil.lbs.)'!F15/SweetenersPerCap!$B15)</f>
        <v>13.066710238828932</v>
      </c>
      <c r="G15" s="78">
        <f>IF('Sweeteners(mil.lbs.)'!G15=0,0,'Sweeteners(mil.lbs.)'!G15/SweetenersPerCap!$B15)</f>
        <v>4.619190312822957</v>
      </c>
      <c r="H15" s="78">
        <f>IF('Sweeteners(mil.lbs.)'!H15=0,0,'Sweeteners(mil.lbs.)'!H15/SweetenersPerCap!$B15)</f>
        <v>19.74804190576523</v>
      </c>
      <c r="I15" s="78">
        <f>IF('Sweeteners(mil.lbs.)'!I15=0,0,'Sweeteners(mil.lbs.)'!I15/SweetenersPerCap!$B15)</f>
        <v>0.5002147148068274</v>
      </c>
      <c r="J15" s="78">
        <f>IF('Sweeteners(mil.lbs.)'!J15=0,0,'Sweeteners(mil.lbs.)'!J15/SweetenersPerCap!$B15)</f>
        <v>0.896611281257521</v>
      </c>
      <c r="K15" s="78">
        <f>IF('Sweeteners(mil.lbs.)'!K15=0,0,'Sweeteners(mil.lbs.)'!K15/SweetenersPerCap!$B15)</f>
        <v>121.9552007448424</v>
      </c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</row>
    <row r="16" spans="1:213" ht="12" customHeight="1">
      <c r="A16" s="76">
        <v>1974</v>
      </c>
      <c r="B16" s="77">
        <f>'[1]Pop'!D195</f>
        <v>213.854</v>
      </c>
      <c r="C16" s="78">
        <f>IF('Sweeteners(mil.lbs.)'!C16=0,0,'Sweeteners(mil.lbs.)'!C16/SweetenersPerCap!$B16)</f>
        <v>102.35955371421623</v>
      </c>
      <c r="D16" s="78">
        <f>IF('Sweeteners(mil.lbs.)'!D16=0,0,'Sweeteners(mil.lbs.)'!D16/SweetenersPerCap!$B16)</f>
        <v>95.66313431235142</v>
      </c>
      <c r="E16" s="78">
        <f>IF('Sweeteners(mil.lbs.)'!E16=0,0,'Sweeteners(mil.lbs.)'!E16/SweetenersPerCap!$B16)</f>
        <v>2.7625577673778747</v>
      </c>
      <c r="F16" s="78">
        <f>IF('Sweeteners(mil.lbs.)'!F16=0,0,'Sweeteners(mil.lbs.)'!F16/SweetenersPerCap!$B16)</f>
        <v>13.84581069327672</v>
      </c>
      <c r="G16" s="78">
        <f>IF('Sweeteners(mil.lbs.)'!G16=0,0,'Sweeteners(mil.lbs.)'!G16/SweetenersPerCap!$B16)</f>
        <v>4.5483741244026294</v>
      </c>
      <c r="H16" s="78">
        <f>IF('Sweeteners(mil.lbs.)'!H16=0,0,'Sweeteners(mil.lbs.)'!H16/SweetenersPerCap!$B16)</f>
        <v>21.156742585057223</v>
      </c>
      <c r="I16" s="78">
        <f>IF('Sweeteners(mil.lbs.)'!I16=0,0,'Sweeteners(mil.lbs.)'!I16/SweetenersPerCap!$B16)</f>
        <v>0.4021435184752214</v>
      </c>
      <c r="J16" s="78">
        <f>IF('Sweeteners(mil.lbs.)'!J16=0,0,'Sweeteners(mil.lbs.)'!J16/SweetenersPerCap!$B16)</f>
        <v>0.7014131136195721</v>
      </c>
      <c r="K16" s="78">
        <f>IF('Sweeteners(mil.lbs.)'!K16=0,0,'Sweeteners(mil.lbs.)'!K16/SweetenersPerCap!$B16)</f>
        <v>117.92343352950344</v>
      </c>
      <c r="L16" s="10"/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</row>
    <row r="17" spans="1:213" ht="12" customHeight="1">
      <c r="A17" s="76">
        <v>1975</v>
      </c>
      <c r="B17" s="77">
        <f>'[1]Pop'!D196</f>
        <v>215.973</v>
      </c>
      <c r="C17" s="78">
        <f>IF('Sweeteners(mil.lbs.)'!C17=0,0,'Sweeteners(mil.lbs.)'!C17/SweetenersPerCap!$B17)</f>
        <v>95.40081399063772</v>
      </c>
      <c r="D17" s="78">
        <f>IF('Sweeteners(mil.lbs.)'!D17=0,0,'Sweeteners(mil.lbs.)'!D17/SweetenersPerCap!$B17)</f>
        <v>89.15963924358665</v>
      </c>
      <c r="E17" s="78">
        <f>IF('Sweeteners(mil.lbs.)'!E17=0,0,'Sweeteners(mil.lbs.)'!E17/SweetenersPerCap!$B17)</f>
        <v>4.879174711653771</v>
      </c>
      <c r="F17" s="78">
        <f>IF('Sweeteners(mil.lbs.)'!F17=0,0,'Sweeteners(mil.lbs.)'!F17/SweetenersPerCap!$B17)</f>
        <v>14.025787945715436</v>
      </c>
      <c r="G17" s="78">
        <f>IF('Sweeteners(mil.lbs.)'!G17=0,0,'Sweeteners(mil.lbs.)'!G17/SweetenersPerCap!$B17)</f>
        <v>4.380973547619378</v>
      </c>
      <c r="H17" s="78">
        <f>IF('Sweeteners(mil.lbs.)'!H17=0,0,'Sweeteners(mil.lbs.)'!H17/SweetenersPerCap!$B17)</f>
        <v>23.285936204988584</v>
      </c>
      <c r="I17" s="78">
        <f>IF('Sweeteners(mil.lbs.)'!I17=0,0,'Sweeteners(mil.lbs.)'!I17/SweetenersPerCap!$B17)</f>
        <v>0.3981979228885092</v>
      </c>
      <c r="J17" s="78">
        <f>IF('Sweeteners(mil.lbs.)'!J17=0,0,'Sweeteners(mil.lbs.)'!J17/SweetenersPerCap!$B17)</f>
        <v>1.0001250156269532</v>
      </c>
      <c r="K17" s="78">
        <f>IF('Sweeteners(mil.lbs.)'!K17=0,0,'Sweeteners(mil.lbs.)'!K17/SweetenersPerCap!$B17)</f>
        <v>113.8438983870907</v>
      </c>
      <c r="L17" s="10"/>
      <c r="M17" s="10"/>
      <c r="N17" s="10"/>
      <c r="O17" s="10"/>
      <c r="P17" s="10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</row>
    <row r="18" spans="1:213" ht="12" customHeight="1">
      <c r="A18" s="33">
        <v>1976</v>
      </c>
      <c r="B18" s="51">
        <f>'[1]Pop'!D197</f>
        <v>218.035</v>
      </c>
      <c r="C18" s="34">
        <f>IF('Sweeteners(mil.lbs.)'!C18=0,0,'Sweeteners(mil.lbs.)'!C18/SweetenersPerCap!$B18)</f>
        <v>99.91973765679822</v>
      </c>
      <c r="D18" s="34">
        <f>IF('Sweeteners(mil.lbs.)'!D18=0,0,'Sweeteners(mil.lbs.)'!D18/SweetenersPerCap!$B18)</f>
        <v>93.38293238953104</v>
      </c>
      <c r="E18" s="34">
        <f>IF('Sweeteners(mil.lbs.)'!E18=0,0,'Sweeteners(mil.lbs.)'!E18/SweetenersPerCap!$B18)</f>
        <v>7.175064926042296</v>
      </c>
      <c r="F18" s="34">
        <f>IF('Sweeteners(mil.lbs.)'!F18=0,0,'Sweeteners(mil.lbs.)'!F18/SweetenersPerCap!$B18)</f>
        <v>13.886759006581512</v>
      </c>
      <c r="G18" s="34">
        <f>IF('Sweeteners(mil.lbs.)'!G18=0,0,'Sweeteners(mil.lbs.)'!G18/SweetenersPerCap!$B18)</f>
        <v>4.144655674547664</v>
      </c>
      <c r="H18" s="34">
        <f>IF('Sweeteners(mil.lbs.)'!H18=0,0,'Sweeteners(mil.lbs.)'!H18/SweetenersPerCap!$B18)</f>
        <v>25.206479607171477</v>
      </c>
      <c r="I18" s="34">
        <f>IF('Sweeteners(mil.lbs.)'!I18=0,0,'Sweeteners(mil.lbs.)'!I18/SweetenersPerCap!$B18)</f>
        <v>0.4036049258146628</v>
      </c>
      <c r="J18" s="34">
        <f>IF('Sweeteners(mil.lbs.)'!J18=0,0,'Sweeteners(mil.lbs.)'!J18/SweetenersPerCap!$B18)</f>
        <v>0.9172839223060518</v>
      </c>
      <c r="K18" s="34">
        <f>IF('Sweeteners(mil.lbs.)'!K18=0,0,'Sweeteners(mil.lbs.)'!K18/SweetenersPerCap!$B18)</f>
        <v>119.91030084482323</v>
      </c>
      <c r="L18" s="10"/>
      <c r="M18" s="10"/>
      <c r="N18" s="10"/>
      <c r="O18" s="10"/>
      <c r="P18" s="10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</row>
    <row r="19" spans="1:213" ht="12" customHeight="1">
      <c r="A19" s="33">
        <v>1977</v>
      </c>
      <c r="B19" s="51">
        <f>'[1]Pop'!D198</f>
        <v>220.23899999999998</v>
      </c>
      <c r="C19" s="34">
        <f>IF('Sweeteners(mil.lbs.)'!C19=0,0,'Sweeteners(mil.lbs.)'!C19/SweetenersPerCap!$B19)</f>
        <v>100.79050486062869</v>
      </c>
      <c r="D19" s="34">
        <f>IF('Sweeteners(mil.lbs.)'!D19=0,0,'Sweeteners(mil.lbs.)'!D19/SweetenersPerCap!$B19)</f>
        <v>94.19673351460641</v>
      </c>
      <c r="E19" s="34">
        <f>IF('Sweeteners(mil.lbs.)'!E19=0,0,'Sweeteners(mil.lbs.)'!E19/SweetenersPerCap!$B19)</f>
        <v>9.597731437394469</v>
      </c>
      <c r="F19" s="34">
        <f>IF('Sweeteners(mil.lbs.)'!F19=0,0,'Sweeteners(mil.lbs.)'!F19/SweetenersPerCap!$B19)</f>
        <v>13.777580265075668</v>
      </c>
      <c r="G19" s="34">
        <f>IF('Sweeteners(mil.lbs.)'!G19=0,0,'Sweeteners(mil.lbs.)'!G19/SweetenersPerCap!$B19)</f>
        <v>3.891336230186298</v>
      </c>
      <c r="H19" s="34">
        <f>IF('Sweeteners(mil.lbs.)'!H19=0,0,'Sweeteners(mil.lbs.)'!H19/SweetenersPerCap!$B19)</f>
        <v>27.26664793265644</v>
      </c>
      <c r="I19" s="34">
        <f>IF('Sweeteners(mil.lbs.)'!I19=0,0,'Sweeteners(mil.lbs.)'!I19/SweetenersPerCap!$B19)</f>
        <v>0.3995659261075468</v>
      </c>
      <c r="J19" s="34">
        <f>IF('Sweeteners(mil.lbs.)'!J19=0,0,'Sweeteners(mil.lbs.)'!J19/SweetenersPerCap!$B19)</f>
        <v>0.9081043775171519</v>
      </c>
      <c r="K19" s="34">
        <f>IF('Sweeteners(mil.lbs.)'!K19=0,0,'Sweeteners(mil.lbs.)'!K19/SweetenersPerCap!$B19)</f>
        <v>122.77105175088755</v>
      </c>
      <c r="L19" s="10"/>
      <c r="M19" s="10"/>
      <c r="N19" s="10"/>
      <c r="O19" s="10"/>
      <c r="P19" s="10"/>
      <c r="Q19" s="10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</row>
    <row r="20" spans="1:213" ht="12" customHeight="1">
      <c r="A20" s="33">
        <v>1978</v>
      </c>
      <c r="B20" s="51">
        <f>'[1]Pop'!D199</f>
        <v>222.585</v>
      </c>
      <c r="C20" s="34">
        <f>IF('Sweeteners(mil.lbs.)'!C20=0,0,'Sweeteners(mil.lbs.)'!C20/SweetenersPerCap!$B20)</f>
        <v>97.8412741199991</v>
      </c>
      <c r="D20" s="34">
        <f>IF('Sweeteners(mil.lbs.)'!D20=0,0,'Sweeteners(mil.lbs.)'!D20/SweetenersPerCap!$B20)</f>
        <v>91.44044310280297</v>
      </c>
      <c r="E20" s="34">
        <f>IF('Sweeteners(mil.lbs.)'!E20=0,0,'Sweeteners(mil.lbs.)'!E20/SweetenersPerCap!$B20)</f>
        <v>10.767435080371454</v>
      </c>
      <c r="F20" s="34">
        <f>IF('Sweeteners(mil.lbs.)'!F20=0,0,'Sweeteners(mil.lbs.)'!F20/SweetenersPerCap!$B20)</f>
        <v>13.93455084574432</v>
      </c>
      <c r="G20" s="34">
        <f>IF('Sweeteners(mil.lbs.)'!G20=0,0,'Sweeteners(mil.lbs.)'!G20/SweetenersPerCap!$B20)</f>
        <v>3.6871397443673204</v>
      </c>
      <c r="H20" s="34">
        <f>IF('Sweeteners(mil.lbs.)'!H20=0,0,'Sweeteners(mil.lbs.)'!H20/SweetenersPerCap!$B20)</f>
        <v>28.389125670483097</v>
      </c>
      <c r="I20" s="34">
        <f>IF('Sweeteners(mil.lbs.)'!I20=0,0,'Sweeteners(mil.lbs.)'!I20/SweetenersPerCap!$B20)</f>
        <v>0.40433991508861783</v>
      </c>
      <c r="J20" s="34">
        <f>IF('Sweeteners(mil.lbs.)'!J20=0,0,'Sweeteners(mil.lbs.)'!J20/SweetenersPerCap!$B20)</f>
        <v>1.0782397735696476</v>
      </c>
      <c r="K20" s="34">
        <f>IF('Sweeteners(mil.lbs.)'!K20=0,0,'Sweeteners(mil.lbs.)'!K20/SweetenersPerCap!$B20)</f>
        <v>121.31214846194433</v>
      </c>
      <c r="L20" s="10"/>
      <c r="M20" s="10"/>
      <c r="N20" s="10"/>
      <c r="O20" s="10"/>
      <c r="P20" s="10"/>
      <c r="Q20" s="1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</row>
    <row r="21" spans="1:213" ht="12" customHeight="1">
      <c r="A21" s="33">
        <v>1979</v>
      </c>
      <c r="B21" s="51">
        <f>'[1]Pop'!D200</f>
        <v>225.055</v>
      </c>
      <c r="C21" s="34">
        <f>IF('Sweeteners(mil.lbs.)'!C21=0,0,'Sweeteners(mil.lbs.)'!C21/SweetenersPerCap!$B21)</f>
        <v>95.58552353869054</v>
      </c>
      <c r="D21" s="34">
        <f>IF('Sweeteners(mil.lbs.)'!D21=0,0,'Sweeteners(mil.lbs.)'!D21/SweetenersPerCap!$B21)</f>
        <v>89.33226498943014</v>
      </c>
      <c r="E21" s="34">
        <f>IF('Sweeteners(mil.lbs.)'!E21=0,0,'Sweeteners(mil.lbs.)'!E21/SweetenersPerCap!$B21)</f>
        <v>14.75019795749128</v>
      </c>
      <c r="F21" s="34">
        <f>IF('Sweeteners(mil.lbs.)'!F21=0,0,'Sweeteners(mil.lbs.)'!F21/SweetenersPerCap!$B21)</f>
        <v>13.500586523294306</v>
      </c>
      <c r="G21" s="34">
        <f>IF('Sweeteners(mil.lbs.)'!G21=0,0,'Sweeteners(mil.lbs.)'!G21/SweetenersPerCap!$B21)</f>
        <v>3.5438092910621846</v>
      </c>
      <c r="H21" s="34">
        <f>IF('Sweeteners(mil.lbs.)'!H21=0,0,'Sweeteners(mil.lbs.)'!H21/SweetenersPerCap!$B21)</f>
        <v>31.794593771847765</v>
      </c>
      <c r="I21" s="34">
        <f>IF('Sweeteners(mil.lbs.)'!I21=0,0,'Sweeteners(mil.lbs.)'!I21/SweetenersPerCap!$B21)</f>
        <v>0.39101552953722424</v>
      </c>
      <c r="J21" s="34">
        <f>IF('Sweeteners(mil.lbs.)'!J21=0,0,'Sweeteners(mil.lbs.)'!J21/SweetenersPerCap!$B21)</f>
        <v>1.0397458399058008</v>
      </c>
      <c r="K21" s="34">
        <f>IF('Sweeteners(mil.lbs.)'!K21=0,0,'Sweeteners(mil.lbs.)'!K21/SweetenersPerCap!$B21)</f>
        <v>122.55762013072092</v>
      </c>
      <c r="L21" s="10"/>
      <c r="M21" s="10"/>
      <c r="N21" s="10"/>
      <c r="O21" s="10"/>
      <c r="P21" s="10"/>
      <c r="Q21" s="1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</row>
    <row r="22" spans="1:213" ht="12" customHeight="1">
      <c r="A22" s="33">
        <v>1980</v>
      </c>
      <c r="B22" s="51">
        <f>'[1]Pop'!D201</f>
        <v>227.726</v>
      </c>
      <c r="C22" s="34">
        <f>IF('Sweeteners(mil.lbs.)'!C22=0,0,'Sweeteners(mil.lbs.)'!C22/SweetenersPerCap!$B22)</f>
        <v>89.48473165119486</v>
      </c>
      <c r="D22" s="34">
        <f>IF('Sweeteners(mil.lbs.)'!D22=0,0,'Sweeteners(mil.lbs.)'!D22/SweetenersPerCap!$B22)</f>
        <v>83.63059032821953</v>
      </c>
      <c r="E22" s="34">
        <f>IF('Sweeteners(mil.lbs.)'!E22=0,0,'Sweeteners(mil.lbs.)'!E22/SweetenersPerCap!$B22)</f>
        <v>18.95571255215575</v>
      </c>
      <c r="F22" s="34">
        <f>IF('Sweeteners(mil.lbs.)'!F22=0,0,'Sweeteners(mil.lbs.)'!F22/SweetenersPerCap!$B22)</f>
        <v>12.926323739933077</v>
      </c>
      <c r="G22" s="34">
        <f>IF('Sweeteners(mil.lbs.)'!G22=0,0,'Sweeteners(mil.lbs.)'!G22/SweetenersPerCap!$B22)</f>
        <v>3.4550556370374927</v>
      </c>
      <c r="H22" s="34">
        <f>IF('Sweeteners(mil.lbs.)'!H22=0,0,'Sweeteners(mil.lbs.)'!H22/SweetenersPerCap!$B22)</f>
        <v>35.337091929126316</v>
      </c>
      <c r="I22" s="34">
        <f>IF('Sweeteners(mil.lbs.)'!I22=0,0,'Sweeteners(mil.lbs.)'!I22/SweetenersPerCap!$B22)</f>
        <v>0.4391242106742313</v>
      </c>
      <c r="J22" s="34">
        <f>IF('Sweeteners(mil.lbs.)'!J22=0,0,'Sweeteners(mil.lbs.)'!J22/SweetenersPerCap!$B22)</f>
        <v>0.8244381405724424</v>
      </c>
      <c r="K22" s="34">
        <f>IF('Sweeteners(mil.lbs.)'!K22=0,0,'Sweeteners(mil.lbs.)'!K22/SweetenersPerCap!$B22)</f>
        <v>120.23124460859252</v>
      </c>
      <c r="L22" s="10"/>
      <c r="M22" s="10"/>
      <c r="N22" s="10"/>
      <c r="O22" s="10"/>
      <c r="P22" s="10"/>
      <c r="Q22" s="1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</row>
    <row r="23" spans="1:213" ht="12" customHeight="1">
      <c r="A23" s="76">
        <v>1981</v>
      </c>
      <c r="B23" s="77">
        <f>'[1]Pop'!D202</f>
        <v>229.966</v>
      </c>
      <c r="C23" s="78">
        <f>IF('Sweeteners(mil.lbs.)'!C23=0,0,'Sweeteners(mil.lbs.)'!C23/SweetenersPerCap!$B23)</f>
        <v>84.96038544828366</v>
      </c>
      <c r="D23" s="78">
        <f>IF('Sweeteners(mil.lbs.)'!D23=0,0,'Sweeteners(mil.lbs.)'!D23/SweetenersPerCap!$B23)</f>
        <v>79.40222939091926</v>
      </c>
      <c r="E23" s="78">
        <f>IF('Sweeteners(mil.lbs.)'!E23=0,0,'Sweeteners(mil.lbs.)'!E23/SweetenersPerCap!$B23)</f>
        <v>22.834072452179104</v>
      </c>
      <c r="F23" s="78">
        <f>IF('Sweeteners(mil.lbs.)'!F23=0,0,'Sweeteners(mil.lbs.)'!F23/SweetenersPerCap!$B23)</f>
        <v>12.924573632623954</v>
      </c>
      <c r="G23" s="78">
        <f>IF('Sweeteners(mil.lbs.)'!G23=0,0,'Sweeteners(mil.lbs.)'!G23/SweetenersPerCap!$B23)</f>
        <v>3.3874572762930173</v>
      </c>
      <c r="H23" s="78">
        <f>IF('Sweeteners(mil.lbs.)'!H23=0,0,'Sweeteners(mil.lbs.)'!H23/SweetenersPerCap!$B23)</f>
        <v>39.146103361096074</v>
      </c>
      <c r="I23" s="78">
        <f>IF('Sweeteners(mil.lbs.)'!I23=0,0,'Sweeteners(mil.lbs.)'!I23/SweetenersPerCap!$B23)</f>
        <v>0.40005913917709574</v>
      </c>
      <c r="J23" s="78">
        <f>IF('Sweeteners(mil.lbs.)'!J23=0,0,'Sweeteners(mil.lbs.)'!J23/SweetenersPerCap!$B23)</f>
        <v>0.8373411721732777</v>
      </c>
      <c r="K23" s="78">
        <f>IF('Sweeteners(mil.lbs.)'!K23=0,0,'Sweeteners(mil.lbs.)'!K23/SweetenersPerCap!$B23)</f>
        <v>119.7857330633657</v>
      </c>
      <c r="L23" s="10"/>
      <c r="M23" s="10"/>
      <c r="N23" s="10"/>
      <c r="O23" s="10"/>
      <c r="P23" s="10"/>
      <c r="Q23" s="10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</row>
    <row r="24" spans="1:213" ht="12" customHeight="1">
      <c r="A24" s="76">
        <v>1982</v>
      </c>
      <c r="B24" s="77">
        <f>'[1]Pop'!D203</f>
        <v>232.188</v>
      </c>
      <c r="C24" s="78">
        <f>IF('Sweeteners(mil.lbs.)'!C24=0,0,'Sweeteners(mil.lbs.)'!C24/SweetenersPerCap!$B24)</f>
        <v>78.84128378727583</v>
      </c>
      <c r="D24" s="78">
        <f>IF('Sweeteners(mil.lbs.)'!D24=0,0,'Sweeteners(mil.lbs.)'!D24/SweetenersPerCap!$B24)</f>
        <v>73.68344279184662</v>
      </c>
      <c r="E24" s="78">
        <f>IF('Sweeteners(mil.lbs.)'!E24=0,0,'Sweeteners(mil.lbs.)'!E24/SweetenersPerCap!$B24)</f>
        <v>26.61671814446371</v>
      </c>
      <c r="F24" s="78">
        <f>IF('Sweeteners(mil.lbs.)'!F24=0,0,'Sweeteners(mil.lbs.)'!F24/SweetenersPerCap!$B24)</f>
        <v>12.742351025892813</v>
      </c>
      <c r="G24" s="78">
        <f>IF('Sweeteners(mil.lbs.)'!G24=0,0,'Sweeteners(mil.lbs.)'!G24/SweetenersPerCap!$B24)</f>
        <v>3.374076179647527</v>
      </c>
      <c r="H24" s="78">
        <f>IF('Sweeteners(mil.lbs.)'!H24=0,0,'Sweeteners(mil.lbs.)'!H24/SweetenersPerCap!$B24)</f>
        <v>42.73314535000405</v>
      </c>
      <c r="I24" s="78">
        <f>IF('Sweeteners(mil.lbs.)'!I24=0,0,'Sweeteners(mil.lbs.)'!I24/SweetenersPerCap!$B24)</f>
        <v>0.39623064068771857</v>
      </c>
      <c r="J24" s="78">
        <f>IF('Sweeteners(mil.lbs.)'!J24=0,0,'Sweeteners(mil.lbs.)'!J24/SweetenersPerCap!$B24)</f>
        <v>0.8965321205230244</v>
      </c>
      <c r="K24" s="78">
        <f>IF('Sweeteners(mil.lbs.)'!K24=0,0,'Sweeteners(mil.lbs.)'!K24/SweetenersPerCap!$B24)</f>
        <v>117.70935090306142</v>
      </c>
      <c r="L24" s="10"/>
      <c r="M24" s="10"/>
      <c r="N24" s="10"/>
      <c r="O24" s="10"/>
      <c r="P24" s="10"/>
      <c r="Q24" s="10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</row>
    <row r="25" spans="1:213" ht="12" customHeight="1">
      <c r="A25" s="76">
        <v>1983</v>
      </c>
      <c r="B25" s="77">
        <f>'[1]Pop'!D204</f>
        <v>234.307</v>
      </c>
      <c r="C25" s="78">
        <f>IF('Sweeteners(mil.lbs.)'!C25=0,0,'Sweeteners(mil.lbs.)'!C25/SweetenersPerCap!$B25)</f>
        <v>75.21755645371245</v>
      </c>
      <c r="D25" s="78">
        <f>IF('Sweeteners(mil.lbs.)'!D25=0,0,'Sweeteners(mil.lbs.)'!D25/SweetenersPerCap!$B25)</f>
        <v>70.29678173244154</v>
      </c>
      <c r="E25" s="78">
        <f>IF('Sweeteners(mil.lbs.)'!E25=0,0,'Sweeteners(mil.lbs.)'!E25/SweetenersPerCap!$B25)</f>
        <v>31.201474987943172</v>
      </c>
      <c r="F25" s="78">
        <f>IF('Sweeteners(mil.lbs.)'!F25=0,0,'Sweeteners(mil.lbs.)'!F25/SweetenersPerCap!$B25)</f>
        <v>13.004252967260904</v>
      </c>
      <c r="G25" s="78">
        <f>IF('Sweeteners(mil.lbs.)'!G25=0,0,'Sweeteners(mil.lbs.)'!G25/SweetenersPerCap!$B25)</f>
        <v>3.3984558719969957</v>
      </c>
      <c r="H25" s="78">
        <f>IF('Sweeteners(mil.lbs.)'!H25=0,0,'Sweeteners(mil.lbs.)'!H25/SweetenersPerCap!$B25)</f>
        <v>47.60418382720107</v>
      </c>
      <c r="I25" s="78">
        <f>IF('Sweeteners(mil.lbs.)'!I25=0,0,'Sweeteners(mil.lbs.)'!I25/SweetenersPerCap!$B25)</f>
        <v>0.4028902252173431</v>
      </c>
      <c r="J25" s="78">
        <f>IF('Sweeteners(mil.lbs.)'!J25=0,0,'Sweeteners(mil.lbs.)'!J25/SweetenersPerCap!$B25)</f>
        <v>0.9879645081026175</v>
      </c>
      <c r="K25" s="78">
        <f>IF('Sweeteners(mil.lbs.)'!K25=0,0,'Sweeteners(mil.lbs.)'!K25/SweetenersPerCap!$B25)</f>
        <v>119.29182029296258</v>
      </c>
      <c r="L25" s="10"/>
      <c r="M25" s="10"/>
      <c r="N25" s="10"/>
      <c r="O25" s="10"/>
      <c r="P25" s="10"/>
      <c r="Q25" s="10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</row>
    <row r="26" spans="1:213" ht="12" customHeight="1">
      <c r="A26" s="76">
        <v>1984</v>
      </c>
      <c r="B26" s="77">
        <f>'[1]Pop'!D205</f>
        <v>236.348</v>
      </c>
      <c r="C26" s="78">
        <f>IF('Sweeteners(mil.lbs.)'!C26=0,0,'Sweeteners(mil.lbs.)'!C26/SweetenersPerCap!$B26)</f>
        <v>71.31856415116692</v>
      </c>
      <c r="D26" s="78">
        <f>IF('Sweeteners(mil.lbs.)'!D26=0,0,'Sweeteners(mil.lbs.)'!D26/SweetenersPerCap!$B26)</f>
        <v>66.65286369267935</v>
      </c>
      <c r="E26" s="78">
        <f>IF('Sweeteners(mil.lbs.)'!E26=0,0,'Sweeteners(mil.lbs.)'!E26/SweetenersPerCap!$B26)</f>
        <v>37.22626804542454</v>
      </c>
      <c r="F26" s="78">
        <f>IF('Sweeteners(mil.lbs.)'!F26=0,0,'Sweeteners(mil.lbs.)'!F26/SweetenersPerCap!$B26)</f>
        <v>13.134976813850761</v>
      </c>
      <c r="G26" s="78">
        <f>IF('Sweeteners(mil.lbs.)'!G26=0,0,'Sweeteners(mil.lbs.)'!G26/SweetenersPerCap!$B26)</f>
        <v>3.45129216240459</v>
      </c>
      <c r="H26" s="78">
        <f>IF('Sweeteners(mil.lbs.)'!H26=0,0,'Sweeteners(mil.lbs.)'!H26/SweetenersPerCap!$B26)</f>
        <v>53.81253702167989</v>
      </c>
      <c r="I26" s="78">
        <f>IF('Sweeteners(mil.lbs.)'!I26=0,0,'Sweeteners(mil.lbs.)'!I26/SweetenersPerCap!$B26)</f>
        <v>0.3977186183085958</v>
      </c>
      <c r="J26" s="78">
        <f>IF('Sweeteners(mil.lbs.)'!J26=0,0,'Sweeteners(mil.lbs.)'!J26/SweetenersPerCap!$B26)</f>
        <v>0.914113933690998</v>
      </c>
      <c r="K26" s="78">
        <f>IF('Sweeteners(mil.lbs.)'!K26=0,0,'Sweeteners(mil.lbs.)'!K26/SweetenersPerCap!$B26)</f>
        <v>121.77723326635882</v>
      </c>
      <c r="L26" s="10"/>
      <c r="M26" s="10"/>
      <c r="N26" s="10"/>
      <c r="O26" s="10"/>
      <c r="P26" s="10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</row>
    <row r="27" spans="1:213" ht="12" customHeight="1">
      <c r="A27" s="76">
        <v>1985</v>
      </c>
      <c r="B27" s="77">
        <f>'[1]Pop'!D206</f>
        <v>238.466</v>
      </c>
      <c r="C27" s="78">
        <f>IF('Sweeteners(mil.lbs.)'!C27=0,0,'Sweeteners(mil.lbs.)'!C27/SweetenersPerCap!$B27)</f>
        <v>67.12067967760603</v>
      </c>
      <c r="D27" s="78">
        <f>IF('Sweeteners(mil.lbs.)'!D27=0,0,'Sweeteners(mil.lbs.)'!D27/SweetenersPerCap!$B27)</f>
        <v>62.72960717533275</v>
      </c>
      <c r="E27" s="78">
        <f>IF('Sweeteners(mil.lbs.)'!E27=0,0,'Sweeteners(mil.lbs.)'!E27/SweetenersPerCap!$B27)</f>
        <v>45.17106002532856</v>
      </c>
      <c r="F27" s="78">
        <f>IF('Sweeteners(mil.lbs.)'!F27=0,0,'Sweeteners(mil.lbs.)'!F27/SweetenersPerCap!$B27)</f>
        <v>13.480865196715675</v>
      </c>
      <c r="G27" s="78">
        <f>IF('Sweeteners(mil.lbs.)'!G27=0,0,'Sweeteners(mil.lbs.)'!G27/SweetenersPerCap!$B27)</f>
        <v>3.504902166346565</v>
      </c>
      <c r="H27" s="78">
        <f>IF('Sweeteners(mil.lbs.)'!H27=0,0,'Sweeteners(mil.lbs.)'!H27/SweetenersPerCap!$B27)</f>
        <v>62.1568273883908</v>
      </c>
      <c r="I27" s="78">
        <f>IF('Sweeteners(mil.lbs.)'!I27=0,0,'Sweeteners(mil.lbs.)'!I27/SweetenersPerCap!$B27)</f>
        <v>0.403244569015265</v>
      </c>
      <c r="J27" s="78">
        <f>IF('Sweeteners(mil.lbs.)'!J27=0,0,'Sweeteners(mil.lbs.)'!J27/SweetenersPerCap!$B27)</f>
        <v>0.8760619962594248</v>
      </c>
      <c r="K27" s="78">
        <f>IF('Sweeteners(mil.lbs.)'!K27=0,0,'Sweeteners(mil.lbs.)'!K27/SweetenersPerCap!$B27)</f>
        <v>126.16574112899825</v>
      </c>
      <c r="L27" s="10"/>
      <c r="M27" s="10"/>
      <c r="N27" s="10"/>
      <c r="O27" s="10"/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</row>
    <row r="28" spans="1:213" ht="12" customHeight="1">
      <c r="A28" s="33">
        <v>1986</v>
      </c>
      <c r="B28" s="51">
        <f>'[1]Pop'!D207</f>
        <v>240.651</v>
      </c>
      <c r="C28" s="34">
        <f>IF('Sweeteners(mil.lbs.)'!C28=0,0,'Sweeteners(mil.lbs.)'!C28/SweetenersPerCap!$B28)</f>
        <v>64.250719922211</v>
      </c>
      <c r="D28" s="34">
        <f>IF('Sweeteners(mil.lbs.)'!D28=0,0,'Sweeteners(mil.lbs.)'!D28/SweetenersPerCap!$B28)</f>
        <v>60.04740179645885</v>
      </c>
      <c r="E28" s="34">
        <f>IF('Sweeteners(mil.lbs.)'!E28=0,0,'Sweeteners(mil.lbs.)'!E28/SweetenersPerCap!$B28)</f>
        <v>45.69382217401963</v>
      </c>
      <c r="F28" s="34">
        <f>IF('Sweeteners(mil.lbs.)'!F28=0,0,'Sweeteners(mil.lbs.)'!F28/SweetenersPerCap!$B28)</f>
        <v>13.567124175673484</v>
      </c>
      <c r="G28" s="34">
        <f>IF('Sweeteners(mil.lbs.)'!G28=0,0,'Sweeteners(mil.lbs.)'!G28/SweetenersPerCap!$B28)</f>
        <v>3.5777702980664947</v>
      </c>
      <c r="H28" s="34">
        <f>IF('Sweeteners(mil.lbs.)'!H28=0,0,'Sweeteners(mil.lbs.)'!H28/SweetenersPerCap!$B28)</f>
        <v>62.83871664775961</v>
      </c>
      <c r="I28" s="34">
        <f>IF('Sweeteners(mil.lbs.)'!I28=0,0,'Sweeteners(mil.lbs.)'!I28/SweetenersPerCap!$B28)</f>
        <v>0.4147213396799207</v>
      </c>
      <c r="J28" s="34">
        <f>IF('Sweeteners(mil.lbs.)'!J28=0,0,'Sweeteners(mil.lbs.)'!J28/SweetenersPerCap!$B28)</f>
        <v>1.0050321835354932</v>
      </c>
      <c r="K28" s="34">
        <f>IF('Sweeteners(mil.lbs.)'!K28=0,0,'Sweeteners(mil.lbs.)'!K28/SweetenersPerCap!$B28)</f>
        <v>124.30587196743387</v>
      </c>
      <c r="L28" s="10"/>
      <c r="M28" s="10"/>
      <c r="N28" s="10"/>
      <c r="O28" s="10"/>
      <c r="P28" s="10"/>
      <c r="Q28" s="1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</row>
    <row r="29" spans="1:213" ht="12" customHeight="1">
      <c r="A29" s="33">
        <v>1987</v>
      </c>
      <c r="B29" s="51">
        <f>'[1]Pop'!D208</f>
        <v>242.804</v>
      </c>
      <c r="C29" s="34">
        <f>IF('Sweeteners(mil.lbs.)'!C29=0,0,'Sweeteners(mil.lbs.)'!C29/SweetenersPerCap!$B29)</f>
        <v>66.74519365414079</v>
      </c>
      <c r="D29" s="34">
        <f>IF('Sweeteners(mil.lbs.)'!D29=0,0,'Sweeteners(mil.lbs.)'!D29/SweetenersPerCap!$B29)</f>
        <v>62.37868565807548</v>
      </c>
      <c r="E29" s="34">
        <f>IF('Sweeteners(mil.lbs.)'!E29=0,0,'Sweeteners(mil.lbs.)'!E29/SweetenersPerCap!$B29)</f>
        <v>47.709123408181085</v>
      </c>
      <c r="F29" s="34">
        <f>IF('Sweeteners(mil.lbs.)'!F29=0,0,'Sweeteners(mil.lbs.)'!F29/SweetenersPerCap!$B29)</f>
        <v>13.831749065089538</v>
      </c>
      <c r="G29" s="34">
        <f>IF('Sweeteners(mil.lbs.)'!G29=0,0,'Sweeteners(mil.lbs.)'!G29/SweetenersPerCap!$B29)</f>
        <v>3.632353667979111</v>
      </c>
      <c r="H29" s="34">
        <f>IF('Sweeteners(mil.lbs.)'!H29=0,0,'Sweeteners(mil.lbs.)'!H29/SweetenersPerCap!$B29)</f>
        <v>65.17322614124974</v>
      </c>
      <c r="I29" s="34">
        <f>IF('Sweeteners(mil.lbs.)'!I29=0,0,'Sweeteners(mil.lbs.)'!I29/SweetenersPerCap!$B29)</f>
        <v>0.44878246756117607</v>
      </c>
      <c r="J29" s="34">
        <f>IF('Sweeteners(mil.lbs.)'!J29=0,0,'Sweeteners(mil.lbs.)'!J29/SweetenersPerCap!$B29)</f>
        <v>0.8555251149074974</v>
      </c>
      <c r="K29" s="34">
        <f>IF('Sweeteners(mil.lbs.)'!K29=0,0,'Sweeteners(mil.lbs.)'!K29/SweetenersPerCap!$B29)</f>
        <v>128.8562193817939</v>
      </c>
      <c r="L29" s="10"/>
      <c r="M29" s="10"/>
      <c r="N29" s="10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</row>
    <row r="30" spans="1:213" ht="12" customHeight="1">
      <c r="A30" s="33">
        <v>1988</v>
      </c>
      <c r="B30" s="51">
        <f>'[1]Pop'!D209</f>
        <v>245.021</v>
      </c>
      <c r="C30" s="34">
        <f>IF('Sweeteners(mil.lbs.)'!C30=0,0,'Sweeteners(mil.lbs.)'!C30/SweetenersPerCap!$B30)</f>
        <v>66.41063419053877</v>
      </c>
      <c r="D30" s="34">
        <f>IF('Sweeteners(mil.lbs.)'!D30=0,0,'Sweeteners(mil.lbs.)'!D30/SweetenersPerCap!$B30)</f>
        <v>62.06601326218578</v>
      </c>
      <c r="E30" s="34">
        <f>IF('Sweeteners(mil.lbs.)'!E30=0,0,'Sweeteners(mil.lbs.)'!E30/SweetenersPerCap!$B30)</f>
        <v>48.962276702813234</v>
      </c>
      <c r="F30" s="34">
        <f>IF('Sweeteners(mil.lbs.)'!F30=0,0,'Sweeteners(mil.lbs.)'!F30/SweetenersPerCap!$B30)</f>
        <v>14.258506413735965</v>
      </c>
      <c r="G30" s="34">
        <f>IF('Sweeteners(mil.lbs.)'!G30=0,0,'Sweeteners(mil.lbs.)'!G30/SweetenersPerCap!$B30)</f>
        <v>3.685928961191082</v>
      </c>
      <c r="H30" s="34">
        <f>IF('Sweeteners(mil.lbs.)'!H30=0,0,'Sweeteners(mil.lbs.)'!H30/SweetenersPerCap!$B30)</f>
        <v>66.90671207774028</v>
      </c>
      <c r="I30" s="34">
        <f>IF('Sweeteners(mil.lbs.)'!I30=0,0,'Sweeteners(mil.lbs.)'!I30/SweetenersPerCap!$B30)</f>
        <v>0.43693390162531376</v>
      </c>
      <c r="J30" s="34">
        <f>IF('Sweeteners(mil.lbs.)'!J30=0,0,'Sweeteners(mil.lbs.)'!J30/SweetenersPerCap!$B30)</f>
        <v>0.8194232331106314</v>
      </c>
      <c r="K30" s="34">
        <f>IF('Sweeteners(mil.lbs.)'!K30=0,0,'Sweeteners(mil.lbs.)'!K30/SweetenersPerCap!$B30)</f>
        <v>130.22908247466202</v>
      </c>
      <c r="L30" s="10"/>
      <c r="M30" s="10"/>
      <c r="N30" s="10"/>
      <c r="O30" s="10"/>
      <c r="P30" s="10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</row>
    <row r="31" spans="1:213" ht="12" customHeight="1">
      <c r="A31" s="33">
        <v>1989</v>
      </c>
      <c r="B31" s="51">
        <f>'[1]Pop'!D210</f>
        <v>247.342</v>
      </c>
      <c r="C31" s="34">
        <f>IF('Sweeteners(mil.lbs.)'!C31=0,0,'Sweeteners(mil.lbs.)'!C31/SweetenersPerCap!$B31)</f>
        <v>67.14589515731254</v>
      </c>
      <c r="D31" s="34">
        <f>IF('Sweeteners(mil.lbs.)'!D31=0,0,'Sweeteners(mil.lbs.)'!D31/SweetenersPerCap!$B31)</f>
        <v>62.75317304421732</v>
      </c>
      <c r="E31" s="34">
        <f>IF('Sweeteners(mil.lbs.)'!E31=0,0,'Sweeteners(mil.lbs.)'!E31/SweetenersPerCap!$B31)</f>
        <v>48.19616563301016</v>
      </c>
      <c r="F31" s="34">
        <f>IF('Sweeteners(mil.lbs.)'!F31=0,0,'Sweeteners(mil.lbs.)'!F31/SweetenersPerCap!$B31)</f>
        <v>12.831592933268107</v>
      </c>
      <c r="G31" s="34">
        <f>IF('Sweeteners(mil.lbs.)'!G31=0,0,'Sweeteners(mil.lbs.)'!G31/SweetenersPerCap!$B31)</f>
        <v>3.540118420648333</v>
      </c>
      <c r="H31" s="34">
        <f>IF('Sweeteners(mil.lbs.)'!H31=0,0,'Sweeteners(mil.lbs.)'!H31/SweetenersPerCap!$B31)</f>
        <v>64.5678769869266</v>
      </c>
      <c r="I31" s="34">
        <f>IF('Sweeteners(mil.lbs.)'!I31=0,0,'Sweeteners(mil.lbs.)'!I31/SweetenersPerCap!$B31)</f>
        <v>0.42378542120212576</v>
      </c>
      <c r="J31" s="34">
        <f>IF('Sweeteners(mil.lbs.)'!J31=0,0,'Sweeteners(mil.lbs.)'!J31/SweetenersPerCap!$B31)</f>
        <v>0.664711375281982</v>
      </c>
      <c r="K31" s="34">
        <f>IF('Sweeteners(mil.lbs.)'!K31=0,0,'Sweeteners(mil.lbs.)'!K31/SweetenersPerCap!$B31)</f>
        <v>128.40954682762802</v>
      </c>
      <c r="L31" s="10"/>
      <c r="M31" s="10"/>
      <c r="N31" s="10"/>
      <c r="O31" s="10"/>
      <c r="P31" s="10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</row>
    <row r="32" spans="1:213" ht="12" customHeight="1">
      <c r="A32" s="33">
        <v>1990</v>
      </c>
      <c r="B32" s="51">
        <f>'[1]Pop'!D211</f>
        <v>250.132</v>
      </c>
      <c r="C32" s="34">
        <f>IF('Sweeteners(mil.lbs.)'!C32=0,0,'Sweeteners(mil.lbs.)'!C32/SweetenersPerCap!$B32)</f>
        <v>68.88362944365375</v>
      </c>
      <c r="D32" s="34">
        <f>IF('Sweeteners(mil.lbs.)'!D32=0,0,'Sweeteners(mil.lbs.)'!D32/SweetenersPerCap!$B32)</f>
        <v>64.37722377911567</v>
      </c>
      <c r="E32" s="34">
        <f>IF('Sweeteners(mil.lbs.)'!E32=0,0,'Sweeteners(mil.lbs.)'!E32/SweetenersPerCap!$B32)</f>
        <v>49.59341467705052</v>
      </c>
      <c r="F32" s="34">
        <f>IF('Sweeteners(mil.lbs.)'!F32=0,0,'Sweeteners(mil.lbs.)'!F32/SweetenersPerCap!$B32)</f>
        <v>13.596759912309821</v>
      </c>
      <c r="G32" s="34">
        <f>IF('Sweeteners(mil.lbs.)'!G32=0,0,'Sweeteners(mil.lbs.)'!G32/SweetenersPerCap!$B32)</f>
        <v>3.6391150776390067</v>
      </c>
      <c r="H32" s="34">
        <f>IF('Sweeteners(mil.lbs.)'!H32=0,0,'Sweeteners(mil.lbs.)'!H32/SweetenersPerCap!$B32)</f>
        <v>66.82928966699933</v>
      </c>
      <c r="I32" s="34">
        <f>IF('Sweeteners(mil.lbs.)'!I32=0,0,'Sweeteners(mil.lbs.)'!I32/SweetenersPerCap!$B32)</f>
        <v>0.42037485869525926</v>
      </c>
      <c r="J32" s="34">
        <f>IF('Sweeteners(mil.lbs.)'!J32=0,0,'Sweeteners(mil.lbs.)'!J32/SweetenersPerCap!$B32)</f>
        <v>0.6893023659480755</v>
      </c>
      <c r="K32" s="34">
        <f>IF('Sweeteners(mil.lbs.)'!K32=0,0,'Sweeteners(mil.lbs.)'!K32/SweetenersPerCap!$B32)</f>
        <v>132.31619067075835</v>
      </c>
      <c r="L32" s="10"/>
      <c r="M32" s="10"/>
      <c r="N32" s="10"/>
      <c r="O32" s="10"/>
      <c r="P32" s="10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</row>
    <row r="33" spans="1:213" ht="12" customHeight="1">
      <c r="A33" s="76">
        <v>1991</v>
      </c>
      <c r="B33" s="77">
        <f>'[1]Pop'!D212</f>
        <v>253.493</v>
      </c>
      <c r="C33" s="78">
        <f>IF('Sweeteners(mil.lbs.)'!C33=0,0,'Sweeteners(mil.lbs.)'!C33/SweetenersPerCap!$B33)</f>
        <v>68.02554705652622</v>
      </c>
      <c r="D33" s="78">
        <f>IF('Sweeteners(mil.lbs.)'!D33=0,0,'Sweeteners(mil.lbs.)'!D33/SweetenersPerCap!$B33)</f>
        <v>63.57527762292166</v>
      </c>
      <c r="E33" s="78">
        <f>IF('Sweeteners(mil.lbs.)'!E33=0,0,'Sweeteners(mil.lbs.)'!E33/SweetenersPerCap!$B33)</f>
        <v>50.30546011132458</v>
      </c>
      <c r="F33" s="78">
        <f>IF('Sweeteners(mil.lbs.)'!F33=0,0,'Sweeteners(mil.lbs.)'!F33/SweetenersPerCap!$B33)</f>
        <v>14.012804617089309</v>
      </c>
      <c r="G33" s="78">
        <f>IF('Sweeteners(mil.lbs.)'!G33=0,0,'Sweeteners(mil.lbs.)'!G33/SweetenersPerCap!$B33)</f>
        <v>3.651711649434107</v>
      </c>
      <c r="H33" s="78">
        <f>IF('Sweeteners(mil.lbs.)'!H33=0,0,'Sweeteners(mil.lbs.)'!H33/SweetenersPerCap!$B33)</f>
        <v>67.96997637784798</v>
      </c>
      <c r="I33" s="78">
        <f>IF('Sweeteners(mil.lbs.)'!I33=0,0,'Sweeteners(mil.lbs.)'!I33/SweetenersPerCap!$B33)</f>
        <v>0.4185075095534038</v>
      </c>
      <c r="J33" s="78">
        <f>IF('Sweeteners(mil.lbs.)'!J33=0,0,'Sweeteners(mil.lbs.)'!J33/SweetenersPerCap!$B33)</f>
        <v>0.7285803747846923</v>
      </c>
      <c r="K33" s="78">
        <f>IF('Sweeteners(mil.lbs.)'!K33=0,0,'Sweeteners(mil.lbs.)'!K33/SweetenersPerCap!$B33)</f>
        <v>132.69234188510774</v>
      </c>
      <c r="L33" s="10"/>
      <c r="M33" s="10"/>
      <c r="N33" s="10"/>
      <c r="O33" s="10"/>
      <c r="P33" s="10"/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</row>
    <row r="34" spans="1:213" ht="12" customHeight="1">
      <c r="A34" s="76">
        <v>1992</v>
      </c>
      <c r="B34" s="77">
        <f>'[1]Pop'!D213</f>
        <v>256.894</v>
      </c>
      <c r="C34" s="78">
        <f>IF('Sweeteners(mil.lbs.)'!C34=0,0,'Sweeteners(mil.lbs.)'!C34/SweetenersPerCap!$B34)</f>
        <v>68.71316574151206</v>
      </c>
      <c r="D34" s="78">
        <f>IF('Sweeteners(mil.lbs.)'!D34=0,0,'Sweeteners(mil.lbs.)'!D34/SweetenersPerCap!$B34)</f>
        <v>64.21791190795518</v>
      </c>
      <c r="E34" s="78">
        <f>IF('Sweeteners(mil.lbs.)'!E34=0,0,'Sweeteners(mil.lbs.)'!E34/SweetenersPerCap!$B34)</f>
        <v>51.78858206108356</v>
      </c>
      <c r="F34" s="78">
        <f>IF('Sweeteners(mil.lbs.)'!F34=0,0,'Sweeteners(mil.lbs.)'!F34/SweetenersPerCap!$B34)</f>
        <v>15.128896220202652</v>
      </c>
      <c r="G34" s="78">
        <f>IF('Sweeteners(mil.lbs.)'!G34=0,0,'Sweeteners(mil.lbs.)'!G34/SweetenersPerCap!$B34)</f>
        <v>3.5852715224470013</v>
      </c>
      <c r="H34" s="78">
        <f>IF('Sweeteners(mil.lbs.)'!H34=0,0,'Sweeteners(mil.lbs.)'!H34/SweetenersPerCap!$B34)</f>
        <v>70.50274980373321</v>
      </c>
      <c r="I34" s="78">
        <f>IF('Sweeteners(mil.lbs.)'!I34=0,0,'Sweeteners(mil.lbs.)'!I34/SweetenersPerCap!$B34)</f>
        <v>0.15547428973873115</v>
      </c>
      <c r="J34" s="78">
        <f>IF('Sweeteners(mil.lbs.)'!J34=0,0,'Sweeteners(mil.lbs.)'!J34/SweetenersPerCap!$B34)</f>
        <v>0.7383046656230663</v>
      </c>
      <c r="K34" s="78">
        <f>IF('Sweeteners(mil.lbs.)'!K34=0,0,'Sweeteners(mil.lbs.)'!K34/SweetenersPerCap!$B34)</f>
        <v>135.6144406670502</v>
      </c>
      <c r="L34" s="10"/>
      <c r="M34" s="10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</row>
    <row r="35" spans="1:213" ht="12" customHeight="1">
      <c r="A35" s="76">
        <v>1993</v>
      </c>
      <c r="B35" s="77">
        <f>'[1]Pop'!D214</f>
        <v>260.255</v>
      </c>
      <c r="C35" s="78">
        <f>IF('Sweeteners(mil.lbs.)'!C35=0,0,'Sweeteners(mil.lbs.)'!C35/SweetenersPerCap!$B35)</f>
        <v>68.28687249044206</v>
      </c>
      <c r="D35" s="78">
        <f>IF('Sweeteners(mil.lbs.)'!D35=0,0,'Sweeteners(mil.lbs.)'!D35/SweetenersPerCap!$B35)</f>
        <v>63.81950700041314</v>
      </c>
      <c r="E35" s="78">
        <f>IF('Sweeteners(mil.lbs.)'!E35=0,0,'Sweeteners(mil.lbs.)'!E35/SweetenersPerCap!$B35)</f>
        <v>54.452517723002444</v>
      </c>
      <c r="F35" s="78">
        <f>IF('Sweeteners(mil.lbs.)'!F35=0,0,'Sweeteners(mil.lbs.)'!F35/SweetenersPerCap!$B35)</f>
        <v>15.753453831270715</v>
      </c>
      <c r="G35" s="78">
        <f>IF('Sweeteners(mil.lbs.)'!G35=0,0,'Sweeteners(mil.lbs.)'!G35/SweetenersPerCap!$B35)</f>
        <v>3.69834491146763</v>
      </c>
      <c r="H35" s="78">
        <f>IF('Sweeteners(mil.lbs.)'!H35=0,0,'Sweeteners(mil.lbs.)'!H35/SweetenersPerCap!$B35)</f>
        <v>73.90431646574078</v>
      </c>
      <c r="I35" s="78">
        <f>IF('Sweeteners(mil.lbs.)'!I35=0,0,'Sweeteners(mil.lbs.)'!I35/SweetenersPerCap!$B35)</f>
        <v>0.15235915933457572</v>
      </c>
      <c r="J35" s="78">
        <f>IF('Sweeteners(mil.lbs.)'!J35=0,0,'Sweeteners(mil.lbs.)'!J35/SweetenersPerCap!$B35)</f>
        <v>0.7895506231832473</v>
      </c>
      <c r="K35" s="78">
        <f>IF('Sweeteners(mil.lbs.)'!K35=0,0,'Sweeteners(mil.lbs.)'!K35/SweetenersPerCap!$B35)</f>
        <v>138.6657332486717</v>
      </c>
      <c r="L35" s="10"/>
      <c r="M35" s="10"/>
      <c r="N35" s="10"/>
      <c r="O35" s="10"/>
      <c r="P35" s="10"/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</row>
    <row r="36" spans="1:213" ht="12" customHeight="1">
      <c r="A36" s="76">
        <v>1994</v>
      </c>
      <c r="B36" s="77">
        <f>'[1]Pop'!D215</f>
        <v>263.436</v>
      </c>
      <c r="C36" s="78">
        <f>IF('Sweeteners(mil.lbs.)'!C36=0,0,'Sweeteners(mil.lbs.)'!C36/SweetenersPerCap!$B36)</f>
        <v>68.87273759091393</v>
      </c>
      <c r="D36" s="78">
        <f>IF('Sweeteners(mil.lbs.)'!D36=0,0,'Sweeteners(mil.lbs.)'!D36/SweetenersPerCap!$B36)</f>
        <v>64.36704447748964</v>
      </c>
      <c r="E36" s="78">
        <f>IF('Sweeteners(mil.lbs.)'!E36=0,0,'Sweeteners(mil.lbs.)'!E36/SweetenersPerCap!$B36)</f>
        <v>56.16414613036943</v>
      </c>
      <c r="F36" s="78">
        <f>IF('Sweeteners(mil.lbs.)'!F36=0,0,'Sweeteners(mil.lbs.)'!F36/SweetenersPerCap!$B36)</f>
        <v>15.889952677520766</v>
      </c>
      <c r="G36" s="78">
        <f>IF('Sweeteners(mil.lbs.)'!G36=0,0,'Sweeteners(mil.lbs.)'!G36/SweetenersPerCap!$B36)</f>
        <v>3.8122598844401296</v>
      </c>
      <c r="H36" s="78">
        <f>IF('Sweeteners(mil.lbs.)'!H36=0,0,'Sweeteners(mil.lbs.)'!H36/SweetenersPerCap!$B36)</f>
        <v>75.86635869233034</v>
      </c>
      <c r="I36" s="78">
        <f>IF('Sweeteners(mil.lbs.)'!I36=0,0,'Sweeteners(mil.lbs.)'!I36/SweetenersPerCap!$B36)</f>
        <v>0.19511723161687924</v>
      </c>
      <c r="J36" s="78">
        <f>IF('Sweeteners(mil.lbs.)'!J36=0,0,'Sweeteners(mil.lbs.)'!J36/SweetenersPerCap!$B36)</f>
        <v>0.9541132907810779</v>
      </c>
      <c r="K36" s="78">
        <f>IF('Sweeteners(mil.lbs.)'!K36=0,0,'Sweeteners(mil.lbs.)'!K36/SweetenersPerCap!$B36)</f>
        <v>141.38263369221792</v>
      </c>
      <c r="L36" s="10"/>
      <c r="M36" s="10"/>
      <c r="N36" s="10"/>
      <c r="O36" s="10"/>
      <c r="P36" s="10"/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</row>
    <row r="37" spans="1:213" ht="12" customHeight="1">
      <c r="A37" s="76">
        <v>1995</v>
      </c>
      <c r="B37" s="77">
        <f>'[1]Pop'!D216</f>
        <v>266.557</v>
      </c>
      <c r="C37" s="78">
        <f>IF('Sweeteners(mil.lbs.)'!C37=0,0,'Sweeteners(mil.lbs.)'!C37/SweetenersPerCap!$B37)</f>
        <v>69.46444993003371</v>
      </c>
      <c r="D37" s="78">
        <f>IF('Sweeteners(mil.lbs.)'!D37=0,0,'Sweeteners(mil.lbs.)'!D37/SweetenersPerCap!$B37)</f>
        <v>64.92004666358295</v>
      </c>
      <c r="E37" s="78">
        <f>IF('Sweeteners(mil.lbs.)'!E37=0,0,'Sweeteners(mil.lbs.)'!E37/SweetenersPerCap!$B37)</f>
        <v>57.59029400841095</v>
      </c>
      <c r="F37" s="78">
        <f>IF('Sweeteners(mil.lbs.)'!F37=0,0,'Sweeteners(mil.lbs.)'!F37/SweetenersPerCap!$B37)</f>
        <v>16.330393118323435</v>
      </c>
      <c r="G37" s="78">
        <f>IF('Sweeteners(mil.lbs.)'!G37=0,0,'Sweeteners(mil.lbs.)'!G37/SweetenersPerCap!$B37)</f>
        <v>3.964272069974744</v>
      </c>
      <c r="H37" s="78">
        <f>IF('Sweeteners(mil.lbs.)'!H37=0,0,'Sweeteners(mil.lbs.)'!H37/SweetenersPerCap!$B37)</f>
        <v>77.88495919670915</v>
      </c>
      <c r="I37" s="78">
        <f>IF('Sweeteners(mil.lbs.)'!I37=0,0,'Sweeteners(mil.lbs.)'!I37/SweetenersPerCap!$B37)</f>
        <v>0.28136890055123964</v>
      </c>
      <c r="J37" s="78">
        <f>IF('Sweeteners(mil.lbs.)'!J37=0,0,'Sweeteners(mil.lbs.)'!J37/SweetenersPerCap!$B37)</f>
        <v>0.9009726860491526</v>
      </c>
      <c r="K37" s="78">
        <f>IF('Sweeteners(mil.lbs.)'!K37=0,0,'Sweeteners(mil.lbs.)'!K37/SweetenersPerCap!$B37)</f>
        <v>143.98734744689247</v>
      </c>
      <c r="L37" s="10"/>
      <c r="M37" s="10"/>
      <c r="N37" s="10"/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</row>
    <row r="38" spans="1:11" ht="12" customHeight="1">
      <c r="A38" s="33">
        <v>1996</v>
      </c>
      <c r="B38" s="51">
        <f>'[1]Pop'!D217</f>
        <v>269.667</v>
      </c>
      <c r="C38" s="34">
        <f>IF('Sweeteners(mil.lbs.)'!C38=0,0,'Sweeteners(mil.lbs.)'!C38/SweetenersPerCap!$B38)</f>
        <v>69.57410041232136</v>
      </c>
      <c r="D38" s="34">
        <f>IF('Sweeteners(mil.lbs.)'!D38=0,0,'Sweeteners(mil.lbs.)'!D38/SweetenersPerCap!$B38)</f>
        <v>65.02252374983303</v>
      </c>
      <c r="E38" s="34">
        <f>IF('Sweeteners(mil.lbs.)'!E38=0,0,'Sweeteners(mil.lbs.)'!E38/SweetenersPerCap!$B38)</f>
        <v>57.43688275712743</v>
      </c>
      <c r="F38" s="34">
        <f>IF('Sweeteners(mil.lbs.)'!F38=0,0,'Sweeteners(mil.lbs.)'!F38/SweetenersPerCap!$B38)</f>
        <v>16.434809560993003</v>
      </c>
      <c r="G38" s="34">
        <f>IF('Sweeteners(mil.lbs.)'!G38=0,0,'Sweeteners(mil.lbs.)'!G38/SweetenersPerCap!$B38)</f>
        <v>3.9850033739534467</v>
      </c>
      <c r="H38" s="34">
        <f>IF('Sweeteners(mil.lbs.)'!H38=0,0,'Sweeteners(mil.lbs.)'!H38/SweetenersPerCap!$B38)</f>
        <v>77.85669569207388</v>
      </c>
      <c r="I38" s="34">
        <f>IF('Sweeteners(mil.lbs.)'!I38=0,0,'Sweeteners(mil.lbs.)'!I38/SweetenersPerCap!$B38)</f>
        <v>0.700403162051121</v>
      </c>
      <c r="J38" s="34">
        <f>IF('Sweeteners(mil.lbs.)'!J38=0,0,'Sweeteners(mil.lbs.)'!J38/SweetenersPerCap!$B38)</f>
        <v>0.9699484139439976</v>
      </c>
      <c r="K38" s="34">
        <f>IF('Sweeteners(mil.lbs.)'!K38=0,0,'Sweeteners(mil.lbs.)'!K38/SweetenersPerCap!$B38)</f>
        <v>144.54957101790203</v>
      </c>
    </row>
    <row r="39" spans="1:11" ht="12" customHeight="1">
      <c r="A39" s="33">
        <v>1997</v>
      </c>
      <c r="B39" s="51">
        <f>'[1]Pop'!D218</f>
        <v>272.912</v>
      </c>
      <c r="C39" s="34">
        <f>IF('Sweeteners(mil.lbs.)'!C39=0,0,'Sweeteners(mil.lbs.)'!C39/SweetenersPerCap!$B39)</f>
        <v>69.42009550131361</v>
      </c>
      <c r="D39" s="34">
        <f>IF('Sweeteners(mil.lbs.)'!D39=0,0,'Sweeteners(mil.lbs.)'!D39/SweetenersPerCap!$B39)</f>
        <v>64.87859392646129</v>
      </c>
      <c r="E39" s="34">
        <f>IF('Sweeteners(mil.lbs.)'!E39=0,0,'Sweeteners(mil.lbs.)'!E39/SweetenersPerCap!$B39)</f>
        <v>60.650121015742954</v>
      </c>
      <c r="F39" s="34">
        <f>IF('Sweeteners(mil.lbs.)'!F39=0,0,'Sweeteners(mil.lbs.)'!F39/SweetenersPerCap!$B39)</f>
        <v>17.326930597684747</v>
      </c>
      <c r="G39" s="34">
        <f>IF('Sweeteners(mil.lbs.)'!G39=0,0,'Sweeteners(mil.lbs.)'!G39/SweetenersPerCap!$B39)</f>
        <v>3.7459199424737206</v>
      </c>
      <c r="H39" s="34">
        <f>IF('Sweeteners(mil.lbs.)'!H39=0,0,'Sweeteners(mil.lbs.)'!H39/SweetenersPerCap!$B39)</f>
        <v>81.72297155590142</v>
      </c>
      <c r="I39" s="34">
        <f>IF('Sweeteners(mil.lbs.)'!I39=0,0,'Sweeteners(mil.lbs.)'!I39/SweetenersPerCap!$B39)</f>
        <v>0.5968190658656615</v>
      </c>
      <c r="J39" s="34">
        <f>IF('Sweeteners(mil.lbs.)'!J39=0,0,'Sweeteners(mil.lbs.)'!J39/SweetenersPerCap!$B39)</f>
        <v>0.9476709987081696</v>
      </c>
      <c r="K39" s="34">
        <f>IF('Sweeteners(mil.lbs.)'!K39=0,0,'Sweeteners(mil.lbs.)'!K39/SweetenersPerCap!$B39)</f>
        <v>148.14605554693654</v>
      </c>
    </row>
    <row r="40" spans="1:11" ht="12" customHeight="1">
      <c r="A40" s="33">
        <v>1998</v>
      </c>
      <c r="B40" s="51">
        <f>'[1]Pop'!D219</f>
        <v>276.115</v>
      </c>
      <c r="C40" s="34">
        <f>IF('Sweeteners(mil.lbs.)'!C40=0,0,'Sweeteners(mil.lbs.)'!C40/SweetenersPerCap!$B40)</f>
        <v>69.47528824176115</v>
      </c>
      <c r="D40" s="34">
        <f>IF('Sweeteners(mil.lbs.)'!D40=0,0,'Sweeteners(mil.lbs.)'!D40/SweetenersPerCap!$B40)</f>
        <v>64.93017592687951</v>
      </c>
      <c r="E40" s="34">
        <f>IF('Sweeteners(mil.lbs.)'!E40=0,0,'Sweeteners(mil.lbs.)'!E40/SweetenersPerCap!$B40)</f>
        <v>62.028913546154165</v>
      </c>
      <c r="F40" s="34">
        <f>IF('Sweeteners(mil.lbs.)'!F40=0,0,'Sweeteners(mil.lbs.)'!F40/SweetenersPerCap!$B40)</f>
        <v>17.078288523432843</v>
      </c>
      <c r="G40" s="34">
        <f>IF('Sweeteners(mil.lbs.)'!G40=0,0,'Sweeteners(mil.lbs.)'!G40/SweetenersPerCap!$B40)</f>
        <v>3.635677818581656</v>
      </c>
      <c r="H40" s="34">
        <f>IF('Sweeteners(mil.lbs.)'!H40=0,0,'Sweeteners(mil.lbs.)'!H40/SweetenersPerCap!$B40)</f>
        <v>82.74287988816866</v>
      </c>
      <c r="I40" s="34">
        <f>IF('Sweeteners(mil.lbs.)'!I40=0,0,'Sweeteners(mil.lbs.)'!I40/SweetenersPerCap!$B40)</f>
        <v>0.5843114976609695</v>
      </c>
      <c r="J40" s="34">
        <f>IF('Sweeteners(mil.lbs.)'!J40=0,0,'Sweeteners(mil.lbs.)'!J40/SweetenersPerCap!$B40)</f>
        <v>0.938212711431773</v>
      </c>
      <c r="K40" s="34">
        <f>IF('Sweeteners(mil.lbs.)'!K40=0,0,'Sweeteners(mil.lbs.)'!K40/SweetenersPerCap!$B40)</f>
        <v>149.19558002414092</v>
      </c>
    </row>
    <row r="41" spans="1:11" ht="12" customHeight="1">
      <c r="A41" s="33">
        <v>1999</v>
      </c>
      <c r="B41" s="51">
        <f>'[1]Pop'!D220</f>
        <v>279.295</v>
      </c>
      <c r="C41" s="34">
        <f>IF('Sweeteners(mil.lbs.)'!C41=0,0,'Sweeteners(mil.lbs.)'!C41/SweetenersPerCap!$B41)</f>
        <v>70.93013626324431</v>
      </c>
      <c r="D41" s="34">
        <f>IF('Sweeteners(mil.lbs.)'!D41=0,0,'Sweeteners(mil.lbs.)'!D41/SweetenersPerCap!$B41)</f>
        <v>66.28984697499467</v>
      </c>
      <c r="E41" s="34">
        <f>IF('Sweeteners(mil.lbs.)'!E41=0,0,'Sweeteners(mil.lbs.)'!E41/SweetenersPerCap!$B41)</f>
        <v>63.75601446211367</v>
      </c>
      <c r="F41" s="34">
        <f>IF('Sweeteners(mil.lbs.)'!F41=0,0,'Sweeteners(mil.lbs.)'!F41/SweetenersPerCap!$B41)</f>
        <v>16.335837795050608</v>
      </c>
      <c r="G41" s="34">
        <f>IF('Sweeteners(mil.lbs.)'!G41=0,0,'Sweeteners(mil.lbs.)'!G41/SweetenersPerCap!$B41)</f>
        <v>3.496016603092386</v>
      </c>
      <c r="H41" s="34">
        <f>IF('Sweeteners(mil.lbs.)'!H41=0,0,'Sweeteners(mil.lbs.)'!H41/SweetenersPerCap!$B41)</f>
        <v>83.58786886025666</v>
      </c>
      <c r="I41" s="34">
        <f>IF('Sweeteners(mil.lbs.)'!I41=0,0,'Sweeteners(mil.lbs.)'!I41/SweetenersPerCap!$B41)</f>
        <v>0.5551750967052513</v>
      </c>
      <c r="J41" s="34">
        <f>IF('Sweeteners(mil.lbs.)'!J41=0,0,'Sweeteners(mil.lbs.)'!J41/SweetenersPerCap!$B41)</f>
        <v>1.0560261752749887</v>
      </c>
      <c r="K41" s="34">
        <f>IF('Sweeteners(mil.lbs.)'!K41=0,0,'Sweeteners(mil.lbs.)'!K41/SweetenersPerCap!$B41)</f>
        <v>151.48891710723157</v>
      </c>
    </row>
    <row r="42" spans="1:11" ht="12" customHeight="1">
      <c r="A42" s="33">
        <v>2000</v>
      </c>
      <c r="B42" s="51">
        <f>'[1]Pop'!D221</f>
        <v>282.385</v>
      </c>
      <c r="C42" s="34">
        <f>IF('Sweeteners(mil.lbs.)'!C42=0,0,'Sweeteners(mil.lbs.)'!C42/SweetenersPerCap!$B42)</f>
        <v>70.11230027252192</v>
      </c>
      <c r="D42" s="34">
        <f>IF('Sweeteners(mil.lbs.)'!D42=0,0,'Sweeteners(mil.lbs.)'!D42/SweetenersPerCap!$B42)</f>
        <v>65.52551427338491</v>
      </c>
      <c r="E42" s="34">
        <f>IF('Sweeteners(mil.lbs.)'!E42=0,0,'Sweeteners(mil.lbs.)'!E42/SweetenersPerCap!$B42)</f>
        <v>62.48064373548326</v>
      </c>
      <c r="F42" s="34">
        <f>IF('Sweeteners(mil.lbs.)'!F42=0,0,'Sweeteners(mil.lbs.)'!F42/SweetenersPerCap!$B42)</f>
        <v>15.796163887488714</v>
      </c>
      <c r="G42" s="34">
        <f>IF('Sweeteners(mil.lbs.)'!G42=0,0,'Sweeteners(mil.lbs.)'!G42/SweetenersPerCap!$B42)</f>
        <v>3.3695704139603024</v>
      </c>
      <c r="H42" s="34">
        <f>IF('Sweeteners(mil.lbs.)'!H42=0,0,'Sweeteners(mil.lbs.)'!H42/SweetenersPerCap!$B42)</f>
        <v>81.64637803693228</v>
      </c>
      <c r="I42" s="34">
        <f>IF('Sweeteners(mil.lbs.)'!I42=0,0,'Sweeteners(mil.lbs.)'!I42/SweetenersPerCap!$B42)</f>
        <v>0.5919839919787949</v>
      </c>
      <c r="J42" s="34">
        <f>IF('Sweeteners(mil.lbs.)'!J42=0,0,'Sweeteners(mil.lbs.)'!J42/SweetenersPerCap!$B42)</f>
        <v>1.1114911443194362</v>
      </c>
      <c r="K42" s="34">
        <f>IF('Sweeteners(mil.lbs.)'!K42=0,0,'Sweeteners(mil.lbs.)'!K42/SweetenersPerCap!$B42)</f>
        <v>148.8753674466154</v>
      </c>
    </row>
    <row r="43" spans="1:11" ht="12" customHeight="1">
      <c r="A43" s="76">
        <v>2001</v>
      </c>
      <c r="B43" s="77">
        <f>'[1]Pop'!D222</f>
        <v>285.309019</v>
      </c>
      <c r="C43" s="78">
        <f>IF('Sweeteners(mil.lbs.)'!C43=0,0,'Sweeteners(mil.lbs.)'!C43/SweetenersPerCap!$B43)</f>
        <v>68.96934110198355</v>
      </c>
      <c r="D43" s="78">
        <f>IF('Sweeteners(mil.lbs.)'!D43=0,0,'Sweeteners(mil.lbs.)'!D43/SweetenersPerCap!$B43)</f>
        <v>64.45732813269488</v>
      </c>
      <c r="E43" s="78">
        <f>IF('Sweeteners(mil.lbs.)'!E43=0,0,'Sweeteners(mil.lbs.)'!E43/SweetenersPerCap!$B43)</f>
        <v>62.17845172362239</v>
      </c>
      <c r="F43" s="78">
        <f>IF('Sweeteners(mil.lbs.)'!F43=0,0,'Sweeteners(mil.lbs.)'!F43/SweetenersPerCap!$B43)</f>
        <v>15.458258142811601</v>
      </c>
      <c r="G43" s="78">
        <f>IF('Sweeteners(mil.lbs.)'!G43=0,0,'Sweeteners(mil.lbs.)'!G43/SweetenersPerCap!$B43)</f>
        <v>3.290723650608788</v>
      </c>
      <c r="H43" s="78">
        <f>IF('Sweeteners(mil.lbs.)'!H43=0,0,'Sweeteners(mil.lbs.)'!H43/SweetenersPerCap!$B43)</f>
        <v>80.92743351704277</v>
      </c>
      <c r="I43" s="78">
        <f>IF('Sweeteners(mil.lbs.)'!I43=0,0,'Sweeteners(mil.lbs.)'!I43/SweetenersPerCap!$B43)</f>
        <v>0.997569712423651</v>
      </c>
      <c r="J43" s="78">
        <f>IF('Sweeteners(mil.lbs.)'!J43=0,0,'Sweeteners(mil.lbs.)'!J43/SweetenersPerCap!$B43)</f>
        <v>0.9396659798422986</v>
      </c>
      <c r="K43" s="78">
        <f>IF('Sweeteners(mil.lbs.)'!K43=0,0,'Sweeteners(mil.lbs.)'!K43/SweetenersPerCap!$B43)</f>
        <v>147.32199734200364</v>
      </c>
    </row>
    <row r="44" spans="1:11" ht="12" customHeight="1">
      <c r="A44" s="76">
        <v>2002</v>
      </c>
      <c r="B44" s="77">
        <f>'[1]Pop'!D223</f>
        <v>288.104818</v>
      </c>
      <c r="C44" s="78">
        <f>IF('Sweeteners(mil.lbs.)'!C44=0,0,'Sweeteners(mil.lbs.)'!C44/SweetenersPerCap!$B44)</f>
        <v>67.62897079225638</v>
      </c>
      <c r="D44" s="78">
        <f>IF('Sweeteners(mil.lbs.)'!D44=0,0,'Sweeteners(mil.lbs.)'!D44/SweetenersPerCap!$B44)</f>
        <v>63.20464560023962</v>
      </c>
      <c r="E44" s="78">
        <f>IF('Sweeteners(mil.lbs.)'!E44=0,0,'Sweeteners(mil.lbs.)'!E44/SweetenersPerCap!$B44)</f>
        <v>62.460366214613664</v>
      </c>
      <c r="F44" s="78">
        <f>IF('Sweeteners(mil.lbs.)'!F44=0,0,'Sweeteners(mil.lbs.)'!F44/SweetenersPerCap!$B44)</f>
        <v>15.43625034660288</v>
      </c>
      <c r="G44" s="78">
        <f>IF('Sweeteners(mil.lbs.)'!G44=0,0,'Sweeteners(mil.lbs.)'!G44/SweetenersPerCap!$B44)</f>
        <v>3.2826711353373477</v>
      </c>
      <c r="H44" s="78">
        <f>IF('Sweeteners(mil.lbs.)'!H44=0,0,'Sweeteners(mil.lbs.)'!H44/SweetenersPerCap!$B44)</f>
        <v>81.17928769655389</v>
      </c>
      <c r="I44" s="78">
        <f>IF('Sweeteners(mil.lbs.)'!I44=0,0,'Sweeteners(mil.lbs.)'!I44/SweetenersPerCap!$B44)</f>
        <v>0.9593838656276689</v>
      </c>
      <c r="J44" s="78">
        <f>IF('Sweeteners(mil.lbs.)'!J44=0,0,'Sweeteners(mil.lbs.)'!J44/SweetenersPerCap!$B44)</f>
        <v>1.0629455984736222</v>
      </c>
      <c r="K44" s="78">
        <f>IF('Sweeteners(mil.lbs.)'!K44=0,0,'Sweeteners(mil.lbs.)'!K44/SweetenersPerCap!$B44)</f>
        <v>146.4062627608948</v>
      </c>
    </row>
    <row r="45" spans="1:11" ht="12" customHeight="1">
      <c r="A45" s="76">
        <v>2003</v>
      </c>
      <c r="B45" s="77">
        <f>'[1]Pop'!D224</f>
        <v>290.819634</v>
      </c>
      <c r="C45" s="78">
        <f>IF('Sweeteners(mil.lbs.)'!C45=0,0,'Sweeteners(mil.lbs.)'!C45/SweetenersPerCap!$B45)</f>
        <v>65.10913791846433</v>
      </c>
      <c r="D45" s="78">
        <f>IF('Sweeteners(mil.lbs.)'!D45=0,0,'Sweeteners(mil.lbs.)'!D45/SweetenersPerCap!$B45)</f>
        <v>60.84966160604143</v>
      </c>
      <c r="E45" s="78">
        <f>IF('Sweeteners(mil.lbs.)'!E45=0,0,'Sweeteners(mil.lbs.)'!E45/SweetenersPerCap!$B45)</f>
        <v>60.4700640685185</v>
      </c>
      <c r="F45" s="78">
        <f>IF('Sweeteners(mil.lbs.)'!F45=0,0,'Sweeteners(mil.lbs.)'!F45/SweetenersPerCap!$B45)</f>
        <v>15.193171795960033</v>
      </c>
      <c r="G45" s="78">
        <f>IF('Sweeteners(mil.lbs.)'!G45=0,0,'Sweeteners(mil.lbs.)'!G45/SweetenersPerCap!$B45)</f>
        <v>3.086430379979957</v>
      </c>
      <c r="H45" s="78">
        <f>IF('Sweeteners(mil.lbs.)'!H45=0,0,'Sweeteners(mil.lbs.)'!H45/SweetenersPerCap!$B45)</f>
        <v>78.74966624445848</v>
      </c>
      <c r="I45" s="78">
        <f>IF('Sweeteners(mil.lbs.)'!I45=0,0,'Sweeteners(mil.lbs.)'!I45/SweetenersPerCap!$B45)</f>
        <v>0.7692404243112072</v>
      </c>
      <c r="J45" s="78">
        <f>IF('Sweeteners(mil.lbs.)'!J45=0,0,'Sweeteners(mil.lbs.)'!J45/SweetenersPerCap!$B45)</f>
        <v>1.0026061183264539</v>
      </c>
      <c r="K45" s="78">
        <f>IF('Sweeteners(mil.lbs.)'!K45=0,0,'Sweeteners(mil.lbs.)'!K45/SweetenersPerCap!$B45)</f>
        <v>141.37117439313758</v>
      </c>
    </row>
    <row r="46" spans="1:13" ht="12" customHeight="1">
      <c r="A46" s="76">
        <v>2004</v>
      </c>
      <c r="B46" s="77">
        <f>'[1]Pop'!D225</f>
        <v>293.463185</v>
      </c>
      <c r="C46" s="78">
        <f>IF('Sweeteners(mil.lbs.)'!C46=0,0,'Sweeteners(mil.lbs.)'!C46/SweetenersPerCap!$B46)</f>
        <v>65.8400553153111</v>
      </c>
      <c r="D46" s="78">
        <f>IF('Sweeteners(mil.lbs.)'!D46=0,0,'Sweeteners(mil.lbs.)'!D46/SweetenersPerCap!$B46)</f>
        <v>61.532761976926274</v>
      </c>
      <c r="E46" s="78">
        <f>IF('Sweeteners(mil.lbs.)'!E46=0,0,'Sweeteners(mil.lbs.)'!E46/SweetenersPerCap!$B46)</f>
        <v>59.5470885763998</v>
      </c>
      <c r="F46" s="78">
        <f>IF('Sweeteners(mil.lbs.)'!F46=0,0,'Sweeteners(mil.lbs.)'!F46/SweetenersPerCap!$B46)</f>
        <v>15.62052014125288</v>
      </c>
      <c r="G46" s="78">
        <f>IF('Sweeteners(mil.lbs.)'!G46=0,0,'Sweeteners(mil.lbs.)'!G46/SweetenersPerCap!$B46)</f>
        <v>3.3156366926782384</v>
      </c>
      <c r="H46" s="78">
        <f>IF('Sweeteners(mil.lbs.)'!H46=0,0,'Sweeteners(mil.lbs.)'!H46/SweetenersPerCap!$B46)</f>
        <v>78.48324541033091</v>
      </c>
      <c r="I46" s="78">
        <f>IF('Sweeteners(mil.lbs.)'!I46=0,0,'Sweeteners(mil.lbs.)'!I46/SweetenersPerCap!$B46)</f>
        <v>0.6549039443142962</v>
      </c>
      <c r="J46" s="78">
        <f>IF('Sweeteners(mil.lbs.)'!J46=0,0,'Sweeteners(mil.lbs.)'!J46/SweetenersPerCap!$B46)</f>
        <v>0.8873281524957074</v>
      </c>
      <c r="K46" s="78">
        <f>IF('Sweeteners(mil.lbs.)'!K46=0,0,'Sweeteners(mil.lbs.)'!K46/SweetenersPerCap!$B46)</f>
        <v>141.55823948406717</v>
      </c>
      <c r="M46" s="45"/>
    </row>
    <row r="47" spans="1:13" ht="12" customHeight="1">
      <c r="A47" s="76">
        <v>2005</v>
      </c>
      <c r="B47" s="77">
        <f>'[1]Pop'!D226</f>
        <v>296.186216</v>
      </c>
      <c r="C47" s="78">
        <f>IF('Sweeteners(mil.lbs.)'!C47=0,0,'Sweeteners(mil.lbs.)'!C47/SweetenersPerCap!$B47)</f>
        <v>67.36654530933843</v>
      </c>
      <c r="D47" s="78">
        <f>IF('Sweeteners(mil.lbs.)'!D47=0,0,'Sweeteners(mil.lbs.)'!D47/SweetenersPerCap!$B47)</f>
        <v>62.95938813956865</v>
      </c>
      <c r="E47" s="78">
        <f>IF('Sweeteners(mil.lbs.)'!E47=0,0,'Sweeteners(mil.lbs.)'!E47/SweetenersPerCap!$B47)</f>
        <v>58.791970000902744</v>
      </c>
      <c r="F47" s="78">
        <f>IF('Sweeteners(mil.lbs.)'!F47=0,0,'Sweeteners(mil.lbs.)'!F47/SweetenersPerCap!$B47)</f>
        <v>15.26648534447876</v>
      </c>
      <c r="G47" s="78">
        <f>IF('Sweeteners(mil.lbs.)'!G47=0,0,'Sweeteners(mil.lbs.)'!G47/SweetenersPerCap!$B47)</f>
        <v>3.246217617184015</v>
      </c>
      <c r="H47" s="78">
        <f>IF('Sweeteners(mil.lbs.)'!H47=0,0,'Sweeteners(mil.lbs.)'!H47/SweetenersPerCap!$B47)</f>
        <v>77.30467296256552</v>
      </c>
      <c r="I47" s="78">
        <f>IF('Sweeteners(mil.lbs.)'!I47=0,0,'Sweeteners(mil.lbs.)'!I47/SweetenersPerCap!$B47)</f>
        <v>0.6338313693194979</v>
      </c>
      <c r="J47" s="78">
        <f>IF('Sweeteners(mil.lbs.)'!J47=0,0,'Sweeteners(mil.lbs.)'!J47/SweetenersPerCap!$B47)</f>
        <v>1.0504875563981682</v>
      </c>
      <c r="K47" s="78">
        <f>IF('Sweeteners(mil.lbs.)'!K47=0,0,'Sweeteners(mil.lbs.)'!K47/SweetenersPerCap!$B47)</f>
        <v>141.94838002785184</v>
      </c>
      <c r="M47" s="45"/>
    </row>
    <row r="48" spans="1:13" ht="12" customHeight="1">
      <c r="A48" s="33">
        <v>2006</v>
      </c>
      <c r="B48" s="51">
        <f>'[1]Pop'!D227</f>
        <v>298.995825</v>
      </c>
      <c r="C48" s="34">
        <f>IF('Sweeteners(mil.lbs.)'!C48=0,0,'Sweeteners(mil.lbs.)'!C48/SweetenersPerCap!$B48)</f>
        <v>66.46252899828316</v>
      </c>
      <c r="D48" s="34">
        <f>IF('Sweeteners(mil.lbs.)'!D48=0,0,'Sweeteners(mil.lbs.)'!D48/SweetenersPerCap!$B48)</f>
        <v>62.114513082507614</v>
      </c>
      <c r="E48" s="34">
        <f>IF('Sweeteners(mil.lbs.)'!E48=0,0,'Sweeteners(mil.lbs.)'!E48/SweetenersPerCap!$B48)</f>
        <v>57.81151294457713</v>
      </c>
      <c r="F48" s="34">
        <f>IF('Sweeteners(mil.lbs.)'!F48=0,0,'Sweeteners(mil.lbs.)'!F48/SweetenersPerCap!$B48)</f>
        <v>13.734948114485208</v>
      </c>
      <c r="G48" s="34">
        <f>IF('Sweeteners(mil.lbs.)'!G48=0,0,'Sweeteners(mil.lbs.)'!G48/SweetenersPerCap!$B48)</f>
        <v>3.098389319571422</v>
      </c>
      <c r="H48" s="34">
        <f>IF('Sweeteners(mil.lbs.)'!H48=0,0,'Sweeteners(mil.lbs.)'!H48/SweetenersPerCap!$B48)</f>
        <v>74.64485037863375</v>
      </c>
      <c r="I48" s="34">
        <f>IF('Sweeteners(mil.lbs.)'!I48=0,0,'Sweeteners(mil.lbs.)'!I48/SweetenersPerCap!$B48)</f>
        <v>0.6577409565804733</v>
      </c>
      <c r="J48" s="34">
        <f>IF('Sweeteners(mil.lbs.)'!J48=0,0,'Sweeteners(mil.lbs.)'!J48/SweetenersPerCap!$B48)</f>
        <v>1.166872512115619</v>
      </c>
      <c r="K48" s="34">
        <f>IF('Sweeteners(mil.lbs.)'!K48=0,0,'Sweeteners(mil.lbs.)'!K48/SweetenersPerCap!$B48)</f>
        <v>138.58397692983746</v>
      </c>
      <c r="M48" s="45"/>
    </row>
    <row r="49" spans="1:13" ht="12" customHeight="1">
      <c r="A49" s="33">
        <v>2007</v>
      </c>
      <c r="B49" s="51">
        <f>'[1]Pop'!D228</f>
        <v>302.003917</v>
      </c>
      <c r="C49" s="34">
        <f>IF('Sweeteners(mil.lbs.)'!C49=0,0,'Sweeteners(mil.lbs.)'!C49/SweetenersPerCap!$B49)</f>
        <v>65.40256130029897</v>
      </c>
      <c r="D49" s="34">
        <f>IF('Sweeteners(mil.lbs.)'!D49=0,0,'Sweeteners(mil.lbs.)'!D49/SweetenersPerCap!$B49)</f>
        <v>61.12388906569996</v>
      </c>
      <c r="E49" s="34">
        <f>IF('Sweeteners(mil.lbs.)'!E49=0,0,'Sweeteners(mil.lbs.)'!E49/SweetenersPerCap!$B49)</f>
        <v>55.838494468959496</v>
      </c>
      <c r="F49" s="34">
        <f>IF('Sweeteners(mil.lbs.)'!F49=0,0,'Sweeteners(mil.lbs.)'!F49/SweetenersPerCap!$B49)</f>
        <v>13.689981214310011</v>
      </c>
      <c r="G49" s="34">
        <f>IF('Sweeteners(mil.lbs.)'!G49=0,0,'Sweeteners(mil.lbs.)'!G49/SweetenersPerCap!$B49)</f>
        <v>2.9690473076959263</v>
      </c>
      <c r="H49" s="34">
        <f>IF('Sweeteners(mil.lbs.)'!H49=0,0,'Sweeteners(mil.lbs.)'!H49/SweetenersPerCap!$B49)</f>
        <v>72.49752299096542</v>
      </c>
      <c r="I49" s="34">
        <f>IF('Sweeteners(mil.lbs.)'!I49=0,0,'Sweeteners(mil.lbs.)'!I49/SweetenersPerCap!$B49)</f>
        <v>0.6202170014726829</v>
      </c>
      <c r="J49" s="34">
        <f>IF('Sweeteners(mil.lbs.)'!J49=0,0,'Sweeteners(mil.lbs.)'!J49/SweetenersPerCap!$B49)</f>
        <v>0.9325719368889112</v>
      </c>
      <c r="K49" s="34">
        <f>IF('Sweeteners(mil.lbs.)'!K49=0,0,'Sweeteners(mil.lbs.)'!K49/SweetenersPerCap!$B49)</f>
        <v>135.17420099502698</v>
      </c>
      <c r="M49" s="45"/>
    </row>
    <row r="50" spans="1:13" ht="12" customHeight="1">
      <c r="A50" s="33">
        <v>2008</v>
      </c>
      <c r="B50" s="51">
        <f>'[1]Pop'!D229</f>
        <v>304.797761</v>
      </c>
      <c r="C50" s="34">
        <f>IF('Sweeteners(mil.lbs.)'!C50=0,0,'Sweeteners(mil.lbs.)'!C50/SweetenersPerCap!$B50)</f>
        <v>69.58721582384787</v>
      </c>
      <c r="D50" s="34">
        <f>IF('Sweeteners(mil.lbs.)'!D50=0,0,'Sweeteners(mil.lbs.)'!D50/SweetenersPerCap!$B50)</f>
        <v>65.03478114378288</v>
      </c>
      <c r="E50" s="34">
        <f>IF('Sweeteners(mil.lbs.)'!E50=0,0,'Sweeteners(mil.lbs.)'!E50/SweetenersPerCap!$B50)</f>
        <v>52.62932885823889</v>
      </c>
      <c r="F50" s="34">
        <f>IF('Sweeteners(mil.lbs.)'!F50=0,0,'Sweeteners(mil.lbs.)'!F50/SweetenersPerCap!$B50)</f>
        <v>13.357732481900483</v>
      </c>
      <c r="G50" s="34">
        <f>IF('Sweeteners(mil.lbs.)'!G50=0,0,'Sweeteners(mil.lbs.)'!G50/SweetenersPerCap!$B50)</f>
        <v>2.7505060588692714</v>
      </c>
      <c r="H50" s="34">
        <f>IF('Sweeteners(mil.lbs.)'!H50=0,0,'Sweeteners(mil.lbs.)'!H50/SweetenersPerCap!$B50)</f>
        <v>68.73756739900865</v>
      </c>
      <c r="I50" s="34">
        <f>IF('Sweeteners(mil.lbs.)'!I50=0,0,'Sweeteners(mil.lbs.)'!I50/SweetenersPerCap!$B50)</f>
        <v>0.6114458961753272</v>
      </c>
      <c r="J50" s="34">
        <f>IF('Sweeteners(mil.lbs.)'!J50=0,0,'Sweeteners(mil.lbs.)'!J50/SweetenersPerCap!$B50)</f>
        <v>0.9894256464566221</v>
      </c>
      <c r="K50" s="34">
        <f>IF('Sweeteners(mil.lbs.)'!K50=0,0,'Sweeteners(mil.lbs.)'!K50/SweetenersPerCap!$B50)</f>
        <v>135.3732200854235</v>
      </c>
      <c r="M50" s="45"/>
    </row>
    <row r="51" spans="1:13" ht="12" customHeight="1">
      <c r="A51" s="33">
        <v>2009</v>
      </c>
      <c r="B51" s="51">
        <f>'[1]Pop'!D230</f>
        <v>307.439406</v>
      </c>
      <c r="C51" s="34">
        <f>IF('Sweeteners(mil.lbs.)'!C51=0,0,'Sweeteners(mil.lbs.)'!C51/SweetenersPerCap!$B51)</f>
        <v>67.79820724852559</v>
      </c>
      <c r="D51" s="34">
        <f>IF('Sweeteners(mil.lbs.)'!D51=0,0,'Sweeteners(mil.lbs.)'!D51/SweetenersPerCap!$B51)</f>
        <v>63.36281051264085</v>
      </c>
      <c r="E51" s="34">
        <f>IF('Sweeteners(mil.lbs.)'!E51=0,0,'Sweeteners(mil.lbs.)'!E51/SweetenersPerCap!$B51)</f>
        <v>49.63848129761615</v>
      </c>
      <c r="F51" s="34">
        <f>IF('Sweeteners(mil.lbs.)'!F51=0,0,'Sweeteners(mil.lbs.)'!F51/SweetenersPerCap!$B51)</f>
        <v>12.950730203184166</v>
      </c>
      <c r="G51" s="34">
        <f>IF('Sweeteners(mil.lbs.)'!G51=0,0,'Sweeteners(mil.lbs.)'!G51/SweetenersPerCap!$B51)</f>
        <v>2.7120093938684944</v>
      </c>
      <c r="H51" s="34">
        <f>IF('Sweeteners(mil.lbs.)'!H51=0,0,'Sweeteners(mil.lbs.)'!H51/SweetenersPerCap!$B51)</f>
        <v>65.30122089466882</v>
      </c>
      <c r="I51" s="34">
        <f>IF('Sweeteners(mil.lbs.)'!I51=0,0,'Sweeteners(mil.lbs.)'!I51/SweetenersPerCap!$B51)</f>
        <v>0.5877490069257602</v>
      </c>
      <c r="J51" s="34">
        <f>IF('Sweeteners(mil.lbs.)'!J51=0,0,'Sweeteners(mil.lbs.)'!J51/SweetenersPerCap!$B51)</f>
        <v>0.91557162219685</v>
      </c>
      <c r="K51" s="34">
        <f>IF('Sweeteners(mil.lbs.)'!K51=0,0,'Sweeteners(mil.lbs.)'!K51/SweetenersPerCap!$B51)</f>
        <v>130.16735203643225</v>
      </c>
      <c r="M51" s="45"/>
    </row>
    <row r="52" spans="1:13" ht="12" customHeight="1">
      <c r="A52" s="33">
        <v>2010</v>
      </c>
      <c r="B52" s="51">
        <f>'[1]Pop'!D231</f>
        <v>309.741279</v>
      </c>
      <c r="C52" s="34">
        <f>IF('Sweeteners(mil.lbs.)'!C52=0,0,'Sweeteners(mil.lbs.)'!C52/SweetenersPerCap!$B52)</f>
        <v>70.52909815391186</v>
      </c>
      <c r="D52" s="34">
        <f>IF('Sweeteners(mil.lbs.)'!D52=0,0,'Sweeteners(mil.lbs.)'!D52/SweetenersPerCap!$B52)</f>
        <v>65.91504500365609</v>
      </c>
      <c r="E52" s="34">
        <f>IF('Sweeteners(mil.lbs.)'!E52=0,0,'Sweeteners(mil.lbs.)'!E52/SweetenersPerCap!$B52)</f>
        <v>48.34200551662854</v>
      </c>
      <c r="F52" s="34">
        <f>IF('Sweeteners(mil.lbs.)'!F52=0,0,'Sweeteners(mil.lbs.)'!F52/SweetenersPerCap!$B52)</f>
        <v>12.629917539917304</v>
      </c>
      <c r="G52" s="34">
        <f>IF('Sweeteners(mil.lbs.)'!G52=0,0,'Sweeteners(mil.lbs.)'!G52/SweetenersPerCap!$B52)</f>
        <v>2.9074357457650777</v>
      </c>
      <c r="H52" s="34">
        <f>IF('Sweeteners(mil.lbs.)'!H52=0,0,'Sweeteners(mil.lbs.)'!H52/SweetenersPerCap!$B52)</f>
        <v>63.87935880231092</v>
      </c>
      <c r="I52" s="34">
        <f>IF('Sweeteners(mil.lbs.)'!I52=0,0,'Sweeteners(mil.lbs.)'!I52/SweetenersPerCap!$B52)</f>
        <v>0.7117739234092398</v>
      </c>
      <c r="J52" s="34">
        <f>IF('Sweeteners(mil.lbs.)'!J52=0,0,'Sweeteners(mil.lbs.)'!J52/SweetenersPerCap!$B52)</f>
        <v>1.033944767899935</v>
      </c>
      <c r="K52" s="34">
        <f>IF('Sweeteners(mil.lbs.)'!K52=0,0,'Sweeteners(mil.lbs.)'!K52/SweetenersPerCap!$B52)</f>
        <v>131.54012249727617</v>
      </c>
      <c r="M52" s="45"/>
    </row>
    <row r="53" spans="1:13" ht="12" customHeight="1">
      <c r="A53" s="76">
        <v>2011</v>
      </c>
      <c r="B53" s="77">
        <f>'[1]Pop'!D232</f>
        <v>311.973914</v>
      </c>
      <c r="C53" s="78">
        <f>IF('Sweeteners(mil.lbs.)'!C53=0,0,'Sweeteners(mil.lbs.)'!C53/SweetenersPerCap!$B53)</f>
        <v>70.4900878539473</v>
      </c>
      <c r="D53" s="78">
        <f>IF('Sweeteners(mil.lbs.)'!D53=0,0,'Sweeteners(mil.lbs.)'!D53/SweetenersPerCap!$B53)</f>
        <v>65.87858677939016</v>
      </c>
      <c r="E53" s="78">
        <f>IF('Sweeteners(mil.lbs.)'!E53=0,0,'Sweeteners(mil.lbs.)'!E53/SweetenersPerCap!$B53)</f>
        <v>46.680634209498045</v>
      </c>
      <c r="F53" s="78">
        <f>IF('Sweeteners(mil.lbs.)'!F53=0,0,'Sweeteners(mil.lbs.)'!F53/SweetenersPerCap!$B53)</f>
        <v>12.230988333567467</v>
      </c>
      <c r="G53" s="78">
        <f>IF('Sweeteners(mil.lbs.)'!G53=0,0,'Sweeteners(mil.lbs.)'!G53/SweetenersPerCap!$B53)</f>
        <v>2.8592263587634767</v>
      </c>
      <c r="H53" s="78">
        <f>IF('Sweeteners(mil.lbs.)'!H53=0,0,'Sweeteners(mil.lbs.)'!H53/SweetenersPerCap!$B53)</f>
        <v>61.770848901828984</v>
      </c>
      <c r="I53" s="78">
        <f>IF('Sweeteners(mil.lbs.)'!I53=0,0,'Sweeteners(mil.lbs.)'!I53/SweetenersPerCap!$B53)</f>
        <v>0.6547683412534935</v>
      </c>
      <c r="J53" s="78">
        <f>IF('Sweeteners(mil.lbs.)'!J53=0,0,'Sweeteners(mil.lbs.)'!J53/SweetenersPerCap!$B53)</f>
        <v>1.082611662646743</v>
      </c>
      <c r="K53" s="78">
        <f>IF('Sweeteners(mil.lbs.)'!K53=0,0,'Sweeteners(mil.lbs.)'!K53/SweetenersPerCap!$B53)</f>
        <v>129.3868156851194</v>
      </c>
      <c r="M53" s="45"/>
    </row>
    <row r="54" spans="1:13" ht="12" customHeight="1">
      <c r="A54" s="76">
        <v>2012</v>
      </c>
      <c r="B54" s="77">
        <f>'[1]Pop'!D233</f>
        <v>314.167558</v>
      </c>
      <c r="C54" s="78">
        <f>IF('Sweeteners(mil.lbs.)'!C54=0,0,'Sweeteners(mil.lbs.)'!C54/SweetenersPerCap!$B54)</f>
        <v>71.29156065171821</v>
      </c>
      <c r="D54" s="78">
        <f>IF('Sweeteners(mil.lbs.)'!D54=0,0,'Sweeteners(mil.lbs.)'!D54/SweetenersPerCap!$B54)</f>
        <v>66.62762677730653</v>
      </c>
      <c r="E54" s="78">
        <f>IF('Sweeteners(mil.lbs.)'!E54=0,0,'Sweeteners(mil.lbs.)'!E54/SweetenersPerCap!$B54)</f>
        <v>45.754829351397895</v>
      </c>
      <c r="F54" s="78">
        <f>IF('Sweeteners(mil.lbs.)'!F54=0,0,'Sweeteners(mil.lbs.)'!F54/SweetenersPerCap!$B54)</f>
        <v>12.537786981289965</v>
      </c>
      <c r="G54" s="78">
        <f>IF('Sweeteners(mil.lbs.)'!G54=0,0,'Sweeteners(mil.lbs.)'!G54/SweetenersPerCap!$B54)</f>
        <v>2.676476671207229</v>
      </c>
      <c r="H54" s="78">
        <f>IF('Sweeteners(mil.lbs.)'!H54=0,0,'Sweeteners(mil.lbs.)'!H54/SweetenersPerCap!$B54)</f>
        <v>60.96909300389508</v>
      </c>
      <c r="I54" s="78">
        <f>IF('Sweeteners(mil.lbs.)'!I54=0,0,'Sweeteners(mil.lbs.)'!I54/SweetenersPerCap!$B54)</f>
        <v>0.6607651813552372</v>
      </c>
      <c r="J54" s="78">
        <f>IF('Sweeteners(mil.lbs.)'!J54=0,0,'Sweeteners(mil.lbs.)'!J54/SweetenersPerCap!$B54)</f>
        <v>1.1068749948780134</v>
      </c>
      <c r="K54" s="78">
        <f>IF('Sweeteners(mil.lbs.)'!K54=0,0,'Sweeteners(mil.lbs.)'!K54/SweetenersPerCap!$B54)</f>
        <v>129.36435995743486</v>
      </c>
      <c r="M54" s="45"/>
    </row>
    <row r="55" spans="1:13" ht="12" customHeight="1">
      <c r="A55" s="82">
        <v>2013</v>
      </c>
      <c r="B55" s="83">
        <f>'[1]Pop'!D234</f>
        <v>316.294766</v>
      </c>
      <c r="C55" s="84">
        <f>IF('Sweeteners(mil.lbs.)'!C55=0,0,'Sweeteners(mil.lbs.)'!C55/SweetenersPerCap!$B55)</f>
        <v>72.75665414259686</v>
      </c>
      <c r="D55" s="84">
        <f>IF('Sweeteners(mil.lbs.)'!D55=0,0,'Sweeteners(mil.lbs.)'!D55/SweetenersPerCap!$B55)</f>
        <v>67.99687303046426</v>
      </c>
      <c r="E55" s="84">
        <f>IF('Sweeteners(mil.lbs.)'!E55=0,0,'Sweeteners(mil.lbs.)'!E55/SweetenersPerCap!$B55)</f>
        <v>43.720153916913574</v>
      </c>
      <c r="F55" s="84">
        <f>IF('Sweeteners(mil.lbs.)'!F55=0,0,'Sweeteners(mil.lbs.)'!F55/SweetenersPerCap!$B55)</f>
        <v>12.031246551735606</v>
      </c>
      <c r="G55" s="84">
        <f>IF('Sweeteners(mil.lbs.)'!G55=0,0,'Sweeteners(mil.lbs.)'!G55/SweetenersPerCap!$B55)</f>
        <v>2.6238094905764267</v>
      </c>
      <c r="H55" s="84">
        <f>IF('Sweeteners(mil.lbs.)'!H55=0,0,'Sweeteners(mil.lbs.)'!H55/SweetenersPerCap!$B55)</f>
        <v>58.37520995922559</v>
      </c>
      <c r="I55" s="84">
        <f>IF('Sweeteners(mil.lbs.)'!I55=0,0,'Sweeteners(mil.lbs.)'!I55/SweetenersPerCap!$B55)</f>
        <v>0.7002593367177187</v>
      </c>
      <c r="J55" s="84">
        <f>IF('Sweeteners(mil.lbs.)'!J55=0,0,'Sweeteners(mil.lbs.)'!J55/SweetenersPerCap!$B55)</f>
        <v>1.155957177399869</v>
      </c>
      <c r="K55" s="84">
        <f>IF('Sweeteners(mil.lbs.)'!K55=0,0,'Sweeteners(mil.lbs.)'!K55/SweetenersPerCap!$B55)</f>
        <v>128.22829950380742</v>
      </c>
      <c r="M55" s="45"/>
    </row>
    <row r="56" spans="1:13" ht="12" customHeight="1">
      <c r="A56" s="82">
        <v>2014</v>
      </c>
      <c r="B56" s="83">
        <f>'[1]Pop'!D235</f>
        <v>318.576955</v>
      </c>
      <c r="C56" s="84">
        <f>IF('Sweeteners(mil.lbs.)'!C56=0,0,'Sweeteners(mil.lbs.)'!C56/SweetenersPerCap!$B56)</f>
        <v>72.95824480461872</v>
      </c>
      <c r="D56" s="84">
        <f>IF('Sweeteners(mil.lbs.)'!D56=0,0,'Sweeteners(mil.lbs.)'!D56/SweetenersPerCap!$B56)</f>
        <v>68.18527551833498</v>
      </c>
      <c r="E56" s="84">
        <f>IF('Sweeteners(mil.lbs.)'!E56=0,0,'Sweeteners(mil.lbs.)'!E56/SweetenersPerCap!$B56)</f>
        <v>43.38863327833308</v>
      </c>
      <c r="F56" s="84">
        <f>IF('Sweeteners(mil.lbs.)'!F56=0,0,'Sweeteners(mil.lbs.)'!F56/SweetenersPerCap!$B56)</f>
        <v>12.18251338916062</v>
      </c>
      <c r="G56" s="84">
        <f>IF('Sweeteners(mil.lbs.)'!G56=0,0,'Sweeteners(mil.lbs.)'!G56/SweetenersPerCap!$B56)</f>
        <v>2.9661834773270463</v>
      </c>
      <c r="H56" s="84">
        <f>IF('Sweeteners(mil.lbs.)'!H56=0,0,'Sweeteners(mil.lbs.)'!H56/SweetenersPerCap!$B56)</f>
        <v>58.53733014482075</v>
      </c>
      <c r="I56" s="84">
        <f>IF('Sweeteners(mil.lbs.)'!I56=0,0,'Sweeteners(mil.lbs.)'!I56/SweetenersPerCap!$B56)</f>
        <v>0.7993338357073819</v>
      </c>
      <c r="J56" s="84">
        <f>IF('Sweeteners(mil.lbs.)'!J56=0,0,'Sweeteners(mil.lbs.)'!J56/SweetenersPerCap!$B56)</f>
        <v>1.297089261605542</v>
      </c>
      <c r="K56" s="84">
        <f>IF('Sweeteners(mil.lbs.)'!K56=0,0,'Sweeteners(mil.lbs.)'!K56/SweetenersPerCap!$B56)</f>
        <v>128.81902876046863</v>
      </c>
      <c r="M56" s="45"/>
    </row>
    <row r="57" spans="1:13" ht="12" customHeight="1">
      <c r="A57" s="82">
        <v>2015</v>
      </c>
      <c r="B57" s="83">
        <f>'[1]Pop'!D236</f>
        <v>320.870703</v>
      </c>
      <c r="C57" s="84">
        <f>IF('Sweeteners(mil.lbs.)'!C57=0,0,'Sweeteners(mil.lbs.)'!C57/SweetenersPerCap!$B57)</f>
        <v>74.08522142328464</v>
      </c>
      <c r="D57" s="84">
        <f>IF('Sweeteners(mil.lbs.)'!D57=0,0,'Sweeteners(mil.lbs.)'!D57/SweetenersPerCap!$B57)</f>
        <v>69.23852469465871</v>
      </c>
      <c r="E57" s="84">
        <f>IF('Sweeteners(mil.lbs.)'!E57=0,0,'Sweeteners(mil.lbs.)'!E57/SweetenersPerCap!$B57)</f>
        <v>42.533907579217725</v>
      </c>
      <c r="F57" s="84">
        <f>IF('Sweeteners(mil.lbs.)'!F57=0,0,'Sweeteners(mil.lbs.)'!F57/SweetenersPerCap!$B57)</f>
        <v>12.293805242579719</v>
      </c>
      <c r="G57" s="84">
        <f>IF('Sweeteners(mil.lbs.)'!G57=0,0,'Sweeteners(mil.lbs.)'!G57/SweetenersPerCap!$B57)</f>
        <v>2.964378779345804</v>
      </c>
      <c r="H57" s="84">
        <f>IF('Sweeteners(mil.lbs.)'!H57=0,0,'Sweeteners(mil.lbs.)'!H57/SweetenersPerCap!$B57)</f>
        <v>57.792091601143255</v>
      </c>
      <c r="I57" s="84">
        <f>IF('Sweeteners(mil.lbs.)'!I57=0,0,'Sweeteners(mil.lbs.)'!I57/SweetenersPerCap!$B57)</f>
        <v>0.8522761941262864</v>
      </c>
      <c r="J57" s="84">
        <f>IF('Sweeteners(mil.lbs.)'!J57=0,0,'Sweeteners(mil.lbs.)'!J57/SweetenersPerCap!$B57)</f>
        <v>1.2898645808815647</v>
      </c>
      <c r="K57" s="84">
        <f>IF('Sweeteners(mil.lbs.)'!K57=0,0,'Sweeteners(mil.lbs.)'!K57/SweetenersPerCap!$B57)</f>
        <v>129.1727570708098</v>
      </c>
      <c r="M57" s="45"/>
    </row>
    <row r="58" spans="1:13" ht="12" customHeight="1">
      <c r="A58" s="113">
        <v>2016</v>
      </c>
      <c r="B58" s="114">
        <f>'[1]Pop'!D237</f>
        <v>323.161011</v>
      </c>
      <c r="C58" s="112">
        <f>IF('Sweeteners(mil.lbs.)'!C58=0,0,'Sweeteners(mil.lbs.)'!C58/SweetenersPerCap!$B58)</f>
        <v>74.6848882707574</v>
      </c>
      <c r="D58" s="112">
        <f>IF('Sweeteners(mil.lbs.)'!D58=0,0,'Sweeteners(mil.lbs.)'!D58/SweetenersPerCap!$B58)</f>
        <v>69.7989610007081</v>
      </c>
      <c r="E58" s="112">
        <f>IF('Sweeteners(mil.lbs.)'!E58=0,0,'Sweeteners(mil.lbs.)'!E58/SweetenersPerCap!$B58)</f>
        <v>41.3991893343331</v>
      </c>
      <c r="F58" s="112">
        <f>IF('Sweeteners(mil.lbs.)'!F58=0,0,'Sweeteners(mil.lbs.)'!F58/SweetenersPerCap!$B58)</f>
        <v>12.383893513958403</v>
      </c>
      <c r="G58" s="112">
        <f>IF('Sweeteners(mil.lbs.)'!G58=0,0,'Sweeteners(mil.lbs.)'!G58/SweetenersPerCap!$B58)</f>
        <v>2.7424409793305173</v>
      </c>
      <c r="H58" s="112">
        <f>IF('Sweeteners(mil.lbs.)'!H58=0,0,'Sweeteners(mil.lbs.)'!H58/SweetenersPerCap!$B58)</f>
        <v>56.52552382762202</v>
      </c>
      <c r="I58" s="112">
        <f>IF('Sweeteners(mil.lbs.)'!I58=0,0,'Sweeteners(mil.lbs.)'!I58/SweetenersPerCap!$B58)</f>
        <v>0.6521854482515776</v>
      </c>
      <c r="J58" s="112">
        <f>IF('Sweeteners(mil.lbs.)'!J58=0,0,'Sweeteners(mil.lbs.)'!J58/SweetenersPerCap!$B58)</f>
        <v>1.251827188181671</v>
      </c>
      <c r="K58" s="112">
        <f>IF('Sweeteners(mil.lbs.)'!K58=0,0,'Sweeteners(mil.lbs.)'!K58/SweetenersPerCap!$B58)</f>
        <v>128.22849746476336</v>
      </c>
      <c r="M58" s="45"/>
    </row>
    <row r="59" spans="1:13" ht="12" customHeight="1">
      <c r="A59" s="113">
        <v>2017</v>
      </c>
      <c r="B59" s="114">
        <f>'[1]Pop'!D238</f>
        <v>325.20603</v>
      </c>
      <c r="C59" s="112">
        <f>IF('Sweeteners(mil.lbs.)'!C59=0,0,'Sweeteners(mil.lbs.)'!C59/SweetenersPerCap!$B59)</f>
        <v>74.11209355496884</v>
      </c>
      <c r="D59" s="112">
        <f>IF('Sweeteners(mil.lbs.)'!D59=0,0,'Sweeteners(mil.lbs.)'!D59/SweetenersPerCap!$B59)</f>
        <v>69.26363883641949</v>
      </c>
      <c r="E59" s="112">
        <f>IF('Sweeteners(mil.lbs.)'!E59=0,0,'Sweeteners(mil.lbs.)'!E59/SweetenersPerCap!$B59)</f>
        <v>40.44697337757046</v>
      </c>
      <c r="F59" s="112">
        <f>IF('Sweeteners(mil.lbs.)'!F59=0,0,'Sweeteners(mil.lbs.)'!F59/SweetenersPerCap!$B59)</f>
        <v>13.091696213247092</v>
      </c>
      <c r="G59" s="112">
        <f>IF('Sweeteners(mil.lbs.)'!G59=0,0,'Sweeteners(mil.lbs.)'!G59/SweetenersPerCap!$B59)</f>
        <v>2.968534714254923</v>
      </c>
      <c r="H59" s="112">
        <f>IF('Sweeteners(mil.lbs.)'!H59=0,0,'Sweeteners(mil.lbs.)'!H59/SweetenersPerCap!$B59)</f>
        <v>56.50720430507247</v>
      </c>
      <c r="I59" s="112">
        <f>IF('Sweeteners(mil.lbs.)'!I59=0,0,'Sweeteners(mil.lbs.)'!I59/SweetenersPerCap!$B59)</f>
        <v>0.6732254383960654</v>
      </c>
      <c r="J59" s="112">
        <f>IF('Sweeteners(mil.lbs.)'!J59=0,0,'Sweeteners(mil.lbs.)'!J59/SweetenersPerCap!$B59)</f>
        <v>1.4294693663271743</v>
      </c>
      <c r="K59" s="112">
        <f>IF('Sweeteners(mil.lbs.)'!K59=0,0,'Sweeteners(mil.lbs.)'!K59/SweetenersPerCap!$B59)</f>
        <v>127.8735379462152</v>
      </c>
      <c r="M59" s="45"/>
    </row>
    <row r="60" spans="1:13" ht="12" customHeight="1">
      <c r="A60" s="113">
        <v>2018</v>
      </c>
      <c r="B60" s="114">
        <f>'[1]Pop'!D239</f>
        <v>326.923976</v>
      </c>
      <c r="C60" s="112">
        <f>IF('Sweeteners(mil.lbs.)'!C60=0,0,'Sweeteners(mil.lbs.)'!C60/SweetenersPerCap!$B60)</f>
        <v>73.47026918576324</v>
      </c>
      <c r="D60" s="112">
        <f>IF('Sweeteners(mil.lbs.)'!D60=0,0,'Sweeteners(mil.lbs.)'!D60/SweetenersPerCap!$B60)</f>
        <v>68.66380297734909</v>
      </c>
      <c r="E60" s="112">
        <f>IF('Sweeteners(mil.lbs.)'!E60=0,0,'Sweeteners(mil.lbs.)'!E60/SweetenersPerCap!$B60)</f>
        <v>37.681702135055765</v>
      </c>
      <c r="F60" s="112">
        <f>IF('Sweeteners(mil.lbs.)'!F60=0,0,'Sweeteners(mil.lbs.)'!F60/SweetenersPerCap!$B60)</f>
        <v>13.141007787852123</v>
      </c>
      <c r="G60" s="112">
        <f>IF('Sweeteners(mil.lbs.)'!G60=0,0,'Sweeteners(mil.lbs.)'!G60/SweetenersPerCap!$B60)</f>
        <v>2.946825926332286</v>
      </c>
      <c r="H60" s="112">
        <f>IF('Sweeteners(mil.lbs.)'!H60=0,0,'Sweeteners(mil.lbs.)'!H60/SweetenersPerCap!$B60)</f>
        <v>53.76953584924017</v>
      </c>
      <c r="I60" s="112">
        <f>IF('Sweeteners(mil.lbs.)'!I60=0,0,'Sweeteners(mil.lbs.)'!I60/SweetenersPerCap!$B60)</f>
        <v>0.7066951522494208</v>
      </c>
      <c r="J60" s="112">
        <f>IF('Sweeteners(mil.lbs.)'!J60=0,0,'Sweeteners(mil.lbs.)'!J60/SweetenersPerCap!$B60)</f>
        <v>1.3816019443628815</v>
      </c>
      <c r="K60" s="112">
        <f>IF('Sweeteners(mil.lbs.)'!K60=0,0,'Sweeteners(mil.lbs.)'!K60/SweetenersPerCap!$B60)</f>
        <v>124.52163592320156</v>
      </c>
      <c r="M60" s="45"/>
    </row>
    <row r="61" spans="1:13" ht="12" customHeight="1" thickBot="1">
      <c r="A61" s="113">
        <v>2019</v>
      </c>
      <c r="B61" s="114">
        <f>'[1]Pop'!D240</f>
        <v>328.475998</v>
      </c>
      <c r="C61" s="112">
        <f>IF('Sweeteners(mil.lbs.)'!C61=0,0,'Sweeteners(mil.lbs.)'!C61/SweetenersPerCap!$B61)</f>
        <v>73.20759436432247</v>
      </c>
      <c r="D61" s="112">
        <f>IF('Sweeteners(mil.lbs.)'!D61=0,0,'Sweeteners(mil.lbs.)'!D61/SweetenersPerCap!$B61)</f>
        <v>68.41831249002126</v>
      </c>
      <c r="E61" s="112">
        <f>IF('Sweeteners(mil.lbs.)'!E61=0,0,'Sweeteners(mil.lbs.)'!E61/SweetenersPerCap!$B61)</f>
        <v>36.687491825096636</v>
      </c>
      <c r="F61" s="112">
        <f>IF('Sweeteners(mil.lbs.)'!F61=0,0,'Sweeteners(mil.lbs.)'!F61/SweetenersPerCap!$B61)</f>
        <v>13.165720944776488</v>
      </c>
      <c r="G61" s="112">
        <f>IF('Sweeteners(mil.lbs.)'!G61=0,0,'Sweeteners(mil.lbs.)'!G61/SweetenersPerCap!$B61)</f>
        <v>2.8708589609299064</v>
      </c>
      <c r="H61" s="112">
        <f>IF('Sweeteners(mil.lbs.)'!H61=0,0,'Sweeteners(mil.lbs.)'!H61/SweetenersPerCap!$B61)</f>
        <v>52.72407173080303</v>
      </c>
      <c r="I61" s="112">
        <f>IF('Sweeteners(mil.lbs.)'!I61=0,0,'Sweeteners(mil.lbs.)'!I61/SweetenersPerCap!$B61)</f>
        <v>0.7636802156922223</v>
      </c>
      <c r="J61" s="112">
        <f>IF('Sweeteners(mil.lbs.)'!J61=0,0,'Sweeteners(mil.lbs.)'!J61/SweetenersPerCap!$B61)</f>
        <v>1.305734305386161</v>
      </c>
      <c r="K61" s="112">
        <f>IF('Sweeteners(mil.lbs.)'!K61=0,0,'Sweeteners(mil.lbs.)'!K61/SweetenersPerCap!$B61)</f>
        <v>123.21179874190268</v>
      </c>
      <c r="M61" s="45"/>
    </row>
    <row r="62" spans="1:29" ht="12" customHeight="1" thickTop="1">
      <c r="A62" s="189" t="s">
        <v>3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1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" customHeight="1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13" ht="12" customHeight="1">
      <c r="A64" s="186" t="s">
        <v>97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8"/>
      <c r="L64" s="73"/>
      <c r="M64" s="73"/>
    </row>
    <row r="65" spans="1:13" ht="12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8"/>
      <c r="L65" s="73"/>
      <c r="M65" s="73"/>
    </row>
    <row r="66" spans="1:13" ht="12" customHeight="1">
      <c r="A66" s="186"/>
      <c r="B66" s="187"/>
      <c r="C66" s="187"/>
      <c r="D66" s="187"/>
      <c r="E66" s="187"/>
      <c r="F66" s="187"/>
      <c r="G66" s="187"/>
      <c r="H66" s="187"/>
      <c r="I66" s="187"/>
      <c r="J66" s="187"/>
      <c r="K66" s="188"/>
      <c r="L66" s="73"/>
      <c r="M66" s="73"/>
    </row>
    <row r="67" spans="1:13" ht="12" customHeight="1">
      <c r="A67" s="181" t="s">
        <v>101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3"/>
      <c r="L67" s="73"/>
      <c r="M67" s="73"/>
    </row>
    <row r="68" spans="2:13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73"/>
      <c r="M68" s="73"/>
    </row>
    <row r="69" spans="2:11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" customHeight="1">
      <c r="B70" s="2"/>
      <c r="C70" s="2"/>
      <c r="D70" s="2"/>
      <c r="E70" s="2"/>
      <c r="F70" s="2"/>
      <c r="G70" s="2"/>
      <c r="H70" s="2"/>
      <c r="I70" s="2"/>
      <c r="J70" s="2"/>
      <c r="K70" s="2">
        <f>SUM(L42:L42)</f>
        <v>0</v>
      </c>
    </row>
    <row r="72" spans="4:6" ht="12" customHeight="1">
      <c r="D72"/>
      <c r="E72"/>
      <c r="F72"/>
    </row>
    <row r="73" spans="4:6" ht="12" customHeight="1">
      <c r="D73"/>
      <c r="E73"/>
      <c r="F73"/>
    </row>
    <row r="74" spans="4:6" ht="12" customHeight="1">
      <c r="D74"/>
      <c r="E74"/>
      <c r="F74"/>
    </row>
    <row r="75" spans="4:6" ht="12" customHeight="1">
      <c r="D75"/>
      <c r="E75"/>
      <c r="F75"/>
    </row>
    <row r="76" spans="4:6" ht="12" customHeight="1">
      <c r="D76"/>
      <c r="E76"/>
      <c r="F76"/>
    </row>
    <row r="77" spans="4:6" ht="12" customHeight="1">
      <c r="D77"/>
      <c r="E77"/>
      <c r="F77"/>
    </row>
    <row r="78" spans="4:6" ht="12" customHeight="1">
      <c r="D78"/>
      <c r="E78"/>
      <c r="F78"/>
    </row>
    <row r="79" spans="4:6" ht="12" customHeight="1">
      <c r="D79"/>
      <c r="E79"/>
      <c r="F79"/>
    </row>
    <row r="80" spans="4:6" ht="12" customHeight="1">
      <c r="D80"/>
      <c r="E80"/>
      <c r="F80"/>
    </row>
    <row r="81" spans="4:6" ht="12" customHeight="1">
      <c r="D81"/>
      <c r="E81"/>
      <c r="F81"/>
    </row>
    <row r="82" spans="4:6" ht="12" customHeight="1">
      <c r="D82"/>
      <c r="E82"/>
      <c r="F82"/>
    </row>
    <row r="83" spans="4:6" ht="12" customHeight="1">
      <c r="D83"/>
      <c r="E83"/>
      <c r="F83"/>
    </row>
    <row r="84" spans="4:6" ht="12" customHeight="1">
      <c r="D84"/>
      <c r="E84"/>
      <c r="F84"/>
    </row>
    <row r="85" spans="4:6" ht="12" customHeight="1">
      <c r="D85"/>
      <c r="E85"/>
      <c r="F85"/>
    </row>
    <row r="86" spans="4:6" ht="12" customHeight="1">
      <c r="D86"/>
      <c r="E86"/>
      <c r="F86"/>
    </row>
    <row r="87" spans="4:6" ht="12" customHeight="1">
      <c r="D87"/>
      <c r="E87"/>
      <c r="F87"/>
    </row>
    <row r="88" spans="4:6" ht="12" customHeight="1">
      <c r="D88"/>
      <c r="E88"/>
      <c r="F88"/>
    </row>
    <row r="89" spans="4:6" ht="12" customHeight="1">
      <c r="D89"/>
      <c r="E89"/>
      <c r="F89"/>
    </row>
    <row r="90" spans="4:6" ht="12" customHeight="1">
      <c r="D90"/>
      <c r="E90"/>
      <c r="F90"/>
    </row>
    <row r="91" spans="4:6" ht="12" customHeight="1">
      <c r="D91"/>
      <c r="E91"/>
      <c r="F91"/>
    </row>
    <row r="92" spans="4:6" ht="12" customHeight="1">
      <c r="D92"/>
      <c r="E92"/>
      <c r="F92"/>
    </row>
    <row r="93" spans="4:6" ht="12" customHeight="1">
      <c r="D93"/>
      <c r="E93"/>
      <c r="F93"/>
    </row>
    <row r="94" spans="4:6" ht="12" customHeight="1">
      <c r="D94"/>
      <c r="E94"/>
      <c r="F94"/>
    </row>
    <row r="95" spans="4:6" ht="12" customHeight="1">
      <c r="D95"/>
      <c r="E95"/>
      <c r="F95"/>
    </row>
    <row r="96" spans="4:6" ht="12" customHeight="1">
      <c r="D96"/>
      <c r="E96"/>
      <c r="F96"/>
    </row>
    <row r="97" spans="4:6" ht="12" customHeight="1">
      <c r="D97"/>
      <c r="E97"/>
      <c r="F97"/>
    </row>
    <row r="98" spans="4:6" ht="12" customHeight="1">
      <c r="D98"/>
      <c r="E98"/>
      <c r="F98"/>
    </row>
    <row r="99" spans="4:6" ht="12" customHeight="1">
      <c r="D99"/>
      <c r="E99"/>
      <c r="F99"/>
    </row>
    <row r="100" spans="4:6" ht="12" customHeight="1">
      <c r="D100"/>
      <c r="E100"/>
      <c r="F100"/>
    </row>
  </sheetData>
  <sheetProtection/>
  <mergeCells count="21">
    <mergeCell ref="C3:D4"/>
    <mergeCell ref="A2:A6"/>
    <mergeCell ref="A63:K63"/>
    <mergeCell ref="F5:F6"/>
    <mergeCell ref="J3:J6"/>
    <mergeCell ref="K3:K6"/>
    <mergeCell ref="H5:H6"/>
    <mergeCell ref="C7:K7"/>
    <mergeCell ref="I3:I6"/>
    <mergeCell ref="G5:G6"/>
    <mergeCell ref="C5:C6"/>
    <mergeCell ref="A1:I1"/>
    <mergeCell ref="E3:H4"/>
    <mergeCell ref="J1:K1"/>
    <mergeCell ref="D5:D6"/>
    <mergeCell ref="B2:B6"/>
    <mergeCell ref="A67:K67"/>
    <mergeCell ref="E5:E6"/>
    <mergeCell ref="A64:K65"/>
    <mergeCell ref="A66:K66"/>
    <mergeCell ref="A62:K62"/>
  </mergeCells>
  <printOptions horizontalCentered="1" verticalCentered="1"/>
  <pageMargins left="0.25" right="0.25" top="0.75" bottom="0.75" header="0" footer="0"/>
  <pageSetup fitToHeight="2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10" width="12.7109375" style="23" customWidth="1"/>
    <col min="11" max="16384" width="12.7109375" style="24" customWidth="1"/>
  </cols>
  <sheetData>
    <row r="1" spans="1:17" s="50" customFormat="1" ht="12" customHeight="1" thickBot="1">
      <c r="A1" s="217" t="s">
        <v>74</v>
      </c>
      <c r="B1" s="217"/>
      <c r="C1" s="217"/>
      <c r="D1" s="217"/>
      <c r="E1" s="217"/>
      <c r="F1" s="217"/>
      <c r="G1" s="217"/>
      <c r="H1" s="217"/>
      <c r="I1" s="220" t="s">
        <v>5</v>
      </c>
      <c r="J1" s="220"/>
      <c r="K1" s="25"/>
      <c r="L1" s="25"/>
      <c r="M1" s="25"/>
      <c r="N1" s="25"/>
      <c r="O1" s="25"/>
      <c r="P1" s="25"/>
      <c r="Q1" s="25"/>
    </row>
    <row r="2" spans="1:10" ht="12" customHeight="1" thickTop="1">
      <c r="A2" s="215" t="s">
        <v>0</v>
      </c>
      <c r="B2" s="8" t="s">
        <v>6</v>
      </c>
      <c r="C2" s="9"/>
      <c r="D2" s="9"/>
      <c r="E2" s="9"/>
      <c r="F2" s="9"/>
      <c r="G2" s="8"/>
      <c r="H2" s="9"/>
      <c r="I2" s="9"/>
      <c r="J2" s="9"/>
    </row>
    <row r="3" spans="1:10" ht="12" customHeight="1">
      <c r="A3" s="215"/>
      <c r="B3" s="208" t="s">
        <v>89</v>
      </c>
      <c r="C3" s="209"/>
      <c r="D3" s="169" t="s">
        <v>7</v>
      </c>
      <c r="E3" s="170"/>
      <c r="F3" s="170"/>
      <c r="G3" s="171"/>
      <c r="H3" s="201" t="s">
        <v>73</v>
      </c>
      <c r="I3" s="218" t="s">
        <v>12</v>
      </c>
      <c r="J3" s="199" t="s">
        <v>37</v>
      </c>
    </row>
    <row r="4" spans="1:10" ht="12" customHeight="1">
      <c r="A4" s="215"/>
      <c r="B4" s="210"/>
      <c r="C4" s="211"/>
      <c r="D4" s="172"/>
      <c r="E4" s="173"/>
      <c r="F4" s="173"/>
      <c r="G4" s="174"/>
      <c r="H4" s="231"/>
      <c r="I4" s="221"/>
      <c r="J4" s="200"/>
    </row>
    <row r="5" spans="1:10" ht="12" customHeight="1">
      <c r="A5" s="215"/>
      <c r="B5" s="218" t="s">
        <v>8</v>
      </c>
      <c r="C5" s="218" t="s">
        <v>9</v>
      </c>
      <c r="D5" s="218" t="s">
        <v>44</v>
      </c>
      <c r="E5" s="218" t="s">
        <v>10</v>
      </c>
      <c r="F5" s="218" t="s">
        <v>11</v>
      </c>
      <c r="G5" s="205" t="s">
        <v>1</v>
      </c>
      <c r="H5" s="231"/>
      <c r="I5" s="221"/>
      <c r="J5" s="200"/>
    </row>
    <row r="6" spans="1:10" ht="12" customHeight="1">
      <c r="A6" s="216"/>
      <c r="B6" s="219"/>
      <c r="C6" s="219"/>
      <c r="D6" s="219"/>
      <c r="E6" s="219"/>
      <c r="F6" s="219"/>
      <c r="G6" s="219"/>
      <c r="H6" s="202"/>
      <c r="I6" s="219"/>
      <c r="J6" s="172"/>
    </row>
    <row r="7" spans="1:226" ht="12" customHeight="1">
      <c r="A7" s="69"/>
      <c r="B7" s="228" t="s">
        <v>68</v>
      </c>
      <c r="C7" s="229"/>
      <c r="D7" s="229"/>
      <c r="E7" s="229"/>
      <c r="F7" s="229"/>
      <c r="G7" s="229"/>
      <c r="H7" s="229"/>
      <c r="I7" s="229"/>
      <c r="J7" s="230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</row>
    <row r="8" spans="1:10" ht="12" customHeight="1">
      <c r="A8" s="36">
        <v>1909</v>
      </c>
      <c r="B8" s="38" t="s">
        <v>4</v>
      </c>
      <c r="C8" s="37">
        <v>73.7</v>
      </c>
      <c r="D8" s="38" t="s">
        <v>4</v>
      </c>
      <c r="E8" s="37">
        <v>4.0163934426229515</v>
      </c>
      <c r="F8" s="37">
        <v>1.0185185185185186</v>
      </c>
      <c r="G8" s="37">
        <f>SUM(D8:F8)</f>
        <v>5.03491196114147</v>
      </c>
      <c r="H8" s="37">
        <v>3.7148735719313444</v>
      </c>
      <c r="I8" s="37">
        <v>0.9836065573770492</v>
      </c>
      <c r="J8" s="37">
        <f>SUM(C8,G8,H8,I8)</f>
        <v>83.43339209044987</v>
      </c>
    </row>
    <row r="9" spans="1:226" ht="12" customHeight="1">
      <c r="A9" s="36">
        <v>1910</v>
      </c>
      <c r="B9" s="38" t="s">
        <v>4</v>
      </c>
      <c r="C9" s="37">
        <v>75.4</v>
      </c>
      <c r="D9" s="38" t="s">
        <v>4</v>
      </c>
      <c r="E9" s="37">
        <v>4.426229508196721</v>
      </c>
      <c r="F9" s="37">
        <v>1.0185185185185186</v>
      </c>
      <c r="G9" s="37">
        <f aca="true" t="shared" si="0" ref="G9:G60">SUM(D9:F9)</f>
        <v>5.44474802671524</v>
      </c>
      <c r="H9" s="37">
        <v>3.927617449058783</v>
      </c>
      <c r="I9" s="37">
        <v>0.9836065573770492</v>
      </c>
      <c r="J9" s="37">
        <f aca="true" t="shared" si="1" ref="J9:J60">SUM(C9,G9,H9,I9)</f>
        <v>85.75597203315108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</row>
    <row r="10" spans="1:226" ht="12" customHeight="1">
      <c r="A10" s="79">
        <v>1911</v>
      </c>
      <c r="B10" s="80" t="s">
        <v>4</v>
      </c>
      <c r="C10" s="81">
        <v>77.4</v>
      </c>
      <c r="D10" s="80" t="s">
        <v>4</v>
      </c>
      <c r="E10" s="81">
        <v>4.262295081967213</v>
      </c>
      <c r="F10" s="81">
        <v>1.0185185185185186</v>
      </c>
      <c r="G10" s="81">
        <f t="shared" si="0"/>
        <v>5.2808136004857325</v>
      </c>
      <c r="H10" s="81">
        <v>4.1403613261862215</v>
      </c>
      <c r="I10" s="81">
        <v>0.9836065573770492</v>
      </c>
      <c r="J10" s="81">
        <f t="shared" si="1"/>
        <v>87.804781484049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</row>
    <row r="11" spans="1:226" ht="12" customHeight="1">
      <c r="A11" s="79">
        <v>1912</v>
      </c>
      <c r="B11" s="80" t="s">
        <v>4</v>
      </c>
      <c r="C11" s="81">
        <v>75.9</v>
      </c>
      <c r="D11" s="80" t="s">
        <v>4</v>
      </c>
      <c r="E11" s="81">
        <v>4.344262295081967</v>
      </c>
      <c r="F11" s="81">
        <v>1.111111111111111</v>
      </c>
      <c r="G11" s="81">
        <f t="shared" si="0"/>
        <v>5.455373406193078</v>
      </c>
      <c r="H11" s="81">
        <v>3.9815817495984267</v>
      </c>
      <c r="I11" s="81">
        <v>0.9836065573770492</v>
      </c>
      <c r="J11" s="81">
        <f t="shared" si="1"/>
        <v>86.32056171316856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</row>
    <row r="12" spans="1:226" ht="12" customHeight="1">
      <c r="A12" s="79">
        <v>1913</v>
      </c>
      <c r="B12" s="80" t="s">
        <v>4</v>
      </c>
      <c r="C12" s="81">
        <v>81.3</v>
      </c>
      <c r="D12" s="80" t="s">
        <v>4</v>
      </c>
      <c r="E12" s="81">
        <v>4.262295081967213</v>
      </c>
      <c r="F12" s="81">
        <v>1.0185185185185186</v>
      </c>
      <c r="G12" s="81">
        <f t="shared" si="0"/>
        <v>5.2808136004857325</v>
      </c>
      <c r="H12" s="81">
        <v>3.974317324525782</v>
      </c>
      <c r="I12" s="81">
        <v>0.9836065573770492</v>
      </c>
      <c r="J12" s="81">
        <f t="shared" si="1"/>
        <v>91.53873748238856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</row>
    <row r="13" spans="1:226" ht="12" customHeight="1">
      <c r="A13" s="79">
        <v>1914</v>
      </c>
      <c r="B13" s="80" t="s">
        <v>4</v>
      </c>
      <c r="C13" s="81">
        <v>81</v>
      </c>
      <c r="D13" s="80" t="s">
        <v>4</v>
      </c>
      <c r="E13" s="81">
        <v>4.098360655737705</v>
      </c>
      <c r="F13" s="81">
        <v>1.0185185185185186</v>
      </c>
      <c r="G13" s="81">
        <f t="shared" si="0"/>
        <v>5.116879174256223</v>
      </c>
      <c r="H13" s="81">
        <v>3.747044597253055</v>
      </c>
      <c r="I13" s="81">
        <v>0.9836065573770492</v>
      </c>
      <c r="J13" s="81">
        <f t="shared" si="1"/>
        <v>90.84753032888632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</row>
    <row r="14" spans="1:226" ht="12" customHeight="1">
      <c r="A14" s="79">
        <v>1915</v>
      </c>
      <c r="B14" s="80" t="s">
        <v>4</v>
      </c>
      <c r="C14" s="81">
        <v>77.6</v>
      </c>
      <c r="D14" s="80" t="s">
        <v>4</v>
      </c>
      <c r="E14" s="81">
        <v>4.672131147540984</v>
      </c>
      <c r="F14" s="81">
        <v>1.111111111111111</v>
      </c>
      <c r="G14" s="81">
        <f t="shared" si="0"/>
        <v>5.783242258652095</v>
      </c>
      <c r="H14" s="81">
        <v>3.617322720955836</v>
      </c>
      <c r="I14" s="81">
        <v>0.9836065573770492</v>
      </c>
      <c r="J14" s="81">
        <f t="shared" si="1"/>
        <v>87.98417153698497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</row>
    <row r="15" spans="1:226" ht="12" customHeight="1">
      <c r="A15" s="36">
        <v>1916</v>
      </c>
      <c r="B15" s="38" t="s">
        <v>4</v>
      </c>
      <c r="C15" s="37">
        <v>76.8</v>
      </c>
      <c r="D15" s="38" t="s">
        <v>4</v>
      </c>
      <c r="E15" s="37">
        <v>5.081967213114754</v>
      </c>
      <c r="F15" s="37">
        <v>1.296296296296296</v>
      </c>
      <c r="G15" s="37">
        <f t="shared" si="0"/>
        <v>6.37826350941105</v>
      </c>
      <c r="H15" s="37">
        <v>3.6930802967134118</v>
      </c>
      <c r="I15" s="37">
        <v>0.9836065573770492</v>
      </c>
      <c r="J15" s="37">
        <f t="shared" si="1"/>
        <v>87.85495036350152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</row>
    <row r="16" spans="1:226" ht="12" customHeight="1">
      <c r="A16" s="36">
        <v>1917</v>
      </c>
      <c r="B16" s="38" t="s">
        <v>4</v>
      </c>
      <c r="C16" s="37">
        <v>78</v>
      </c>
      <c r="D16" s="38" t="s">
        <v>4</v>
      </c>
      <c r="E16" s="37">
        <v>4.918032786885246</v>
      </c>
      <c r="F16" s="37">
        <v>1.296296296296296</v>
      </c>
      <c r="G16" s="37">
        <f t="shared" si="0"/>
        <v>6.214329083181542</v>
      </c>
      <c r="H16" s="37">
        <v>3.747044597253055</v>
      </c>
      <c r="I16" s="37">
        <v>0.9836065573770492</v>
      </c>
      <c r="J16" s="37">
        <f t="shared" si="1"/>
        <v>88.94498023781163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</row>
    <row r="17" spans="1:226" ht="12" customHeight="1">
      <c r="A17" s="36">
        <v>1918</v>
      </c>
      <c r="B17" s="38" t="s">
        <v>4</v>
      </c>
      <c r="C17" s="37">
        <v>74.6</v>
      </c>
      <c r="D17" s="38" t="s">
        <v>4</v>
      </c>
      <c r="E17" s="37">
        <v>6.229508196721311</v>
      </c>
      <c r="F17" s="37">
        <v>0.7407407407407407</v>
      </c>
      <c r="G17" s="37">
        <f t="shared" si="0"/>
        <v>6.970248937462052</v>
      </c>
      <c r="H17" s="37">
        <v>5.853727868319886</v>
      </c>
      <c r="I17" s="37">
        <v>0.9836065573770492</v>
      </c>
      <c r="J17" s="37">
        <f t="shared" si="1"/>
        <v>88.40758336315898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</row>
    <row r="18" spans="1:226" ht="12" customHeight="1">
      <c r="A18" s="36">
        <v>1919</v>
      </c>
      <c r="B18" s="38" t="s">
        <v>4</v>
      </c>
      <c r="C18" s="37">
        <v>86.6</v>
      </c>
      <c r="D18" s="38" t="s">
        <v>4</v>
      </c>
      <c r="E18" s="37">
        <v>9.344262295081968</v>
      </c>
      <c r="F18" s="37">
        <v>0.648148148148148</v>
      </c>
      <c r="G18" s="37">
        <f t="shared" si="0"/>
        <v>9.992410443230117</v>
      </c>
      <c r="H18" s="37">
        <v>5.6402349883588725</v>
      </c>
      <c r="I18" s="37">
        <v>0.819672131147541</v>
      </c>
      <c r="J18" s="37">
        <f t="shared" si="1"/>
        <v>103.05231756273652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</row>
    <row r="19" spans="1:226" ht="12" customHeight="1">
      <c r="A19" s="36">
        <v>1920</v>
      </c>
      <c r="B19" s="38" t="s">
        <v>4</v>
      </c>
      <c r="C19" s="37">
        <v>85.5</v>
      </c>
      <c r="D19" s="38" t="s">
        <v>4</v>
      </c>
      <c r="E19" s="37">
        <v>8.278688524590164</v>
      </c>
      <c r="F19" s="37">
        <v>0.4629629629629629</v>
      </c>
      <c r="G19" s="37">
        <f t="shared" si="0"/>
        <v>8.741651487553128</v>
      </c>
      <c r="H19" s="37">
        <v>4.659537603551898</v>
      </c>
      <c r="I19" s="37">
        <v>0.9016393442622952</v>
      </c>
      <c r="J19" s="37">
        <f t="shared" si="1"/>
        <v>99.80282843536732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</row>
    <row r="20" spans="1:226" ht="12" customHeight="1">
      <c r="A20" s="79">
        <v>1921</v>
      </c>
      <c r="B20" s="80" t="s">
        <v>4</v>
      </c>
      <c r="C20" s="81">
        <v>87.3</v>
      </c>
      <c r="D20" s="80" t="s">
        <v>4</v>
      </c>
      <c r="E20" s="81">
        <v>5.573770491803279</v>
      </c>
      <c r="F20" s="81">
        <v>0.9259259259259258</v>
      </c>
      <c r="G20" s="81">
        <f t="shared" si="0"/>
        <v>6.499696417729204</v>
      </c>
      <c r="H20" s="81">
        <v>4.52981572725468</v>
      </c>
      <c r="I20" s="81">
        <v>0.9836065573770492</v>
      </c>
      <c r="J20" s="81">
        <f t="shared" si="1"/>
        <v>99.31311870236092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</row>
    <row r="21" spans="1:226" ht="12" customHeight="1">
      <c r="A21" s="79">
        <v>1922</v>
      </c>
      <c r="B21" s="80" t="s">
        <v>4</v>
      </c>
      <c r="C21" s="81">
        <v>104.4</v>
      </c>
      <c r="D21" s="80" t="s">
        <v>4</v>
      </c>
      <c r="E21" s="81">
        <v>6.229508196721311</v>
      </c>
      <c r="F21" s="81">
        <v>1.8518518518518516</v>
      </c>
      <c r="G21" s="81">
        <f t="shared" si="0"/>
        <v>8.081360048573163</v>
      </c>
      <c r="H21" s="81">
        <v>4.335463028137238</v>
      </c>
      <c r="I21" s="81">
        <v>1.0655737704918034</v>
      </c>
      <c r="J21" s="81">
        <f t="shared" si="1"/>
        <v>117.88239684720222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</row>
    <row r="22" spans="1:226" ht="12" customHeight="1">
      <c r="A22" s="79">
        <v>1923</v>
      </c>
      <c r="B22" s="80" t="s">
        <v>4</v>
      </c>
      <c r="C22" s="81">
        <v>90.5</v>
      </c>
      <c r="D22" s="80" t="s">
        <v>4</v>
      </c>
      <c r="E22" s="81">
        <v>6.147540983606557</v>
      </c>
      <c r="F22" s="81">
        <v>3.333333333333333</v>
      </c>
      <c r="G22" s="81">
        <f t="shared" si="0"/>
        <v>9.48087431693989</v>
      </c>
      <c r="H22" s="81">
        <v>3.317694515133467</v>
      </c>
      <c r="I22" s="81">
        <v>1.1475409836065573</v>
      </c>
      <c r="J22" s="81">
        <f t="shared" si="1"/>
        <v>104.44610981567992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</row>
    <row r="23" spans="1:226" ht="12" customHeight="1">
      <c r="A23" s="79">
        <v>1924</v>
      </c>
      <c r="B23" s="80" t="s">
        <v>4</v>
      </c>
      <c r="C23" s="81">
        <v>99.5</v>
      </c>
      <c r="D23" s="80" t="s">
        <v>4</v>
      </c>
      <c r="E23" s="81">
        <v>7.131147540983606</v>
      </c>
      <c r="F23" s="81">
        <v>3.796296296296296</v>
      </c>
      <c r="G23" s="81">
        <f t="shared" si="0"/>
        <v>10.927443837279903</v>
      </c>
      <c r="H23" s="81">
        <v>2.784169870233003</v>
      </c>
      <c r="I23" s="81">
        <v>1.1475409836065573</v>
      </c>
      <c r="J23" s="81">
        <f t="shared" si="1"/>
        <v>114.35915469111946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</row>
    <row r="24" spans="1:226" ht="12" customHeight="1">
      <c r="A24" s="79">
        <v>1925</v>
      </c>
      <c r="B24" s="80" t="s">
        <v>4</v>
      </c>
      <c r="C24" s="81">
        <v>104.3</v>
      </c>
      <c r="D24" s="80" t="s">
        <v>4</v>
      </c>
      <c r="E24" s="81">
        <v>6.311475409836066</v>
      </c>
      <c r="F24" s="81">
        <v>3.6111111111111107</v>
      </c>
      <c r="G24" s="81">
        <f t="shared" si="0"/>
        <v>9.922586520947178</v>
      </c>
      <c r="H24" s="81">
        <v>2.637302145938239</v>
      </c>
      <c r="I24" s="81">
        <v>1.2295081967213115</v>
      </c>
      <c r="J24" s="81">
        <f t="shared" si="1"/>
        <v>118.08939686360672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</row>
    <row r="25" spans="1:226" ht="12" customHeight="1">
      <c r="A25" s="36">
        <v>1926</v>
      </c>
      <c r="B25" s="38" t="s">
        <v>4</v>
      </c>
      <c r="C25" s="37">
        <v>104.5</v>
      </c>
      <c r="D25" s="38" t="s">
        <v>4</v>
      </c>
      <c r="E25" s="37">
        <v>6.557377049180328</v>
      </c>
      <c r="F25" s="37">
        <v>4.62962962962963</v>
      </c>
      <c r="G25" s="37">
        <f t="shared" si="0"/>
        <v>11.187006678809958</v>
      </c>
      <c r="H25" s="37">
        <v>2.4245582688108005</v>
      </c>
      <c r="I25" s="37">
        <v>1.3114754098360657</v>
      </c>
      <c r="J25" s="37">
        <f t="shared" si="1"/>
        <v>119.42304035745681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</row>
    <row r="26" spans="1:226" ht="12" customHeight="1">
      <c r="A26" s="36">
        <v>1927</v>
      </c>
      <c r="B26" s="38" t="s">
        <v>4</v>
      </c>
      <c r="C26" s="37">
        <v>102.4</v>
      </c>
      <c r="D26" s="38" t="s">
        <v>4</v>
      </c>
      <c r="E26" s="37">
        <v>6.311475409836066</v>
      </c>
      <c r="F26" s="37">
        <v>5.925925925925926</v>
      </c>
      <c r="G26" s="37">
        <f t="shared" si="0"/>
        <v>12.23740133576199</v>
      </c>
      <c r="H26" s="37">
        <v>2.647860378652517</v>
      </c>
      <c r="I26" s="37">
        <v>1.3114754098360657</v>
      </c>
      <c r="J26" s="37">
        <f t="shared" si="1"/>
        <v>118.59673712425057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</row>
    <row r="27" spans="1:226" ht="12" customHeight="1">
      <c r="A27" s="36">
        <v>1928</v>
      </c>
      <c r="B27" s="38" t="s">
        <v>4</v>
      </c>
      <c r="C27" s="37">
        <v>103.7</v>
      </c>
      <c r="D27" s="38" t="s">
        <v>4</v>
      </c>
      <c r="E27" s="37">
        <v>6.475409836065574</v>
      </c>
      <c r="F27" s="37">
        <v>6.296296296296296</v>
      </c>
      <c r="G27" s="37">
        <f t="shared" si="0"/>
        <v>12.77170613236187</v>
      </c>
      <c r="H27" s="37">
        <v>2.4963452271373656</v>
      </c>
      <c r="I27" s="37">
        <v>1.3934426229508197</v>
      </c>
      <c r="J27" s="37">
        <f t="shared" si="1"/>
        <v>120.36149398245006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</row>
    <row r="28" spans="1:226" ht="12" customHeight="1">
      <c r="A28" s="36">
        <v>1929</v>
      </c>
      <c r="B28" s="38" t="s">
        <v>4</v>
      </c>
      <c r="C28" s="37">
        <v>96.9</v>
      </c>
      <c r="D28" s="38" t="s">
        <v>4</v>
      </c>
      <c r="E28" s="37">
        <v>6.39344262295082</v>
      </c>
      <c r="F28" s="37">
        <v>5.7407407407407405</v>
      </c>
      <c r="G28" s="37">
        <f t="shared" si="0"/>
        <v>12.13418336369156</v>
      </c>
      <c r="H28" s="37">
        <v>2.2683956900752613</v>
      </c>
      <c r="I28" s="37">
        <v>1.3934426229508197</v>
      </c>
      <c r="J28" s="37">
        <f t="shared" si="1"/>
        <v>112.69602167671765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</row>
    <row r="29" spans="1:226" ht="12" customHeight="1">
      <c r="A29" s="36">
        <v>1930</v>
      </c>
      <c r="B29" s="38" t="s">
        <v>4</v>
      </c>
      <c r="C29" s="37">
        <v>109.6</v>
      </c>
      <c r="D29" s="38" t="s">
        <v>4</v>
      </c>
      <c r="E29" s="37">
        <v>6.065573770491803</v>
      </c>
      <c r="F29" s="37">
        <v>5.37037037037037</v>
      </c>
      <c r="G29" s="37">
        <f t="shared" si="0"/>
        <v>11.435944140862173</v>
      </c>
      <c r="H29" s="37">
        <v>2.326330608045915</v>
      </c>
      <c r="I29" s="37">
        <v>1.1475409836065573</v>
      </c>
      <c r="J29" s="37">
        <f t="shared" si="1"/>
        <v>124.50981573251465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</row>
    <row r="30" spans="1:226" ht="12" customHeight="1">
      <c r="A30" s="79">
        <v>1931</v>
      </c>
      <c r="B30" s="80" t="s">
        <v>4</v>
      </c>
      <c r="C30" s="81">
        <v>100.5</v>
      </c>
      <c r="D30" s="80" t="s">
        <v>4</v>
      </c>
      <c r="E30" s="81">
        <v>5.491803278688525</v>
      </c>
      <c r="F30" s="81">
        <v>5.092592592592593</v>
      </c>
      <c r="G30" s="81">
        <f t="shared" si="0"/>
        <v>10.584395871281117</v>
      </c>
      <c r="H30" s="81">
        <v>1.9911292796939015</v>
      </c>
      <c r="I30" s="81">
        <v>1.0655737704918034</v>
      </c>
      <c r="J30" s="81">
        <f t="shared" si="1"/>
        <v>114.14109892146683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</row>
    <row r="31" spans="1:226" ht="12" customHeight="1">
      <c r="A31" s="79">
        <v>1932</v>
      </c>
      <c r="B31" s="80" t="s">
        <v>4</v>
      </c>
      <c r="C31" s="81">
        <v>94.7</v>
      </c>
      <c r="D31" s="80" t="s">
        <v>4</v>
      </c>
      <c r="E31" s="81">
        <v>4.754098360655738</v>
      </c>
      <c r="F31" s="81">
        <v>4.9074074074074066</v>
      </c>
      <c r="G31" s="81">
        <f t="shared" si="0"/>
        <v>9.661505768063144</v>
      </c>
      <c r="H31" s="81">
        <v>2.821168805385601</v>
      </c>
      <c r="I31" s="81">
        <v>1.1475409836065573</v>
      </c>
      <c r="J31" s="81">
        <f t="shared" si="1"/>
        <v>108.33021555705531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</row>
    <row r="32" spans="1:226" ht="12" customHeight="1">
      <c r="A32" s="79">
        <v>1933</v>
      </c>
      <c r="B32" s="80" t="s">
        <v>4</v>
      </c>
      <c r="C32" s="81">
        <v>93.7</v>
      </c>
      <c r="D32" s="80" t="s">
        <v>4</v>
      </c>
      <c r="E32" s="81">
        <v>5.983606557377049</v>
      </c>
      <c r="F32" s="81">
        <v>5.185185185185184</v>
      </c>
      <c r="G32" s="81">
        <f t="shared" si="0"/>
        <v>11.168791742562235</v>
      </c>
      <c r="H32" s="81">
        <v>2.958155106755464</v>
      </c>
      <c r="I32" s="81">
        <v>0.9836065573770492</v>
      </c>
      <c r="J32" s="81">
        <f t="shared" si="1"/>
        <v>108.81055340669475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</row>
    <row r="33" spans="1:226" ht="12" customHeight="1">
      <c r="A33" s="79">
        <v>1934</v>
      </c>
      <c r="B33" s="80" t="s">
        <v>4</v>
      </c>
      <c r="C33" s="81">
        <v>93.7</v>
      </c>
      <c r="D33" s="80" t="s">
        <v>4</v>
      </c>
      <c r="E33" s="81">
        <v>5.983606557377049</v>
      </c>
      <c r="F33" s="81">
        <v>3.888888888888889</v>
      </c>
      <c r="G33" s="81">
        <f t="shared" si="0"/>
        <v>9.872495446265939</v>
      </c>
      <c r="H33" s="81">
        <v>3.091170790694316</v>
      </c>
      <c r="I33" s="81">
        <v>0.9836065573770492</v>
      </c>
      <c r="J33" s="81">
        <f t="shared" si="1"/>
        <v>107.64727279433731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</row>
    <row r="34" spans="1:226" ht="12" customHeight="1">
      <c r="A34" s="79">
        <v>1935</v>
      </c>
      <c r="B34" s="80" t="s">
        <v>4</v>
      </c>
      <c r="C34" s="81">
        <v>97.8</v>
      </c>
      <c r="D34" s="80" t="s">
        <v>4</v>
      </c>
      <c r="E34" s="81">
        <v>5.6557377049180335</v>
      </c>
      <c r="F34" s="81">
        <v>2.222222222222222</v>
      </c>
      <c r="G34" s="81">
        <f t="shared" si="0"/>
        <v>7.877959927140255</v>
      </c>
      <c r="H34" s="81">
        <v>3.14513509123396</v>
      </c>
      <c r="I34" s="81">
        <v>0.9836065573770492</v>
      </c>
      <c r="J34" s="81">
        <f t="shared" si="1"/>
        <v>109.80670157575125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</row>
    <row r="35" spans="1:10" ht="12" customHeight="1">
      <c r="A35" s="36">
        <v>1936</v>
      </c>
      <c r="B35" s="38" t="s">
        <v>4</v>
      </c>
      <c r="C35" s="37">
        <v>97.3</v>
      </c>
      <c r="D35" s="38" t="s">
        <v>4</v>
      </c>
      <c r="E35" s="37">
        <v>6.885245901639345</v>
      </c>
      <c r="F35" s="37">
        <v>2.592592592592592</v>
      </c>
      <c r="G35" s="37">
        <f t="shared" si="0"/>
        <v>9.477838494231937</v>
      </c>
      <c r="H35" s="37">
        <v>2.9936199397188084</v>
      </c>
      <c r="I35" s="37">
        <v>1.1475409836065573</v>
      </c>
      <c r="J35" s="37">
        <f t="shared" si="1"/>
        <v>110.9189994175573</v>
      </c>
    </row>
    <row r="36" spans="1:10" ht="12" customHeight="1">
      <c r="A36" s="36">
        <v>1937</v>
      </c>
      <c r="B36" s="38" t="s">
        <v>4</v>
      </c>
      <c r="C36" s="37">
        <v>96.4</v>
      </c>
      <c r="D36" s="38" t="s">
        <v>4</v>
      </c>
      <c r="E36" s="37">
        <v>6.147540983606557</v>
      </c>
      <c r="F36" s="37">
        <v>2.5</v>
      </c>
      <c r="G36" s="37">
        <f t="shared" si="0"/>
        <v>8.647540983606557</v>
      </c>
      <c r="H36" s="37">
        <v>2.5608677603912864</v>
      </c>
      <c r="I36" s="37">
        <v>0.9836065573770492</v>
      </c>
      <c r="J36" s="37">
        <f t="shared" si="1"/>
        <v>108.5920153013749</v>
      </c>
    </row>
    <row r="37" spans="1:10" ht="12" customHeight="1">
      <c r="A37" s="36">
        <v>1938</v>
      </c>
      <c r="B37" s="38" t="s">
        <v>4</v>
      </c>
      <c r="C37" s="37">
        <v>95.2</v>
      </c>
      <c r="D37" s="38" t="s">
        <v>4</v>
      </c>
      <c r="E37" s="37">
        <v>6.311475409836066</v>
      </c>
      <c r="F37" s="37">
        <v>2.4074074074074074</v>
      </c>
      <c r="G37" s="37">
        <f t="shared" si="0"/>
        <v>8.718882817243474</v>
      </c>
      <c r="H37" s="37">
        <v>2.622096486003574</v>
      </c>
      <c r="I37" s="37">
        <v>1.2295081967213115</v>
      </c>
      <c r="J37" s="37">
        <f t="shared" si="1"/>
        <v>107.77048749996835</v>
      </c>
    </row>
    <row r="38" spans="1:10" ht="12" customHeight="1">
      <c r="A38" s="36">
        <v>1939</v>
      </c>
      <c r="B38" s="38" t="s">
        <v>4</v>
      </c>
      <c r="C38" s="37">
        <v>100.8</v>
      </c>
      <c r="D38" s="38" t="s">
        <v>4</v>
      </c>
      <c r="E38" s="37">
        <v>6.557377049180328</v>
      </c>
      <c r="F38" s="37">
        <v>2.685185185185185</v>
      </c>
      <c r="G38" s="37">
        <f t="shared" si="0"/>
        <v>9.242562234365513</v>
      </c>
      <c r="H38" s="37">
        <v>2.2683956900752613</v>
      </c>
      <c r="I38" s="37">
        <v>1.1475409836065573</v>
      </c>
      <c r="J38" s="37">
        <f t="shared" si="1"/>
        <v>113.45849890804733</v>
      </c>
    </row>
    <row r="39" spans="1:10" ht="12" customHeight="1">
      <c r="A39" s="36">
        <v>1940</v>
      </c>
      <c r="B39" s="38" t="s">
        <v>4</v>
      </c>
      <c r="C39" s="37">
        <v>95.7</v>
      </c>
      <c r="D39" s="38" t="s">
        <v>4</v>
      </c>
      <c r="E39" s="37">
        <v>6.475409836065574</v>
      </c>
      <c r="F39" s="37">
        <v>2.685185185185185</v>
      </c>
      <c r="G39" s="37">
        <f t="shared" si="0"/>
        <v>9.16059502125076</v>
      </c>
      <c r="H39" s="37">
        <v>2.2611312650026165</v>
      </c>
      <c r="I39" s="37">
        <v>1.3114754098360657</v>
      </c>
      <c r="J39" s="37">
        <f t="shared" si="1"/>
        <v>108.43320169608944</v>
      </c>
    </row>
    <row r="40" spans="1:10" ht="12" customHeight="1">
      <c r="A40" s="79">
        <v>1941</v>
      </c>
      <c r="B40" s="80" t="s">
        <v>4</v>
      </c>
      <c r="C40" s="81">
        <v>104.3</v>
      </c>
      <c r="D40" s="80" t="s">
        <v>4</v>
      </c>
      <c r="E40" s="81">
        <v>7.049180327868853</v>
      </c>
      <c r="F40" s="81">
        <v>3.796296296296296</v>
      </c>
      <c r="G40" s="81">
        <f t="shared" si="0"/>
        <v>10.845476624165148</v>
      </c>
      <c r="H40" s="81">
        <v>1.7171566769541757</v>
      </c>
      <c r="I40" s="81">
        <v>1.3934426229508197</v>
      </c>
      <c r="J40" s="81">
        <f t="shared" si="1"/>
        <v>118.25607592407013</v>
      </c>
    </row>
    <row r="41" spans="1:10" ht="12" customHeight="1">
      <c r="A41" s="79">
        <v>1942</v>
      </c>
      <c r="B41" s="80" t="s">
        <v>4</v>
      </c>
      <c r="C41" s="81">
        <v>81.8</v>
      </c>
      <c r="D41" s="80" t="s">
        <v>4</v>
      </c>
      <c r="E41" s="81">
        <v>11.39344262295082</v>
      </c>
      <c r="F41" s="81">
        <v>4.351851851851852</v>
      </c>
      <c r="G41" s="81">
        <f t="shared" si="0"/>
        <v>15.745294474802673</v>
      </c>
      <c r="H41" s="81">
        <v>2.414000036096523</v>
      </c>
      <c r="I41" s="81">
        <v>1.2295081967213115</v>
      </c>
      <c r="J41" s="81">
        <f t="shared" si="1"/>
        <v>101.18880270762051</v>
      </c>
    </row>
    <row r="42" spans="1:10" ht="12" customHeight="1">
      <c r="A42" s="79">
        <v>1943</v>
      </c>
      <c r="B42" s="80" t="s">
        <v>4</v>
      </c>
      <c r="C42" s="81">
        <v>80.7</v>
      </c>
      <c r="D42" s="80" t="s">
        <v>4</v>
      </c>
      <c r="E42" s="81">
        <v>9.754098360655739</v>
      </c>
      <c r="F42" s="81">
        <v>3.981481481481481</v>
      </c>
      <c r="G42" s="81">
        <f t="shared" si="0"/>
        <v>13.73557984213722</v>
      </c>
      <c r="H42" s="81">
        <v>2.8666053025790967</v>
      </c>
      <c r="I42" s="81">
        <v>1.3934426229508197</v>
      </c>
      <c r="J42" s="81">
        <f t="shared" si="1"/>
        <v>98.69562776766715</v>
      </c>
    </row>
    <row r="43" spans="1:10" ht="12" customHeight="1">
      <c r="A43" s="79">
        <v>1944</v>
      </c>
      <c r="B43" s="80" t="s">
        <v>4</v>
      </c>
      <c r="C43" s="81">
        <v>89.5</v>
      </c>
      <c r="D43" s="80" t="s">
        <v>4</v>
      </c>
      <c r="E43" s="81">
        <v>9.508196721311476</v>
      </c>
      <c r="F43" s="81">
        <v>3.6111111111111107</v>
      </c>
      <c r="G43" s="81">
        <f t="shared" si="0"/>
        <v>13.119307832422587</v>
      </c>
      <c r="H43" s="81">
        <v>2.997003988665692</v>
      </c>
      <c r="I43" s="81">
        <v>1.3114754098360657</v>
      </c>
      <c r="J43" s="81">
        <f t="shared" si="1"/>
        <v>106.92778723092435</v>
      </c>
    </row>
    <row r="44" spans="1:10" ht="12" customHeight="1">
      <c r="A44" s="79">
        <v>1945</v>
      </c>
      <c r="B44" s="80" t="s">
        <v>4</v>
      </c>
      <c r="C44" s="81">
        <v>73.9</v>
      </c>
      <c r="D44" s="80" t="s">
        <v>4</v>
      </c>
      <c r="E44" s="81">
        <v>9.836065573770492</v>
      </c>
      <c r="F44" s="81">
        <v>3.6111111111111107</v>
      </c>
      <c r="G44" s="81">
        <f t="shared" si="0"/>
        <v>13.447176684881603</v>
      </c>
      <c r="H44" s="81">
        <v>3.22630714530655</v>
      </c>
      <c r="I44" s="81">
        <v>1.4754098360655739</v>
      </c>
      <c r="J44" s="81">
        <f t="shared" si="1"/>
        <v>92.04889366625373</v>
      </c>
    </row>
    <row r="45" spans="1:10" ht="12" customHeight="1">
      <c r="A45" s="36">
        <v>1946</v>
      </c>
      <c r="B45" s="38" t="s">
        <v>4</v>
      </c>
      <c r="C45" s="37">
        <v>75.1</v>
      </c>
      <c r="D45" s="38" t="s">
        <v>4</v>
      </c>
      <c r="E45" s="37">
        <v>9.754098360655739</v>
      </c>
      <c r="F45" s="37">
        <v>3.518518518518518</v>
      </c>
      <c r="G45" s="37">
        <f t="shared" si="0"/>
        <v>13.272616879174258</v>
      </c>
      <c r="H45" s="37">
        <v>3.112197014817622</v>
      </c>
      <c r="I45" s="37">
        <v>1.4754098360655739</v>
      </c>
      <c r="J45" s="37">
        <f t="shared" si="1"/>
        <v>92.96022373005745</v>
      </c>
    </row>
    <row r="46" spans="1:10" ht="12" customHeight="1">
      <c r="A46" s="36">
        <v>1947</v>
      </c>
      <c r="B46" s="38" t="s">
        <v>4</v>
      </c>
      <c r="C46" s="37">
        <v>95.1</v>
      </c>
      <c r="D46" s="38" t="s">
        <v>4</v>
      </c>
      <c r="E46" s="37">
        <v>10.491803278688526</v>
      </c>
      <c r="F46" s="37">
        <v>4.166666666666666</v>
      </c>
      <c r="G46" s="37">
        <f t="shared" si="0"/>
        <v>14.658469945355192</v>
      </c>
      <c r="H46" s="37">
        <v>2.555633764686773</v>
      </c>
      <c r="I46" s="37">
        <v>1.1475409836065573</v>
      </c>
      <c r="J46" s="37">
        <f t="shared" si="1"/>
        <v>113.46164469364852</v>
      </c>
    </row>
    <row r="47" spans="1:10" ht="12" customHeight="1">
      <c r="A47" s="36">
        <v>1948</v>
      </c>
      <c r="B47" s="38" t="s">
        <v>4</v>
      </c>
      <c r="C47" s="37">
        <v>94.1</v>
      </c>
      <c r="D47" s="38" t="s">
        <v>4</v>
      </c>
      <c r="E47" s="37">
        <v>6.803278688524591</v>
      </c>
      <c r="F47" s="37">
        <v>3.796296296296296</v>
      </c>
      <c r="G47" s="37">
        <f t="shared" si="0"/>
        <v>10.599574984820887</v>
      </c>
      <c r="H47" s="37">
        <v>1.7678271698521848</v>
      </c>
      <c r="I47" s="37">
        <v>1.0655737704918034</v>
      </c>
      <c r="J47" s="37">
        <f t="shared" si="1"/>
        <v>107.53297592516488</v>
      </c>
    </row>
    <row r="48" spans="1:10" ht="12" customHeight="1">
      <c r="A48" s="36">
        <v>1949</v>
      </c>
      <c r="B48" s="38" t="s">
        <v>4</v>
      </c>
      <c r="C48" s="37">
        <v>96.4</v>
      </c>
      <c r="D48" s="38" t="s">
        <v>4</v>
      </c>
      <c r="E48" s="37">
        <v>7.049180327868853</v>
      </c>
      <c r="F48" s="37">
        <v>3.796296296296296</v>
      </c>
      <c r="G48" s="37">
        <f t="shared" si="0"/>
        <v>10.845476624165148</v>
      </c>
      <c r="H48" s="37">
        <v>1.3463100330283178</v>
      </c>
      <c r="I48" s="37">
        <v>1.2295081967213115</v>
      </c>
      <c r="J48" s="37">
        <f t="shared" si="1"/>
        <v>109.82129485391478</v>
      </c>
    </row>
    <row r="49" spans="1:10" ht="12" customHeight="1">
      <c r="A49" s="36">
        <v>1950</v>
      </c>
      <c r="B49" s="38" t="s">
        <v>4</v>
      </c>
      <c r="C49" s="37">
        <v>100.6</v>
      </c>
      <c r="D49" s="38" t="s">
        <v>4</v>
      </c>
      <c r="E49" s="37">
        <v>7.5409836065573765</v>
      </c>
      <c r="F49" s="37">
        <v>4.166666666666666</v>
      </c>
      <c r="G49" s="37">
        <f t="shared" si="0"/>
        <v>11.707650273224044</v>
      </c>
      <c r="H49" s="37">
        <v>1.0611023877849368</v>
      </c>
      <c r="I49" s="37">
        <v>1.3114754098360657</v>
      </c>
      <c r="J49" s="37">
        <f t="shared" si="1"/>
        <v>114.68022807084505</v>
      </c>
    </row>
    <row r="50" spans="1:10" ht="12" customHeight="1">
      <c r="A50" s="79">
        <v>1951</v>
      </c>
      <c r="B50" s="80" t="s">
        <v>4</v>
      </c>
      <c r="C50" s="81">
        <v>94</v>
      </c>
      <c r="D50" s="80" t="s">
        <v>4</v>
      </c>
      <c r="E50" s="81">
        <v>7.377049180327869</v>
      </c>
      <c r="F50" s="81">
        <v>3.796296296296296</v>
      </c>
      <c r="G50" s="81">
        <f t="shared" si="0"/>
        <v>11.173345476624164</v>
      </c>
      <c r="H50" s="81">
        <v>1.133566155900879</v>
      </c>
      <c r="I50" s="81">
        <v>1.3934426229508197</v>
      </c>
      <c r="J50" s="81">
        <f t="shared" si="1"/>
        <v>107.70035425547586</v>
      </c>
    </row>
    <row r="51" spans="1:10" ht="12" customHeight="1">
      <c r="A51" s="79">
        <v>1952</v>
      </c>
      <c r="B51" s="80" t="s">
        <v>4</v>
      </c>
      <c r="C51" s="81">
        <v>97.1</v>
      </c>
      <c r="D51" s="80" t="s">
        <v>4</v>
      </c>
      <c r="E51" s="81">
        <v>7.131147540983606</v>
      </c>
      <c r="F51" s="81">
        <v>3.6111111111111107</v>
      </c>
      <c r="G51" s="81">
        <f t="shared" si="0"/>
        <v>10.742258652094716</v>
      </c>
      <c r="H51" s="81">
        <v>0.7798653599725667</v>
      </c>
      <c r="I51" s="81">
        <v>1.3114754098360657</v>
      </c>
      <c r="J51" s="81">
        <f t="shared" si="1"/>
        <v>109.93359942190334</v>
      </c>
    </row>
    <row r="52" spans="1:10" ht="12" customHeight="1">
      <c r="A52" s="79">
        <v>1953</v>
      </c>
      <c r="B52" s="80" t="s">
        <v>4</v>
      </c>
      <c r="C52" s="81">
        <v>97.2</v>
      </c>
      <c r="D52" s="80" t="s">
        <v>4</v>
      </c>
      <c r="E52" s="81">
        <v>7.213114754098362</v>
      </c>
      <c r="F52" s="81">
        <v>3.7037037037037033</v>
      </c>
      <c r="G52" s="81">
        <f t="shared" si="0"/>
        <v>10.916818457802066</v>
      </c>
      <c r="H52" s="81">
        <v>0.7798653599725667</v>
      </c>
      <c r="I52" s="81">
        <v>1.1475409836065573</v>
      </c>
      <c r="J52" s="81">
        <f t="shared" si="1"/>
        <v>110.04422480138119</v>
      </c>
    </row>
    <row r="53" spans="1:10" ht="12" customHeight="1">
      <c r="A53" s="79">
        <v>1954</v>
      </c>
      <c r="B53" s="80" t="s">
        <v>4</v>
      </c>
      <c r="C53" s="81">
        <v>97.2</v>
      </c>
      <c r="D53" s="80" t="s">
        <v>4</v>
      </c>
      <c r="E53" s="81">
        <v>7.213114754098362</v>
      </c>
      <c r="F53" s="81">
        <v>3.7037037037037033</v>
      </c>
      <c r="G53" s="81">
        <f>SUM(D53:F53)</f>
        <v>10.916818457802066</v>
      </c>
      <c r="H53" s="81">
        <v>0.7798653599725667</v>
      </c>
      <c r="I53" s="81">
        <v>1.1475409836065573</v>
      </c>
      <c r="J53" s="81">
        <f>SUM(C53,G53,H53,I53)</f>
        <v>110.04422480138119</v>
      </c>
    </row>
    <row r="54" spans="1:10" ht="12" customHeight="1">
      <c r="A54" s="79">
        <v>1955</v>
      </c>
      <c r="B54" s="80" t="s">
        <v>4</v>
      </c>
      <c r="C54" s="81">
        <v>95.6</v>
      </c>
      <c r="D54" s="80" t="s">
        <v>4</v>
      </c>
      <c r="E54" s="81">
        <v>7.213114754098362</v>
      </c>
      <c r="F54" s="81">
        <v>3.425925925925926</v>
      </c>
      <c r="G54" s="81">
        <f t="shared" si="0"/>
        <v>10.639040680024287</v>
      </c>
      <c r="H54" s="81">
        <v>0.7113722092876351</v>
      </c>
      <c r="I54" s="81">
        <v>1.0655737704918034</v>
      </c>
      <c r="J54" s="81">
        <f t="shared" si="1"/>
        <v>108.01598665980373</v>
      </c>
    </row>
    <row r="55" spans="1:10" ht="12" customHeight="1">
      <c r="A55" s="160">
        <v>1956</v>
      </c>
      <c r="B55" s="161" t="s">
        <v>4</v>
      </c>
      <c r="C55" s="162">
        <v>96.3</v>
      </c>
      <c r="D55" s="161" t="s">
        <v>4</v>
      </c>
      <c r="E55" s="162">
        <v>7.377049180327869</v>
      </c>
      <c r="F55" s="162">
        <v>3.425925925925926</v>
      </c>
      <c r="G55" s="162">
        <f t="shared" si="0"/>
        <v>10.802975106253795</v>
      </c>
      <c r="H55" s="162">
        <v>0.6389084411716932</v>
      </c>
      <c r="I55" s="162">
        <v>1.1475409836065573</v>
      </c>
      <c r="J55" s="162">
        <f t="shared" si="1"/>
        <v>108.88942453103205</v>
      </c>
    </row>
    <row r="56" spans="1:10" ht="12" customHeight="1">
      <c r="A56" s="36">
        <v>1957</v>
      </c>
      <c r="B56" s="38" t="s">
        <v>4</v>
      </c>
      <c r="C56" s="37">
        <v>97.8</v>
      </c>
      <c r="D56" s="38" t="s">
        <v>4</v>
      </c>
      <c r="E56" s="37">
        <v>7.377049180327869</v>
      </c>
      <c r="F56" s="37">
        <v>3.148148148148148</v>
      </c>
      <c r="G56" s="37">
        <f t="shared" si="0"/>
        <v>10.525197328476017</v>
      </c>
      <c r="H56" s="37">
        <v>0.6389084411716932</v>
      </c>
      <c r="I56" s="37">
        <v>0.9836065573770492</v>
      </c>
      <c r="J56" s="37">
        <f t="shared" si="1"/>
        <v>109.94771232702475</v>
      </c>
    </row>
    <row r="57" spans="1:10" ht="12" customHeight="1">
      <c r="A57" s="36">
        <v>1958</v>
      </c>
      <c r="B57" s="38" t="s">
        <v>4</v>
      </c>
      <c r="C57" s="37">
        <v>95</v>
      </c>
      <c r="D57" s="38" t="s">
        <v>4</v>
      </c>
      <c r="E57" s="37">
        <v>7.2950819672131155</v>
      </c>
      <c r="F57" s="37">
        <v>2.962962962962963</v>
      </c>
      <c r="G57" s="37">
        <f t="shared" si="0"/>
        <v>10.258044930176078</v>
      </c>
      <c r="H57" s="37">
        <v>0.6389084411716932</v>
      </c>
      <c r="I57" s="37">
        <v>0.9836065573770492</v>
      </c>
      <c r="J57" s="37">
        <f t="shared" si="1"/>
        <v>106.88055992872482</v>
      </c>
    </row>
    <row r="58" spans="1:10" ht="12" customHeight="1">
      <c r="A58" s="36">
        <v>1959</v>
      </c>
      <c r="B58" s="38" t="s">
        <v>4</v>
      </c>
      <c r="C58" s="37">
        <v>96.8</v>
      </c>
      <c r="D58" s="38" t="s">
        <v>4</v>
      </c>
      <c r="E58" s="37">
        <v>7.786885245901639</v>
      </c>
      <c r="F58" s="37">
        <v>3.425925925925926</v>
      </c>
      <c r="G58" s="37">
        <f t="shared" si="0"/>
        <v>11.212811171827566</v>
      </c>
      <c r="H58" s="37">
        <v>0.6428790586027038</v>
      </c>
      <c r="I58" s="37">
        <v>1.1475409836065573</v>
      </c>
      <c r="J58" s="37">
        <f t="shared" si="1"/>
        <v>109.80323121403683</v>
      </c>
    </row>
    <row r="59" spans="1:10" ht="12" customHeight="1">
      <c r="A59" s="36">
        <v>1960</v>
      </c>
      <c r="B59" s="38" t="s">
        <v>4</v>
      </c>
      <c r="C59" s="37">
        <v>96.4</v>
      </c>
      <c r="D59" s="38" t="s">
        <v>4</v>
      </c>
      <c r="E59" s="37">
        <v>8.032786885245903</v>
      </c>
      <c r="F59" s="37">
        <v>3.6111111111111107</v>
      </c>
      <c r="G59" s="37">
        <f t="shared" si="0"/>
        <v>11.643897996357014</v>
      </c>
      <c r="H59" s="37">
        <v>0.5704152904867617</v>
      </c>
      <c r="I59" s="37">
        <v>1.1475409836065573</v>
      </c>
      <c r="J59" s="37">
        <f t="shared" si="1"/>
        <v>109.76185427045034</v>
      </c>
    </row>
    <row r="60" spans="1:10" ht="12" customHeight="1">
      <c r="A60" s="79">
        <v>1961</v>
      </c>
      <c r="B60" s="80" t="s">
        <v>4</v>
      </c>
      <c r="C60" s="81">
        <f>Sugar!P8</f>
        <v>97.6008593510474</v>
      </c>
      <c r="D60" s="80" t="s">
        <v>4</v>
      </c>
      <c r="E60" s="80">
        <v>8.278688524590164</v>
      </c>
      <c r="F60" s="80">
        <v>3.425925925925926</v>
      </c>
      <c r="G60" s="80">
        <f t="shared" si="0"/>
        <v>11.70461445051609</v>
      </c>
      <c r="H60" s="80">
        <v>0.5671214828451279</v>
      </c>
      <c r="I60" s="80">
        <v>1.1475409836065573</v>
      </c>
      <c r="J60" s="80">
        <f t="shared" si="1"/>
        <v>111.02013626801518</v>
      </c>
    </row>
    <row r="61" spans="1:10" ht="12" customHeight="1">
      <c r="A61" s="79">
        <v>1962</v>
      </c>
      <c r="B61" s="80" t="s">
        <v>4</v>
      </c>
      <c r="C61" s="81">
        <f>Sugar!P9</f>
        <v>97.79731168815245</v>
      </c>
      <c r="D61" s="80" t="s">
        <v>4</v>
      </c>
      <c r="E61" s="81">
        <v>8.688524590163935</v>
      </c>
      <c r="F61" s="81">
        <v>3.425925925925926</v>
      </c>
      <c r="G61" s="81">
        <f>SUM(D61:F61)</f>
        <v>12.11445051608986</v>
      </c>
      <c r="H61" s="81">
        <v>0.4946577147291859</v>
      </c>
      <c r="I61" s="81">
        <v>1.0655737704918034</v>
      </c>
      <c r="J61" s="81">
        <f>SUM(C61,G61,H61,I61)</f>
        <v>111.4719936894633</v>
      </c>
    </row>
    <row r="62" spans="1:10" ht="12" customHeight="1">
      <c r="A62" s="79">
        <v>1963</v>
      </c>
      <c r="B62" s="80" t="s">
        <v>4</v>
      </c>
      <c r="C62" s="81">
        <f>Sugar!P10</f>
        <v>97.89792022531952</v>
      </c>
      <c r="D62" s="80" t="s">
        <v>4</v>
      </c>
      <c r="E62" s="81">
        <v>9.508196721311476</v>
      </c>
      <c r="F62" s="81">
        <v>3.6111111111111107</v>
      </c>
      <c r="G62" s="81">
        <f>SUM(D62:F62)</f>
        <v>13.119307832422587</v>
      </c>
      <c r="H62" s="81">
        <v>0.4946577147291859</v>
      </c>
      <c r="I62" s="81">
        <v>1.1475409836065573</v>
      </c>
      <c r="J62" s="81">
        <f>SUM(C62,G62,H62,I62)</f>
        <v>112.65942675607786</v>
      </c>
    </row>
    <row r="63" spans="1:10" ht="12" customHeight="1">
      <c r="A63" s="79">
        <v>1964</v>
      </c>
      <c r="B63" s="80" t="s">
        <v>4</v>
      </c>
      <c r="C63" s="81">
        <f>Sugar!P11</f>
        <v>97.29914137532647</v>
      </c>
      <c r="D63" s="80" t="s">
        <v>4</v>
      </c>
      <c r="E63" s="81">
        <v>10.081967213114755</v>
      </c>
      <c r="F63" s="81">
        <v>4.351851851851852</v>
      </c>
      <c r="G63" s="81">
        <f>SUM(D63:F63)</f>
        <v>14.433819064966606</v>
      </c>
      <c r="H63" s="81">
        <v>0.4946577147291859</v>
      </c>
      <c r="I63" s="81">
        <v>1.0655737704918034</v>
      </c>
      <c r="J63" s="81">
        <f>SUM(C63,G63,H63,I63)</f>
        <v>113.29319192551408</v>
      </c>
    </row>
    <row r="64" spans="1:10" ht="12" customHeight="1" thickBot="1">
      <c r="A64" s="79">
        <v>1965</v>
      </c>
      <c r="B64" s="80" t="s">
        <v>4</v>
      </c>
      <c r="C64" s="81">
        <f>Sugar!P12</f>
        <v>96.80440741563841</v>
      </c>
      <c r="D64" s="80" t="s">
        <v>4</v>
      </c>
      <c r="E64" s="81">
        <v>11.147540983606557</v>
      </c>
      <c r="F64" s="81">
        <v>4.166666666666666</v>
      </c>
      <c r="G64" s="81">
        <f>SUM(D64:F64)</f>
        <v>15.314207650273223</v>
      </c>
      <c r="H64" s="81">
        <v>0.4946577147291859</v>
      </c>
      <c r="I64" s="81">
        <v>0.9836065573770492</v>
      </c>
      <c r="J64" s="81">
        <f>SUM(C64,G64,H64,I64)</f>
        <v>113.59687933801786</v>
      </c>
    </row>
    <row r="65" spans="1:29" s="6" customFormat="1" ht="12" customHeight="1" thickTop="1">
      <c r="A65" s="222" t="s">
        <v>3</v>
      </c>
      <c r="B65" s="223"/>
      <c r="C65" s="223"/>
      <c r="D65" s="223"/>
      <c r="E65" s="223"/>
      <c r="F65" s="223"/>
      <c r="G65" s="223"/>
      <c r="H65" s="223"/>
      <c r="I65" s="223"/>
      <c r="J65" s="224"/>
      <c r="K6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6" customFormat="1" ht="12" customHeight="1">
      <c r="A66" s="225"/>
      <c r="B66" s="226"/>
      <c r="C66" s="226"/>
      <c r="D66" s="226"/>
      <c r="E66" s="226"/>
      <c r="F66" s="226"/>
      <c r="G66" s="226"/>
      <c r="H66" s="226"/>
      <c r="I66" s="226"/>
      <c r="J66" s="227"/>
      <c r="K6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17" s="6" customFormat="1" ht="12" customHeight="1">
      <c r="A67" s="186" t="s">
        <v>76</v>
      </c>
      <c r="B67" s="187"/>
      <c r="C67" s="187"/>
      <c r="D67" s="187"/>
      <c r="E67" s="187"/>
      <c r="F67" s="187"/>
      <c r="G67" s="187"/>
      <c r="H67" s="187"/>
      <c r="I67" s="187"/>
      <c r="J67" s="188"/>
      <c r="K67"/>
      <c r="L67" s="73"/>
      <c r="M67" s="73"/>
      <c r="N67" s="5"/>
      <c r="O67" s="5"/>
      <c r="P67" s="5"/>
      <c r="Q67" s="5"/>
    </row>
    <row r="68" spans="1:17" s="6" customFormat="1" ht="12" customHeight="1">
      <c r="A68" s="186"/>
      <c r="B68" s="187"/>
      <c r="C68" s="187"/>
      <c r="D68" s="187"/>
      <c r="E68" s="187"/>
      <c r="F68" s="187"/>
      <c r="G68" s="187"/>
      <c r="H68" s="187"/>
      <c r="I68" s="187"/>
      <c r="J68" s="188"/>
      <c r="K68"/>
      <c r="L68" s="73"/>
      <c r="M68" s="73"/>
      <c r="N68" s="5"/>
      <c r="O68" s="5"/>
      <c r="P68" s="5"/>
      <c r="Q68" s="5"/>
    </row>
    <row r="69" spans="1:29" s="6" customFormat="1" ht="12" customHeight="1">
      <c r="A69" s="186"/>
      <c r="B69" s="187"/>
      <c r="C69" s="187"/>
      <c r="D69" s="187"/>
      <c r="E69" s="187"/>
      <c r="F69" s="187"/>
      <c r="G69" s="187"/>
      <c r="H69" s="187"/>
      <c r="I69" s="187"/>
      <c r="J69" s="188"/>
      <c r="K6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6" customFormat="1" ht="12" customHeight="1">
      <c r="A70" s="212" t="s">
        <v>101</v>
      </c>
      <c r="B70" s="213"/>
      <c r="C70" s="213"/>
      <c r="D70" s="213"/>
      <c r="E70" s="213"/>
      <c r="F70" s="213"/>
      <c r="G70" s="213"/>
      <c r="H70" s="213"/>
      <c r="I70" s="213"/>
      <c r="J70" s="214"/>
      <c r="K70" s="7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1:29" ht="12" customHeight="1"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</row>
  </sheetData>
  <sheetProtection/>
  <mergeCells count="20">
    <mergeCell ref="D3:G4"/>
    <mergeCell ref="I3:I6"/>
    <mergeCell ref="J3:J6"/>
    <mergeCell ref="A65:J65"/>
    <mergeCell ref="A66:J66"/>
    <mergeCell ref="A67:J68"/>
    <mergeCell ref="B7:J7"/>
    <mergeCell ref="G5:G6"/>
    <mergeCell ref="H3:H6"/>
    <mergeCell ref="B3:C4"/>
    <mergeCell ref="A70:J70"/>
    <mergeCell ref="A69:J69"/>
    <mergeCell ref="A2:A6"/>
    <mergeCell ref="A1:H1"/>
    <mergeCell ref="B5:B6"/>
    <mergeCell ref="C5:C6"/>
    <mergeCell ref="I1:J1"/>
    <mergeCell ref="D5:D6"/>
    <mergeCell ref="E5:E6"/>
    <mergeCell ref="F5:F6"/>
  </mergeCells>
  <printOptions horizontalCentered="1" verticalCentered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N81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11" width="12.7109375" style="4" customWidth="1"/>
    <col min="12" max="29" width="12.7109375" style="5" customWidth="1"/>
    <col min="30" max="16384" width="12.7109375" style="6" customWidth="1"/>
  </cols>
  <sheetData>
    <row r="1" spans="1:29" s="47" customFormat="1" ht="12" customHeight="1" thickBot="1">
      <c r="A1" s="238" t="s">
        <v>85</v>
      </c>
      <c r="B1" s="238"/>
      <c r="C1" s="238"/>
      <c r="D1" s="238"/>
      <c r="E1" s="238"/>
      <c r="F1" s="238"/>
      <c r="G1" s="238"/>
      <c r="H1" s="238"/>
      <c r="I1" s="238"/>
      <c r="J1" s="175" t="s">
        <v>5</v>
      </c>
      <c r="K1" s="175"/>
      <c r="L1" s="7"/>
      <c r="M1" s="7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11" ht="12" customHeight="1" thickTop="1">
      <c r="A2" s="192" t="s">
        <v>0</v>
      </c>
      <c r="B2" s="178" t="s">
        <v>36</v>
      </c>
      <c r="C2" s="8" t="s">
        <v>6</v>
      </c>
      <c r="D2" s="9"/>
      <c r="E2" s="9"/>
      <c r="F2" s="9"/>
      <c r="G2" s="9"/>
      <c r="H2" s="8"/>
      <c r="I2" s="9"/>
      <c r="J2" s="9"/>
      <c r="K2" s="9"/>
    </row>
    <row r="3" spans="1:11" ht="12" customHeight="1">
      <c r="A3" s="193"/>
      <c r="B3" s="179"/>
      <c r="C3" s="208" t="s">
        <v>88</v>
      </c>
      <c r="D3" s="209"/>
      <c r="E3" s="169" t="s">
        <v>7</v>
      </c>
      <c r="F3" s="170"/>
      <c r="G3" s="170"/>
      <c r="H3" s="171"/>
      <c r="I3" s="201" t="s">
        <v>67</v>
      </c>
      <c r="J3" s="218" t="s">
        <v>12</v>
      </c>
      <c r="K3" s="199" t="s">
        <v>66</v>
      </c>
    </row>
    <row r="4" spans="1:11" ht="12" customHeight="1">
      <c r="A4" s="193"/>
      <c r="B4" s="179"/>
      <c r="C4" s="210"/>
      <c r="D4" s="211"/>
      <c r="E4" s="172"/>
      <c r="F4" s="173"/>
      <c r="G4" s="173"/>
      <c r="H4" s="174"/>
      <c r="I4" s="231"/>
      <c r="J4" s="221"/>
      <c r="K4" s="200"/>
    </row>
    <row r="5" spans="1:11" ht="12" customHeight="1">
      <c r="A5" s="193"/>
      <c r="B5" s="179"/>
      <c r="C5" s="218" t="s">
        <v>8</v>
      </c>
      <c r="D5" s="218" t="s">
        <v>9</v>
      </c>
      <c r="E5" s="218" t="s">
        <v>44</v>
      </c>
      <c r="F5" s="218" t="s">
        <v>10</v>
      </c>
      <c r="G5" s="218" t="s">
        <v>11</v>
      </c>
      <c r="H5" s="205" t="s">
        <v>1</v>
      </c>
      <c r="I5" s="231"/>
      <c r="J5" s="221"/>
      <c r="K5" s="200"/>
    </row>
    <row r="6" spans="1:11" ht="12" customHeight="1">
      <c r="A6" s="194"/>
      <c r="B6" s="180"/>
      <c r="C6" s="219"/>
      <c r="D6" s="219"/>
      <c r="E6" s="219"/>
      <c r="F6" s="219"/>
      <c r="G6" s="219"/>
      <c r="H6" s="219"/>
      <c r="I6" s="202"/>
      <c r="J6" s="219"/>
      <c r="K6" s="172"/>
    </row>
    <row r="7" spans="1:222" ht="12" customHeight="1">
      <c r="A7" s="74"/>
      <c r="B7" s="57" t="s">
        <v>55</v>
      </c>
      <c r="C7" s="203" t="s">
        <v>56</v>
      </c>
      <c r="D7" s="204"/>
      <c r="E7" s="204"/>
      <c r="F7" s="204"/>
      <c r="G7" s="204"/>
      <c r="H7" s="204"/>
      <c r="I7" s="204"/>
      <c r="J7" s="204"/>
      <c r="K7" s="20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</row>
    <row r="8" spans="1:11" ht="12" customHeight="1">
      <c r="A8" s="33">
        <v>1966</v>
      </c>
      <c r="B8" s="51">
        <f>'[1]Pop'!D187</f>
        <v>196.56</v>
      </c>
      <c r="C8" s="34">
        <f>((((SweetenersPerCap!C8/365)*16)*28.3495)/4)</f>
        <v>32.35454000590987</v>
      </c>
      <c r="D8" s="34">
        <f>((((SweetenersPerCap!D8/365)*16)*28.3495)/4)</f>
        <v>30.237887855990518</v>
      </c>
      <c r="E8" s="39" t="s">
        <v>4</v>
      </c>
      <c r="F8" s="34">
        <f>((((SweetenersPerCap!F8/365)*16)*28.3495)/4)</f>
        <v>3.0086640068075003</v>
      </c>
      <c r="G8" s="34">
        <f>((((SweetenersPerCap!G8/365)*16)*28.3495)/4)</f>
        <v>1.311435247461823</v>
      </c>
      <c r="H8" s="34">
        <f>((((SweetenersPerCap!H8/365)*16)*28.3495)/4)</f>
        <v>4.320099254269323</v>
      </c>
      <c r="I8" s="34">
        <f>((((SweetenersPerCap!I8/365)*16)*28.3495)/4)</f>
        <v>0.21812049442186426</v>
      </c>
      <c r="J8" s="34">
        <f>((((SweetenersPerCap!J8/365)*16)*28.3495)/4)</f>
        <v>0.30979432541076374</v>
      </c>
      <c r="K8" s="34">
        <f>((((SweetenersPerCap!K8/365)*16)*28.3495)/4)</f>
        <v>35.08590193009247</v>
      </c>
    </row>
    <row r="9" spans="1:11" ht="12" customHeight="1">
      <c r="A9" s="33">
        <v>1967</v>
      </c>
      <c r="B9" s="51">
        <f>'[1]Pop'!D188</f>
        <v>198.712</v>
      </c>
      <c r="C9" s="34">
        <f>((((SweetenersPerCap!C9/365)*16)*28.3495)/4)</f>
        <v>32.751485374027915</v>
      </c>
      <c r="D9" s="34">
        <f>((((SweetenersPerCap!D9/365)*16)*28.3495)/4)</f>
        <v>30.608864835540103</v>
      </c>
      <c r="E9" s="34">
        <f>((((SweetenersPerCap!E9/365)*16)*28.3495)/4)</f>
        <v>0.009380795887157128</v>
      </c>
      <c r="F9" s="34">
        <f>((((SweetenersPerCap!F9/365)*16)*28.3495)/4)</f>
        <v>3.0763816681481875</v>
      </c>
      <c r="G9" s="34">
        <f>((((SweetenersPerCap!G9/365)*16)*28.3495)/4)</f>
        <v>1.3378140630592523</v>
      </c>
      <c r="H9" s="34">
        <f>((((SweetenersPerCap!H9/365)*16)*28.3495)/4)</f>
        <v>4.423576527094597</v>
      </c>
      <c r="I9" s="34">
        <f>((((SweetenersPerCap!I9/365)*16)*28.3495)/4)</f>
        <v>0.15634659811928547</v>
      </c>
      <c r="J9" s="34">
        <f>((((SweetenersPerCap!J9/365)*16)*28.3495)/4)</f>
        <v>0.2782969446523281</v>
      </c>
      <c r="K9" s="34">
        <f>((((SweetenersPerCap!K9/365)*16)*28.3495)/4)</f>
        <v>35.46708490540632</v>
      </c>
    </row>
    <row r="10" spans="1:11" ht="12" customHeight="1">
      <c r="A10" s="33">
        <v>1968</v>
      </c>
      <c r="B10" s="51">
        <f>'[1]Pop'!D189</f>
        <v>200.706</v>
      </c>
      <c r="C10" s="34">
        <f>((((SweetenersPerCap!C10/365)*16)*28.3495)/4)</f>
        <v>32.98954930192312</v>
      </c>
      <c r="D10" s="34">
        <f>((((SweetenersPerCap!D10/365)*16)*28.3495)/4)</f>
        <v>30.831354487778622</v>
      </c>
      <c r="E10" s="34">
        <f>((((SweetenersPerCap!E10/365)*16)*28.3495)/4)</f>
        <v>0.04643799169752691</v>
      </c>
      <c r="F10" s="34">
        <f>((((SweetenersPerCap!F10/365)*16)*28.3495)/4)</f>
        <v>3.190517725489001</v>
      </c>
      <c r="G10" s="34">
        <f>((((SweetenersPerCap!G10/365)*16)*28.3495)/4)</f>
        <v>1.3730847302447018</v>
      </c>
      <c r="H10" s="34">
        <f>((((SweetenersPerCap!H10/365)*16)*28.3495)/4)</f>
        <v>4.6100404474312295</v>
      </c>
      <c r="I10" s="34">
        <f>((((SweetenersPerCap!I10/365)*16)*28.3495)/4)</f>
        <v>0.21671062792179224</v>
      </c>
      <c r="J10" s="34">
        <f>((((SweetenersPerCap!J10/365)*16)*28.3495)/4)</f>
        <v>0.27862795018516145</v>
      </c>
      <c r="K10" s="34">
        <f>((((SweetenersPerCap!K10/365)*16)*28.3495)/4)</f>
        <v>35.93673351331681</v>
      </c>
    </row>
    <row r="11" spans="1:11" ht="12" customHeight="1">
      <c r="A11" s="33">
        <v>1969</v>
      </c>
      <c r="B11" s="51">
        <f>'[1]Pop'!D190</f>
        <v>202.677</v>
      </c>
      <c r="C11" s="34">
        <f>((((SweetenersPerCap!C11/365)*16)*28.3495)/4)</f>
        <v>33.57006468420196</v>
      </c>
      <c r="D11" s="34">
        <f>((((SweetenersPerCap!D11/365)*16)*28.3495)/4)</f>
        <v>31.373892228226172</v>
      </c>
      <c r="E11" s="34">
        <f>((((SweetenersPerCap!E11/365)*16)*28.3495)/4)</f>
        <v>0.10117005795238945</v>
      </c>
      <c r="F11" s="34">
        <f>((((SweetenersPerCap!F11/365)*16)*28.3495)/4)</f>
        <v>3.2525252715558723</v>
      </c>
      <c r="G11" s="34">
        <f>((((SweetenersPerCap!G11/365)*16)*28.3495)/4)</f>
        <v>1.4069965220185352</v>
      </c>
      <c r="H11" s="34">
        <f>((((SweetenersPerCap!H11/365)*16)*28.3495)/4)</f>
        <v>4.760691851526797</v>
      </c>
      <c r="I11" s="34">
        <f>((((SweetenersPerCap!I11/365)*16)*28.3495)/4)</f>
        <v>0.18701131924532596</v>
      </c>
      <c r="J11" s="34">
        <f>((((SweetenersPerCap!J11/365)*16)*28.3495)/4)</f>
        <v>0.30964169252094953</v>
      </c>
      <c r="K11" s="34">
        <f>((((SweetenersPerCap!K11/365)*16)*28.3495)/4)</f>
        <v>36.631237091519246</v>
      </c>
    </row>
    <row r="12" spans="1:222" ht="12" customHeight="1">
      <c r="A12" s="33">
        <v>1970</v>
      </c>
      <c r="B12" s="51">
        <f>'[1]Pop'!D191</f>
        <v>205.052</v>
      </c>
      <c r="C12" s="34">
        <f>((((SweetenersPerCap!C12/365)*16)*28.3495)/4)</f>
        <v>33.826685165593815</v>
      </c>
      <c r="D12" s="34">
        <f>((((SweetenersPerCap!D12/365)*16)*28.3495)/4)</f>
        <v>31.613724453825895</v>
      </c>
      <c r="E12" s="34">
        <f>((((SweetenersPerCap!E12/365)*16)*28.3495)/4)</f>
        <v>0.1702476131695851</v>
      </c>
      <c r="F12" s="34">
        <f>((((SweetenersPerCap!F12/365)*16)*28.3495)/4)</f>
        <v>3.339006480851698</v>
      </c>
      <c r="G12" s="34">
        <f>((((SweetenersPerCap!G12/365)*16)*28.3495)/4)</f>
        <v>1.4277085343670926</v>
      </c>
      <c r="H12" s="34">
        <f>((((SweetenersPerCap!H12/365)*16)*28.3495)/4)</f>
        <v>4.936962628388375</v>
      </c>
      <c r="I12" s="34">
        <f>((((SweetenersPerCap!I12/365)*16)*28.3495)/4)</f>
        <v>0.15454277017336598</v>
      </c>
      <c r="J12" s="34">
        <f>((((SweetenersPerCap!J12/365)*16)*28.3495)/4)</f>
        <v>0.3121157907422882</v>
      </c>
      <c r="K12" s="34">
        <f>((((SweetenersPerCap!K12/365)*16)*28.3495)/4)</f>
        <v>37.01734564312993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</row>
    <row r="13" spans="1:222" ht="12" customHeight="1">
      <c r="A13" s="76">
        <v>1971</v>
      </c>
      <c r="B13" s="77">
        <f>'[1]Pop'!D192</f>
        <v>207.661</v>
      </c>
      <c r="C13" s="78">
        <f>((((SweetenersPerCap!C13/365)*16)*28.3495)/4)</f>
        <v>33.94627189083789</v>
      </c>
      <c r="D13" s="78">
        <f>((((SweetenersPerCap!D13/365)*16)*28.3495)/4)</f>
        <v>31.725487748446756</v>
      </c>
      <c r="E13" s="78">
        <f>((((SweetenersPerCap!E13/365)*16)*28.3495)/4)</f>
        <v>0.25622102101440747</v>
      </c>
      <c r="F13" s="78">
        <f>((((SweetenersPerCap!F13/365)*16)*28.3495)/4)</f>
        <v>3.4802517735923884</v>
      </c>
      <c r="G13" s="78">
        <f>((((SweetenersPerCap!G13/365)*16)*28.3495)/4)</f>
        <v>1.4415271641683136</v>
      </c>
      <c r="H13" s="78">
        <f>((((SweetenersPerCap!H13/365)*16)*28.3495)/4)</f>
        <v>5.177999958775108</v>
      </c>
      <c r="I13" s="78">
        <f>((((SweetenersPerCap!I13/365)*16)*28.3495)/4)</f>
        <v>0.15559331320613223</v>
      </c>
      <c r="J13" s="78">
        <f>((((SweetenersPerCap!J13/365)*16)*28.3495)/4)</f>
        <v>0.2782726563109673</v>
      </c>
      <c r="K13" s="78">
        <f>((((SweetenersPerCap!K13/365)*16)*28.3495)/4)</f>
        <v>37.33735367673897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</row>
    <row r="14" spans="1:222" ht="12" customHeight="1">
      <c r="A14" s="76">
        <v>1972</v>
      </c>
      <c r="B14" s="77">
        <f>'[1]Pop'!D193</f>
        <v>209.896</v>
      </c>
      <c r="C14" s="78">
        <f>((((SweetenersPerCap!C14/365)*16)*28.3495)/4)</f>
        <v>34.00517271175653</v>
      </c>
      <c r="D14" s="78">
        <f>((((SweetenersPerCap!D14/365)*16)*28.3495)/4)</f>
        <v>31.780535244632308</v>
      </c>
      <c r="E14" s="78">
        <f>((((SweetenersPerCap!E14/365)*16)*28.3495)/4)</f>
        <v>0.35867223285699673</v>
      </c>
      <c r="F14" s="78">
        <f>((((SweetenersPerCap!F14/365)*16)*28.3495)/4)</f>
        <v>3.7220455485717387</v>
      </c>
      <c r="G14" s="78">
        <f>((((SweetenersPerCap!G14/365)*16)*28.3495)/4)</f>
        <v>1.4343451121259791</v>
      </c>
      <c r="H14" s="78">
        <f>((((SweetenersPerCap!H14/365)*16)*28.3495)/4)</f>
        <v>5.515062893554715</v>
      </c>
      <c r="I14" s="78">
        <f>((((SweetenersPerCap!I14/365)*16)*28.3495)/4)</f>
        <v>0.15393653530176196</v>
      </c>
      <c r="J14" s="78">
        <f>((((SweetenersPerCap!J14/365)*16)*28.3495)/4)</f>
        <v>0.31083338859009624</v>
      </c>
      <c r="K14" s="78">
        <f>((((SweetenersPerCap!K14/365)*16)*28.3495)/4)</f>
        <v>37.76036806207888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</row>
    <row r="15" spans="1:222" ht="12" customHeight="1">
      <c r="A15" s="76">
        <v>1973</v>
      </c>
      <c r="B15" s="77">
        <f>'[1]Pop'!D194</f>
        <v>211.909</v>
      </c>
      <c r="C15" s="78">
        <f>((((SweetenersPerCap!C15/365)*16)*28.3495)/4)</f>
        <v>33.51207789696753</v>
      </c>
      <c r="D15" s="78">
        <f>((((SweetenersPerCap!D15/365)*16)*28.3495)/4)</f>
        <v>31.319698969128677</v>
      </c>
      <c r="E15" s="78">
        <f>((((SweetenersPerCap!E15/365)*16)*28.3495)/4)</f>
        <v>0.6406649459554649</v>
      </c>
      <c r="F15" s="78">
        <f>((((SweetenersPerCap!F15/365)*16)*28.3495)/4)</f>
        <v>4.059558377158146</v>
      </c>
      <c r="G15" s="78">
        <f>((((SweetenersPerCap!G15/365)*16)*28.3495)/4)</f>
        <v>1.435087515324651</v>
      </c>
      <c r="H15" s="78">
        <f>((((SweetenersPerCap!H15/365)*16)*28.3495)/4)</f>
        <v>6.1353108384382615</v>
      </c>
      <c r="I15" s="78">
        <f>((((SweetenersPerCap!I15/365)*16)*28.3495)/4)</f>
        <v>0.15540643350593047</v>
      </c>
      <c r="J15" s="78">
        <f>((((SweetenersPerCap!J15/365)*16)*28.3495)/4)</f>
        <v>0.27855870156723384</v>
      </c>
      <c r="K15" s="78">
        <f>((((SweetenersPerCap!K15/365)*16)*28.3495)/4)</f>
        <v>37.888974942640104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</row>
    <row r="16" spans="1:222" ht="12" customHeight="1">
      <c r="A16" s="76">
        <v>1974</v>
      </c>
      <c r="B16" s="77">
        <f>'[1]Pop'!D195</f>
        <v>213.854</v>
      </c>
      <c r="C16" s="78">
        <f>((((SweetenersPerCap!C16/365)*16)*28.3495)/4)</f>
        <v>31.801010060506005</v>
      </c>
      <c r="D16" s="78">
        <f>((((SweetenersPerCap!D16/365)*16)*28.3495)/4)</f>
        <v>29.72057015000555</v>
      </c>
      <c r="E16" s="78">
        <f>((((SweetenersPerCap!E16/365)*16)*28.3495)/4)</f>
        <v>0.8582699334386746</v>
      </c>
      <c r="F16" s="78">
        <f>((((SweetenersPerCap!F16/365)*16)*28.3495)/4)</f>
        <v>4.301608879441625</v>
      </c>
      <c r="G16" s="78">
        <f>((((SweetenersPerCap!G16/365)*16)*28.3495)/4)</f>
        <v>1.4130863807096148</v>
      </c>
      <c r="H16" s="78">
        <f>((((SweetenersPerCap!H16/365)*16)*28.3495)/4)</f>
        <v>6.572965193589915</v>
      </c>
      <c r="I16" s="78">
        <f>((((SweetenersPerCap!I16/365)*16)*28.3495)/4)</f>
        <v>0.12493772796726893</v>
      </c>
      <c r="J16" s="78">
        <f>((((SweetenersPerCap!J16/365)*16)*28.3495)/4)</f>
        <v>0.217914641803376</v>
      </c>
      <c r="K16" s="78">
        <f>((((SweetenersPerCap!K16/365)*16)*28.3495)/4)</f>
        <v>36.63638771336611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</row>
    <row r="17" spans="1:222" ht="12" customHeight="1">
      <c r="A17" s="76">
        <v>1975</v>
      </c>
      <c r="B17" s="77">
        <f>'[1]Pop'!D196</f>
        <v>215.973</v>
      </c>
      <c r="C17" s="78">
        <f>((((SweetenersPerCap!C17/365)*16)*28.3495)/4)</f>
        <v>29.6390726161927</v>
      </c>
      <c r="D17" s="78">
        <f>((((SweetenersPerCap!D17/365)*16)*28.3495)/4)</f>
        <v>27.700067865600655</v>
      </c>
      <c r="E17" s="78">
        <f>((((SweetenersPerCap!E17/365)*16)*28.3495)/4)</f>
        <v>1.5158593258962039</v>
      </c>
      <c r="F17" s="78">
        <f>((((SweetenersPerCap!F17/365)*16)*28.3495)/4)</f>
        <v>4.357524113611613</v>
      </c>
      <c r="G17" s="78">
        <f>((((SweetenersPerCap!G17/365)*16)*28.3495)/4)</f>
        <v>1.3610784612409377</v>
      </c>
      <c r="H17" s="78">
        <f>((((SweetenersPerCap!H17/365)*16)*28.3495)/4)</f>
        <v>7.234461900748754</v>
      </c>
      <c r="I17" s="78">
        <f>((((SweetenersPerCap!I17/365)*16)*28.3495)/4)</f>
        <v>0.12371191249235935</v>
      </c>
      <c r="J17" s="78">
        <f>((((SweetenersPerCap!J17/365)*16)*28.3495)/4)</f>
        <v>0.3107182918412746</v>
      </c>
      <c r="K17" s="78">
        <f>((((SweetenersPerCap!K17/365)*16)*28.3495)/4)</f>
        <v>35.36895997068304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222" ht="12" customHeight="1">
      <c r="A18" s="33">
        <v>1976</v>
      </c>
      <c r="B18" s="51">
        <f>'[1]Pop'!D197</f>
        <v>218.035</v>
      </c>
      <c r="C18" s="34">
        <f>((((SweetenersPerCap!C18/365)*16)*28.3495)/4)</f>
        <v>31.04300934467289</v>
      </c>
      <c r="D18" s="34">
        <f>((((SweetenersPerCap!D18/365)*16)*28.3495)/4)</f>
        <v>29.012158266049422</v>
      </c>
      <c r="E18" s="34">
        <f>((((SweetenersPerCap!E18/365)*16)*28.3495)/4)</f>
        <v>2.2291452396803955</v>
      </c>
      <c r="F18" s="34">
        <f>((((SweetenersPerCap!F18/365)*16)*28.3495)/4)</f>
        <v>4.314330678981727</v>
      </c>
      <c r="G18" s="34">
        <f>((((SweetenersPerCap!G18/365)*16)*28.3495)/4)</f>
        <v>1.2876593539242631</v>
      </c>
      <c r="H18" s="34">
        <f>((((SweetenersPerCap!H18/365)*16)*28.3495)/4)</f>
        <v>7.831135272586386</v>
      </c>
      <c r="I18" s="34">
        <f>((((SweetenersPerCap!I18/365)*16)*28.3495)/4)</f>
        <v>0.12539175719871543</v>
      </c>
      <c r="J18" s="34">
        <f>((((SweetenersPerCap!J18/365)*16)*28.3495)/4)</f>
        <v>0.2849812663607169</v>
      </c>
      <c r="K18" s="34">
        <f>((((SweetenersPerCap!K18/365)*16)*28.3495)/4)</f>
        <v>37.25366656219524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</row>
    <row r="19" spans="1:222" ht="12" customHeight="1">
      <c r="A19" s="33">
        <v>1977</v>
      </c>
      <c r="B19" s="51">
        <f>'[1]Pop'!D198</f>
        <v>220.23899999999998</v>
      </c>
      <c r="C19" s="34">
        <f>((((SweetenersPerCap!C19/365)*16)*28.3495)/4)</f>
        <v>31.313538822426224</v>
      </c>
      <c r="D19" s="34">
        <f>((((SweetenersPerCap!D19/365)*16)*28.3495)/4)</f>
        <v>29.264989553669416</v>
      </c>
      <c r="E19" s="34">
        <f>((((SweetenersPerCap!E19/365)*16)*28.3495)/4)</f>
        <v>2.981817943938789</v>
      </c>
      <c r="F19" s="34">
        <f>((((SweetenersPerCap!F19/365)*16)*28.3495)/4)</f>
        <v>4.2804110873946595</v>
      </c>
      <c r="G19" s="34">
        <f>((((SweetenersPerCap!G19/365)*16)*28.3495)/4)</f>
        <v>1.2089582077552488</v>
      </c>
      <c r="H19" s="34">
        <f>((((SweetenersPerCap!H19/365)*16)*28.3495)/4)</f>
        <v>8.4711872390887</v>
      </c>
      <c r="I19" s="34">
        <f>((((SweetenersPerCap!I19/365)*16)*28.3495)/4)</f>
        <v>0.12413692298285917</v>
      </c>
      <c r="J19" s="34">
        <f>((((SweetenersPerCap!J19/365)*16)*28.3495)/4)</f>
        <v>0.282129370415589</v>
      </c>
      <c r="K19" s="34">
        <f>((((SweetenersPerCap!K19/365)*16)*28.3495)/4)</f>
        <v>38.14244308615656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</row>
    <row r="20" spans="1:222" ht="12" customHeight="1">
      <c r="A20" s="33">
        <v>1978</v>
      </c>
      <c r="B20" s="51">
        <f>'[1]Pop'!D199</f>
        <v>222.585</v>
      </c>
      <c r="C20" s="34">
        <f>((((SweetenersPerCap!C20/365)*16)*28.3495)/4)</f>
        <v>30.397273431944264</v>
      </c>
      <c r="D20" s="34">
        <f>((((SweetenersPerCap!D20/365)*16)*28.3495)/4)</f>
        <v>28.408666758826442</v>
      </c>
      <c r="E20" s="34">
        <f>((((SweetenersPerCap!E20/365)*16)*28.3495)/4)</f>
        <v>3.345220830805376</v>
      </c>
      <c r="F20" s="34">
        <f>((((SweetenersPerCap!F20/365)*16)*28.3495)/4)</f>
        <v>4.329178621385519</v>
      </c>
      <c r="G20" s="34">
        <f>((((SweetenersPerCap!G20/365)*16)*28.3495)/4)</f>
        <v>1.1455185554294942</v>
      </c>
      <c r="H20" s="34">
        <f>((((SweetenersPerCap!H20/365)*16)*28.3495)/4)</f>
        <v>8.81991800762039</v>
      </c>
      <c r="I20" s="34">
        <f>((((SweetenersPerCap!I20/365)*16)*28.3495)/4)</f>
        <v>0.12562010326361395</v>
      </c>
      <c r="J20" s="34">
        <f>((((SweetenersPerCap!J20/365)*16)*28.3495)/4)</f>
        <v>0.3349869420363038</v>
      </c>
      <c r="K20" s="34">
        <f>((((SweetenersPerCap!K20/365)*16)*28.3495)/4)</f>
        <v>37.68919181174675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</row>
    <row r="21" spans="1:222" ht="12" customHeight="1">
      <c r="A21" s="33">
        <v>1979</v>
      </c>
      <c r="B21" s="51">
        <f>'[1]Pop'!D200</f>
        <v>225.055</v>
      </c>
      <c r="C21" s="34">
        <f>((((SweetenersPerCap!C21/365)*16)*28.3495)/4)</f>
        <v>29.69645807737104</v>
      </c>
      <c r="D21" s="34">
        <f>((((SweetenersPerCap!D21/365)*16)*28.3495)/4)</f>
        <v>27.75369913772986</v>
      </c>
      <c r="E21" s="34">
        <f>((((SweetenersPerCap!E21/365)*16)*28.3495)/4)</f>
        <v>4.58258341913314</v>
      </c>
      <c r="F21" s="34">
        <f>((((SweetenersPerCap!F21/365)*16)*28.3495)/4)</f>
        <v>4.194354823475418</v>
      </c>
      <c r="G21" s="34">
        <f>((((SweetenersPerCap!G21/365)*16)*28.3495)/4)</f>
        <v>1.1009887287338893</v>
      </c>
      <c r="H21" s="34">
        <f>((((SweetenersPerCap!H21/365)*16)*28.3495)/4)</f>
        <v>9.877926971342447</v>
      </c>
      <c r="I21" s="34">
        <f>((((SweetenersPerCap!I21/365)*16)*28.3495)/4)</f>
        <v>0.12148049046154014</v>
      </c>
      <c r="J21" s="34">
        <f>((((SweetenersPerCap!J21/365)*16)*28.3495)/4)</f>
        <v>0.3230276678181863</v>
      </c>
      <c r="K21" s="34">
        <f>((((SweetenersPerCap!K21/365)*16)*28.3495)/4)</f>
        <v>38.07613426735203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</row>
    <row r="22" spans="1:222" ht="12" customHeight="1">
      <c r="A22" s="33">
        <v>1980</v>
      </c>
      <c r="B22" s="51">
        <f>'[1]Pop'!D201</f>
        <v>227.726</v>
      </c>
      <c r="C22" s="34">
        <f>((((SweetenersPerCap!C22/365)*16)*28.3495)/4)</f>
        <v>27.801067396663548</v>
      </c>
      <c r="D22" s="34">
        <f>((((SweetenersPerCap!D22/365)*16)*28.3495)/4)</f>
        <v>25.98230597819024</v>
      </c>
      <c r="E22" s="34">
        <f>((((SweetenersPerCap!E22/365)*16)*28.3495)/4)</f>
        <v>5.889150389011938</v>
      </c>
      <c r="F22" s="34">
        <f>((((SweetenersPerCap!F22/365)*16)*28.3495)/4)</f>
        <v>4.01594317660529</v>
      </c>
      <c r="G22" s="34">
        <f>((((SweetenersPerCap!G22/365)*16)*28.3495)/4)</f>
        <v>1.0734147921336372</v>
      </c>
      <c r="H22" s="34">
        <f>((((SweetenersPerCap!H22/365)*16)*28.3495)/4)</f>
        <v>10.978508357750865</v>
      </c>
      <c r="I22" s="34">
        <f>((((SweetenersPerCap!I22/365)*16)*28.3495)/4)</f>
        <v>0.1364268691562643</v>
      </c>
      <c r="J22" s="34">
        <f>((((SweetenersPerCap!J22/365)*16)*28.3495)/4)</f>
        <v>0.25613598976612</v>
      </c>
      <c r="K22" s="34">
        <f>((((SweetenersPerCap!K22/365)*16)*28.3495)/4)</f>
        <v>37.35337719486349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</row>
    <row r="23" spans="1:222" ht="12" customHeight="1">
      <c r="A23" s="76">
        <v>1981</v>
      </c>
      <c r="B23" s="77">
        <f>'[1]Pop'!D202</f>
        <v>229.966</v>
      </c>
      <c r="C23" s="78">
        <f>((((SweetenersPerCap!C23/365)*16)*28.3495)/4)</f>
        <v>26.395445997436905</v>
      </c>
      <c r="D23" s="78">
        <f>((((SweetenersPerCap!D23/365)*16)*28.3495)/4)</f>
        <v>24.668641119099895</v>
      </c>
      <c r="E23" s="78">
        <f>((((SweetenersPerCap!E23/365)*16)*28.3495)/4)</f>
        <v>7.094077117622483</v>
      </c>
      <c r="F23" s="78">
        <f>((((SweetenersPerCap!F23/365)*16)*28.3495)/4)</f>
        <v>4.015399454225455</v>
      </c>
      <c r="G23" s="78">
        <f>((((SweetenersPerCap!G23/365)*16)*28.3495)/4)</f>
        <v>1.0524133704577412</v>
      </c>
      <c r="H23" s="78">
        <f>((((SweetenersPerCap!H23/365)*16)*28.3495)/4)</f>
        <v>12.16188994230568</v>
      </c>
      <c r="I23" s="78">
        <f>((((SweetenersPerCap!I23/365)*16)*28.3495)/4)</f>
        <v>0.12429015414905288</v>
      </c>
      <c r="J23" s="78">
        <f>((((SweetenersPerCap!J23/365)*16)*28.3495)/4)</f>
        <v>0.2601446965537133</v>
      </c>
      <c r="K23" s="78">
        <f>((((SweetenersPerCap!K23/365)*16)*28.3495)/4)</f>
        <v>37.21496591210833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</row>
    <row r="24" spans="1:222" ht="12" customHeight="1">
      <c r="A24" s="76">
        <v>1982</v>
      </c>
      <c r="B24" s="77">
        <f>'[1]Pop'!D203</f>
        <v>232.188</v>
      </c>
      <c r="C24" s="78">
        <f>((((SweetenersPerCap!C24/365)*16)*28.3495)/4)</f>
        <v>24.49436684632741</v>
      </c>
      <c r="D24" s="78">
        <f>((((SweetenersPerCap!D24/365)*16)*28.3495)/4)</f>
        <v>22.891931632081704</v>
      </c>
      <c r="E24" s="78">
        <f>((((SweetenersPerCap!E24/365)*16)*28.3495)/4)</f>
        <v>8.269267408618893</v>
      </c>
      <c r="F24" s="78">
        <f>((((SweetenersPerCap!F24/365)*16)*28.3495)/4)</f>
        <v>3.9587866346142278</v>
      </c>
      <c r="G24" s="78">
        <f>((((SweetenersPerCap!G24/365)*16)*28.3495)/4)</f>
        <v>1.0482561386840281</v>
      </c>
      <c r="H24" s="78">
        <f>((((SweetenersPerCap!H24/365)*16)*28.3495)/4)</f>
        <v>13.276310181917149</v>
      </c>
      <c r="I24" s="78">
        <f>((((SweetenersPerCap!I24/365)*16)*28.3495)/4)</f>
        <v>0.12310071833618057</v>
      </c>
      <c r="J24" s="78">
        <f>((((SweetenersPerCap!J24/365)*16)*28.3495)/4)</f>
        <v>0.2785341079536162</v>
      </c>
      <c r="K24" s="78">
        <f>((((SweetenersPerCap!K24/365)*16)*28.3495)/4)</f>
        <v>36.569876640288655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</row>
    <row r="25" spans="1:222" ht="12" customHeight="1">
      <c r="A25" s="76">
        <v>1983</v>
      </c>
      <c r="B25" s="77">
        <f>'[1]Pop'!D204</f>
        <v>234.307</v>
      </c>
      <c r="C25" s="78">
        <f>((((SweetenersPerCap!C25/365)*16)*28.3495)/4)</f>
        <v>23.368549223939958</v>
      </c>
      <c r="D25" s="78">
        <f>((((SweetenersPerCap!D25/365)*16)*28.3495)/4)</f>
        <v>21.839765629850426</v>
      </c>
      <c r="E25" s="78">
        <f>((((SweetenersPerCap!E25/365)*16)*28.3495)/4)</f>
        <v>9.693657152555561</v>
      </c>
      <c r="F25" s="78">
        <f>((((SweetenersPerCap!F25/365)*16)*28.3495)/4)</f>
        <v>4.040154186250553</v>
      </c>
      <c r="G25" s="78">
        <f>((((SweetenersPerCap!G25/365)*16)*28.3495)/4)</f>
        <v>1.0558304081444254</v>
      </c>
      <c r="H25" s="78">
        <f>((((SweetenersPerCap!H25/365)*16)*28.3495)/4)</f>
        <v>14.789641746950538</v>
      </c>
      <c r="I25" s="78">
        <f>((((SweetenersPerCap!I25/365)*16)*28.3495)/4)</f>
        <v>0.1251697144087569</v>
      </c>
      <c r="J25" s="78">
        <f>((((SweetenersPerCap!J25/365)*16)*28.3495)/4)</f>
        <v>0.30694027202690577</v>
      </c>
      <c r="K25" s="78">
        <f>((((SweetenersPerCap!K25/365)*16)*28.3495)/4)</f>
        <v>37.06151736323663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</row>
    <row r="26" spans="1:222" ht="12" customHeight="1">
      <c r="A26" s="76">
        <v>1984</v>
      </c>
      <c r="B26" s="77">
        <f>'[1]Pop'!D205</f>
        <v>236.348</v>
      </c>
      <c r="C26" s="78">
        <f>((((SweetenersPerCap!C26/365)*16)*28.3495)/4)</f>
        <v>22.15721243181925</v>
      </c>
      <c r="D26" s="78">
        <f>((((SweetenersPerCap!D26/365)*16)*28.3495)/4)</f>
        <v>20.707675169924524</v>
      </c>
      <c r="E26" s="78">
        <f>((((SweetenersPerCap!E26/365)*16)*28.3495)/4)</f>
        <v>11.565436558397403</v>
      </c>
      <c r="F26" s="78">
        <f>((((SweetenersPerCap!F26/365)*16)*28.3495)/4)</f>
        <v>4.080767399279585</v>
      </c>
      <c r="G26" s="78">
        <f>((((SweetenersPerCap!G26/365)*16)*28.3495)/4)</f>
        <v>1.0722455578968648</v>
      </c>
      <c r="H26" s="78">
        <f>((((SweetenersPerCap!H26/365)*16)*28.3495)/4)</f>
        <v>16.71844951557385</v>
      </c>
      <c r="I26" s="78">
        <f>((((SweetenersPerCap!I26/365)*16)*28.3495)/4)</f>
        <v>0.1235630024081045</v>
      </c>
      <c r="J26" s="78">
        <f>((((SweetenersPerCap!J26/365)*16)*28.3495)/4)</f>
        <v>0.283996416034772</v>
      </c>
      <c r="K26" s="78">
        <f>((((SweetenersPerCap!K26/365)*16)*28.3495)/4)</f>
        <v>37.83368410394125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</row>
    <row r="27" spans="1:222" ht="12" customHeight="1">
      <c r="A27" s="76">
        <v>1985</v>
      </c>
      <c r="B27" s="77">
        <f>'[1]Pop'!D206</f>
        <v>238.466</v>
      </c>
      <c r="C27" s="78">
        <f>((((SweetenersPerCap!C27/365)*16)*28.3495)/4)</f>
        <v>20.853015983784022</v>
      </c>
      <c r="D27" s="78">
        <f>((((SweetenersPerCap!D27/365)*16)*28.3495)/4)</f>
        <v>19.48879998484489</v>
      </c>
      <c r="E27" s="78">
        <f>((((SweetenersPerCap!E27/365)*16)*28.3495)/4)</f>
        <v>14.033720177403309</v>
      </c>
      <c r="F27" s="78">
        <f>((((SweetenersPerCap!F27/365)*16)*28.3495)/4)</f>
        <v>4.188227812540176</v>
      </c>
      <c r="G27" s="78">
        <f>((((SweetenersPerCap!G27/365)*16)*28.3495)/4)</f>
        <v>1.088901084546213</v>
      </c>
      <c r="H27" s="78">
        <f>((((SweetenersPerCap!H27/365)*16)*28.3495)/4)</f>
        <v>19.3108490744897</v>
      </c>
      <c r="I27" s="78">
        <f>((((SweetenersPerCap!I27/365)*16)*28.3495)/4)</f>
        <v>0.1252798017457343</v>
      </c>
      <c r="J27" s="78">
        <f>((((SweetenersPerCap!J27/365)*16)*28.3495)/4)</f>
        <v>0.27217446096390757</v>
      </c>
      <c r="K27" s="78">
        <f>((((SweetenersPerCap!K27/365)*16)*28.3495)/4)</f>
        <v>39.19710332204423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</row>
    <row r="28" spans="1:222" ht="12" customHeight="1">
      <c r="A28" s="33">
        <v>1986</v>
      </c>
      <c r="B28" s="51">
        <f>'[1]Pop'!D207</f>
        <v>240.651</v>
      </c>
      <c r="C28" s="34">
        <f>((((SweetenersPerCap!C28/365)*16)*28.3495)/4)</f>
        <v>19.961378459558585</v>
      </c>
      <c r="D28" s="34">
        <f>((((SweetenersPerCap!D28/365)*16)*28.3495)/4)</f>
        <v>18.65549388743792</v>
      </c>
      <c r="E28" s="34">
        <f>((((SweetenersPerCap!E28/365)*16)*28.3495)/4)</f>
        <v>14.196131635313638</v>
      </c>
      <c r="F28" s="34">
        <f>((((SweetenersPerCap!F28/365)*16)*28.3495)/4)</f>
        <v>4.2150267048575945</v>
      </c>
      <c r="G28" s="34">
        <f>((((SweetenersPerCap!G28/365)*16)*28.3495)/4)</f>
        <v>1.1115397157812172</v>
      </c>
      <c r="H28" s="34">
        <f>((((SweetenersPerCap!H28/365)*16)*28.3495)/4)</f>
        <v>19.52269805595245</v>
      </c>
      <c r="I28" s="34">
        <f>((((SweetenersPerCap!I28/365)*16)*28.3495)/4)</f>
        <v>0.12884539856718807</v>
      </c>
      <c r="J28" s="34">
        <f>((((SweetenersPerCap!J28/365)*16)*28.3495)/4)</f>
        <v>0.31224284807824065</v>
      </c>
      <c r="K28" s="34">
        <f>((((SweetenersPerCap!K28/365)*16)*28.3495)/4)</f>
        <v>38.6192801900358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</row>
    <row r="29" spans="1:222" ht="12" customHeight="1">
      <c r="A29" s="33">
        <v>1987</v>
      </c>
      <c r="B29" s="51">
        <f>'[1]Pop'!D208</f>
        <v>242.804</v>
      </c>
      <c r="C29" s="34">
        <f>((((SweetenersPerCap!C29/365)*16)*28.3495)/4)</f>
        <v>20.73636019175961</v>
      </c>
      <c r="D29" s="34">
        <f>((((SweetenersPerCap!D29/365)*16)*28.3495)/4)</f>
        <v>19.379775880149158</v>
      </c>
      <c r="E29" s="34">
        <f>((((SweetenersPerCap!E29/365)*16)*28.3495)/4)</f>
        <v>14.822244318468268</v>
      </c>
      <c r="F29" s="34">
        <f>((((SweetenersPerCap!F29/365)*16)*28.3495)/4)</f>
        <v>4.2972402205014335</v>
      </c>
      <c r="G29" s="34">
        <f>((((SweetenersPerCap!G29/365)*16)*28.3495)/4)</f>
        <v>1.128497647236973</v>
      </c>
      <c r="H29" s="34">
        <f>((((SweetenersPerCap!H29/365)*16)*28.3495)/4)</f>
        <v>20.247982186206677</v>
      </c>
      <c r="I29" s="34">
        <f>((((SweetenersPerCap!I29/365)*16)*28.3495)/4)</f>
        <v>0.13942749111370475</v>
      </c>
      <c r="J29" s="34">
        <f>((((SweetenersPerCap!J29/365)*16)*28.3495)/4)</f>
        <v>0.2657940739185764</v>
      </c>
      <c r="K29" s="34">
        <f>((((SweetenersPerCap!K29/365)*16)*28.3495)/4)</f>
        <v>40.03297963138812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</row>
    <row r="30" spans="1:222" ht="12" customHeight="1">
      <c r="A30" s="33">
        <v>1988</v>
      </c>
      <c r="B30" s="51">
        <f>'[1]Pop'!D209</f>
        <v>245.021</v>
      </c>
      <c r="C30" s="34">
        <f>((((SweetenersPerCap!C30/365)*16)*28.3495)/4)</f>
        <v>20.63241944092799</v>
      </c>
      <c r="D30" s="34">
        <f>((((SweetenersPerCap!D30/365)*16)*28.3495)/4)</f>
        <v>19.282634991521487</v>
      </c>
      <c r="E30" s="34">
        <f>((((SweetenersPerCap!E30/365)*16)*28.3495)/4)</f>
        <v>15.211573297385245</v>
      </c>
      <c r="F30" s="34">
        <f>((((SweetenersPerCap!F30/365)*16)*28.3495)/4)</f>
        <v>4.429824959739262</v>
      </c>
      <c r="G30" s="34">
        <f>((((SweetenersPerCap!G30/365)*16)*28.3495)/4)</f>
        <v>1.1451423899757434</v>
      </c>
      <c r="H30" s="34">
        <f>((((SweetenersPerCap!H30/365)*16)*28.3495)/4)</f>
        <v>20.78654064710025</v>
      </c>
      <c r="I30" s="34">
        <f>((((SweetenersPerCap!I30/365)*16)*28.3495)/4)</f>
        <v>0.13574638514111595</v>
      </c>
      <c r="J30" s="34">
        <f>((((SweetenersPerCap!J30/365)*16)*28.3495)/4)</f>
        <v>0.2545779610637791</v>
      </c>
      <c r="K30" s="34">
        <f>((((SweetenersPerCap!K30/365)*16)*28.3495)/4)</f>
        <v>40.45949998482664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</row>
    <row r="31" spans="1:222" ht="12" customHeight="1">
      <c r="A31" s="33">
        <v>1989</v>
      </c>
      <c r="B31" s="51">
        <f>'[1]Pop'!D210</f>
        <v>247.342</v>
      </c>
      <c r="C31" s="34">
        <f>((((SweetenersPerCap!C31/365)*16)*28.3495)/4)</f>
        <v>20.86084991520254</v>
      </c>
      <c r="D31" s="34">
        <f>((((SweetenersPerCap!D31/365)*16)*28.3495)/4)</f>
        <v>19.496121416077138</v>
      </c>
      <c r="E31" s="34">
        <f>((((SweetenersPerCap!E31/365)*16)*28.3495)/4)</f>
        <v>14.973558330005714</v>
      </c>
      <c r="F31" s="34">
        <f>((((SweetenersPerCap!F31/365)*16)*28.3495)/4)</f>
        <v>3.9865122614979094</v>
      </c>
      <c r="G31" s="34">
        <f>((((SweetenersPerCap!G31/365)*16)*28.3495)/4)</f>
        <v>1.099842051136109</v>
      </c>
      <c r="H31" s="34">
        <f>((((SweetenersPerCap!H31/365)*16)*28.3495)/4)</f>
        <v>20.059912642639734</v>
      </c>
      <c r="I31" s="34">
        <f>((((SweetenersPerCap!I31/365)*16)*28.3495)/4)</f>
        <v>0.13166142244788673</v>
      </c>
      <c r="J31" s="34">
        <f>((((SweetenersPerCap!J31/365)*16)*28.3495)/4)</f>
        <v>0.20651216584719506</v>
      </c>
      <c r="K31" s="34">
        <f>((((SweetenersPerCap!K31/365)*16)*28.3495)/4)</f>
        <v>39.89420764701195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</row>
    <row r="32" spans="1:222" ht="12" customHeight="1">
      <c r="A32" s="33">
        <v>1990</v>
      </c>
      <c r="B32" s="51">
        <f>'[1]Pop'!D211</f>
        <v>250.132</v>
      </c>
      <c r="C32" s="34">
        <f>((((SweetenersPerCap!C32/365)*16)*28.3495)/4)</f>
        <v>21.400728251099856</v>
      </c>
      <c r="D32" s="34">
        <f>((((SweetenersPerCap!D32/365)*16)*28.3495)/4)</f>
        <v>20.000680608504542</v>
      </c>
      <c r="E32" s="34">
        <f>((((SweetenersPerCap!E32/365)*16)*28.3495)/4)</f>
        <v>15.407654897392261</v>
      </c>
      <c r="F32" s="34">
        <f>((((SweetenersPerCap!F32/365)*16)*28.3495)/4)</f>
        <v>4.224233919277012</v>
      </c>
      <c r="G32" s="34">
        <f>((((SweetenersPerCap!G32/365)*16)*28.3495)/4)</f>
        <v>1.1305982782852275</v>
      </c>
      <c r="H32" s="34">
        <f>((((SweetenersPerCap!H32/365)*16)*28.3495)/4)</f>
        <v>20.76248709495449</v>
      </c>
      <c r="I32" s="34">
        <f>((((SweetenersPerCap!I32/365)*16)*28.3495)/4)</f>
        <v>0.1306018307570548</v>
      </c>
      <c r="J32" s="34">
        <f>((((SweetenersPerCap!J32/365)*16)*28.3495)/4)</f>
        <v>0.21415208135282154</v>
      </c>
      <c r="K32" s="34">
        <f>((((SweetenersPerCap!K32/365)*16)*28.3495)/4)</f>
        <v>41.10792161556891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</row>
    <row r="33" spans="1:222" ht="12" customHeight="1">
      <c r="A33" s="76">
        <v>1991</v>
      </c>
      <c r="B33" s="77">
        <f>'[1]Pop'!D212</f>
        <v>253.493</v>
      </c>
      <c r="C33" s="78">
        <f>((((SweetenersPerCap!C33/365)*16)*28.3495)/4)</f>
        <v>21.134139685249206</v>
      </c>
      <c r="D33" s="78">
        <f>((((SweetenersPerCap!D33/365)*16)*28.3495)/4)</f>
        <v>19.751532416120742</v>
      </c>
      <c r="E33" s="78">
        <f>((((SweetenersPerCap!E33/365)*16)*28.3495)/4)</f>
        <v>15.628872782750642</v>
      </c>
      <c r="F33" s="78">
        <f>((((SweetenersPerCap!F33/365)*16)*28.3495)/4)</f>
        <v>4.353490460188201</v>
      </c>
      <c r="G33" s="78">
        <f>((((SweetenersPerCap!G33/365)*16)*28.3495)/4)</f>
        <v>1.1345117743082984</v>
      </c>
      <c r="H33" s="78">
        <f>((((SweetenersPerCap!H33/365)*16)*28.3495)/4)</f>
        <v>21.116875017247136</v>
      </c>
      <c r="I33" s="78">
        <f>((((SweetenersPerCap!I33/365)*16)*28.3495)/4)</f>
        <v>0.1300216837488682</v>
      </c>
      <c r="J33" s="78">
        <f>((((SweetenersPerCap!J33/365)*16)*28.3495)/4)</f>
        <v>0.22635495161598504</v>
      </c>
      <c r="K33" s="78">
        <f>((((SweetenersPerCap!K33/365)*16)*28.3495)/4)</f>
        <v>41.22478406873273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</row>
    <row r="34" spans="1:222" ht="12" customHeight="1">
      <c r="A34" s="76">
        <v>1992</v>
      </c>
      <c r="B34" s="77">
        <f>'[1]Pop'!D213</f>
        <v>256.894</v>
      </c>
      <c r="C34" s="78">
        <f>((((SweetenersPerCap!C34/365)*16)*28.3495)/4)</f>
        <v>21.34776868152324</v>
      </c>
      <c r="D34" s="78">
        <f>((((SweetenersPerCap!D34/365)*16)*28.3495)/4)</f>
        <v>19.95118568366658</v>
      </c>
      <c r="E34" s="78">
        <f>((((SweetenersPerCap!E34/365)*16)*28.3495)/4)</f>
        <v>16.089648297432202</v>
      </c>
      <c r="F34" s="78">
        <f>((((SweetenersPerCap!F34/365)*16)*28.3495)/4)</f>
        <v>4.700237187886412</v>
      </c>
      <c r="G34" s="78">
        <f>((((SweetenersPerCap!G34/365)*16)*28.3495)/4)</f>
        <v>1.1138701920614933</v>
      </c>
      <c r="H34" s="78">
        <f>((((SweetenersPerCap!H34/365)*16)*28.3495)/4)</f>
        <v>21.903755677380104</v>
      </c>
      <c r="I34" s="78">
        <f>((((SweetenersPerCap!I34/365)*16)*28.3495)/4)</f>
        <v>0.04830266714463736</v>
      </c>
      <c r="J34" s="78">
        <f>((((SweetenersPerCap!J34/365)*16)*28.3495)/4)</f>
        <v>0.2293760889652725</v>
      </c>
      <c r="K34" s="78">
        <f>((((SweetenersPerCap!K34/365)*16)*28.3495)/4)</f>
        <v>42.13262011715659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</row>
    <row r="35" spans="1:222" ht="12" customHeight="1">
      <c r="A35" s="76">
        <v>1993</v>
      </c>
      <c r="B35" s="77">
        <f>'[1]Pop'!D214</f>
        <v>260.255</v>
      </c>
      <c r="C35" s="78">
        <f>((((SweetenersPerCap!C35/365)*16)*28.3495)/4)</f>
        <v>21.21532812786616</v>
      </c>
      <c r="D35" s="78">
        <f>((((SweetenersPerCap!D35/365)*16)*28.3495)/4)</f>
        <v>19.827409465295474</v>
      </c>
      <c r="E35" s="78">
        <f>((((SweetenersPerCap!E35/365)*16)*28.3495)/4)</f>
        <v>16.917278369186384</v>
      </c>
      <c r="F35" s="78">
        <f>((((SweetenersPerCap!F35/365)*16)*28.3495)/4)</f>
        <v>4.894274404269689</v>
      </c>
      <c r="G35" s="78">
        <f>((((SweetenersPerCap!G35/365)*16)*28.3495)/4)</f>
        <v>1.1489997706044006</v>
      </c>
      <c r="H35" s="78">
        <f>((((SweetenersPerCap!H35/365)*16)*28.3495)/4)</f>
        <v>22.960552544060473</v>
      </c>
      <c r="I35" s="78">
        <f>((((SweetenersPerCap!I35/365)*16)*28.3495)/4)</f>
        <v>0.047334860137595115</v>
      </c>
      <c r="J35" s="78">
        <f>((((SweetenersPerCap!J35/365)*16)*28.3495)/4)</f>
        <v>0.2452971549800928</v>
      </c>
      <c r="K35" s="78">
        <f>((((SweetenersPerCap!K35/365)*16)*28.3495)/4)</f>
        <v>43.080594024473626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</row>
    <row r="36" spans="1:222" ht="12" customHeight="1">
      <c r="A36" s="76">
        <v>1994</v>
      </c>
      <c r="B36" s="77">
        <f>'[1]Pop'!D215</f>
        <v>263.436</v>
      </c>
      <c r="C36" s="78">
        <f>((((SweetenersPerCap!C36/365)*16)*28.3495)/4)</f>
        <v>21.397344376258786</v>
      </c>
      <c r="D36" s="78">
        <f>((((SweetenersPerCap!D36/365)*16)*28.3495)/4)</f>
        <v>19.99751810865307</v>
      </c>
      <c r="E36" s="78">
        <f>((((SweetenersPerCap!E36/365)*16)*28.3495)/4)</f>
        <v>17.449046144908582</v>
      </c>
      <c r="F36" s="78">
        <f>((((SweetenersPerCap!F36/365)*16)*28.3495)/4)</f>
        <v>4.936681791028766</v>
      </c>
      <c r="G36" s="78">
        <f>((((SweetenersPerCap!G36/365)*16)*28.3495)/4)</f>
        <v>1.1843908119883337</v>
      </c>
      <c r="H36" s="78">
        <f>((((SweetenersPerCap!H36/365)*16)*28.3495)/4)</f>
        <v>23.570118747925687</v>
      </c>
      <c r="I36" s="78">
        <f>((((SweetenersPerCap!I36/365)*16)*28.3495)/4)</f>
        <v>0.060618914605180464</v>
      </c>
      <c r="J36" s="78">
        <f>((((SweetenersPerCap!J36/365)*16)*28.3495)/4)</f>
        <v>0.2964233943780621</v>
      </c>
      <c r="K36" s="78">
        <f>((((SweetenersPerCap!K36/365)*16)*28.3495)/4)</f>
        <v>43.92467916556199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</row>
    <row r="37" spans="1:222" ht="12" customHeight="1">
      <c r="A37" s="76">
        <v>1995</v>
      </c>
      <c r="B37" s="77">
        <f>'[1]Pop'!D216</f>
        <v>266.557</v>
      </c>
      <c r="C37" s="78">
        <f>((((SweetenersPerCap!C37/365)*16)*28.3495)/4)</f>
        <v>21.58117724155058</v>
      </c>
      <c r="D37" s="78">
        <f>((((SweetenersPerCap!D37/365)*16)*28.3495)/4)</f>
        <v>20.169324524813643</v>
      </c>
      <c r="E37" s="78">
        <f>((((SweetenersPerCap!E37/365)*16)*28.3495)/4)</f>
        <v>17.89212098620763</v>
      </c>
      <c r="F37" s="78">
        <f>((((SweetenersPerCap!F37/365)*16)*28.3495)/4)</f>
        <v>5.073517585840112</v>
      </c>
      <c r="G37" s="78">
        <f>((((SweetenersPerCap!G37/365)*16)*28.3495)/4)</f>
        <v>1.2316178744958794</v>
      </c>
      <c r="H37" s="78">
        <f>((((SweetenersPerCap!H37/365)*16)*28.3495)/4)</f>
        <v>24.197256446543626</v>
      </c>
      <c r="I37" s="78">
        <f>((((SweetenersPerCap!I37/365)*16)*28.3495)/4)</f>
        <v>0.0874155358485191</v>
      </c>
      <c r="J37" s="78">
        <f>((((SweetenersPerCap!J37/365)*16)*28.3495)/4)</f>
        <v>0.2799137004180871</v>
      </c>
      <c r="K37" s="78">
        <f>((((SweetenersPerCap!K37/365)*16)*28.3495)/4)</f>
        <v>44.73391020762387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</row>
    <row r="38" spans="1:11" ht="12" customHeight="1">
      <c r="A38" s="33">
        <v>1996</v>
      </c>
      <c r="B38" s="51">
        <f>'[1]Pop'!D217</f>
        <v>269.667</v>
      </c>
      <c r="C38" s="34">
        <f>((((SweetenersPerCap!C38/365)*16)*28.3495)/4)</f>
        <v>21.615243393305253</v>
      </c>
      <c r="D38" s="34">
        <f>((((SweetenersPerCap!D38/365)*16)*28.3495)/4)</f>
        <v>20.201162049817988</v>
      </c>
      <c r="E38" s="34">
        <f>((((SweetenersPerCap!E38/365)*16)*28.3495)/4)</f>
        <v>17.844459262719823</v>
      </c>
      <c r="F38" s="34">
        <f>((((SweetenersPerCap!F38/365)*16)*28.3495)/4)</f>
        <v>5.105957629034204</v>
      </c>
      <c r="G38" s="34">
        <f>((((SweetenersPerCap!G38/365)*16)*28.3495)/4)</f>
        <v>1.238058664656364</v>
      </c>
      <c r="H38" s="34">
        <f>((((SweetenersPerCap!H38/365)*16)*28.3495)/4)</f>
        <v>24.188475556410395</v>
      </c>
      <c r="I38" s="34">
        <f>((((SweetenersPerCap!I38/365)*16)*28.3495)/4)</f>
        <v>0.2176008706034877</v>
      </c>
      <c r="J38" s="34">
        <f>((((SweetenersPerCap!J38/365)*16)*28.3495)/4)</f>
        <v>0.30134304176553817</v>
      </c>
      <c r="K38" s="34">
        <f>((((SweetenersPerCap!K38/365)*16)*28.3495)/4)</f>
        <v>44.90858151859741</v>
      </c>
    </row>
    <row r="39" spans="1:11" ht="12" customHeight="1">
      <c r="A39" s="33">
        <v>1997</v>
      </c>
      <c r="B39" s="51">
        <f>'[1]Pop'!D218</f>
        <v>272.912</v>
      </c>
      <c r="C39" s="34">
        <f>((((SweetenersPerCap!C39/365)*16)*28.3495)/4)</f>
        <v>21.56739723193962</v>
      </c>
      <c r="D39" s="34">
        <f>((((SweetenersPerCap!D39/365)*16)*28.3495)/4)</f>
        <v>20.156446011158515</v>
      </c>
      <c r="E39" s="34">
        <f>((((SweetenersPerCap!E39/365)*16)*28.3495)/4)</f>
        <v>18.842746364228</v>
      </c>
      <c r="F39" s="34">
        <f>((((SweetenersPerCap!F39/365)*16)*28.3495)/4)</f>
        <v>5.38312130388015</v>
      </c>
      <c r="G39" s="34">
        <f>((((SweetenersPerCap!G39/365)*16)*28.3495)/4)</f>
        <v>1.1637803551688628</v>
      </c>
      <c r="H39" s="34">
        <f>((((SweetenersPerCap!H39/365)*16)*28.3495)/4)</f>
        <v>25.38964802327701</v>
      </c>
      <c r="I39" s="34">
        <f>((((SweetenersPerCap!I39/365)*16)*28.3495)/4)</f>
        <v>0.18541942035899803</v>
      </c>
      <c r="J39" s="34">
        <f>((((SweetenersPerCap!J39/365)*16)*28.3495)/4)</f>
        <v>0.294421906606874</v>
      </c>
      <c r="K39" s="34">
        <f>((((SweetenersPerCap!K39/365)*16)*28.3495)/4)</f>
        <v>46.025935361401395</v>
      </c>
    </row>
    <row r="40" spans="1:11" ht="12" customHeight="1">
      <c r="A40" s="33">
        <v>1998</v>
      </c>
      <c r="B40" s="51">
        <f>'[1]Pop'!D219</f>
        <v>276.115</v>
      </c>
      <c r="C40" s="34">
        <f>((((SweetenersPerCap!C40/365)*16)*28.3495)/4)</f>
        <v>21.58454448229926</v>
      </c>
      <c r="D40" s="34">
        <f>((((SweetenersPerCap!D40/365)*16)*28.3495)/4)</f>
        <v>20.172471478784338</v>
      </c>
      <c r="E40" s="34">
        <f>((((SweetenersPerCap!E40/365)*16)*28.3495)/4)</f>
        <v>19.271108872073395</v>
      </c>
      <c r="F40" s="34">
        <f>((((SweetenersPerCap!F40/365)*16)*28.3495)/4)</f>
        <v>5.305873320493801</v>
      </c>
      <c r="G40" s="34">
        <f>((((SweetenersPerCap!G40/365)*16)*28.3495)/4)</f>
        <v>1.1295303925247195</v>
      </c>
      <c r="H40" s="34">
        <f>((((SweetenersPerCap!H40/365)*16)*28.3495)/4)</f>
        <v>25.706512585091915</v>
      </c>
      <c r="I40" s="34">
        <f>((((SweetenersPerCap!I40/365)*16)*28.3495)/4)</f>
        <v>0.18153357592262634</v>
      </c>
      <c r="J40" s="34">
        <f>((((SweetenersPerCap!J40/365)*16)*28.3495)/4)</f>
        <v>0.29148341109846626</v>
      </c>
      <c r="K40" s="34">
        <f>((((SweetenersPerCap!K40/365)*16)*28.3495)/4)</f>
        <v>46.35200105089734</v>
      </c>
    </row>
    <row r="41" spans="1:11" ht="12" customHeight="1">
      <c r="A41" s="33">
        <v>1999</v>
      </c>
      <c r="B41" s="51">
        <f>'[1]Pop'!D220</f>
        <v>279.295</v>
      </c>
      <c r="C41" s="34">
        <f>((((SweetenersPerCap!C41/365)*16)*28.3495)/4)</f>
        <v>22.03653586843665</v>
      </c>
      <c r="D41" s="34">
        <f>((((SweetenersPerCap!D41/365)*16)*28.3495)/4)</f>
        <v>20.59489333498752</v>
      </c>
      <c r="E41" s="34">
        <f>((((SweetenersPerCap!E41/365)*16)*28.3495)/4)</f>
        <v>19.807683638287028</v>
      </c>
      <c r="F41" s="34">
        <f>((((SweetenersPerCap!F41/365)*16)*28.3495)/4)</f>
        <v>5.075209135022325</v>
      </c>
      <c r="G41" s="34">
        <f>((((SweetenersPerCap!G41/365)*16)*28.3495)/4)</f>
        <v>1.0861405226232064</v>
      </c>
      <c r="H41" s="34">
        <f>((((SweetenersPerCap!H41/365)*16)*28.3495)/4)</f>
        <v>25.969033295932558</v>
      </c>
      <c r="I41" s="34">
        <f>((((SweetenersPerCap!I41/365)*16)*28.3495)/4)</f>
        <v>0.17248149483885503</v>
      </c>
      <c r="J41" s="34">
        <f>((((SweetenersPerCap!J41/365)*16)*28.3495)/4)</f>
        <v>0.32808563348995384</v>
      </c>
      <c r="K41" s="34">
        <f>((((SweetenersPerCap!K41/365)*16)*28.3495)/4)</f>
        <v>47.06449375924889</v>
      </c>
    </row>
    <row r="42" spans="1:11" ht="12" customHeight="1">
      <c r="A42" s="33">
        <v>2000</v>
      </c>
      <c r="B42" s="51">
        <f>'[1]Pop'!D221</f>
        <v>282.385</v>
      </c>
      <c r="C42" s="34">
        <f>((((SweetenersPerCap!C42/365)*16)*28.3495)/4)</f>
        <v>21.78245103096833</v>
      </c>
      <c r="D42" s="34">
        <f>((((SweetenersPerCap!D42/365)*16)*28.3495)/4)</f>
        <v>20.35743087006384</v>
      </c>
      <c r="E42" s="34">
        <f>((((SweetenersPerCap!E42/365)*16)*28.3495)/4)</f>
        <v>19.41145215977077</v>
      </c>
      <c r="F42" s="34">
        <f>((((SweetenersPerCap!F42/365)*16)*28.3495)/4)</f>
        <v>4.907543541132727</v>
      </c>
      <c r="G42" s="34">
        <f>((((SweetenersPerCap!G42/365)*16)*28.3495)/4)</f>
        <v>1.0468562898692337</v>
      </c>
      <c r="H42" s="34">
        <f>((((SweetenersPerCap!H42/365)*16)*28.3495)/4)</f>
        <v>25.36585199077273</v>
      </c>
      <c r="I42" s="34">
        <f>((((SweetenersPerCap!I42/365)*16)*28.3495)/4)</f>
        <v>0.18391726225318186</v>
      </c>
      <c r="J42" s="34">
        <f>((((SweetenersPerCap!J42/365)*16)*28.3495)/4)</f>
        <v>0.3453174596809189</v>
      </c>
      <c r="K42" s="34">
        <f>((((SweetenersPerCap!K42/365)*16)*28.3495)/4)</f>
        <v>46.252517582770665</v>
      </c>
    </row>
    <row r="43" spans="1:11" ht="12" customHeight="1">
      <c r="A43" s="76">
        <v>2001</v>
      </c>
      <c r="B43" s="77">
        <f>'[1]Pop'!D222</f>
        <v>285.309019</v>
      </c>
      <c r="C43" s="78">
        <f>((((SweetenersPerCap!C43/365)*16)*28.3495)/4)</f>
        <v>21.427357102144466</v>
      </c>
      <c r="D43" s="78">
        <f>((((SweetenersPerCap!D43/365)*16)*28.3495)/4)</f>
        <v>20.025567385181738</v>
      </c>
      <c r="E43" s="78">
        <f>((((SweetenersPerCap!E43/365)*16)*28.3495)/4)</f>
        <v>19.317567311110498</v>
      </c>
      <c r="F43" s="78">
        <f>((((SweetenersPerCap!F43/365)*16)*28.3495)/4)</f>
        <v>4.802563169530274</v>
      </c>
      <c r="G43" s="78">
        <f>((((SweetenersPerCap!G43/365)*16)*28.3495)/4)</f>
        <v>1.0223602206348912</v>
      </c>
      <c r="H43" s="78">
        <f>((((SweetenersPerCap!H43/365)*16)*28.3495)/4)</f>
        <v>25.14249070127566</v>
      </c>
      <c r="I43" s="78">
        <f>((((SweetenersPerCap!I43/365)*16)*28.3495)/4)</f>
        <v>0.30992441164223883</v>
      </c>
      <c r="J43" s="78">
        <f>((((SweetenersPerCap!J43/365)*16)*28.3495)/4)</f>
        <v>0.2919349117319369</v>
      </c>
      <c r="K43" s="78">
        <f>((((SweetenersPerCap!K43/365)*16)*28.3495)/4)</f>
        <v>45.769917409831585</v>
      </c>
    </row>
    <row r="44" spans="1:11" ht="12" customHeight="1">
      <c r="A44" s="76">
        <v>2002</v>
      </c>
      <c r="B44" s="77">
        <f>'[1]Pop'!D223</f>
        <v>288.104818</v>
      </c>
      <c r="C44" s="78">
        <f>((((SweetenersPerCap!C44/365)*16)*28.3495)/4)</f>
        <v>21.010931588767914</v>
      </c>
      <c r="D44" s="78">
        <f>((((SweetenersPerCap!D44/365)*16)*28.3495)/4)</f>
        <v>19.636384662399927</v>
      </c>
      <c r="E44" s="78">
        <f>((((SweetenersPerCap!E44/365)*16)*28.3495)/4)</f>
        <v>19.405152350697975</v>
      </c>
      <c r="F44" s="78">
        <f>((((SweetenersPerCap!F44/365)*16)*28.3495)/4)</f>
        <v>4.795725799463215</v>
      </c>
      <c r="G44" s="78">
        <f>((((SweetenersPerCap!G44/365)*16)*28.3495)/4)</f>
        <v>1.0198584696026973</v>
      </c>
      <c r="H44" s="78">
        <f>((((SweetenersPerCap!H44/365)*16)*28.3495)/4)</f>
        <v>25.22073661976388</v>
      </c>
      <c r="I44" s="78">
        <f>((((SweetenersPerCap!I44/365)*16)*28.3495)/4)</f>
        <v>0.2980608536834148</v>
      </c>
      <c r="J44" s="78">
        <f>((((SweetenersPerCap!J44/365)*16)*28.3495)/4)</f>
        <v>0.33023535609784055</v>
      </c>
      <c r="K44" s="78">
        <f>((((SweetenersPerCap!K44/365)*16)*28.3495)/4)</f>
        <v>45.485417491945064</v>
      </c>
    </row>
    <row r="45" spans="1:11" ht="12" customHeight="1">
      <c r="A45" s="76">
        <v>2003</v>
      </c>
      <c r="B45" s="77">
        <f>'[1]Pop'!D224</f>
        <v>290.819634</v>
      </c>
      <c r="C45" s="78">
        <f>((((SweetenersPerCap!C45/365)*16)*28.3495)/4)</f>
        <v>20.22807129226854</v>
      </c>
      <c r="D45" s="78">
        <f>((((SweetenersPerCap!D45/365)*16)*28.3495)/4)</f>
        <v>18.90473952548462</v>
      </c>
      <c r="E45" s="78">
        <f>((((SweetenersPerCap!E45/365)*16)*28.3495)/4)</f>
        <v>18.786806370525643</v>
      </c>
      <c r="F45" s="78">
        <f>((((SweetenersPerCap!F45/365)*16)*28.3495)/4)</f>
        <v>4.720206288543221</v>
      </c>
      <c r="G45" s="78">
        <f>((((SweetenersPerCap!G45/365)*16)*28.3495)/4)</f>
        <v>0.9588904992574443</v>
      </c>
      <c r="H45" s="78">
        <f>((((SweetenersPerCap!H45/365)*16)*28.3495)/4)</f>
        <v>24.46590315832631</v>
      </c>
      <c r="I45" s="78">
        <f>((((SweetenersPerCap!I45/365)*16)*28.3495)/4)</f>
        <v>0.2389871935234035</v>
      </c>
      <c r="J45" s="78">
        <f>((((SweetenersPerCap!J45/365)*16)*28.3495)/4)</f>
        <v>0.31148911946844715</v>
      </c>
      <c r="K45" s="78">
        <f>((((SweetenersPerCap!K45/365)*16)*28.3495)/4)</f>
        <v>43.921118996802775</v>
      </c>
    </row>
    <row r="46" spans="1:11" ht="12" customHeight="1">
      <c r="A46" s="76">
        <v>2004</v>
      </c>
      <c r="B46" s="77">
        <f>'[1]Pop'!D225</f>
        <v>293.463185</v>
      </c>
      <c r="C46" s="78">
        <f>((((SweetenersPerCap!C46/365)*16)*28.3495)/4)</f>
        <v>20.455152308618214</v>
      </c>
      <c r="D46" s="78">
        <f>((((SweetenersPerCap!D46/365)*16)*28.3495)/4)</f>
        <v>19.11696477440955</v>
      </c>
      <c r="E46" s="78">
        <f>((((SweetenersPerCap!E46/365)*16)*28.3495)/4)</f>
        <v>18.500056850374204</v>
      </c>
      <c r="F46" s="78">
        <f>((((SweetenersPerCap!F46/365)*16)*28.3495)/4)</f>
        <v>4.8529746382953265</v>
      </c>
      <c r="G46" s="78">
        <f>((((SweetenersPerCap!G46/365)*16)*28.3495)/4)</f>
        <v>1.0301001908940461</v>
      </c>
      <c r="H46" s="78">
        <f>((((SweetenersPerCap!H46/365)*16)*28.3495)/4)</f>
        <v>24.383131679563572</v>
      </c>
      <c r="I46" s="78">
        <f>((((SweetenersPerCap!I46/365)*16)*28.3495)/4)</f>
        <v>0.2034651985680892</v>
      </c>
      <c r="J46" s="78">
        <f>((((SweetenersPerCap!J46/365)*16)*28.3495)/4)</f>
        <v>0.27567462421015954</v>
      </c>
      <c r="K46" s="78">
        <f>((((SweetenersPerCap!K46/365)*16)*28.3495)/4)</f>
        <v>43.979236276751365</v>
      </c>
    </row>
    <row r="47" spans="1:11" ht="12" customHeight="1">
      <c r="A47" s="76">
        <v>2005</v>
      </c>
      <c r="B47" s="77">
        <f>'[1]Pop'!D226</f>
        <v>296.186216</v>
      </c>
      <c r="C47" s="78">
        <f>((((SweetenersPerCap!C47/365)*16)*28.3495)/4)</f>
        <v>20.929401383529754</v>
      </c>
      <c r="D47" s="78">
        <f>((((SweetenersPerCap!D47/365)*16)*28.3495)/4)</f>
        <v>19.560188208906318</v>
      </c>
      <c r="E47" s="78">
        <f>((((SweetenersPerCap!E47/365)*16)*28.3495)/4)</f>
        <v>18.265457025102382</v>
      </c>
      <c r="F47" s="78">
        <f>((((SweetenersPerCap!F47/365)*16)*28.3495)/4)</f>
        <v>4.742983301625212</v>
      </c>
      <c r="G47" s="78">
        <f>((((SweetenersPerCap!G47/365)*16)*28.3495)/4)</f>
        <v>1.0085331105573505</v>
      </c>
      <c r="H47" s="78">
        <f>((((SweetenersPerCap!H47/365)*16)*28.3495)/4)</f>
        <v>24.016973437284943</v>
      </c>
      <c r="I47" s="78">
        <f>((((SweetenersPerCap!I47/365)*16)*28.3495)/4)</f>
        <v>0.1969183825153217</v>
      </c>
      <c r="J47" s="78">
        <f>((((SweetenersPerCap!J47/365)*16)*28.3495)/4)</f>
        <v>0.32636489841216293</v>
      </c>
      <c r="K47" s="78">
        <f>((((SweetenersPerCap!K47/365)*16)*28.3495)/4)</f>
        <v>44.100444927118744</v>
      </c>
    </row>
    <row r="48" spans="1:11" ht="12" customHeight="1">
      <c r="A48" s="33">
        <v>2006</v>
      </c>
      <c r="B48" s="51">
        <f>'[1]Pop'!D227</f>
        <v>298.995825</v>
      </c>
      <c r="C48" s="34">
        <f>((((SweetenersPerCap!C48/365)*16)*28.3495)/4)</f>
        <v>20.6485420913625</v>
      </c>
      <c r="D48" s="34">
        <f>((((SweetenersPerCap!D48/365)*16)*28.3495)/4)</f>
        <v>19.297702889123833</v>
      </c>
      <c r="E48" s="34">
        <f>((((SweetenersPerCap!E48/365)*16)*28.3495)/4)</f>
        <v>17.960849164079885</v>
      </c>
      <c r="F48" s="34">
        <f>((((SweetenersPerCap!F48/365)*16)*28.3495)/4)</f>
        <v>4.267166154209297</v>
      </c>
      <c r="G48" s="34">
        <f>((((SweetenersPerCap!G48/365)*16)*28.3495)/4)</f>
        <v>0.962605896056877</v>
      </c>
      <c r="H48" s="34">
        <f>((((SweetenersPerCap!H48/365)*16)*28.3495)/4)</f>
        <v>23.190621214346052</v>
      </c>
      <c r="I48" s="34">
        <f>((((SweetenersPerCap!I48/365)*16)*28.3495)/4)</f>
        <v>0.20434659998441781</v>
      </c>
      <c r="J48" s="34">
        <f>((((SweetenersPerCap!J48/365)*16)*28.3495)/4)</f>
        <v>0.3625233126818821</v>
      </c>
      <c r="K48" s="34">
        <f>((((SweetenersPerCap!K48/365)*16)*28.3495)/4)</f>
        <v>43.055194016136184</v>
      </c>
    </row>
    <row r="49" spans="1:11" ht="12" customHeight="1">
      <c r="A49" s="33">
        <v>2007</v>
      </c>
      <c r="B49" s="51">
        <f>'[1]Pop'!D228</f>
        <v>302.003917</v>
      </c>
      <c r="C49" s="34">
        <f>((((SweetenersPerCap!C49/365)*16)*28.3495)/4)</f>
        <v>20.319231907756993</v>
      </c>
      <c r="D49" s="34">
        <f>((((SweetenersPerCap!D49/365)*16)*28.3495)/4)</f>
        <v>18.98993636238971</v>
      </c>
      <c r="E49" s="34">
        <f>((((SweetenersPerCap!E49/365)*16)*28.3495)/4)</f>
        <v>17.34787286518101</v>
      </c>
      <c r="F49" s="34">
        <f>((((SweetenersPerCap!F49/365)*16)*28.3495)/4)</f>
        <v>4.253195862302265</v>
      </c>
      <c r="G49" s="34">
        <f>((((SweetenersPerCap!G49/365)*16)*28.3495)/4)</f>
        <v>0.9224219906797332</v>
      </c>
      <c r="H49" s="34">
        <f>((((SweetenersPerCap!H49/365)*16)*28.3495)/4)</f>
        <v>22.523490718163007</v>
      </c>
      <c r="I49" s="34">
        <f>((((SweetenersPerCap!I49/365)*16)*28.3495)/4)</f>
        <v>0.1926886781726008</v>
      </c>
      <c r="J49" s="34">
        <f>((((SweetenersPerCap!J49/365)*16)*28.3495)/4)</f>
        <v>0.28973093835432534</v>
      </c>
      <c r="K49" s="34">
        <f>((((SweetenersPerCap!K49/365)*16)*28.3495)/4)</f>
        <v>41.99584669707964</v>
      </c>
    </row>
    <row r="50" spans="1:11" ht="12" customHeight="1">
      <c r="A50" s="33">
        <v>2008</v>
      </c>
      <c r="B50" s="51">
        <f>'[1]Pop'!D229</f>
        <v>304.797761</v>
      </c>
      <c r="C50" s="34">
        <f>((((SweetenersPerCap!C50/365)*16)*28.3495)/4)</f>
        <v>21.619318082171784</v>
      </c>
      <c r="D50" s="34">
        <f>((((SweetenersPerCap!D50/365)*16)*28.3495)/4)</f>
        <v>20.204970170253947</v>
      </c>
      <c r="E50" s="34">
        <f>((((SweetenersPerCap!E50/365)*16)*28.3495)/4)</f>
        <v>16.350851051689244</v>
      </c>
      <c r="F50" s="34">
        <f>((((SweetenersPerCap!F50/365)*16)*28.3495)/4)</f>
        <v>4.149973008171372</v>
      </c>
      <c r="G50" s="34">
        <f>((((SweetenersPerCap!G50/365)*16)*28.3495)/4)</f>
        <v>0.8545257152428977</v>
      </c>
      <c r="H50" s="34">
        <f>((((SweetenersPerCap!H50/365)*16)*28.3495)/4)</f>
        <v>21.355349775103516</v>
      </c>
      <c r="I50" s="34">
        <f>((((SweetenersPerCap!I50/365)*16)*28.3495)/4)</f>
        <v>0.1899636759849034</v>
      </c>
      <c r="J50" s="34">
        <f>((((SweetenersPerCap!J50/365)*16)*28.3495)/4)</f>
        <v>0.30739421769010417</v>
      </c>
      <c r="K50" s="34">
        <f>((((SweetenersPerCap!K50/365)*16)*28.3495)/4)</f>
        <v>42.05767783903248</v>
      </c>
    </row>
    <row r="51" spans="1:11" ht="12" customHeight="1">
      <c r="A51" s="33">
        <v>2009</v>
      </c>
      <c r="B51" s="51">
        <f>'[1]Pop'!D230</f>
        <v>307.439406</v>
      </c>
      <c r="C51" s="34">
        <f>((((SweetenersPerCap!C51/365)*16)*28.3495)/4)</f>
        <v>21.063509878269326</v>
      </c>
      <c r="D51" s="34">
        <f>((((SweetenersPerCap!D51/365)*16)*28.3495)/4)</f>
        <v>19.685523250719033</v>
      </c>
      <c r="E51" s="34">
        <f>((((SweetenersPerCap!E51/365)*16)*28.3495)/4)</f>
        <v>15.421656170375552</v>
      </c>
      <c r="F51" s="34">
        <f>((((SweetenersPerCap!F51/365)*16)*28.3495)/4)</f>
        <v>4.023525763234734</v>
      </c>
      <c r="G51" s="34">
        <f>((((SweetenersPerCap!G51/365)*16)*28.3495)/4)</f>
        <v>0.8425655924545192</v>
      </c>
      <c r="H51" s="34">
        <f>((((SweetenersPerCap!H51/365)*16)*28.3495)/4)</f>
        <v>20.287747526064805</v>
      </c>
      <c r="I51" s="34">
        <f>((((SweetenersPerCap!I51/365)*16)*28.3495)/4)</f>
        <v>0.18260153941744478</v>
      </c>
      <c r="J51" s="34">
        <f>((((SweetenersPerCap!J51/365)*16)*28.3495)/4)</f>
        <v>0.2844492899010367</v>
      </c>
      <c r="K51" s="34">
        <f>((((SweetenersPerCap!K51/365)*16)*28.3495)/4)</f>
        <v>40.440321606102316</v>
      </c>
    </row>
    <row r="52" spans="1:11" ht="12" customHeight="1">
      <c r="A52" s="33">
        <v>2010</v>
      </c>
      <c r="B52" s="51">
        <f>'[1]Pop'!D231</f>
        <v>309.741279</v>
      </c>
      <c r="C52" s="34">
        <f>((((SweetenersPerCap!C52/365)*16)*28.3495)/4)</f>
        <v>21.911941568376157</v>
      </c>
      <c r="D52" s="34">
        <f>((((SweetenersPerCap!D52/365)*16)*28.3495)/4)</f>
        <v>20.478450063902994</v>
      </c>
      <c r="E52" s="34">
        <f>((((SweetenersPerCap!E52/365)*16)*28.3495)/4)</f>
        <v>15.018867785136008</v>
      </c>
      <c r="F52" s="34">
        <f>((((SweetenersPerCap!F52/365)*16)*28.3495)/4)</f>
        <v>3.923855860798746</v>
      </c>
      <c r="G52" s="34">
        <f>((((SweetenersPerCap!G52/365)*16)*28.3495)/4)</f>
        <v>0.9032805443788171</v>
      </c>
      <c r="H52" s="34">
        <f>((((SweetenersPerCap!H52/365)*16)*28.3495)/4)</f>
        <v>19.846004190313568</v>
      </c>
      <c r="I52" s="34">
        <f>((((SweetenersPerCap!I52/365)*16)*28.3495)/4)</f>
        <v>0.2211335325116739</v>
      </c>
      <c r="J52" s="34">
        <f>((((SweetenersPerCap!J52/365)*16)*28.3495)/4)</f>
        <v>0.32122539394607347</v>
      </c>
      <c r="K52" s="34">
        <f>((((SweetenersPerCap!K52/365)*16)*28.3495)/4)</f>
        <v>40.86681318067431</v>
      </c>
    </row>
    <row r="53" spans="1:11" ht="12" customHeight="1">
      <c r="A53" s="82">
        <v>2011</v>
      </c>
      <c r="B53" s="83">
        <f>'[1]Pop'!D232</f>
        <v>311.973914</v>
      </c>
      <c r="C53" s="84">
        <f>((((SweetenersPerCap!C53/365)*16)*28.3495)/4)</f>
        <v>21.899821869758675</v>
      </c>
      <c r="D53" s="84">
        <f>((((SweetenersPerCap!D53/365)*16)*28.3495)/4)</f>
        <v>20.467123242765165</v>
      </c>
      <c r="E53" s="84">
        <f>((((SweetenersPerCap!E53/365)*16)*28.3495)/4)</f>
        <v>14.502713857777147</v>
      </c>
      <c r="F53" s="84">
        <f>((((SweetenersPerCap!F53/365)*16)*28.3495)/4)</f>
        <v>3.799916753561325</v>
      </c>
      <c r="G53" s="84">
        <f>((((SweetenersPerCap!G53/365)*16)*28.3495)/4)</f>
        <v>0.8883028784412622</v>
      </c>
      <c r="H53" s="84">
        <f>((((SweetenersPerCap!H53/365)*16)*28.3495)/4)</f>
        <v>19.190933489779734</v>
      </c>
      <c r="I53" s="84">
        <f>((((SweetenersPerCap!I53/365)*16)*28.3495)/4)</f>
        <v>0.20342306948346206</v>
      </c>
      <c r="J53" s="84">
        <f>((((SweetenersPerCap!J53/365)*16)*28.3495)/4)</f>
        <v>0.3363451981392202</v>
      </c>
      <c r="K53" s="84">
        <f>((((SweetenersPerCap!K53/365)*16)*28.3495)/4)</f>
        <v>40.19782500016758</v>
      </c>
    </row>
    <row r="54" spans="1:11" ht="12" customHeight="1">
      <c r="A54" s="76">
        <v>2012</v>
      </c>
      <c r="B54" s="77">
        <f>'[1]Pop'!D233</f>
        <v>314.167558</v>
      </c>
      <c r="C54" s="78">
        <f>((((SweetenersPerCap!C54/365)*16)*28.3495)/4)</f>
        <v>22.148822999406963</v>
      </c>
      <c r="D54" s="78">
        <f>((((SweetenersPerCap!D54/365)*16)*28.3495)/4)</f>
        <v>20.699834578884946</v>
      </c>
      <c r="E54" s="78">
        <f>((((SweetenersPerCap!E54/365)*16)*28.3495)/4)</f>
        <v>14.215085311752926</v>
      </c>
      <c r="F54" s="78">
        <f>((((SweetenersPerCap!F54/365)*16)*28.3495)/4)</f>
        <v>3.8952327893269025</v>
      </c>
      <c r="G54" s="78">
        <f>((((SweetenersPerCap!G54/365)*16)*28.3495)/4)</f>
        <v>0.8315263056481023</v>
      </c>
      <c r="H54" s="78">
        <f>((((SweetenersPerCap!H54/365)*16)*28.3495)/4)</f>
        <v>18.941844406727927</v>
      </c>
      <c r="I54" s="78">
        <f>((((SweetenersPerCap!I54/365)*16)*28.3495)/4)</f>
        <v>0.20528616448033202</v>
      </c>
      <c r="J54" s="78">
        <f>((((SweetenersPerCap!J54/365)*16)*28.3495)/4)</f>
        <v>0.3438833169018547</v>
      </c>
      <c r="K54" s="78">
        <f>((((SweetenersPerCap!K54/365)*16)*28.3495)/4)</f>
        <v>40.190848466995064</v>
      </c>
    </row>
    <row r="55" spans="1:11" ht="12" customHeight="1">
      <c r="A55" s="82">
        <v>2013</v>
      </c>
      <c r="B55" s="83">
        <f>'[1]Pop'!D234</f>
        <v>316.294766</v>
      </c>
      <c r="C55" s="84">
        <f>((((SweetenersPerCap!C55/365)*16)*28.3495)/4)</f>
        <v>22.60399744236219</v>
      </c>
      <c r="D55" s="84">
        <f>((((SweetenersPerCap!D55/365)*16)*28.3495)/4)</f>
        <v>21.12523125454407</v>
      </c>
      <c r="E55" s="84">
        <f>((((SweetenersPerCap!E55/365)*16)*28.3495)/4)</f>
        <v>13.582953462657986</v>
      </c>
      <c r="F55" s="84">
        <f>((((SweetenersPerCap!F55/365)*16)*28.3495)/4)</f>
        <v>3.7378610862293544</v>
      </c>
      <c r="G55" s="84">
        <f>((((SweetenersPerCap!G55/365)*16)*28.3495)/4)</f>
        <v>0.8151636948284537</v>
      </c>
      <c r="H55" s="84">
        <f>((((SweetenersPerCap!H55/365)*16)*28.3495)/4)</f>
        <v>18.13597824371579</v>
      </c>
      <c r="I55" s="84">
        <f>((((SweetenersPerCap!I55/365)*16)*28.3495)/4)</f>
        <v>0.21755618702771468</v>
      </c>
      <c r="J55" s="84">
        <f>((((SweetenersPerCap!J55/365)*16)*28.3495)/4)</f>
        <v>0.3591321424733982</v>
      </c>
      <c r="K55" s="84">
        <f>((((SweetenersPerCap!K55/365)*16)*28.3495)/4)</f>
        <v>39.83789782776097</v>
      </c>
    </row>
    <row r="56" spans="1:11" ht="12" customHeight="1">
      <c r="A56" s="82">
        <v>2014</v>
      </c>
      <c r="B56" s="83">
        <f>'[1]Pop'!D235</f>
        <v>318.576955</v>
      </c>
      <c r="C56" s="84">
        <f>((((SweetenersPerCap!C56/365)*16)*28.3495)/4)</f>
        <v>22.6666275187785</v>
      </c>
      <c r="D56" s="84">
        <f>((((SweetenersPerCap!D56/365)*16)*28.3495)/4)</f>
        <v>21.183764036241506</v>
      </c>
      <c r="E56" s="84">
        <f>((((SweetenersPerCap!E56/365)*16)*28.3495)/4)</f>
        <v>13.479956812318944</v>
      </c>
      <c r="F56" s="84">
        <f>((((SweetenersPerCap!F56/365)*16)*28.3495)/4)</f>
        <v>3.7848565843946194</v>
      </c>
      <c r="G56" s="84">
        <f>((((SweetenersPerCap!G56/365)*16)*28.3495)/4)</f>
        <v>0.9215322574299517</v>
      </c>
      <c r="H56" s="84">
        <f>((((SweetenersPerCap!H56/365)*16)*28.3495)/4)</f>
        <v>18.186345654143516</v>
      </c>
      <c r="I56" s="84">
        <f>((((SweetenersPerCap!I56/365)*16)*28.3495)/4)</f>
        <v>0.24833659808642655</v>
      </c>
      <c r="J56" s="84">
        <f>((((SweetenersPerCap!J56/365)*16)*28.3495)/4)</f>
        <v>0.4029789810617678</v>
      </c>
      <c r="K56" s="84">
        <f>((((SweetenersPerCap!K56/365)*16)*28.3495)/4)</f>
        <v>40.02142526953321</v>
      </c>
    </row>
    <row r="57" spans="1:11" ht="12" customHeight="1">
      <c r="A57" s="82">
        <v>2015</v>
      </c>
      <c r="B57" s="83">
        <f>'[1]Pop'!D236</f>
        <v>320.870703</v>
      </c>
      <c r="C57" s="84">
        <f>((((SweetenersPerCap!C57/365)*16)*28.3495)/4)</f>
        <v>23.016755997144195</v>
      </c>
      <c r="D57" s="84">
        <f>((((SweetenersPerCap!D57/365)*16)*28.3495)/4)</f>
        <v>21.510986913218925</v>
      </c>
      <c r="E57" s="84">
        <f>((((SweetenersPerCap!E57/365)*16)*28.3495)/4)</f>
        <v>13.214411100460634</v>
      </c>
      <c r="F57" s="84">
        <f>((((SweetenersPerCap!F57/365)*16)*28.3495)/4)</f>
        <v>3.8194326764330273</v>
      </c>
      <c r="G57" s="84">
        <f>((((SweetenersPerCap!G57/365)*16)*28.3495)/4)</f>
        <v>0.920971574850015</v>
      </c>
      <c r="H57" s="84">
        <f>((((SweetenersPerCap!H57/365)*16)*28.3495)/4)</f>
        <v>17.954815351743676</v>
      </c>
      <c r="I57" s="84">
        <f>((((SweetenersPerCap!I57/365)*16)*28.3495)/4)</f>
        <v>0.26478470099050033</v>
      </c>
      <c r="J57" s="84">
        <f>((((SweetenersPerCap!J57/365)*16)*28.3495)/4)</f>
        <v>0.4007344212131717</v>
      </c>
      <c r="K57" s="84">
        <f>((((SweetenersPerCap!K57/365)*16)*28.3495)/4)</f>
        <v>40.131321387166274</v>
      </c>
    </row>
    <row r="58" spans="1:11" ht="12" customHeight="1">
      <c r="A58" s="113">
        <v>2016</v>
      </c>
      <c r="B58" s="114">
        <f>'[1]Pop'!D237</f>
        <v>323.161011</v>
      </c>
      <c r="C58" s="112">
        <f>((((SweetenersPerCap!C58/365)*16)*28.3495)/4)</f>
        <v>23.20306016473246</v>
      </c>
      <c r="D58" s="112">
        <f>((((SweetenersPerCap!D58/365)*16)*28.3495)/4)</f>
        <v>21.685102957693964</v>
      </c>
      <c r="E58" s="112">
        <f>((((SweetenersPerCap!E58/365)*16)*28.3495)/4)</f>
        <v>12.8618774579033</v>
      </c>
      <c r="F58" s="112">
        <f>((((SweetenersPerCap!F58/365)*16)*28.3495)/4)</f>
        <v>3.8474212512215207</v>
      </c>
      <c r="G58" s="112">
        <f>((((SweetenersPerCap!G58/365)*16)*28.3495)/4)</f>
        <v>0.8520200607510191</v>
      </c>
      <c r="H58" s="112">
        <f>((((SweetenersPerCap!H58/365)*16)*28.3495)/4)</f>
        <v>17.56131876987584</v>
      </c>
      <c r="I58" s="112">
        <f>((((SweetenersPerCap!I58/365)*16)*28.3495)/4)</f>
        <v>0.2026206177009107</v>
      </c>
      <c r="J58" s="112">
        <f>((((SweetenersPerCap!J58/365)*16)*28.3495)/4)</f>
        <v>0.38891698489157567</v>
      </c>
      <c r="K58" s="112">
        <f>((((SweetenersPerCap!K58/365)*16)*28.3495)/4)</f>
        <v>39.83795933016229</v>
      </c>
    </row>
    <row r="59" spans="1:11" ht="12" customHeight="1">
      <c r="A59" s="113">
        <v>2017</v>
      </c>
      <c r="B59" s="114">
        <f>'[1]Pop'!D238</f>
        <v>325.20603</v>
      </c>
      <c r="C59" s="112">
        <f>((((SweetenersPerCap!C59/365)*16)*28.3495)/4)</f>
        <v>23.025104616291383</v>
      </c>
      <c r="D59" s="112">
        <f>((((SweetenersPerCap!D59/365)*16)*28.3495)/4)</f>
        <v>21.51878936101999</v>
      </c>
      <c r="E59" s="112">
        <f>((((SweetenersPerCap!E59/365)*16)*28.3495)/4)</f>
        <v>12.56604352621845</v>
      </c>
      <c r="F59" s="112">
        <f>((((SweetenersPerCap!F59/365)*16)*28.3495)/4)</f>
        <v>4.067321005999435</v>
      </c>
      <c r="G59" s="112">
        <f>((((SweetenersPerCap!G59/365)*16)*28.3495)/4)</f>
        <v>0.9222627384303557</v>
      </c>
      <c r="H59" s="112">
        <f>((((SweetenersPerCap!H59/365)*16)*28.3495)/4)</f>
        <v>17.55562727064824</v>
      </c>
      <c r="I59" s="112">
        <f>((((SweetenersPerCap!I59/365)*16)*28.3495)/4)</f>
        <v>0.20915731031023843</v>
      </c>
      <c r="J59" s="112">
        <f>((((SweetenersPerCap!J59/365)*16)*28.3495)/4)</f>
        <v>0.44410675945964084</v>
      </c>
      <c r="K59" s="112">
        <f>((((SweetenersPerCap!K59/365)*16)*28.3495)/4)</f>
        <v>39.72768070143811</v>
      </c>
    </row>
    <row r="60" spans="1:11" ht="12" customHeight="1">
      <c r="A60" s="113">
        <v>2018</v>
      </c>
      <c r="B60" s="114">
        <f>'[1]Pop'!D239</f>
        <v>326.923976</v>
      </c>
      <c r="C60" s="112">
        <f>((((SweetenersPerCap!C60/365)*16)*28.3495)/4)</f>
        <v>22.82570297295118</v>
      </c>
      <c r="D60" s="112">
        <f>((((SweetenersPerCap!D60/365)*16)*28.3495)/4)</f>
        <v>21.332432685001184</v>
      </c>
      <c r="E60" s="112">
        <f>((((SweetenersPerCap!E60/365)*16)*28.3495)/4)</f>
        <v>11.706930571811105</v>
      </c>
      <c r="F60" s="112">
        <f>((((SweetenersPerCap!F60/365)*16)*28.3495)/4)</f>
        <v>4.082641098977685</v>
      </c>
      <c r="G60" s="112">
        <f>((((SweetenersPerCap!G60/365)*16)*28.3495)/4)</f>
        <v>0.9155182640937768</v>
      </c>
      <c r="H60" s="112">
        <f>((((SweetenersPerCap!H60/365)*16)*28.3495)/4)</f>
        <v>16.705089934882565</v>
      </c>
      <c r="I60" s="112">
        <f>((((SweetenersPerCap!I60/365)*16)*28.3495)/4)</f>
        <v>0.21955566267062965</v>
      </c>
      <c r="J60" s="112">
        <f>((((SweetenersPerCap!J60/365)*16)*28.3495)/4)</f>
        <v>0.4292353350324987</v>
      </c>
      <c r="K60" s="112">
        <f>((((SweetenersPerCap!K60/365)*16)*28.3495)/4)</f>
        <v>38.686313617586876</v>
      </c>
    </row>
    <row r="61" spans="1:11" ht="12" customHeight="1" thickBot="1">
      <c r="A61" s="113">
        <v>2019</v>
      </c>
      <c r="B61" s="114">
        <f>'[1]Pop'!D240</f>
        <v>328.475998</v>
      </c>
      <c r="C61" s="112">
        <f>((((SweetenersPerCap!C61/365)*16)*28.3495)/4)</f>
        <v>22.74409530335737</v>
      </c>
      <c r="D61" s="112">
        <f>((((SweetenersPerCap!D61/365)*16)*28.3495)/4)</f>
        <v>21.25616383491351</v>
      </c>
      <c r="E61" s="112">
        <f>((((SweetenersPerCap!E61/365)*16)*28.3495)/4)</f>
        <v>11.398049857485777</v>
      </c>
      <c r="F61" s="112">
        <f>((((SweetenersPerCap!F61/365)*16)*28.3495)/4)</f>
        <v>4.090318969029491</v>
      </c>
      <c r="G61" s="112">
        <f>((((SweetenersPerCap!G61/365)*16)*28.3495)/4)</f>
        <v>0.8919168889083</v>
      </c>
      <c r="H61" s="112">
        <f>((((SweetenersPerCap!H61/365)*16)*28.3495)/4)</f>
        <v>16.380285715423568</v>
      </c>
      <c r="I61" s="112">
        <f>((((SweetenersPerCap!I61/365)*16)*28.3495)/4)</f>
        <v>0.23725975095634694</v>
      </c>
      <c r="J61" s="112">
        <f>((((SweetenersPerCap!J61/365)*16)*28.3495)/4)</f>
        <v>0.4056648185265202</v>
      </c>
      <c r="K61" s="112">
        <f>((((SweetenersPerCap!K61/365)*16)*28.3495)/4)</f>
        <v>38.27937411981994</v>
      </c>
    </row>
    <row r="62" spans="1:11" ht="12" customHeight="1" thickTop="1">
      <c r="A62" s="189" t="s">
        <v>3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1"/>
    </row>
    <row r="63" spans="1:11" ht="12" customHeight="1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7"/>
    </row>
    <row r="64" spans="1:11" ht="12" customHeight="1">
      <c r="A64" s="186" t="s">
        <v>75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8"/>
    </row>
    <row r="65" spans="1:11" ht="12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ht="12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7"/>
    </row>
    <row r="67" spans="1:11" ht="12" customHeight="1">
      <c r="A67" s="232" t="s">
        <v>101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4"/>
    </row>
    <row r="68" spans="2:11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80" ht="12" customHeight="1">
      <c r="A80" s="22"/>
    </row>
    <row r="81" ht="12" customHeight="1">
      <c r="A81" s="22"/>
    </row>
  </sheetData>
  <sheetProtection/>
  <mergeCells count="21">
    <mergeCell ref="J3:J6"/>
    <mergeCell ref="C7:K7"/>
    <mergeCell ref="G5:G6"/>
    <mergeCell ref="A1:I1"/>
    <mergeCell ref="I3:I6"/>
    <mergeCell ref="J1:K1"/>
    <mergeCell ref="B2:B6"/>
    <mergeCell ref="E3:H4"/>
    <mergeCell ref="K3:K6"/>
    <mergeCell ref="H5:H6"/>
    <mergeCell ref="C3:D4"/>
    <mergeCell ref="C5:C6"/>
    <mergeCell ref="A67:K67"/>
    <mergeCell ref="F5:F6"/>
    <mergeCell ref="A66:K66"/>
    <mergeCell ref="A64:K65"/>
    <mergeCell ref="A62:K62"/>
    <mergeCell ref="A63:K63"/>
    <mergeCell ref="A2:A6"/>
    <mergeCell ref="E5:E6"/>
    <mergeCell ref="D5:D6"/>
  </mergeCells>
  <printOptions horizontalCentered="1" verticalCentered="1"/>
  <pageMargins left="0.25" right="0.25" top="0.75" bottom="0.75" header="0" footer="0"/>
  <pageSetup fitToHeight="2" fitToWidth="1" horizontalDpi="600" verticalDpi="600" orientation="landscape" scale="82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R69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11" width="12.7109375" style="4" customWidth="1"/>
    <col min="12" max="29" width="12.7109375" style="5" customWidth="1"/>
    <col min="30" max="16384" width="12.7109375" style="6" customWidth="1"/>
  </cols>
  <sheetData>
    <row r="1" spans="1:29" s="47" customFormat="1" ht="12" customHeight="1" thickBot="1">
      <c r="A1" s="245" t="s">
        <v>29</v>
      </c>
      <c r="B1" s="245"/>
      <c r="C1" s="245"/>
      <c r="D1" s="245"/>
      <c r="E1" s="245"/>
      <c r="F1" s="245"/>
      <c r="G1" s="245"/>
      <c r="H1" s="245"/>
      <c r="I1" s="245"/>
      <c r="J1" s="175" t="s">
        <v>5</v>
      </c>
      <c r="K1" s="175"/>
      <c r="L1" s="7"/>
      <c r="M1" s="7"/>
      <c r="N1" s="7"/>
      <c r="O1" s="7"/>
      <c r="P1" s="7"/>
      <c r="Q1" s="7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11" ht="12" customHeight="1" thickTop="1">
      <c r="A2" s="192" t="s">
        <v>0</v>
      </c>
      <c r="B2" s="178" t="s">
        <v>36</v>
      </c>
      <c r="C2" s="8" t="s">
        <v>6</v>
      </c>
      <c r="D2" s="9"/>
      <c r="E2" s="9"/>
      <c r="F2" s="9"/>
      <c r="G2" s="9"/>
      <c r="H2" s="8"/>
      <c r="I2" s="9"/>
      <c r="J2" s="9"/>
      <c r="K2" s="9"/>
    </row>
    <row r="3" spans="1:11" ht="12" customHeight="1">
      <c r="A3" s="193"/>
      <c r="B3" s="179"/>
      <c r="C3" s="208" t="s">
        <v>88</v>
      </c>
      <c r="D3" s="209"/>
      <c r="E3" s="169" t="s">
        <v>7</v>
      </c>
      <c r="F3" s="170"/>
      <c r="G3" s="170"/>
      <c r="H3" s="171"/>
      <c r="I3" s="205" t="s">
        <v>67</v>
      </c>
      <c r="J3" s="176" t="s">
        <v>12</v>
      </c>
      <c r="K3" s="199" t="s">
        <v>66</v>
      </c>
    </row>
    <row r="4" spans="1:11" ht="12" customHeight="1">
      <c r="A4" s="193"/>
      <c r="B4" s="179"/>
      <c r="C4" s="210"/>
      <c r="D4" s="211"/>
      <c r="E4" s="172"/>
      <c r="F4" s="173"/>
      <c r="G4" s="173"/>
      <c r="H4" s="174"/>
      <c r="I4" s="206"/>
      <c r="J4" s="198"/>
      <c r="K4" s="200"/>
    </row>
    <row r="5" spans="1:11" ht="12" customHeight="1">
      <c r="A5" s="193"/>
      <c r="B5" s="179"/>
      <c r="C5" s="176" t="s">
        <v>8</v>
      </c>
      <c r="D5" s="176" t="s">
        <v>9</v>
      </c>
      <c r="E5" s="184" t="s">
        <v>92</v>
      </c>
      <c r="F5" s="176" t="s">
        <v>10</v>
      </c>
      <c r="G5" s="176" t="s">
        <v>11</v>
      </c>
      <c r="H5" s="201" t="s">
        <v>1</v>
      </c>
      <c r="I5" s="206"/>
      <c r="J5" s="198"/>
      <c r="K5" s="200"/>
    </row>
    <row r="6" spans="1:11" ht="12" customHeight="1">
      <c r="A6" s="194"/>
      <c r="B6" s="180"/>
      <c r="C6" s="177"/>
      <c r="D6" s="177"/>
      <c r="E6" s="185"/>
      <c r="F6" s="177"/>
      <c r="G6" s="177"/>
      <c r="H6" s="202"/>
      <c r="I6" s="207"/>
      <c r="J6" s="177"/>
      <c r="K6" s="172"/>
    </row>
    <row r="7" spans="1:226" ht="12" customHeight="1">
      <c r="A7" s="68"/>
      <c r="B7" s="57" t="s">
        <v>45</v>
      </c>
      <c r="C7" s="203" t="s">
        <v>64</v>
      </c>
      <c r="D7" s="204"/>
      <c r="E7" s="204"/>
      <c r="F7" s="204"/>
      <c r="G7" s="204"/>
      <c r="H7" s="204"/>
      <c r="I7" s="204"/>
      <c r="J7" s="204"/>
      <c r="K7" s="20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</row>
    <row r="8" spans="1:11" ht="12" customHeight="1">
      <c r="A8" s="33">
        <v>1966</v>
      </c>
      <c r="B8" s="51">
        <f>'[1]Pop'!D187</f>
        <v>196.56</v>
      </c>
      <c r="C8" s="34">
        <f>IF('Sweeteners(tons)'!C8=0,0,'Sweeteners(tons)'!C8*2)</f>
        <v>20470</v>
      </c>
      <c r="D8" s="34">
        <f>IF('Sweeteners(tons)'!D8=0,0,'Sweeteners(tons)'!D8*2)</f>
        <v>19130.84112149532</v>
      </c>
      <c r="E8" s="39" t="s">
        <v>4</v>
      </c>
      <c r="F8" s="34">
        <f>IF('Sweeteners(tons)'!F8=0,0,'Sweeteners(tons)'!F8*2)</f>
        <v>1903.515</v>
      </c>
      <c r="G8" s="34">
        <f>IF('Sweeteners(tons)'!G8=0,0,'Sweeteners(tons)'!G8*2)</f>
        <v>829.716</v>
      </c>
      <c r="H8" s="34">
        <f>IF('Sweeteners(tons)'!H8=0,0,'Sweeteners(tons)'!H8*2)</f>
        <v>2733.231</v>
      </c>
      <c r="I8" s="34">
        <f>IF('Sweeteners(tons)'!I8=0,0,'Sweeteners(tons)'!I8*2)</f>
        <v>138</v>
      </c>
      <c r="J8" s="34">
        <f>IF('Sweeteners(tons)'!J8=0,0,'Sweeteners(tons)'!J8*2)</f>
        <v>196</v>
      </c>
      <c r="K8" s="34">
        <f>IF('Sweeteners(tons)'!K8=0,0,'Sweeteners(tons)'!K8*2)</f>
        <v>22198.07212149532</v>
      </c>
    </row>
    <row r="9" spans="1:11" ht="12" customHeight="1">
      <c r="A9" s="33">
        <v>1967</v>
      </c>
      <c r="B9" s="51">
        <f>'[1]Pop'!D188</f>
        <v>198.712</v>
      </c>
      <c r="C9" s="34">
        <f>IF('Sweeteners(tons)'!C9=0,0,'Sweeteners(tons)'!C9*2)</f>
        <v>20948</v>
      </c>
      <c r="D9" s="34">
        <f>IF('Sweeteners(tons)'!D9=0,0,'Sweeteners(tons)'!D9*2)</f>
        <v>19577.57009345794</v>
      </c>
      <c r="E9" s="34">
        <f>IF('Sweeteners(tons)'!E9=0,0,'Sweeteners(tons)'!E9*2)</f>
        <v>6</v>
      </c>
      <c r="F9" s="34">
        <f>IF('Sweeteners(tons)'!F9=0,0,'Sweeteners(tons)'!F9*2)</f>
        <v>1967.667800357924</v>
      </c>
      <c r="G9" s="34">
        <f>IF('Sweeteners(tons)'!G9=0,0,'Sweeteners(tons)'!G9*2)</f>
        <v>855.672</v>
      </c>
      <c r="H9" s="34">
        <f>IF('Sweeteners(tons)'!H9=0,0,'Sweeteners(tons)'!H9*2)</f>
        <v>2829.339800357924</v>
      </c>
      <c r="I9" s="34">
        <f>IF('Sweeteners(tons)'!I9=0,0,'Sweeteners(tons)'!I9*2)</f>
        <v>100</v>
      </c>
      <c r="J9" s="34">
        <f>IF('Sweeteners(tons)'!J9=0,0,'Sweeteners(tons)'!J9*2)</f>
        <v>178</v>
      </c>
      <c r="K9" s="34">
        <f>IF('Sweeteners(tons)'!K9=0,0,'Sweeteners(tons)'!K9*2)</f>
        <v>22684.909893815864</v>
      </c>
    </row>
    <row r="10" spans="1:11" ht="12" customHeight="1">
      <c r="A10" s="33">
        <v>1968</v>
      </c>
      <c r="B10" s="51">
        <f>'[1]Pop'!D189</f>
        <v>200.706</v>
      </c>
      <c r="C10" s="34">
        <f>IF('Sweeteners(tons)'!C10=0,0,'Sweeteners(tons)'!C10*2)</f>
        <v>21312</v>
      </c>
      <c r="D10" s="34">
        <f>IF('Sweeteners(tons)'!D10=0,0,'Sweeteners(tons)'!D10*2)</f>
        <v>19917.7570093458</v>
      </c>
      <c r="E10" s="34">
        <f>IF('Sweeteners(tons)'!E10=0,0,'Sweeteners(tons)'!E10*2)</f>
        <v>30</v>
      </c>
      <c r="F10" s="34">
        <f>IF('Sweeteners(tons)'!F10=0,0,'Sweeteners(tons)'!F10*2)</f>
        <v>2061.1470967158</v>
      </c>
      <c r="G10" s="34">
        <f>IF('Sweeteners(tons)'!G10=0,0,'Sweeteners(tons)'!G10*2)</f>
        <v>887.044</v>
      </c>
      <c r="H10" s="34">
        <f>IF('Sweeteners(tons)'!H10=0,0,'Sweeteners(tons)'!H10*2)</f>
        <v>2978.1910967158</v>
      </c>
      <c r="I10" s="34">
        <f>IF('Sweeteners(tons)'!I10=0,0,'Sweeteners(tons)'!I10*2)</f>
        <v>140</v>
      </c>
      <c r="J10" s="34">
        <f>IF('Sweeteners(tons)'!J10=0,0,'Sweeteners(tons)'!J10*2)</f>
        <v>180</v>
      </c>
      <c r="K10" s="34">
        <f>IF('Sweeteners(tons)'!K10=0,0,'Sweeteners(tons)'!K10*2)</f>
        <v>23215.9481060616</v>
      </c>
    </row>
    <row r="11" spans="1:11" ht="12" customHeight="1">
      <c r="A11" s="33">
        <v>1969</v>
      </c>
      <c r="B11" s="51">
        <f>'[1]Pop'!D190</f>
        <v>202.677</v>
      </c>
      <c r="C11" s="34">
        <f>IF('Sweeteners(tons)'!C11=0,0,'Sweeteners(tons)'!C11*2)</f>
        <v>21900</v>
      </c>
      <c r="D11" s="34">
        <f>IF('Sweeteners(tons)'!D11=0,0,'Sweeteners(tons)'!D11*2)</f>
        <v>20467.2897196262</v>
      </c>
      <c r="E11" s="34">
        <f>IF('Sweeteners(tons)'!E11=0,0,'Sweeteners(tons)'!E11*2)</f>
        <v>66</v>
      </c>
      <c r="F11" s="34">
        <f>IF('Sweeteners(tons)'!F11=0,0,'Sweeteners(tons)'!F11*2)</f>
        <v>2121.83992247696</v>
      </c>
      <c r="G11" s="34">
        <f>IF('Sweeteners(tons)'!G11=0,0,'Sweeteners(tons)'!G11*2)</f>
        <v>917.878</v>
      </c>
      <c r="H11" s="34">
        <f>IF('Sweeteners(tons)'!H11=0,0,'Sweeteners(tons)'!H11*2)</f>
        <v>3105.71792247696</v>
      </c>
      <c r="I11" s="34">
        <f>IF('Sweeteners(tons)'!I11=0,0,'Sweeteners(tons)'!I11*2)</f>
        <v>122</v>
      </c>
      <c r="J11" s="34">
        <f>IF('Sweeteners(tons)'!J11=0,0,'Sweeteners(tons)'!J11*2)</f>
        <v>202</v>
      </c>
      <c r="K11" s="34">
        <f>IF('Sweeteners(tons)'!K11=0,0,'Sweeteners(tons)'!K11*2)</f>
        <v>23897.00764210316</v>
      </c>
    </row>
    <row r="12" spans="1:226" ht="12" customHeight="1">
      <c r="A12" s="33">
        <v>1970</v>
      </c>
      <c r="B12" s="51">
        <f>'[1]Pop'!D191</f>
        <v>205.052</v>
      </c>
      <c r="C12" s="34">
        <f>IF('Sweeteners(tons)'!C12=0,0,'Sweeteners(tons)'!C12*2)</f>
        <v>22326</v>
      </c>
      <c r="D12" s="34">
        <f>IF('Sweeteners(tons)'!D12=0,0,'Sweeteners(tons)'!D12*2)</f>
        <v>20865.4205607476</v>
      </c>
      <c r="E12" s="34">
        <f>IF('Sweeteners(tons)'!E12=0,0,'Sweeteners(tons)'!E12*2)</f>
        <v>112.3653764185626</v>
      </c>
      <c r="F12" s="34">
        <f>IF('Sweeteners(tons)'!F12=0,0,'Sweeteners(tons)'!F12*2)</f>
        <v>2203.7825558893</v>
      </c>
      <c r="G12" s="34">
        <f>IF('Sweeteners(tons)'!G12=0,0,'Sweeteners(tons)'!G12*2)</f>
        <v>942.304</v>
      </c>
      <c r="H12" s="34">
        <f>IF('Sweeteners(tons)'!H12=0,0,'Sweeteners(tons)'!H12*2)</f>
        <v>3258.4519323078625</v>
      </c>
      <c r="I12" s="34">
        <f>IF('Sweeteners(tons)'!I12=0,0,'Sweeteners(tons)'!I12*2)</f>
        <v>102</v>
      </c>
      <c r="J12" s="34">
        <f>IF('Sweeteners(tons)'!J12=0,0,'Sweeteners(tons)'!J12*2)</f>
        <v>206</v>
      </c>
      <c r="K12" s="34">
        <f>IF('Sweeteners(tons)'!K12=0,0,'Sweeteners(tons)'!K12*2)</f>
        <v>24431.872493055464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</row>
    <row r="13" spans="1:226" ht="12" customHeight="1">
      <c r="A13" s="76">
        <v>1971</v>
      </c>
      <c r="B13" s="77">
        <f>'[1]Pop'!D192</f>
        <v>207.661</v>
      </c>
      <c r="C13" s="78">
        <f>IF('Sweeteners(tons)'!C13=0,0,'Sweeteners(tons)'!C13*2)</f>
        <v>22690</v>
      </c>
      <c r="D13" s="78">
        <f>IF('Sweeteners(tons)'!D13=0,0,'Sweeteners(tons)'!D13*2)</f>
        <v>21205.6074766356</v>
      </c>
      <c r="E13" s="78">
        <f>IF('Sweeteners(tons)'!E13=0,0,'Sweeteners(tons)'!E13*2)</f>
        <v>171.2604843769608</v>
      </c>
      <c r="F13" s="78">
        <f>IF('Sweeteners(tons)'!F13=0,0,'Sweeteners(tons)'!F13*2)</f>
        <v>2326.2322589281</v>
      </c>
      <c r="G13" s="78">
        <f>IF('Sweeteners(tons)'!G13=0,0,'Sweeteners(tons)'!G13*2)</f>
        <v>963.53</v>
      </c>
      <c r="H13" s="78">
        <f>IF('Sweeteners(tons)'!H13=0,0,'Sweeteners(tons)'!H13*2)</f>
        <v>3461.0227433050604</v>
      </c>
      <c r="I13" s="78">
        <f>IF('Sweeteners(tons)'!I13=0,0,'Sweeteners(tons)'!I13*2)</f>
        <v>104</v>
      </c>
      <c r="J13" s="78">
        <f>IF('Sweeteners(tons)'!J13=0,0,'Sweeteners(tons)'!J13*2)</f>
        <v>186</v>
      </c>
      <c r="K13" s="78">
        <f>IF('Sweeteners(tons)'!K13=0,0,'Sweeteners(tons)'!K13*2)</f>
        <v>24956.63021994066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</row>
    <row r="14" spans="1:226" ht="12" customHeight="1">
      <c r="A14" s="76">
        <v>1972</v>
      </c>
      <c r="B14" s="77">
        <f>'[1]Pop'!D193</f>
        <v>209.896</v>
      </c>
      <c r="C14" s="78">
        <f>IF('Sweeteners(tons)'!C14=0,0,'Sweeteners(tons)'!C14*2)</f>
        <v>22974</v>
      </c>
      <c r="D14" s="78">
        <f>IF('Sweeteners(tons)'!D14=0,0,'Sweeteners(tons)'!D14*2)</f>
        <v>21471.0280373832</v>
      </c>
      <c r="E14" s="78">
        <f>IF('Sweeteners(tons)'!E14=0,0,'Sweeteners(tons)'!E14*2)</f>
        <v>242.320071346316</v>
      </c>
      <c r="F14" s="78">
        <f>IF('Sweeteners(tons)'!F14=0,0,'Sweeteners(tons)'!F14*2)</f>
        <v>2514.6255</v>
      </c>
      <c r="G14" s="78">
        <f>IF('Sweeteners(tons)'!G14=0,0,'Sweeteners(tons)'!G14*2)</f>
        <v>969.048</v>
      </c>
      <c r="H14" s="78">
        <f>IF('Sweeteners(tons)'!H14=0,0,'Sweeteners(tons)'!H14*2)</f>
        <v>3725.9935713463165</v>
      </c>
      <c r="I14" s="78">
        <f>IF('Sweeteners(tons)'!I14=0,0,'Sweeteners(tons)'!I14*2)</f>
        <v>104</v>
      </c>
      <c r="J14" s="78">
        <f>IF('Sweeteners(tons)'!J14=0,0,'Sweeteners(tons)'!J14*2)</f>
        <v>210</v>
      </c>
      <c r="K14" s="78">
        <f>IF('Sweeteners(tons)'!K14=0,0,'Sweeteners(tons)'!K14*2)</f>
        <v>25511.021608729516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</row>
    <row r="15" spans="1:226" ht="12" customHeight="1">
      <c r="A15" s="76">
        <v>1973</v>
      </c>
      <c r="B15" s="77">
        <f>'[1]Pop'!D194</f>
        <v>211.909</v>
      </c>
      <c r="C15" s="78">
        <f>IF('Sweeteners(tons)'!C15=0,0,'Sweeteners(tons)'!C15*2)</f>
        <v>22858</v>
      </c>
      <c r="D15" s="78">
        <f>IF('Sweeteners(tons)'!D15=0,0,'Sweeteners(tons)'!D15*2)</f>
        <v>21362.61682243</v>
      </c>
      <c r="E15" s="78">
        <f>IF('Sweeteners(tons)'!E15=0,0,'Sweeteners(tons)'!E15*2)</f>
        <v>436.986312208804</v>
      </c>
      <c r="F15" s="78">
        <f>IF('Sweeteners(tons)'!F15=0,0,'Sweeteners(tons)'!F15*2)</f>
        <v>2768.9535</v>
      </c>
      <c r="G15" s="78">
        <f>IF('Sweeteners(tons)'!G15=0,0,'Sweeteners(tons)'!G15*2)</f>
        <v>978.848</v>
      </c>
      <c r="H15" s="78">
        <f>IF('Sweeteners(tons)'!H15=0,0,'Sweeteners(tons)'!H15*2)</f>
        <v>4184.787812208804</v>
      </c>
      <c r="I15" s="78">
        <f>IF('Sweeteners(tons)'!I15=0,0,'Sweeteners(tons)'!I15*2)</f>
        <v>106</v>
      </c>
      <c r="J15" s="78">
        <f>IF('Sweeteners(tons)'!J15=0,0,'Sweeteners(tons)'!J15*2)</f>
        <v>190</v>
      </c>
      <c r="K15" s="78">
        <f>IF('Sweeteners(tons)'!K15=0,0,'Sweeteners(tons)'!K15*2)</f>
        <v>25843.404634638806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</row>
    <row r="16" spans="1:226" ht="12" customHeight="1">
      <c r="A16" s="76">
        <v>1974</v>
      </c>
      <c r="B16" s="77">
        <f>'[1]Pop'!D195</f>
        <v>213.854</v>
      </c>
      <c r="C16" s="78">
        <f>IF('Sweeteners(tons)'!C16=0,0,'Sweeteners(tons)'!C16*2)</f>
        <v>21890</v>
      </c>
      <c r="D16" s="78">
        <f>IF('Sweeteners(tons)'!D16=0,0,'Sweeteners(tons)'!D16*2)</f>
        <v>20457.9439252336</v>
      </c>
      <c r="E16" s="78">
        <f>IF('Sweeteners(tons)'!E16=0,0,'Sweeteners(tons)'!E16*2)</f>
        <v>590.784028784828</v>
      </c>
      <c r="F16" s="78">
        <f>IF('Sweeteners(tons)'!F16=0,0,'Sweeteners(tons)'!F16*2)</f>
        <v>2960.982</v>
      </c>
      <c r="G16" s="78">
        <f>IF('Sweeteners(tons)'!G16=0,0,'Sweeteners(tons)'!G16*2)</f>
        <v>972.688</v>
      </c>
      <c r="H16" s="78">
        <f>IF('Sweeteners(tons)'!H16=0,0,'Sweeteners(tons)'!H16*2)</f>
        <v>4524.454028784828</v>
      </c>
      <c r="I16" s="78">
        <f>IF('Sweeteners(tons)'!I16=0,0,'Sweeteners(tons)'!I16*2)</f>
        <v>86</v>
      </c>
      <c r="J16" s="78">
        <f>IF('Sweeteners(tons)'!J16=0,0,'Sweeteners(tons)'!J16*2)</f>
        <v>150</v>
      </c>
      <c r="K16" s="78">
        <f>IF('Sweeteners(tons)'!K16=0,0,'Sweeteners(tons)'!K16*2)</f>
        <v>25218.39795401843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</row>
    <row r="17" spans="1:226" ht="12" customHeight="1">
      <c r="A17" s="76">
        <v>1975</v>
      </c>
      <c r="B17" s="77">
        <f>'[1]Pop'!D196</f>
        <v>215.973</v>
      </c>
      <c r="C17" s="78">
        <f>IF('Sweeteners(tons)'!C17=0,0,'Sweeteners(tons)'!C17*2)</f>
        <v>20604</v>
      </c>
      <c r="D17" s="78">
        <f>IF('Sweeteners(tons)'!D17=0,0,'Sweeteners(tons)'!D17*2)</f>
        <v>19256.07476635514</v>
      </c>
      <c r="E17" s="78">
        <f>IF('Sweeteners(tons)'!E17=0,0,'Sweeteners(tons)'!E17*2)</f>
        <v>1053.77</v>
      </c>
      <c r="F17" s="78">
        <f>IF('Sweeteners(tons)'!F17=0,0,'Sweeteners(tons)'!F17*2)</f>
        <v>3029.1915</v>
      </c>
      <c r="G17" s="78">
        <f>IF('Sweeteners(tons)'!G17=0,0,'Sweeteners(tons)'!G17*2)</f>
        <v>946.172</v>
      </c>
      <c r="H17" s="78">
        <f>IF('Sweeteners(tons)'!H17=0,0,'Sweeteners(tons)'!H17*2)</f>
        <v>5029.1335</v>
      </c>
      <c r="I17" s="78">
        <f>IF('Sweeteners(tons)'!I17=0,0,'Sweeteners(tons)'!I17*2)</f>
        <v>86</v>
      </c>
      <c r="J17" s="78">
        <f>IF('Sweeteners(tons)'!J17=0,0,'Sweeteners(tons)'!J17*2)</f>
        <v>216</v>
      </c>
      <c r="K17" s="78">
        <f>IF('Sweeteners(tons)'!K17=0,0,'Sweeteners(tons)'!K17*2)</f>
        <v>24587.20826635514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</row>
    <row r="18" spans="1:226" ht="12" customHeight="1">
      <c r="A18" s="33">
        <v>1976</v>
      </c>
      <c r="B18" s="51">
        <f>'[1]Pop'!D197</f>
        <v>218.035</v>
      </c>
      <c r="C18" s="34">
        <f>IF('Sweeteners(tons)'!C18=0,0,'Sweeteners(tons)'!C18*2)</f>
        <v>21786</v>
      </c>
      <c r="D18" s="34">
        <f>IF('Sweeteners(tons)'!D18=0,0,'Sweeteners(tons)'!D18*2)</f>
        <v>20360.7476635514</v>
      </c>
      <c r="E18" s="34">
        <f>IF('Sweeteners(tons)'!E18=0,0,'Sweeteners(tons)'!E18*2)</f>
        <v>1564.415281149632</v>
      </c>
      <c r="F18" s="34">
        <f>IF('Sweeteners(tons)'!F18=0,0,'Sweeteners(tons)'!F18*2)</f>
        <v>3027.7995</v>
      </c>
      <c r="G18" s="34">
        <f>IF('Sweeteners(tons)'!G18=0,0,'Sweeteners(tons)'!G18*2)</f>
        <v>903.68</v>
      </c>
      <c r="H18" s="34">
        <f>IF('Sweeteners(tons)'!H18=0,0,'Sweeteners(tons)'!H18*2)</f>
        <v>5495.894781149633</v>
      </c>
      <c r="I18" s="34">
        <f>IF('Sweeteners(tons)'!I18=0,0,'Sweeteners(tons)'!I18*2)</f>
        <v>88</v>
      </c>
      <c r="J18" s="34">
        <f>IF('Sweeteners(tons)'!J18=0,0,'Sweeteners(tons)'!J18*2)</f>
        <v>200</v>
      </c>
      <c r="K18" s="34">
        <f>IF('Sweeteners(tons)'!K18=0,0,'Sweeteners(tons)'!K18*2)</f>
        <v>26144.642444701032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</row>
    <row r="19" spans="1:226" ht="12" customHeight="1">
      <c r="A19" s="33">
        <v>1977</v>
      </c>
      <c r="B19" s="51">
        <f>'[1]Pop'!D198</f>
        <v>220.23899999999998</v>
      </c>
      <c r="C19" s="34">
        <f>IF('Sweeteners(tons)'!C19=0,0,'Sweeteners(tons)'!C19*2)</f>
        <v>22198</v>
      </c>
      <c r="D19" s="34">
        <f>IF('Sweeteners(tons)'!D19=0,0,'Sweeteners(tons)'!D19*2)</f>
        <v>20745.7943925234</v>
      </c>
      <c r="E19" s="34">
        <f>IF('Sweeteners(tons)'!E19=0,0,'Sweeteners(tons)'!E19*2)</f>
        <v>2113.79477404032</v>
      </c>
      <c r="F19" s="34">
        <f>IF('Sweeteners(tons)'!F19=0,0,'Sweeteners(tons)'!F19*2)</f>
        <v>3034.3605</v>
      </c>
      <c r="G19" s="34">
        <f>IF('Sweeteners(tons)'!G19=0,0,'Sweeteners(tons)'!G19*2)</f>
        <v>857.024</v>
      </c>
      <c r="H19" s="34">
        <f>IF('Sweeteners(tons)'!H19=0,0,'Sweeteners(tons)'!H19*2)</f>
        <v>6005.179274040321</v>
      </c>
      <c r="I19" s="34">
        <f>IF('Sweeteners(tons)'!I19=0,0,'Sweeteners(tons)'!I19*2)</f>
        <v>88</v>
      </c>
      <c r="J19" s="34">
        <f>IF('Sweeteners(tons)'!J19=0,0,'Sweeteners(tons)'!J19*2)</f>
        <v>200</v>
      </c>
      <c r="K19" s="34">
        <f>IF('Sweeteners(tons)'!K19=0,0,'Sweeteners(tons)'!K19*2)</f>
        <v>27038.97366656372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</row>
    <row r="20" spans="1:226" ht="12" customHeight="1">
      <c r="A20" s="33">
        <v>1978</v>
      </c>
      <c r="B20" s="51">
        <f>'[1]Pop'!D199</f>
        <v>222.585</v>
      </c>
      <c r="C20" s="34">
        <f>IF('Sweeteners(tons)'!C20=0,0,'Sweeteners(tons)'!C20*2)</f>
        <v>21778</v>
      </c>
      <c r="D20" s="34">
        <f>IF('Sweeteners(tons)'!D20=0,0,'Sweeteners(tons)'!D20*2)</f>
        <v>20353.2710280374</v>
      </c>
      <c r="E20" s="34">
        <f>IF('Sweeteners(tons)'!E20=0,0,'Sweeteners(tons)'!E20*2)</f>
        <v>2396.66953736448</v>
      </c>
      <c r="F20" s="34">
        <f>IF('Sweeteners(tons)'!F20=0,0,'Sweeteners(tons)'!F20*2)</f>
        <v>3101.622</v>
      </c>
      <c r="G20" s="34">
        <f>IF('Sweeteners(tons)'!G20=0,0,'Sweeteners(tons)'!G20*2)</f>
        <v>820.702</v>
      </c>
      <c r="H20" s="34">
        <f>IF('Sweeteners(tons)'!H20=0,0,'Sweeteners(tons)'!H20*2)</f>
        <v>6318.99353736448</v>
      </c>
      <c r="I20" s="34">
        <f>IF('Sweeteners(tons)'!I20=0,0,'Sweeteners(tons)'!I20*2)</f>
        <v>90</v>
      </c>
      <c r="J20" s="34">
        <f>IF('Sweeteners(tons)'!J20=0,0,'Sweeteners(tons)'!J20*2)</f>
        <v>240</v>
      </c>
      <c r="K20" s="34">
        <f>IF('Sweeteners(tons)'!K20=0,0,'Sweeteners(tons)'!K20*2)</f>
        <v>27002.26456540188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</row>
    <row r="21" spans="1:226" ht="12" customHeight="1">
      <c r="A21" s="33">
        <v>1979</v>
      </c>
      <c r="B21" s="51">
        <f>'[1]Pop'!D200</f>
        <v>225.055</v>
      </c>
      <c r="C21" s="34">
        <f>IF('Sweeteners(tons)'!C21=0,0,'Sweeteners(tons)'!C21*2)</f>
        <v>21512</v>
      </c>
      <c r="D21" s="34">
        <f>IF('Sweeteners(tons)'!D21=0,0,'Sweeteners(tons)'!D21*2)</f>
        <v>20104.6728971962</v>
      </c>
      <c r="E21" s="34">
        <f>IF('Sweeteners(tons)'!E21=0,0,'Sweeteners(tons)'!E21*2)</f>
        <v>3319.6058013232</v>
      </c>
      <c r="F21" s="34">
        <f>IF('Sweeteners(tons)'!F21=0,0,'Sweeteners(tons)'!F21*2)</f>
        <v>3038.3745</v>
      </c>
      <c r="G21" s="34">
        <f>IF('Sweeteners(tons)'!G21=0,0,'Sweeteners(tons)'!G21*2)</f>
        <v>797.552</v>
      </c>
      <c r="H21" s="34">
        <f>IF('Sweeteners(tons)'!H21=0,0,'Sweeteners(tons)'!H21*2)</f>
        <v>7155.532301323199</v>
      </c>
      <c r="I21" s="34">
        <f>IF('Sweeteners(tons)'!I21=0,0,'Sweeteners(tons)'!I21*2)</f>
        <v>88</v>
      </c>
      <c r="J21" s="34">
        <f>IF('Sweeteners(tons)'!J21=0,0,'Sweeteners(tons)'!J21*2)</f>
        <v>234</v>
      </c>
      <c r="K21" s="34">
        <f>IF('Sweeteners(tons)'!K21=0,0,'Sweeteners(tons)'!K21*2)</f>
        <v>27582.205198519398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</row>
    <row r="22" spans="1:226" ht="12" customHeight="1">
      <c r="A22" s="33">
        <v>1980</v>
      </c>
      <c r="B22" s="51">
        <f>'[1]Pop'!D201</f>
        <v>227.726</v>
      </c>
      <c r="C22" s="34">
        <f>IF('Sweeteners(tons)'!C22=0,0,'Sweeteners(tons)'!C22*2)</f>
        <v>20378</v>
      </c>
      <c r="D22" s="34">
        <f>IF('Sweeteners(tons)'!D22=0,0,'Sweeteners(tons)'!D22*2)</f>
        <v>19044.85981308412</v>
      </c>
      <c r="E22" s="34">
        <f>IF('Sweeteners(tons)'!E22=0,0,'Sweeteners(tons)'!E22*2)</f>
        <v>4316.70859665222</v>
      </c>
      <c r="F22" s="34">
        <f>IF('Sweeteners(tons)'!F22=0,0,'Sweeteners(tons)'!F22*2)</f>
        <v>2943.66</v>
      </c>
      <c r="G22" s="34">
        <f>IF('Sweeteners(tons)'!G22=0,0,'Sweeteners(tons)'!G22*2)</f>
        <v>786.806</v>
      </c>
      <c r="H22" s="34">
        <f>IF('Sweeteners(tons)'!H22=0,0,'Sweeteners(tons)'!H22*2)</f>
        <v>8047.174596652219</v>
      </c>
      <c r="I22" s="34">
        <f>IF('Sweeteners(tons)'!I22=0,0,'Sweeteners(tons)'!I22*2)</f>
        <v>100</v>
      </c>
      <c r="J22" s="34">
        <f>IF('Sweeteners(tons)'!J22=0,0,'Sweeteners(tons)'!J22*2)</f>
        <v>187.746</v>
      </c>
      <c r="K22" s="34">
        <f>IF('Sweeteners(tons)'!K22=0,0,'Sweeteners(tons)'!K22*2)</f>
        <v>27379.78040973634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</row>
    <row r="23" spans="1:226" ht="12" customHeight="1">
      <c r="A23" s="76">
        <v>1981</v>
      </c>
      <c r="B23" s="77">
        <f>'[1]Pop'!D202</f>
        <v>229.966</v>
      </c>
      <c r="C23" s="78">
        <f>IF('Sweeteners(tons)'!C23=0,0,'Sweeteners(tons)'!C23*2)</f>
        <v>19538</v>
      </c>
      <c r="D23" s="78">
        <f>IF('Sweeteners(tons)'!D23=0,0,'Sweeteners(tons)'!D23*2)</f>
        <v>18259.81308411214</v>
      </c>
      <c r="E23" s="78">
        <f>IF('Sweeteners(tons)'!E23=0,0,'Sweeteners(tons)'!E23*2)</f>
        <v>5251.06030553782</v>
      </c>
      <c r="F23" s="78">
        <f>IF('Sweeteners(tons)'!F23=0,0,'Sweeteners(tons)'!F23*2)</f>
        <v>2972.2125</v>
      </c>
      <c r="G23" s="78">
        <f>IF('Sweeteners(tons)'!G23=0,0,'Sweeteners(tons)'!G23*2)</f>
        <v>779</v>
      </c>
      <c r="H23" s="78">
        <f>IF('Sweeteners(tons)'!H23=0,0,'Sweeteners(tons)'!H23*2)</f>
        <v>9002.27280553782</v>
      </c>
      <c r="I23" s="78">
        <f>IF('Sweeteners(tons)'!I23=0,0,'Sweeteners(tons)'!I23*2)</f>
        <v>92</v>
      </c>
      <c r="J23" s="78">
        <f>IF('Sweeteners(tons)'!J23=0,0,'Sweeteners(tons)'!J23*2)</f>
        <v>192.56</v>
      </c>
      <c r="K23" s="78">
        <f>IF('Sweeteners(tons)'!K23=0,0,'Sweeteners(tons)'!K23*2)</f>
        <v>27546.645889649957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</row>
    <row r="24" spans="1:226" ht="12" customHeight="1">
      <c r="A24" s="76">
        <v>1982</v>
      </c>
      <c r="B24" s="77">
        <f>'[1]Pop'!D203</f>
        <v>232.188</v>
      </c>
      <c r="C24" s="78">
        <f>IF('Sweeteners(tons)'!C24=0,0,'Sweeteners(tons)'!C24*2)</f>
        <v>18306</v>
      </c>
      <c r="D24" s="78">
        <f>IF('Sweeteners(tons)'!D24=0,0,'Sweeteners(tons)'!D24*2)</f>
        <v>17108.41121495328</v>
      </c>
      <c r="E24" s="78">
        <f>IF('Sweeteners(tons)'!E24=0,0,'Sweeteners(tons)'!E24*2)</f>
        <v>6180.08255252674</v>
      </c>
      <c r="F24" s="78">
        <f>IF('Sweeteners(tons)'!F24=0,0,'Sweeteners(tons)'!F24*2)</f>
        <v>2958.621</v>
      </c>
      <c r="G24" s="78">
        <f>IF('Sweeteners(tons)'!G24=0,0,'Sweeteners(tons)'!G24*2)</f>
        <v>783.42</v>
      </c>
      <c r="H24" s="78">
        <f>IF('Sweeteners(tons)'!H24=0,0,'Sweeteners(tons)'!H24*2)</f>
        <v>9922.12355252674</v>
      </c>
      <c r="I24" s="78">
        <f>IF('Sweeteners(tons)'!I24=0,0,'Sweeteners(tons)'!I24*2)</f>
        <v>92</v>
      </c>
      <c r="J24" s="78">
        <f>IF('Sweeteners(tons)'!J24=0,0,'Sweeteners(tons)'!J24*2)</f>
        <v>208.164</v>
      </c>
      <c r="K24" s="78">
        <f>IF('Sweeteners(tons)'!K24=0,0,'Sweeteners(tons)'!K24*2)</f>
        <v>27330.698767480022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</row>
    <row r="25" spans="1:226" ht="12" customHeight="1">
      <c r="A25" s="76">
        <v>1983</v>
      </c>
      <c r="B25" s="77">
        <f>'[1]Pop'!D204</f>
        <v>234.307</v>
      </c>
      <c r="C25" s="78">
        <f>IF('Sweeteners(tons)'!C25=0,0,'Sweeteners(tons)'!C25*2)</f>
        <v>17624</v>
      </c>
      <c r="D25" s="78">
        <f>IF('Sweeteners(tons)'!D25=0,0,'Sweeteners(tons)'!D25*2)</f>
        <v>16471.02803738318</v>
      </c>
      <c r="E25" s="78">
        <f>IF('Sweeteners(tons)'!E25=0,0,'Sweeteners(tons)'!E25*2)</f>
        <v>7310.724</v>
      </c>
      <c r="F25" s="78">
        <f>IF('Sweeteners(tons)'!F25=0,0,'Sweeteners(tons)'!F25*2)</f>
        <v>3046.9875</v>
      </c>
      <c r="G25" s="78">
        <f>IF('Sweeteners(tons)'!G25=0,0,'Sweeteners(tons)'!G25*2)</f>
        <v>796.282</v>
      </c>
      <c r="H25" s="78">
        <f>IF('Sweeteners(tons)'!H25=0,0,'Sweeteners(tons)'!H25*2)</f>
        <v>11153.9935</v>
      </c>
      <c r="I25" s="78">
        <f>IF('Sweeteners(tons)'!I25=0,0,'Sweeteners(tons)'!I25*2)</f>
        <v>94.4</v>
      </c>
      <c r="J25" s="78">
        <f>IF('Sweeteners(tons)'!J25=0,0,'Sweeteners(tons)'!J25*2)</f>
        <v>231.487</v>
      </c>
      <c r="K25" s="78">
        <f>IF('Sweeteners(tons)'!K25=0,0,'Sweeteners(tons)'!K25*2)</f>
        <v>27950.908537383184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</row>
    <row r="26" spans="1:226" ht="12" customHeight="1">
      <c r="A26" s="76">
        <v>1984</v>
      </c>
      <c r="B26" s="77">
        <f>'[1]Pop'!D205</f>
        <v>236.348</v>
      </c>
      <c r="C26" s="78">
        <f>IF('Sweeteners(tons)'!C26=0,0,'Sweeteners(tons)'!C26*2)</f>
        <v>16856</v>
      </c>
      <c r="D26" s="78">
        <f>IF('Sweeteners(tons)'!D26=0,0,'Sweeteners(tons)'!D26*2)</f>
        <v>15753.27102803738</v>
      </c>
      <c r="E26" s="78">
        <f>IF('Sweeteners(tons)'!E26=0,0,'Sweeteners(tons)'!E26*2)</f>
        <v>8798.354</v>
      </c>
      <c r="F26" s="78">
        <f>IF('Sweeteners(tons)'!F26=0,0,'Sweeteners(tons)'!F26*2)</f>
        <v>3104.4255</v>
      </c>
      <c r="G26" s="78">
        <f>IF('Sweeteners(tons)'!G26=0,0,'Sweeteners(tons)'!G26*2)</f>
        <v>815.706</v>
      </c>
      <c r="H26" s="78">
        <f>IF('Sweeteners(tons)'!H26=0,0,'Sweeteners(tons)'!H26*2)</f>
        <v>12718.485499999999</v>
      </c>
      <c r="I26" s="78">
        <f>IF('Sweeteners(tons)'!I26=0,0,'Sweeteners(tons)'!I26*2)</f>
        <v>94</v>
      </c>
      <c r="J26" s="78">
        <f>IF('Sweeteners(tons)'!J26=0,0,'Sweeteners(tons)'!J26*2)</f>
        <v>216.049</v>
      </c>
      <c r="K26" s="78">
        <f>IF('Sweeteners(tons)'!K26=0,0,'Sweeteners(tons)'!K26*2)</f>
        <v>28781.805528037377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</row>
    <row r="27" spans="1:226" ht="12" customHeight="1">
      <c r="A27" s="76">
        <v>1985</v>
      </c>
      <c r="B27" s="77">
        <f>'[1]Pop'!D206</f>
        <v>238.466</v>
      </c>
      <c r="C27" s="78">
        <f>IF('Sweeteners(tons)'!C27=0,0,'Sweeteners(tons)'!C27*2)</f>
        <v>16006</v>
      </c>
      <c r="D27" s="78">
        <f>IF('Sweeteners(tons)'!D27=0,0,'Sweeteners(tons)'!D27*2)</f>
        <v>14958.8785046729</v>
      </c>
      <c r="E27" s="78">
        <f>IF('Sweeteners(tons)'!E27=0,0,'Sweeteners(tons)'!E27*2)</f>
        <v>10771.762</v>
      </c>
      <c r="F27" s="78">
        <f>IF('Sweeteners(tons)'!F27=0,0,'Sweeteners(tons)'!F27*2)</f>
        <v>3214.728</v>
      </c>
      <c r="G27" s="78">
        <f>IF('Sweeteners(tons)'!G27=0,0,'Sweeteners(tons)'!G27*2)</f>
        <v>835.8</v>
      </c>
      <c r="H27" s="78">
        <f>IF('Sweeteners(tons)'!H27=0,0,'Sweeteners(tons)'!H27*2)</f>
        <v>14822.29</v>
      </c>
      <c r="I27" s="78">
        <f>IF('Sweeteners(tons)'!I27=0,0,'Sweeteners(tons)'!I27*2)</f>
        <v>96.1601193947942</v>
      </c>
      <c r="J27" s="78">
        <f>IF('Sweeteners(tons)'!J27=0,0,'Sweeteners(tons)'!J27*2)</f>
        <v>208.911</v>
      </c>
      <c r="K27" s="78">
        <f>IF('Sweeteners(tons)'!K27=0,0,'Sweeteners(tons)'!K27*2)</f>
        <v>30086.239624067697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</row>
    <row r="28" spans="1:226" ht="12" customHeight="1">
      <c r="A28" s="33">
        <v>1986</v>
      </c>
      <c r="B28" s="51">
        <f>'[1]Pop'!D207</f>
        <v>240.651</v>
      </c>
      <c r="C28" s="34">
        <f>IF('Sweeteners(tons)'!C28=0,0,'Sweeteners(tons)'!C28*2)</f>
        <v>15462</v>
      </c>
      <c r="D28" s="34">
        <f>IF('Sweeteners(tons)'!D28=0,0,'Sweeteners(tons)'!D28*2)</f>
        <v>14450.46728971962</v>
      </c>
      <c r="E28" s="34">
        <f>IF('Sweeteners(tons)'!E28=0,0,'Sweeteners(tons)'!E28*2)</f>
        <v>10996.264</v>
      </c>
      <c r="F28" s="34">
        <f>IF('Sweeteners(tons)'!F28=0,0,'Sweeteners(tons)'!F28*2)</f>
        <v>3264.942</v>
      </c>
      <c r="G28" s="34">
        <f>IF('Sweeteners(tons)'!G28=0,0,'Sweeteners(tons)'!G28*2)</f>
        <v>860.994</v>
      </c>
      <c r="H28" s="34">
        <f>IF('Sweeteners(tons)'!H28=0,0,'Sweeteners(tons)'!H28*2)</f>
        <v>15122.199999999999</v>
      </c>
      <c r="I28" s="34">
        <f>IF('Sweeteners(tons)'!I28=0,0,'Sweeteners(tons)'!I28*2)</f>
        <v>99.8031051153126</v>
      </c>
      <c r="J28" s="34">
        <f>IF('Sweeteners(tons)'!J28=0,0,'Sweeteners(tons)'!J28*2)</f>
        <v>241.862</v>
      </c>
      <c r="K28" s="34">
        <f>IF('Sweeteners(tons)'!K28=0,0,'Sweeteners(tons)'!K28*2)</f>
        <v>29914.33239483493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</row>
    <row r="29" spans="1:226" ht="12" customHeight="1">
      <c r="A29" s="33">
        <v>1987</v>
      </c>
      <c r="B29" s="51">
        <f>'[1]Pop'!D208</f>
        <v>242.804</v>
      </c>
      <c r="C29" s="34">
        <f>IF('Sweeteners(tons)'!C29=0,0,'Sweeteners(tons)'!C29*2)</f>
        <v>16206</v>
      </c>
      <c r="D29" s="34">
        <f>IF('Sweeteners(tons)'!D29=0,0,'Sweeteners(tons)'!D29*2)</f>
        <v>15145.79439252336</v>
      </c>
      <c r="E29" s="34">
        <f>IF('Sweeteners(tons)'!E29=0,0,'Sweeteners(tons)'!E29*2)</f>
        <v>11583.966</v>
      </c>
      <c r="F29" s="34">
        <f>IF('Sweeteners(tons)'!F29=0,0,'Sweeteners(tons)'!F29*2)</f>
        <v>3358.404</v>
      </c>
      <c r="G29" s="34">
        <f>IF('Sweeteners(tons)'!G29=0,0,'Sweeteners(tons)'!G29*2)</f>
        <v>881.95</v>
      </c>
      <c r="H29" s="34">
        <f>IF('Sweeteners(tons)'!H29=0,0,'Sweeteners(tons)'!H29*2)</f>
        <v>15824.320000000002</v>
      </c>
      <c r="I29" s="34">
        <f>IF('Sweeteners(tons)'!I29=0,0,'Sweeteners(tons)'!I29*2)</f>
        <v>108.9661782537238</v>
      </c>
      <c r="J29" s="34">
        <f>IF('Sweeteners(tons)'!J29=0,0,'Sweeteners(tons)'!J29*2)</f>
        <v>207.72492</v>
      </c>
      <c r="K29" s="34">
        <f>IF('Sweeteners(tons)'!K29=0,0,'Sweeteners(tons)'!K29*2)</f>
        <v>31286.805490777086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</row>
    <row r="30" spans="1:226" ht="12" customHeight="1">
      <c r="A30" s="33">
        <v>1988</v>
      </c>
      <c r="B30" s="51">
        <f>'[1]Pop'!D209</f>
        <v>245.021</v>
      </c>
      <c r="C30" s="34">
        <f>IF('Sweeteners(tons)'!C30=0,0,'Sweeteners(tons)'!C30*2)</f>
        <v>16272</v>
      </c>
      <c r="D30" s="34">
        <f>IF('Sweeteners(tons)'!D30=0,0,'Sweeteners(tons)'!D30*2)</f>
        <v>15207.47663551402</v>
      </c>
      <c r="E30" s="34">
        <f>IF('Sweeteners(tons)'!E30=0,0,'Sweeteners(tons)'!E30*2)</f>
        <v>11996.786</v>
      </c>
      <c r="F30" s="34">
        <f>IF('Sweeteners(tons)'!F30=0,0,'Sweeteners(tons)'!F30*2)</f>
        <v>3493.6335</v>
      </c>
      <c r="G30" s="34">
        <f>IF('Sweeteners(tons)'!G30=0,0,'Sweeteners(tons)'!G30*2)</f>
        <v>903.13</v>
      </c>
      <c r="H30" s="34">
        <f>IF('Sweeteners(tons)'!H30=0,0,'Sweeteners(tons)'!H30*2)</f>
        <v>16393.5495</v>
      </c>
      <c r="I30" s="34">
        <f>IF('Sweeteners(tons)'!I30=0,0,'Sweeteners(tons)'!I30*2)</f>
        <v>107.057981510136</v>
      </c>
      <c r="J30" s="34">
        <f>IF('Sweeteners(tons)'!J30=0,0,'Sweeteners(tons)'!J30*2)</f>
        <v>200.7759</v>
      </c>
      <c r="K30" s="34">
        <f>IF('Sweeteners(tons)'!K30=0,0,'Sweeteners(tons)'!K30*2)</f>
        <v>31908.86001702416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</row>
    <row r="31" spans="1:226" ht="12" customHeight="1">
      <c r="A31" s="33">
        <v>1989</v>
      </c>
      <c r="B31" s="51">
        <f>'[1]Pop'!D210</f>
        <v>247.342</v>
      </c>
      <c r="C31" s="34">
        <f>IF('Sweeteners(tons)'!C31=0,0,'Sweeteners(tons)'!C31*2)</f>
        <v>16608</v>
      </c>
      <c r="D31" s="34">
        <f>IF('Sweeteners(tons)'!D31=0,0,'Sweeteners(tons)'!D31*2)</f>
        <v>15521.4953271028</v>
      </c>
      <c r="E31" s="34">
        <f>IF('Sweeteners(tons)'!E31=0,0,'Sweeteners(tons)'!E31*2)</f>
        <v>11920.936</v>
      </c>
      <c r="F31" s="34">
        <f>IF('Sweeteners(tons)'!F31=0,0,'Sweeteners(tons)'!F31*2)</f>
        <v>3173.7918593004</v>
      </c>
      <c r="G31" s="34">
        <f>IF('Sweeteners(tons)'!G31=0,0,'Sweeteners(tons)'!G31*2)</f>
        <v>875.6199704</v>
      </c>
      <c r="H31" s="34">
        <f>IF('Sweeteners(tons)'!H31=0,0,'Sweeteners(tons)'!H31*2)</f>
        <v>15970.3478297004</v>
      </c>
      <c r="I31" s="34">
        <f>IF('Sweeteners(tons)'!I31=0,0,'Sweeteners(tons)'!I31*2)</f>
        <v>104.8199336509762</v>
      </c>
      <c r="J31" s="34">
        <f>IF('Sweeteners(tons)'!J31=0,0,'Sweeteners(tons)'!J31*2)</f>
        <v>164.411040984996</v>
      </c>
      <c r="K31" s="34">
        <f>IF('Sweeteners(tons)'!K31=0,0,'Sweeteners(tons)'!K31*2)</f>
        <v>31761.074131439174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</row>
    <row r="32" spans="1:226" ht="12" customHeight="1">
      <c r="A32" s="33">
        <v>1990</v>
      </c>
      <c r="B32" s="51">
        <f>'[1]Pop'!D211</f>
        <v>250.132</v>
      </c>
      <c r="C32" s="34">
        <f>IF('Sweeteners(tons)'!C32=0,0,'Sweeteners(tons)'!C32*2)</f>
        <v>17230</v>
      </c>
      <c r="D32" s="34">
        <f>IF('Sweeteners(tons)'!D32=0,0,'Sweeteners(tons)'!D32*2)</f>
        <v>16102.80373831776</v>
      </c>
      <c r="E32" s="34">
        <f>IF('Sweeteners(tons)'!E32=0,0,'Sweeteners(tons)'!E32*2)</f>
        <v>12404.9</v>
      </c>
      <c r="F32" s="34">
        <f>IF('Sweeteners(tons)'!F32=0,0,'Sweeteners(tons)'!F32*2)</f>
        <v>3400.98475038588</v>
      </c>
      <c r="G32" s="34">
        <f>IF('Sweeteners(tons)'!G32=0,0,'Sweeteners(tons)'!G32*2)</f>
        <v>910.2591326</v>
      </c>
      <c r="H32" s="34">
        <f>IF('Sweeteners(tons)'!H32=0,0,'Sweeteners(tons)'!H32*2)</f>
        <v>16716.143882985878</v>
      </c>
      <c r="I32" s="34">
        <f>IF('Sweeteners(tons)'!I32=0,0,'Sweeteners(tons)'!I32*2)</f>
        <v>105.1492041551626</v>
      </c>
      <c r="J32" s="34">
        <f>IF('Sweeteners(tons)'!J32=0,0,'Sweeteners(tons)'!J32*2)</f>
        <v>172.416579399324</v>
      </c>
      <c r="K32" s="34">
        <f>IF('Sweeteners(tons)'!K32=0,0,'Sweeteners(tons)'!K32*2)</f>
        <v>33096.513404858124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</row>
    <row r="33" spans="1:226" ht="12" customHeight="1">
      <c r="A33" s="76">
        <v>1991</v>
      </c>
      <c r="B33" s="77">
        <f>'[1]Pop'!D212</f>
        <v>253.493</v>
      </c>
      <c r="C33" s="78">
        <f>IF('Sweeteners(tons)'!C33=0,0,'Sweeteners(tons)'!C33*2)</f>
        <v>17244</v>
      </c>
      <c r="D33" s="78">
        <f>IF('Sweeteners(tons)'!D33=0,0,'Sweeteners(tons)'!D33*2)</f>
        <v>16115.88785046728</v>
      </c>
      <c r="E33" s="78">
        <f>IF('Sweeteners(tons)'!E33=0,0,'Sweeteners(tons)'!E33*2)</f>
        <v>12752.082</v>
      </c>
      <c r="F33" s="78">
        <f>IF('Sweeteners(tons)'!F33=0,0,'Sweeteners(tons)'!F33*2)</f>
        <v>3552.14788079982</v>
      </c>
      <c r="G33" s="78">
        <f>IF('Sweeteners(tons)'!G33=0,0,'Sweeteners(tons)'!G33*2)</f>
        <v>925.68334115</v>
      </c>
      <c r="H33" s="78">
        <f>IF('Sweeteners(tons)'!H33=0,0,'Sweeteners(tons)'!H33*2)</f>
        <v>17229.91322194982</v>
      </c>
      <c r="I33" s="78">
        <f>IF('Sweeteners(tons)'!I33=0,0,'Sweeteners(tons)'!I33*2)</f>
        <v>106.088724119221</v>
      </c>
      <c r="J33" s="78">
        <f>IF('Sweeteners(tons)'!J33=0,0,'Sweeteners(tons)'!J33*2)</f>
        <v>184.690024945296</v>
      </c>
      <c r="K33" s="78">
        <f>IF('Sweeteners(tons)'!K33=0,0,'Sweeteners(tons)'!K33*2)</f>
        <v>33636.57982148162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</row>
    <row r="34" spans="1:226" ht="12" customHeight="1">
      <c r="A34" s="76">
        <v>1992</v>
      </c>
      <c r="B34" s="77">
        <f>'[1]Pop'!D213</f>
        <v>256.894</v>
      </c>
      <c r="C34" s="78">
        <f>IF('Sweeteners(tons)'!C34=0,0,'Sweeteners(tons)'!C34*2)</f>
        <v>17652</v>
      </c>
      <c r="D34" s="78">
        <f>IF('Sweeteners(tons)'!D34=0,0,'Sweeteners(tons)'!D34*2)</f>
        <v>16497.19626168224</v>
      </c>
      <c r="E34" s="78">
        <f>IF('Sweeteners(tons)'!E34=0,0,'Sweeteners(tons)'!E34*2)</f>
        <v>13304.176</v>
      </c>
      <c r="F34" s="78">
        <f>IF('Sweeteners(tons)'!F34=0,0,'Sweeteners(tons)'!F34*2)</f>
        <v>3886.52266559274</v>
      </c>
      <c r="G34" s="78">
        <f>IF('Sweeteners(tons)'!G34=0,0,'Sweeteners(tons)'!G34*2)</f>
        <v>921.0347424875</v>
      </c>
      <c r="H34" s="78">
        <f>IF('Sweeteners(tons)'!H34=0,0,'Sweeteners(tons)'!H34*2)</f>
        <v>18111.73340808024</v>
      </c>
      <c r="I34" s="78">
        <f>IF('Sweeteners(tons)'!I34=0,0,'Sweeteners(tons)'!I34*2)</f>
        <v>39.9404121881416</v>
      </c>
      <c r="J34" s="78">
        <f>IF('Sweeteners(tons)'!J34=0,0,'Sweeteners(tons)'!J34*2)</f>
        <v>189.666038770572</v>
      </c>
      <c r="K34" s="78">
        <f>IF('Sweeteners(tons)'!K34=0,0,'Sweeteners(tons)'!K34*2)</f>
        <v>34838.53612072119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</row>
    <row r="35" spans="1:226" ht="12" customHeight="1">
      <c r="A35" s="76">
        <v>1993</v>
      </c>
      <c r="B35" s="77">
        <f>'[1]Pop'!D214</f>
        <v>260.255</v>
      </c>
      <c r="C35" s="78">
        <f>IF('Sweeteners(tons)'!C35=0,0,'Sweeteners(tons)'!C35*2)</f>
        <v>17772</v>
      </c>
      <c r="D35" s="78">
        <f>IF('Sweeteners(tons)'!D35=0,0,'Sweeteners(tons)'!D35*2)</f>
        <v>16609.34579439252</v>
      </c>
      <c r="E35" s="78">
        <f>IF('Sweeteners(tons)'!E35=0,0,'Sweeteners(tons)'!E35*2)</f>
        <v>14171.54</v>
      </c>
      <c r="F35" s="78">
        <f>IF('Sweeteners(tons)'!F35=0,0,'Sweeteners(tons)'!F35*2)</f>
        <v>4099.91512685736</v>
      </c>
      <c r="G35" s="78">
        <f>IF('Sweeteners(tons)'!G35=0,0,'Sweeteners(tons)'!G35*2)</f>
        <v>962.512754934008</v>
      </c>
      <c r="H35" s="78">
        <f>IF('Sweeteners(tons)'!H35=0,0,'Sweeteners(tons)'!H35*2)</f>
        <v>19233.967881791366</v>
      </c>
      <c r="I35" s="78">
        <f>IF('Sweeteners(tons)'!I35=0,0,'Sweeteners(tons)'!I35*2)</f>
        <v>39.65223301262</v>
      </c>
      <c r="J35" s="78">
        <f>IF('Sweeteners(tons)'!J35=0,0,'Sweeteners(tons)'!J35*2)</f>
        <v>205.484497436556</v>
      </c>
      <c r="K35" s="78">
        <f>IF('Sweeteners(tons)'!K35=0,0,'Sweeteners(tons)'!K35*2)</f>
        <v>36088.450406633056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</row>
    <row r="36" spans="1:226" ht="12" customHeight="1">
      <c r="A36" s="76">
        <v>1994</v>
      </c>
      <c r="B36" s="77">
        <f>'[1]Pop'!D215</f>
        <v>263.436</v>
      </c>
      <c r="C36" s="78">
        <f>IF('Sweeteners(tons)'!C36=0,0,'Sweeteners(tons)'!C36*2)</f>
        <v>18143.5585</v>
      </c>
      <c r="D36" s="78">
        <f>IF('Sweeteners(tons)'!D36=0,0,'Sweeteners(tons)'!D36*2)</f>
        <v>16956.59672897196</v>
      </c>
      <c r="E36" s="78">
        <f>IF('Sweeteners(tons)'!E36=0,0,'Sweeteners(tons)'!E36*2)</f>
        <v>14795.658</v>
      </c>
      <c r="F36" s="78">
        <f>IF('Sweeteners(tons)'!F36=0,0,'Sweeteners(tons)'!F36*2)</f>
        <v>4185.98557355536</v>
      </c>
      <c r="G36" s="78">
        <f>IF('Sweeteners(tons)'!G36=0,0,'Sweeteners(tons)'!G36*2)</f>
        <v>1004.28649491737</v>
      </c>
      <c r="H36" s="78">
        <f>IF('Sweeteners(tons)'!H36=0,0,'Sweeteners(tons)'!H36*2)</f>
        <v>19985.93006847273</v>
      </c>
      <c r="I36" s="78">
        <f>IF('Sweeteners(tons)'!I36=0,0,'Sweeteners(tons)'!I36*2)</f>
        <v>51.4009030282242</v>
      </c>
      <c r="J36" s="78">
        <f>IF('Sweeteners(tons)'!J36=0,0,'Sweeteners(tons)'!J36*2)</f>
        <v>251.347788870204</v>
      </c>
      <c r="K36" s="78">
        <f>IF('Sweeteners(tons)'!K36=0,0,'Sweeteners(tons)'!K36*2)</f>
        <v>37245.27548934312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</row>
    <row r="37" spans="1:226" ht="12" customHeight="1">
      <c r="A37" s="76">
        <v>1995</v>
      </c>
      <c r="B37" s="77">
        <f>'[1]Pop'!D216</f>
        <v>266.557</v>
      </c>
      <c r="C37" s="78">
        <f>IF('Sweeteners(tons)'!C37=0,0,'Sweeteners(tons)'!C37*2)</f>
        <v>18516.23538</v>
      </c>
      <c r="D37" s="78">
        <f>IF('Sweeteners(tons)'!D37=0,0,'Sweeteners(tons)'!D37*2)</f>
        <v>17304.89287850468</v>
      </c>
      <c r="E37" s="78">
        <f>IF('Sweeteners(tons)'!E37=0,0,'Sweeteners(tons)'!E37*2)</f>
        <v>15351.096</v>
      </c>
      <c r="F37" s="78">
        <f>IF('Sweeteners(tons)'!F37=0,0,'Sweeteners(tons)'!F37*2)</f>
        <v>4352.98059844094</v>
      </c>
      <c r="G37" s="78">
        <f>IF('Sweeteners(tons)'!G37=0,0,'Sweeteners(tons)'!G37*2)</f>
        <v>1056.704470156258</v>
      </c>
      <c r="H37" s="78">
        <f>IF('Sweeteners(tons)'!H37=0,0,'Sweeteners(tons)'!H37*2)</f>
        <v>20760.7810685972</v>
      </c>
      <c r="I37" s="78">
        <f>IF('Sweeteners(tons)'!I37=0,0,'Sweeteners(tons)'!I37*2)</f>
        <v>75.0008500242368</v>
      </c>
      <c r="J37" s="78">
        <f>IF('Sweeteners(tons)'!J37=0,0,'Sweeteners(tons)'!J37*2)</f>
        <v>240.160576275204</v>
      </c>
      <c r="K37" s="78">
        <f>IF('Sweeteners(tons)'!K37=0,0,'Sweeteners(tons)'!K37*2)</f>
        <v>38380.83537340132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</row>
    <row r="38" spans="1:11" ht="12" customHeight="1">
      <c r="A38" s="33">
        <v>1996</v>
      </c>
      <c r="B38" s="51">
        <f>'[1]Pop'!D217</f>
        <v>269.667</v>
      </c>
      <c r="C38" s="34">
        <f>IF('Sweeteners(tons)'!C38=0,0,'Sweeteners(tons)'!C38*2)</f>
        <v>18761.83893588946</v>
      </c>
      <c r="D38" s="34">
        <f>IF('Sweeteners(tons)'!D38=0,0,'Sweeteners(tons)'!D38*2)</f>
        <v>17534.42891204622</v>
      </c>
      <c r="E38" s="34">
        <f>IF('Sweeteners(tons)'!E38=0,0,'Sweeteners(tons)'!E38*2)</f>
        <v>15488.83186246628</v>
      </c>
      <c r="F38" s="34">
        <f>IF('Sweeteners(tons)'!F38=0,0,'Sweeteners(tons)'!F38*2)</f>
        <v>4431.9257898843</v>
      </c>
      <c r="G38" s="34">
        <f>IF('Sweeteners(tons)'!G38=0,0,'Sweeteners(tons)'!G38*2)</f>
        <v>1074.623904843904</v>
      </c>
      <c r="H38" s="34">
        <f>IF('Sweeteners(tons)'!H38=0,0,'Sweeteners(tons)'!H38*2)</f>
        <v>20995.381557194487</v>
      </c>
      <c r="I38" s="34">
        <f>IF('Sweeteners(tons)'!I38=0,0,'Sweeteners(tons)'!I38*2)</f>
        <v>188.8756195008396</v>
      </c>
      <c r="J38" s="34">
        <f>IF('Sweeteners(tons)'!J38=0,0,'Sweeteners(tons)'!J38*2)</f>
        <v>261.563078943036</v>
      </c>
      <c r="K38" s="34">
        <f>IF('Sweeteners(tons)'!K38=0,0,'Sweeteners(tons)'!K38*2)</f>
        <v>38980.24916768458</v>
      </c>
    </row>
    <row r="39" spans="1:11" ht="12" customHeight="1">
      <c r="A39" s="33">
        <v>1997</v>
      </c>
      <c r="B39" s="51">
        <f>'[1]Pop'!D218</f>
        <v>272.912</v>
      </c>
      <c r="C39" s="34">
        <f>IF('Sweeteners(tons)'!C39=0,0,'Sweeteners(tons)'!C39*2)</f>
        <v>18945.5771034545</v>
      </c>
      <c r="D39" s="34">
        <f>IF('Sweeteners(tons)'!D39=0,0,'Sweeteners(tons)'!D39*2)</f>
        <v>17706.1468256584</v>
      </c>
      <c r="E39" s="34">
        <f>IF('Sweeteners(tons)'!E39=0,0,'Sweeteners(tons)'!E39*2)</f>
        <v>16552.14582664844</v>
      </c>
      <c r="F39" s="34">
        <f>IF('Sweeteners(tons)'!F39=0,0,'Sweeteners(tons)'!F39*2)</f>
        <v>4728.72728327534</v>
      </c>
      <c r="G39" s="34">
        <f>IF('Sweeteners(tons)'!G39=0,0,'Sweeteners(tons)'!G39*2)</f>
        <v>1022.306503340388</v>
      </c>
      <c r="H39" s="34">
        <f>IF('Sweeteners(tons)'!H39=0,0,'Sweeteners(tons)'!H39*2)</f>
        <v>22303.17961326417</v>
      </c>
      <c r="I39" s="34">
        <f>IF('Sweeteners(tons)'!I39=0,0,'Sweeteners(tons)'!I39*2)</f>
        <v>162.8790849035294</v>
      </c>
      <c r="J39" s="34">
        <f>IF('Sweeteners(tons)'!J39=0,0,'Sweeteners(tons)'!J39*2)</f>
        <v>258.630787599444</v>
      </c>
      <c r="K39" s="34">
        <f>IF('Sweeteners(tons)'!K39=0,0,'Sweeteners(tons)'!K39*2)</f>
        <v>40430.83631142554</v>
      </c>
    </row>
    <row r="40" spans="1:11" ht="12" customHeight="1">
      <c r="A40" s="33">
        <v>1998</v>
      </c>
      <c r="B40" s="51">
        <f>'[1]Pop'!D219</f>
        <v>276.115</v>
      </c>
      <c r="C40" s="34">
        <f>IF('Sweeteners(tons)'!C40=0,0,'Sweeteners(tons)'!C40*2)</f>
        <v>19183.16921287388</v>
      </c>
      <c r="D40" s="34">
        <f>IF('Sweeteners(tons)'!D40=0,0,'Sweeteners(tons)'!D40*2)</f>
        <v>17928.19552605034</v>
      </c>
      <c r="E40" s="34">
        <f>IF('Sweeteners(tons)'!E40=0,0,'Sweeteners(tons)'!E40*2)</f>
        <v>17127.11346379636</v>
      </c>
      <c r="F40" s="34">
        <f>IF('Sweeteners(tons)'!F40=0,0,'Sweeteners(tons)'!F40*2)</f>
        <v>4715.57163564766</v>
      </c>
      <c r="G40" s="34">
        <f>IF('Sweeteners(tons)'!G40=0,0,'Sweeteners(tons)'!G40*2)</f>
        <v>1003.865180877674</v>
      </c>
      <c r="H40" s="34">
        <f>IF('Sweeteners(tons)'!H40=0,0,'Sweeteners(tons)'!H40*2)</f>
        <v>22846.55028032169</v>
      </c>
      <c r="I40" s="34">
        <f>IF('Sweeteners(tons)'!I40=0,0,'Sweeteners(tons)'!I40*2)</f>
        <v>161.3371691766586</v>
      </c>
      <c r="J40" s="34">
        <f>IF('Sweeteners(tons)'!J40=0,0,'Sweeteners(tons)'!J40*2)</f>
        <v>259.054602816984</v>
      </c>
      <c r="K40" s="34">
        <f>IF('Sweeteners(tons)'!K40=0,0,'Sweeteners(tons)'!K40*2)</f>
        <v>41195.13757836567</v>
      </c>
    </row>
    <row r="41" spans="1:11" ht="12" customHeight="1">
      <c r="A41" s="33">
        <v>1999</v>
      </c>
      <c r="B41" s="51">
        <f>'[1]Pop'!D220</f>
        <v>279.295</v>
      </c>
      <c r="C41" s="34">
        <f>IF('Sweeteners(tons)'!C41=0,0,'Sweeteners(tons)'!C41*2)</f>
        <v>19810.43240764282</v>
      </c>
      <c r="D41" s="34">
        <f>IF('Sweeteners(tons)'!D41=0,0,'Sweeteners(tons)'!D41*2)</f>
        <v>18514.42281088114</v>
      </c>
      <c r="E41" s="34">
        <f>IF('Sweeteners(tons)'!E41=0,0,'Sweeteners(tons)'!E41*2)</f>
        <v>17806.73605919604</v>
      </c>
      <c r="F41" s="34">
        <f>IF('Sweeteners(tons)'!F41=0,0,'Sweeteners(tons)'!F41*2)</f>
        <v>4562.51781696866</v>
      </c>
      <c r="G41" s="34">
        <f>IF('Sweeteners(tons)'!G41=0,0,'Sweeteners(tons)'!G41*2)</f>
        <v>976.419957160688</v>
      </c>
      <c r="H41" s="34">
        <f>IF('Sweeteners(tons)'!H41=0,0,'Sweeteners(tons)'!H41*2)</f>
        <v>23345.673833325385</v>
      </c>
      <c r="I41" s="34">
        <f>IF('Sweeteners(tons)'!I41=0,0,'Sweeteners(tons)'!I41*2)</f>
        <v>155.0576286342932</v>
      </c>
      <c r="J41" s="34">
        <f>IF('Sweeteners(tons)'!J41=0,0,'Sweeteners(tons)'!J41*2)</f>
        <v>294.942830623428</v>
      </c>
      <c r="K41" s="34">
        <f>IF('Sweeteners(tons)'!K41=0,0,'Sweeteners(tons)'!K41*2)</f>
        <v>42310.09710346424</v>
      </c>
    </row>
    <row r="42" spans="1:11" ht="12" customHeight="1">
      <c r="A42" s="33">
        <v>2000</v>
      </c>
      <c r="B42" s="51">
        <f>'[1]Pop'!D221</f>
        <v>282.385</v>
      </c>
      <c r="C42" s="34">
        <f>IF('Sweeteners(tons)'!C42=0,0,'Sweeteners(tons)'!C42*2)</f>
        <v>19798.6619124561</v>
      </c>
      <c r="D42" s="34">
        <f>IF('Sweeteners(tons)'!D42=0,0,'Sweeteners(tons)'!D42*2)</f>
        <v>18503.4223480898</v>
      </c>
      <c r="E42" s="34">
        <f>IF('Sweeteners(tons)'!E42=0,0,'Sweeteners(tons)'!E42*2)</f>
        <v>17643.59658124444</v>
      </c>
      <c r="F42" s="34">
        <f>IF('Sweeteners(tons)'!F42=0,0,'Sweeteners(tons)'!F42*2)</f>
        <v>4460.5997393685</v>
      </c>
      <c r="G42" s="34">
        <f>IF('Sweeteners(tons)'!G42=0,0,'Sweeteners(tons)'!G42*2)</f>
        <v>951.51614134618</v>
      </c>
      <c r="H42" s="34">
        <f>IF('Sweeteners(tons)'!H42=0,0,'Sweeteners(tons)'!H42*2)</f>
        <v>23055.71246195912</v>
      </c>
      <c r="I42" s="34">
        <f>IF('Sweeteners(tons)'!I42=0,0,'Sweeteners(tons)'!I42*2)</f>
        <v>167.167399574932</v>
      </c>
      <c r="J42" s="34">
        <f>IF('Sweeteners(tons)'!J42=0,0,'Sweeteners(tons)'!J42*2)</f>
        <v>313.868426788644</v>
      </c>
      <c r="K42" s="34">
        <f>IF('Sweeteners(tons)'!K42=0,0,'Sweeteners(tons)'!K42*2)</f>
        <v>42040.17063641249</v>
      </c>
    </row>
    <row r="43" spans="1:11" ht="12" customHeight="1">
      <c r="A43" s="76">
        <v>2001</v>
      </c>
      <c r="B43" s="77">
        <f>'[1]Pop'!D222</f>
        <v>285.309019</v>
      </c>
      <c r="C43" s="78">
        <f>IF('Sweeteners(tons)'!C43=0,0,'Sweeteners(tons)'!C43*2)</f>
        <v>19677.5750508833</v>
      </c>
      <c r="D43" s="78">
        <f>IF('Sweeteners(tons)'!D43=0,0,'Sweeteners(tons)'!D43*2)</f>
        <v>18390.25705690028</v>
      </c>
      <c r="E43" s="78">
        <f>IF('Sweeteners(tons)'!E43=0,0,'Sweeteners(tons)'!E43*2)</f>
        <v>17740.07306420556</v>
      </c>
      <c r="F43" s="78">
        <f>IF('Sweeteners(tons)'!F43=0,0,'Sweeteners(tons)'!F43*2)</f>
        <v>4410.38046617434</v>
      </c>
      <c r="G43" s="78">
        <f>IF('Sweeteners(tons)'!G43=0,0,'Sweeteners(tons)'!G43*2)</f>
        <v>938.873136555292</v>
      </c>
      <c r="H43" s="78">
        <f>IF('Sweeteners(tons)'!H43=0,0,'Sweeteners(tons)'!H43*2)</f>
        <v>23089.32666693519</v>
      </c>
      <c r="I43" s="78">
        <f>IF('Sweeteners(tons)'!I43=0,0,'Sweeteners(tons)'!I43*2)</f>
        <v>284.615636035704</v>
      </c>
      <c r="J43" s="78">
        <f>IF('Sweeteners(tons)'!J43=0,0,'Sweeteners(tons)'!J43*2)</f>
        <v>268.09517889648</v>
      </c>
      <c r="K43" s="78">
        <f>IF('Sweeteners(tons)'!K43=0,0,'Sweeteners(tons)'!K43*2)</f>
        <v>42032.29453876766</v>
      </c>
    </row>
    <row r="44" spans="1:11" ht="12" customHeight="1">
      <c r="A44" s="76">
        <v>2002</v>
      </c>
      <c r="B44" s="77">
        <f>'[1]Pop'!D223</f>
        <v>288.104818</v>
      </c>
      <c r="C44" s="78">
        <f>IF('Sweeteners(tons)'!C44=0,0,'Sweeteners(tons)'!C44*2)</f>
        <v>19484.23232163034</v>
      </c>
      <c r="D44" s="78">
        <f>IF('Sweeteners(tons)'!D44=0,0,'Sweeteners(tons)'!D44*2)</f>
        <v>18209.56291741154</v>
      </c>
      <c r="E44" s="78">
        <f>IF('Sweeteners(tons)'!E44=0,0,'Sweeteners(tons)'!E44*2)</f>
        <v>17995.13244047462</v>
      </c>
      <c r="F44" s="78">
        <f>IF('Sweeteners(tons)'!F44=0,0,'Sweeteners(tons)'!F44*2)</f>
        <v>4447.25809671046</v>
      </c>
      <c r="G44" s="78">
        <f>IF('Sweeteners(tons)'!G44=0,0,'Sweeteners(tons)'!G44*2)</f>
        <v>945.75337000022</v>
      </c>
      <c r="H44" s="78">
        <f>IF('Sweeteners(tons)'!H44=0,0,'Sweeteners(tons)'!H44*2)</f>
        <v>23388.1439071853</v>
      </c>
      <c r="I44" s="78">
        <f>IF('Sweeteners(tons)'!I44=0,0,'Sweeteners(tons)'!I44*2)</f>
        <v>276.403113998796</v>
      </c>
      <c r="J44" s="78">
        <f>IF('Sweeteners(tons)'!J44=0,0,'Sweeteners(tons)'!J44*2)</f>
        <v>306.239748192144</v>
      </c>
      <c r="K44" s="78">
        <f>IF('Sweeteners(tons)'!K44=0,0,'Sweeteners(tons)'!K44*2)</f>
        <v>42180.34968678778</v>
      </c>
    </row>
    <row r="45" spans="1:11" ht="12" customHeight="1">
      <c r="A45" s="76">
        <v>2003</v>
      </c>
      <c r="B45" s="77">
        <f>'[1]Pop'!D224</f>
        <v>290.819634</v>
      </c>
      <c r="C45" s="78">
        <f>IF('Sweeteners(tons)'!C45=0,0,'Sweeteners(tons)'!C45*2)</f>
        <v>18935.01565950332</v>
      </c>
      <c r="D45" s="78">
        <f>IF('Sweeteners(tons)'!D45=0,0,'Sweeteners(tons)'!D45*2)</f>
        <v>17696.27631729282</v>
      </c>
      <c r="E45" s="78">
        <f>IF('Sweeteners(tons)'!E45=0,0,'Sweeteners(tons)'!E45*2)</f>
        <v>17585.8819003631</v>
      </c>
      <c r="F45" s="78">
        <f>IF('Sweeteners(tons)'!F45=0,0,'Sweeteners(tons)'!F45*2)</f>
        <v>4418.47266100022</v>
      </c>
      <c r="G45" s="78">
        <f>IF('Sweeteners(tons)'!G45=0,0,'Sweeteners(tons)'!G45*2)</f>
        <v>897.594553472252</v>
      </c>
      <c r="H45" s="78">
        <f>IF('Sweeteners(tons)'!H45=0,0,'Sweeteners(tons)'!H45*2)</f>
        <v>22901.94911483557</v>
      </c>
      <c r="I45" s="78">
        <f>IF('Sweeteners(tons)'!I45=0,0,'Sweeteners(tons)'!I45*2)</f>
        <v>223.71021865619</v>
      </c>
      <c r="J45" s="78">
        <f>IF('Sweeteners(tons)'!J45=0,0,'Sweeteners(tons)'!J45*2)</f>
        <v>291.57754437786</v>
      </c>
      <c r="K45" s="78">
        <f>IF('Sweeteners(tons)'!K45=0,0,'Sweeteners(tons)'!K45*2)</f>
        <v>41113.51319516244</v>
      </c>
    </row>
    <row r="46" spans="1:11" ht="12" customHeight="1">
      <c r="A46" s="76">
        <v>2004</v>
      </c>
      <c r="B46" s="77">
        <f>'[1]Pop'!D225</f>
        <v>293.463185</v>
      </c>
      <c r="C46" s="78">
        <f>IF('Sweeteners(tons)'!C46=0,0,'Sweeteners(tons)'!C46*2)</f>
        <v>19321.63233340738</v>
      </c>
      <c r="D46" s="78">
        <f>IF('Sweeteners(tons)'!D46=0,0,'Sweeteners(tons)'!D46*2)</f>
        <v>18057.60031159568</v>
      </c>
      <c r="E46" s="78">
        <f>IF('Sweeteners(tons)'!E46=0,0,'Sweeteners(tons)'!E46*2)</f>
        <v>17474.8782711074</v>
      </c>
      <c r="F46" s="78">
        <f>IF('Sweeteners(tons)'!F46=0,0,'Sweeteners(tons)'!F46*2)</f>
        <v>4584.04759200872</v>
      </c>
      <c r="G46" s="78">
        <f>IF('Sweeteners(tons)'!G46=0,0,'Sweeteners(tons)'!G46*2)</f>
        <v>973.017304136222</v>
      </c>
      <c r="H46" s="78">
        <f>IF('Sweeteners(tons)'!H46=0,0,'Sweeteners(tons)'!H46*2)</f>
        <v>23031.943167252342</v>
      </c>
      <c r="I46" s="78">
        <f>IF('Sweeteners(tons)'!I46=0,0,'Sweeteners(tons)'!I46*2)</f>
        <v>192.190197367536</v>
      </c>
      <c r="J46" s="78">
        <f>IF('Sweeteners(tons)'!J46=0,0,'Sweeteners(tons)'!J46*2)</f>
        <v>260.398145771556</v>
      </c>
      <c r="K46" s="78">
        <f>IF('Sweeteners(tons)'!K46=0,0,'Sweeteners(tons)'!K46*2)</f>
        <v>41542.13182198711</v>
      </c>
    </row>
    <row r="47" spans="1:11" ht="12" customHeight="1">
      <c r="A47" s="76">
        <v>2005</v>
      </c>
      <c r="B47" s="77">
        <f>'[1]Pop'!D226</f>
        <v>296.186216</v>
      </c>
      <c r="C47" s="78">
        <f>IF('Sweeteners(tons)'!C47=0,0,'Sweeteners(tons)'!C47*2)</f>
        <v>19953.0421401655</v>
      </c>
      <c r="D47" s="78">
        <f>IF('Sweeteners(tons)'!D47=0,0,'Sweeteners(tons)'!D47*2)</f>
        <v>18647.70293473412</v>
      </c>
      <c r="E47" s="78">
        <f>IF('Sweeteners(tons)'!E47=0,0,'Sweeteners(tons)'!E47*2)</f>
        <v>17413.3711257529</v>
      </c>
      <c r="F47" s="78">
        <f>IF('Sweeteners(tons)'!F47=0,0,'Sweeteners(tons)'!F47*2)</f>
        <v>4521.72252580062</v>
      </c>
      <c r="G47" s="78">
        <f>IF('Sweeteners(tons)'!G47=0,0,'Sweeteners(tons)'!G47*2)</f>
        <v>961.48491234627</v>
      </c>
      <c r="H47" s="78">
        <f>IF('Sweeteners(tons)'!H47=0,0,'Sweeteners(tons)'!H47*2)</f>
        <v>22896.57856389979</v>
      </c>
      <c r="I47" s="78">
        <f>IF('Sweeteners(tons)'!I47=0,0,'Sweeteners(tons)'!I47*2)</f>
        <v>187.7321148608406</v>
      </c>
      <c r="J47" s="78">
        <f>IF('Sweeteners(tons)'!J47=0,0,'Sweeteners(tons)'!J47*2)</f>
        <v>311.13993428466</v>
      </c>
      <c r="K47" s="78">
        <f>IF('Sweeteners(tons)'!K47=0,0,'Sweeteners(tons)'!K47*2)</f>
        <v>42043.15354777941</v>
      </c>
    </row>
    <row r="48" spans="1:11" ht="12" customHeight="1">
      <c r="A48" s="33">
        <v>2006</v>
      </c>
      <c r="B48" s="51">
        <f>'[1]Pop'!D227</f>
        <v>298.995825</v>
      </c>
      <c r="C48" s="34">
        <f>IF('Sweeteners(tons)'!C48=0,0,'Sweeteners(tons)'!C48*2)</f>
        <v>19872.0186894281</v>
      </c>
      <c r="D48" s="34">
        <f>IF('Sweeteners(tons)'!D48=0,0,'Sweeteners(tons)'!D48*2)</f>
        <v>18571.98008357766</v>
      </c>
      <c r="E48" s="34">
        <f>IF('Sweeteners(tons)'!E48=0,0,'Sweeteners(tons)'!E48*2)</f>
        <v>17285.40100736202</v>
      </c>
      <c r="F48" s="34">
        <f>IF('Sweeteners(tons)'!F48=0,0,'Sweeteners(tons)'!F48*2)</f>
        <v>4106.6921428227</v>
      </c>
      <c r="G48" s="34">
        <f>IF('Sweeteners(tons)'!G48=0,0,'Sweeteners(tons)'!G48*2)</f>
        <v>926.405470776446</v>
      </c>
      <c r="H48" s="34">
        <f>IF('Sweeteners(tons)'!H48=0,0,'Sweeteners(tons)'!H48*2)</f>
        <v>22318.498620961163</v>
      </c>
      <c r="I48" s="34">
        <f>IF('Sweeteners(tons)'!I48=0,0,'Sweeteners(tons)'!I48*2)</f>
        <v>196.6617999490678</v>
      </c>
      <c r="J48" s="34">
        <f>IF('Sweeteners(tons)'!J48=0,0,'Sweeteners(tons)'!J48*2)</f>
        <v>348.890009429832</v>
      </c>
      <c r="K48" s="34">
        <f>IF('Sweeteners(tons)'!K48=0,0,'Sweeteners(tons)'!K48*2)</f>
        <v>41436.03051391772</v>
      </c>
    </row>
    <row r="49" spans="1:11" ht="12" customHeight="1">
      <c r="A49" s="33">
        <v>2007</v>
      </c>
      <c r="B49" s="51">
        <f>'[1]Pop'!D228</f>
        <v>302.003917</v>
      </c>
      <c r="C49" s="34">
        <f>IF('Sweeteners(tons)'!C49=0,0,'Sweeteners(tons)'!C49*2)</f>
        <v>19751.8296945229</v>
      </c>
      <c r="D49" s="34">
        <f>IF('Sweeteners(tons)'!D49=0,0,'Sweeteners(tons)'!D49*2)</f>
        <v>18459.65392011486</v>
      </c>
      <c r="E49" s="34">
        <f>IF('Sweeteners(tons)'!E49=0,0,'Sweeteners(tons)'!E49*2)</f>
        <v>16863.4440490086</v>
      </c>
      <c r="F49" s="34">
        <f>IF('Sweeteners(tons)'!F49=0,0,'Sweeteners(tons)'!F49*2)</f>
        <v>4134.42795037804</v>
      </c>
      <c r="G49" s="34">
        <f>IF('Sweeteners(tons)'!G49=0,0,'Sweeteners(tons)'!G49*2)</f>
        <v>896.663916682474</v>
      </c>
      <c r="H49" s="34">
        <f>IF('Sweeteners(tons)'!H49=0,0,'Sweeteners(tons)'!H49*2)</f>
        <v>21894.535916069115</v>
      </c>
      <c r="I49" s="34">
        <f>IF('Sweeteners(tons)'!I49=0,0,'Sweeteners(tons)'!I49*2)</f>
        <v>187.307963834745</v>
      </c>
      <c r="J49" s="34">
        <f>IF('Sweeteners(tons)'!J49=0,0,'Sweeteners(tons)'!J49*2)</f>
        <v>281.640377824728</v>
      </c>
      <c r="K49" s="34">
        <f>IF('Sweeteners(tons)'!K49=0,0,'Sweeteners(tons)'!K49*2)</f>
        <v>40823.138177843444</v>
      </c>
    </row>
    <row r="50" spans="1:11" ht="12" customHeight="1">
      <c r="A50" s="33">
        <v>2008</v>
      </c>
      <c r="B50" s="51">
        <f>'[1]Pop'!D229</f>
        <v>304.797761</v>
      </c>
      <c r="C50" s="34">
        <f>IF('Sweeteners(tons)'!C50=0,0,'Sweeteners(tons)'!C50*2)</f>
        <v>21210.0275773326</v>
      </c>
      <c r="D50" s="34">
        <f>IF('Sweeteners(tons)'!D50=0,0,'Sweeteners(tons)'!D50*2)</f>
        <v>19822.45567975004</v>
      </c>
      <c r="E50" s="34">
        <f>IF('Sweeteners(tons)'!E50=0,0,'Sweeteners(tons)'!E50*2)</f>
        <v>16041.3015989239</v>
      </c>
      <c r="F50" s="34">
        <f>IF('Sweeteners(tons)'!F50=0,0,'Sweeteners(tons)'!F50*2)</f>
        <v>4071.40695252024</v>
      </c>
      <c r="G50" s="34">
        <f>IF('Sweeteners(tons)'!G50=0,0,'Sweeteners(tons)'!G50*2)</f>
        <v>838.348088360288</v>
      </c>
      <c r="H50" s="34">
        <f>IF('Sweeteners(tons)'!H50=0,0,'Sweeteners(tons)'!H50*2)</f>
        <v>20951.05663980443</v>
      </c>
      <c r="I50" s="34">
        <f>IF('Sweeteners(tons)'!I50=0,0,'Sweeteners(tons)'!I50*2)</f>
        <v>186.3673401268782</v>
      </c>
      <c r="J50" s="34">
        <f>IF('Sweeteners(tons)'!J50=0,0,'Sweeteners(tons)'!J50*2)</f>
        <v>301.574721715956</v>
      </c>
      <c r="K50" s="34">
        <f>IF('Sweeteners(tons)'!K50=0,0,'Sweeteners(tons)'!K50*2)</f>
        <v>41261.45438139731</v>
      </c>
    </row>
    <row r="51" spans="1:11" ht="12" customHeight="1">
      <c r="A51" s="33">
        <v>2009</v>
      </c>
      <c r="B51" s="51">
        <f>'[1]Pop'!D230</f>
        <v>307.439406</v>
      </c>
      <c r="C51" s="34">
        <f>IF('Sweeteners(tons)'!C51=0,0,'Sweeteners(tons)'!C51*2)</f>
        <v>20843.8405643516</v>
      </c>
      <c r="D51" s="34">
        <f>IF('Sweeteners(tons)'!D51=0,0,'Sweeteners(tons)'!D51*2)</f>
        <v>19480.22482649686</v>
      </c>
      <c r="E51" s="34">
        <f>IF('Sweeteners(tons)'!E51=0,0,'Sweeteners(tons)'!E51*2)</f>
        <v>15260.82520488122</v>
      </c>
      <c r="F51" s="34">
        <f>IF('Sweeteners(tons)'!F51=0,0,'Sweeteners(tons)'!F51*2)</f>
        <v>3981.5648009332</v>
      </c>
      <c r="G51" s="34">
        <f>IF('Sweeteners(tons)'!G51=0,0,'Sweeteners(tons)'!G51*2)</f>
        <v>833.77855711735</v>
      </c>
      <c r="H51" s="34">
        <f>IF('Sweeteners(tons)'!H51=0,0,'Sweeteners(tons)'!H51*2)</f>
        <v>20076.168562931773</v>
      </c>
      <c r="I51" s="34">
        <f>IF('Sweeteners(tons)'!I51=0,0,'Sweeteners(tons)'!I51*2)</f>
        <v>180.6972055663456</v>
      </c>
      <c r="J51" s="34">
        <f>IF('Sweeteners(tons)'!J51=0,0,'Sweeteners(tons)'!J51*2)</f>
        <v>281.482795678656</v>
      </c>
      <c r="K51" s="34">
        <f>IF('Sweeteners(tons)'!K51=0,0,'Sweeteners(tons)'!K51*2)</f>
        <v>40018.57339067363</v>
      </c>
    </row>
    <row r="52" spans="1:11" ht="12" customHeight="1">
      <c r="A52" s="33">
        <v>2010</v>
      </c>
      <c r="B52" s="51">
        <f>'[1]Pop'!D231</f>
        <v>309.741279</v>
      </c>
      <c r="C52" s="34">
        <f>IF('Sweeteners(tons)'!C52=0,0,'Sweeteners(tons)'!C52*2)</f>
        <v>21845.7730689092</v>
      </c>
      <c r="D52" s="34">
        <f>IF('Sweeteners(tons)'!D52=0,0,'Sweeteners(tons)'!D52*2)</f>
        <v>20416.610344775</v>
      </c>
      <c r="E52" s="34">
        <f>IF('Sweeteners(tons)'!E52=0,0,'Sweeteners(tons)'!E52*2)</f>
        <v>14973.51461814558</v>
      </c>
      <c r="F52" s="34">
        <f>IF('Sweeteners(tons)'!F52=0,0,'Sweeteners(tons)'!F52*2)</f>
        <v>3912.00681247852</v>
      </c>
      <c r="G52" s="34">
        <f>IF('Sweeteners(tons)'!G52=0,0,'Sweeteners(tons)'!G52*2)</f>
        <v>900.552866503594</v>
      </c>
      <c r="H52" s="34">
        <f>IF('Sweeteners(tons)'!H52=0,0,'Sweeteners(tons)'!H52*2)</f>
        <v>19786.074297127692</v>
      </c>
      <c r="I52" s="34">
        <f>IF('Sweeteners(tons)'!I52=0,0,'Sweeteners(tons)'!I52*2)</f>
        <v>220.465765395626</v>
      </c>
      <c r="J52" s="34">
        <f>IF('Sweeteners(tons)'!J52=0,0,'Sweeteners(tons)'!J52*2)</f>
        <v>320.255374824684</v>
      </c>
      <c r="K52" s="34">
        <f>IF('Sweeteners(tons)'!K52=0,0,'Sweeteners(tons)'!K52*2)</f>
        <v>40743.405782123</v>
      </c>
    </row>
    <row r="53" spans="1:11" ht="12" customHeight="1">
      <c r="A53" s="82">
        <v>2011</v>
      </c>
      <c r="B53" s="83">
        <f>'[1]Pop'!D232</f>
        <v>311.973914</v>
      </c>
      <c r="C53" s="84">
        <f>IF('Sweeteners(tons)'!C53=0,0,'Sweeteners(tons)'!C53*2)</f>
        <v>21991.0686059998</v>
      </c>
      <c r="D53" s="84">
        <f>IF('Sweeteners(tons)'!D53=0,0,'Sweeteners(tons)'!D53*2)</f>
        <v>20552.400566355</v>
      </c>
      <c r="E53" s="84">
        <f>IF('Sweeteners(tons)'!E53=0,0,'Sweeteners(tons)'!E53*2)</f>
        <v>14563.1401623394</v>
      </c>
      <c r="F53" s="84">
        <f>IF('Sweeteners(tons)'!F53=0,0,'Sweeteners(tons)'!F53*2)</f>
        <v>3815.74930251138</v>
      </c>
      <c r="G53" s="84">
        <f>IF('Sweeteners(tons)'!G53=0,0,'Sweeteners(tons)'!G53*2)</f>
        <v>892.00403815541</v>
      </c>
      <c r="H53" s="84">
        <f>IF('Sweeteners(tons)'!H53=0,0,'Sweeteners(tons)'!H53*2)</f>
        <v>19270.893503006188</v>
      </c>
      <c r="I53" s="84">
        <f>IF('Sweeteners(tons)'!I53=0,0,'Sweeteners(tons)'!I53*2)</f>
        <v>204.27064218414</v>
      </c>
      <c r="J53" s="84">
        <f>IF('Sweeteners(tons)'!J53=0,0,'Sweeteners(tons)'!J53*2)</f>
        <v>337.746597737952</v>
      </c>
      <c r="K53" s="84">
        <f>IF('Sweeteners(tons)'!K53=0,0,'Sweeteners(tons)'!K53*2)</f>
        <v>40365.31130928329</v>
      </c>
    </row>
    <row r="54" spans="1:11" ht="12" customHeight="1">
      <c r="A54" s="76">
        <v>2012</v>
      </c>
      <c r="B54" s="77">
        <f>'[1]Pop'!D233</f>
        <v>314.167558</v>
      </c>
      <c r="C54" s="84">
        <f>IF('Sweeteners(tons)'!C54=0,0,'Sweeteners(tons)'!C54*2)</f>
        <v>22397.4955159592</v>
      </c>
      <c r="D54" s="84">
        <f>IF('Sweeteners(tons)'!D54=0,0,'Sweeteners(tons)'!D54*2)</f>
        <v>20932.2387999618</v>
      </c>
      <c r="E54" s="84">
        <f>IF('Sweeteners(tons)'!E54=0,0,'Sweeteners(tons)'!E54*2)</f>
        <v>14374.6830040354</v>
      </c>
      <c r="F54" s="84">
        <f>IF('Sweeteners(tons)'!F54=0,0,'Sweeteners(tons)'!F54*2)</f>
        <v>3938.96591863606</v>
      </c>
      <c r="G54" s="84">
        <f>IF('Sweeteners(tons)'!G54=0,0,'Sweeteners(tons)'!G54*2)</f>
        <v>840.862139837144</v>
      </c>
      <c r="H54" s="84">
        <f>IF('Sweeteners(tons)'!H54=0,0,'Sweeteners(tons)'!H54*2)</f>
        <v>19154.5110625086</v>
      </c>
      <c r="I54" s="84">
        <f>IF('Sweeteners(tons)'!I54=0,0,'Sweeteners(tons)'!I54*2)</f>
        <v>207.590983437802</v>
      </c>
      <c r="J54" s="84">
        <f>IF('Sweeteners(tons)'!J54=0,0,'Sweeteners(tons)'!J54*2)</f>
        <v>347.744214152088</v>
      </c>
      <c r="K54" s="84">
        <f>IF('Sweeteners(tons)'!K54=0,0,'Sweeteners(tons)'!K54*2)</f>
        <v>40642.08506006029</v>
      </c>
    </row>
    <row r="55" spans="1:11" ht="12" customHeight="1">
      <c r="A55" s="82">
        <v>2013</v>
      </c>
      <c r="B55" s="83">
        <f>'[1]Pop'!D234</f>
        <v>316.294766</v>
      </c>
      <c r="C55" s="84">
        <f>IF('Sweeteners(tons)'!C55=0,0,'Sweeteners(tons)'!C55*2)</f>
        <v>23012.5488969756</v>
      </c>
      <c r="D55" s="84">
        <f>IF('Sweeteners(tons)'!D55=0,0,'Sweeteners(tons)'!D55*2)</f>
        <v>21507.0550439024</v>
      </c>
      <c r="E55" s="84">
        <f>IF('Sweeteners(tons)'!E55=0,0,'Sweeteners(tons)'!E55*2)</f>
        <v>13828.45585263416</v>
      </c>
      <c r="F55" s="84">
        <f>IF('Sweeteners(tons)'!F55=0,0,'Sweeteners(tons)'!F55*2)</f>
        <v>3805.42031276952</v>
      </c>
      <c r="G55" s="84">
        <f>IF('Sweeteners(tons)'!G55=0,0,'Sweeteners(tons)'!G55*2)</f>
        <v>829.89720885045</v>
      </c>
      <c r="H55" s="84">
        <f>IF('Sweeteners(tons)'!H55=0,0,'Sweeteners(tons)'!H55*2)</f>
        <v>18463.773374254128</v>
      </c>
      <c r="I55" s="84">
        <f>IF('Sweeteners(tons)'!I55=0,0,'Sweeteners(tons)'!I55*2)</f>
        <v>221.488363046446</v>
      </c>
      <c r="J55" s="84">
        <f>IF('Sweeteners(tons)'!J55=0,0,'Sweeteners(tons)'!J55*2)</f>
        <v>365.623204931712</v>
      </c>
      <c r="K55" s="84">
        <f>IF('Sweeteners(tons)'!K55=0,0,'Sweeteners(tons)'!K55*2)</f>
        <v>40557.93998613468</v>
      </c>
    </row>
    <row r="56" spans="1:11" ht="12" customHeight="1">
      <c r="A56" s="82">
        <v>2014</v>
      </c>
      <c r="B56" s="83">
        <f>'[1]Pop'!D235</f>
        <v>318.576955</v>
      </c>
      <c r="C56" s="84">
        <f>IF('Sweeteners(tons)'!C56=0,0,'Sweeteners(tons)'!C56*2)</f>
        <v>23242.815472</v>
      </c>
      <c r="D56" s="84">
        <f>IF('Sweeteners(tons)'!D56=0,0,'Sweeteners(tons)'!D56*2)</f>
        <v>21722.2574504672</v>
      </c>
      <c r="E56" s="84">
        <f>IF('Sweeteners(tons)'!E56=0,0,'Sweeteners(tons)'!E56*2)</f>
        <v>13822.61867142302</v>
      </c>
      <c r="F56" s="84">
        <f>IF('Sweeteners(tons)'!F56=0,0,'Sweeteners(tons)'!F56*2)</f>
        <v>3881.06801976552</v>
      </c>
      <c r="G56" s="84">
        <f>IF('Sweeteners(tons)'!G56=0,0,'Sweeteners(tons)'!G56*2)</f>
        <v>944.957700178162</v>
      </c>
      <c r="H56" s="84">
        <f>IF('Sweeteners(tons)'!H56=0,0,'Sweeteners(tons)'!H56*2)</f>
        <v>18648.644391366703</v>
      </c>
      <c r="I56" s="84">
        <f>IF('Sweeteners(tons)'!I56=0,0,'Sweeteners(tons)'!I56*2)</f>
        <v>254.649339408128</v>
      </c>
      <c r="J56" s="84">
        <f>IF('Sweeteners(tons)'!J56=0,0,'Sweeteners(tons)'!J56*2)</f>
        <v>413.222747325492</v>
      </c>
      <c r="K56" s="84">
        <f>IF('Sweeteners(tons)'!K56=0,0,'Sweeteners(tons)'!K56*2)</f>
        <v>41038.77392856752</v>
      </c>
    </row>
    <row r="57" spans="1:11" ht="12" customHeight="1">
      <c r="A57" s="82">
        <v>2015</v>
      </c>
      <c r="B57" s="83">
        <f>'[1]Pop'!D236</f>
        <v>320.870703</v>
      </c>
      <c r="C57" s="84">
        <f>IF('Sweeteners(tons)'!C57=0,0,'Sweeteners(tons)'!C57*2)</f>
        <v>23771.77708</v>
      </c>
      <c r="D57" s="84">
        <f>IF('Sweeteners(tons)'!D57=0,0,'Sweeteners(tons)'!D57*2)</f>
        <v>22216.614093458</v>
      </c>
      <c r="E57" s="84">
        <f>IF('Sweeteners(tons)'!E57=0,0,'Sweeteners(tons)'!E57*2)</f>
        <v>13647.88482628062</v>
      </c>
      <c r="F57" s="84">
        <f>IF('Sweeteners(tons)'!F57=0,0,'Sweeteners(tons)'!F57*2)</f>
        <v>3944.72193073164</v>
      </c>
      <c r="G57" s="84">
        <f>IF('Sweeteners(tons)'!G57=0,0,'Sweeteners(tons)'!G57*2)</f>
        <v>951.18230288697</v>
      </c>
      <c r="H57" s="84">
        <f>IF('Sweeteners(tons)'!H57=0,0,'Sweeteners(tons)'!H57*2)</f>
        <v>18543.78905989923</v>
      </c>
      <c r="I57" s="84">
        <f>IF('Sweeteners(tons)'!I57=0,0,'Sweeteners(tons)'!I57*2)</f>
        <v>273.470461559466</v>
      </c>
      <c r="J57" s="84">
        <f>IF('Sweeteners(tons)'!J57=0,0,'Sweeteners(tons)'!J57*2)</f>
        <v>413.879754842268</v>
      </c>
      <c r="K57" s="84">
        <f>IF('Sweeteners(tons)'!K57=0,0,'Sweeteners(tons)'!K57*2)</f>
        <v>41447.75336975896</v>
      </c>
    </row>
    <row r="58" spans="1:11" ht="12" customHeight="1">
      <c r="A58" s="122">
        <v>2016</v>
      </c>
      <c r="B58" s="123">
        <f>'[1]Pop'!D237</f>
        <v>323.161011</v>
      </c>
      <c r="C58" s="34">
        <f>IF('Sweeteners(tons)'!C58=0,0,'Sweeteners(tons)'!C58*2)</f>
        <v>24135.244</v>
      </c>
      <c r="D58" s="34">
        <f>IF('Sweeteners(tons)'!D58=0,0,'Sweeteners(tons)'!D58*2)</f>
        <v>22556.3028037384</v>
      </c>
      <c r="E58" s="34">
        <f>IF('Sweeteners(tons)'!E58=0,0,'Sweeteners(tons)'!E58*2)</f>
        <v>13378.6038798635</v>
      </c>
      <c r="F58" s="75">
        <f>IF('Sweeteners(tons)'!F58=0,0,'Sweeteners(tons)'!F58*2)</f>
        <v>4001.99154808714</v>
      </c>
      <c r="G58" s="75">
        <f>IF('Sweeteners(tons)'!G58=0,0,'Sweeteners(tons)'!G58*2)</f>
        <v>886.24999948828</v>
      </c>
      <c r="H58" s="75">
        <f>IF('Sweeteners(tons)'!H58=0,0,'Sweeteners(tons)'!H58*2)</f>
        <v>18266.84542743892</v>
      </c>
      <c r="I58" s="75">
        <f>IF('Sweeteners(tons)'!I58=0,0,'Sweeteners(tons)'!I58*2)</f>
        <v>210.760908816468</v>
      </c>
      <c r="J58" s="75">
        <f>IF('Sweeteners(tons)'!J58=0,0,'Sweeteners(tons)'!J58*2)</f>
        <v>404.541739730076</v>
      </c>
      <c r="K58" s="75">
        <f>IF('Sweeteners(tons)'!K58=0,0,'Sweeteners(tons)'!K58*2)</f>
        <v>41438.45087972386</v>
      </c>
    </row>
    <row r="59" spans="1:11" ht="12" customHeight="1">
      <c r="A59" s="122">
        <v>2017</v>
      </c>
      <c r="B59" s="123">
        <f>'[1]Pop'!D238</f>
        <v>325.20603</v>
      </c>
      <c r="C59" s="34">
        <f>IF('Sweeteners(tons)'!C59=0,0,'Sweeteners(tons)'!C59*2)</f>
        <v>24101.69972</v>
      </c>
      <c r="D59" s="34">
        <f>IF('Sweeteners(tons)'!D59=0,0,'Sweeteners(tons)'!D59*2)</f>
        <v>22524.9530093458</v>
      </c>
      <c r="E59" s="34">
        <f>IF('Sweeteners(tons)'!E59=0,0,'Sweeteners(tons)'!E59*2)</f>
        <v>13153.59963763538</v>
      </c>
      <c r="F59" s="75">
        <f>IF('Sweeteners(tons)'!F59=0,0,'Sweeteners(tons)'!F59*2)</f>
        <v>4257.49855147612</v>
      </c>
      <c r="G59" s="75">
        <f>IF('Sweeteners(tons)'!G59=0,0,'Sweeteners(tons)'!G59*2)</f>
        <v>965.385389340028</v>
      </c>
      <c r="H59" s="75">
        <f>IF('Sweeteners(tons)'!H59=0,0,'Sweeteners(tons)'!H59*2)</f>
        <v>18376.483578451527</v>
      </c>
      <c r="I59" s="75">
        <f>IF('Sweeteners(tons)'!I59=0,0,'Sweeteners(tons)'!I59*2)</f>
        <v>218.936972115794</v>
      </c>
      <c r="J59" s="75">
        <f>IF('Sweeteners(tons)'!J59=0,0,'Sweeteners(tons)'!J59*2)</f>
        <v>464.872057629876</v>
      </c>
      <c r="K59" s="75">
        <f>IF('Sweeteners(tons)'!K59=0,0,'Sweeteners(tons)'!K59*2)</f>
        <v>41585.245617543</v>
      </c>
    </row>
    <row r="60" spans="1:11" ht="12" customHeight="1">
      <c r="A60" s="122">
        <v>2018</v>
      </c>
      <c r="B60" s="123">
        <f>'[1]Pop'!D239</f>
        <v>326.923976</v>
      </c>
      <c r="C60" s="34">
        <f>IF('Sweeteners(tons)'!C60=0,0,'Sweeteners(tons)'!C60*2)</f>
        <v>24019.19252</v>
      </c>
      <c r="D60" s="34">
        <f>IF('Sweeteners(tons)'!D60=0,0,'Sweeteners(tons)'!D60*2)</f>
        <v>22447.8434766356</v>
      </c>
      <c r="E60" s="34">
        <f>IF('Sweeteners(tons)'!E60=0,0,'Sweeteners(tons)'!E60*2)</f>
        <v>12319.05188444012</v>
      </c>
      <c r="F60" s="75">
        <f>IF('Sweeteners(tons)'!F60=0,0,'Sweeteners(tons)'!F60*2)</f>
        <v>4296.11051465158</v>
      </c>
      <c r="G60" s="75">
        <f>IF('Sweeteners(tons)'!G60=0,0,'Sweeteners(tons)'!G60*2)</f>
        <v>963.388048416434</v>
      </c>
      <c r="H60" s="75">
        <f>IF('Sweeteners(tons)'!H60=0,0,'Sweeteners(tons)'!H60*2)</f>
        <v>17578.550447508132</v>
      </c>
      <c r="I60" s="75">
        <f>IF('Sweeteners(tons)'!I60=0,0,'Sweeteners(tons)'!I60*2)</f>
        <v>231.035588993306</v>
      </c>
      <c r="J60" s="75">
        <f>IF('Sweeteners(tons)'!J60=0,0,'Sweeteners(tons)'!J60*2)</f>
        <v>451.678800900444</v>
      </c>
      <c r="K60" s="75">
        <f>IF('Sweeteners(tons)'!K60=0,0,'Sweeteners(tons)'!K60*2)</f>
        <v>40709.10831403748</v>
      </c>
    </row>
    <row r="61" spans="1:11" ht="12" customHeight="1" thickBot="1">
      <c r="A61" s="122">
        <v>2019</v>
      </c>
      <c r="B61" s="123">
        <f>'[1]Pop'!D240</f>
        <v>328.475998</v>
      </c>
      <c r="C61" s="34">
        <f>IF('Sweeteners(tons)'!C61=0,0,'Sweeteners(tons)'!C61*2)</f>
        <v>24046.93762</v>
      </c>
      <c r="D61" s="34">
        <f>IF('Sweeteners(tons)'!D61=0,0,'Sweeteners(tons)'!D61*2)</f>
        <v>22473.7734766356</v>
      </c>
      <c r="E61" s="34">
        <f>IF('Sweeteners(tons)'!E61=0,0,'Sweeteners(tons)'!E61*2)</f>
        <v>12050.96049136546</v>
      </c>
      <c r="F61" s="75">
        <f>IF('Sweeteners(tons)'!F61=0,0,'Sweeteners(tons)'!F61*2)</f>
        <v>4324.62332672496</v>
      </c>
      <c r="G61" s="75">
        <f>IF('Sweeteners(tons)'!G61=0,0,'Sweeteners(tons)'!G61*2)</f>
        <v>943.008262308694</v>
      </c>
      <c r="H61" s="75">
        <f>IF('Sweeteners(tons)'!H61=0,0,'Sweeteners(tons)'!H61*2)</f>
        <v>17318.592080399114</v>
      </c>
      <c r="I61" s="75">
        <f>IF('Sweeteners(tons)'!I61=0,0,'Sweeteners(tons)'!I61*2)</f>
        <v>250.850621002358</v>
      </c>
      <c r="J61" s="75">
        <f>IF('Sweeteners(tons)'!J61=0,0,'Sweeteners(tons)'!J61*2)</f>
        <v>428.902379084556</v>
      </c>
      <c r="K61" s="75">
        <f>IF('Sweeteners(tons)'!K61=0,0,'Sweeteners(tons)'!K61*2)</f>
        <v>40472.11855712163</v>
      </c>
    </row>
    <row r="62" spans="1:11" ht="12" customHeight="1" thickTop="1">
      <c r="A62" s="242" t="s">
        <v>3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2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7"/>
    </row>
    <row r="64" spans="1:11" ht="12" customHeight="1">
      <c r="A64" s="186" t="s">
        <v>75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8"/>
    </row>
    <row r="65" spans="1:11" ht="12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ht="12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7"/>
    </row>
    <row r="67" spans="1:11" ht="12" customHeight="1">
      <c r="A67" s="239" t="s">
        <v>101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1"/>
    </row>
    <row r="68" spans="2:11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</sheetData>
  <sheetProtection/>
  <mergeCells count="21">
    <mergeCell ref="G5:G6"/>
    <mergeCell ref="F5:F6"/>
    <mergeCell ref="A1:I1"/>
    <mergeCell ref="D5:D6"/>
    <mergeCell ref="J3:J6"/>
    <mergeCell ref="B2:B6"/>
    <mergeCell ref="H5:H6"/>
    <mergeCell ref="J1:K1"/>
    <mergeCell ref="A2:A6"/>
    <mergeCell ref="C5:C6"/>
    <mergeCell ref="C3:D4"/>
    <mergeCell ref="K3:K6"/>
    <mergeCell ref="A67:K67"/>
    <mergeCell ref="A64:K65"/>
    <mergeCell ref="A63:K63"/>
    <mergeCell ref="A62:K62"/>
    <mergeCell ref="A66:K66"/>
    <mergeCell ref="I3:I6"/>
    <mergeCell ref="E3:H4"/>
    <mergeCell ref="E5:E6"/>
    <mergeCell ref="C7:K7"/>
  </mergeCells>
  <printOptions horizontalCentered="1" verticalCentered="1"/>
  <pageMargins left="0.25" right="0.25" top="0.75" bottom="0.75" header="0" footer="0"/>
  <pageSetup fitToHeight="2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F69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11" width="12.7109375" style="4" customWidth="1"/>
    <col min="12" max="18" width="12.7109375" style="19" customWidth="1"/>
    <col min="19" max="16384" width="12.7109375" style="20" customWidth="1"/>
  </cols>
  <sheetData>
    <row r="1" spans="1:18" s="49" customFormat="1" ht="12" customHeight="1" thickBot="1">
      <c r="A1" s="245" t="s">
        <v>34</v>
      </c>
      <c r="B1" s="245"/>
      <c r="C1" s="245"/>
      <c r="D1" s="245"/>
      <c r="E1" s="245"/>
      <c r="F1" s="245"/>
      <c r="G1" s="245"/>
      <c r="H1" s="245"/>
      <c r="I1" s="245"/>
      <c r="J1" s="175" t="s">
        <v>5</v>
      </c>
      <c r="K1" s="175"/>
      <c r="L1" s="7"/>
      <c r="M1" s="48"/>
      <c r="N1" s="48"/>
      <c r="O1" s="48"/>
      <c r="P1" s="48"/>
      <c r="Q1" s="48"/>
      <c r="R1" s="48"/>
    </row>
    <row r="2" spans="1:11" ht="12" customHeight="1" thickTop="1">
      <c r="A2" s="192" t="s">
        <v>0</v>
      </c>
      <c r="B2" s="178" t="s">
        <v>36</v>
      </c>
      <c r="C2" s="8" t="s">
        <v>6</v>
      </c>
      <c r="D2" s="9"/>
      <c r="E2" s="9"/>
      <c r="F2" s="9"/>
      <c r="G2" s="9"/>
      <c r="H2" s="8"/>
      <c r="I2" s="9"/>
      <c r="J2" s="9"/>
      <c r="K2" s="21"/>
    </row>
    <row r="3" spans="1:11" ht="12" customHeight="1">
      <c r="A3" s="193"/>
      <c r="B3" s="179"/>
      <c r="C3" s="208" t="s">
        <v>88</v>
      </c>
      <c r="D3" s="209"/>
      <c r="E3" s="169" t="s">
        <v>7</v>
      </c>
      <c r="F3" s="170"/>
      <c r="G3" s="170"/>
      <c r="H3" s="171"/>
      <c r="I3" s="205" t="s">
        <v>67</v>
      </c>
      <c r="J3" s="169" t="s">
        <v>12</v>
      </c>
      <c r="K3" s="199" t="s">
        <v>66</v>
      </c>
    </row>
    <row r="4" spans="1:11" ht="12" customHeight="1">
      <c r="A4" s="193"/>
      <c r="B4" s="179"/>
      <c r="C4" s="210"/>
      <c r="D4" s="211"/>
      <c r="E4" s="172"/>
      <c r="F4" s="173"/>
      <c r="G4" s="173"/>
      <c r="H4" s="174"/>
      <c r="I4" s="206"/>
      <c r="J4" s="200"/>
      <c r="K4" s="200"/>
    </row>
    <row r="5" spans="1:11" ht="12" customHeight="1">
      <c r="A5" s="193"/>
      <c r="B5" s="179"/>
      <c r="C5" s="218" t="s">
        <v>8</v>
      </c>
      <c r="D5" s="218" t="s">
        <v>9</v>
      </c>
      <c r="E5" s="218" t="s">
        <v>92</v>
      </c>
      <c r="F5" s="218" t="s">
        <v>10</v>
      </c>
      <c r="G5" s="218" t="s">
        <v>11</v>
      </c>
      <c r="H5" s="205" t="s">
        <v>1</v>
      </c>
      <c r="I5" s="206"/>
      <c r="J5" s="200"/>
      <c r="K5" s="200"/>
    </row>
    <row r="6" spans="1:11" ht="12" customHeight="1">
      <c r="A6" s="194"/>
      <c r="B6" s="180"/>
      <c r="C6" s="219"/>
      <c r="D6" s="219"/>
      <c r="E6" s="219"/>
      <c r="F6" s="219"/>
      <c r="G6" s="219"/>
      <c r="H6" s="219"/>
      <c r="I6" s="207"/>
      <c r="J6" s="172"/>
      <c r="K6" s="172"/>
    </row>
    <row r="7" spans="1:214" ht="12" customHeight="1">
      <c r="A7" s="66"/>
      <c r="B7" s="57" t="s">
        <v>45</v>
      </c>
      <c r="C7" s="203" t="s">
        <v>91</v>
      </c>
      <c r="D7" s="203"/>
      <c r="E7" s="203"/>
      <c r="F7" s="203"/>
      <c r="G7" s="203"/>
      <c r="H7" s="203"/>
      <c r="I7" s="203"/>
      <c r="J7" s="203"/>
      <c r="K7" s="203"/>
      <c r="L7" s="67"/>
      <c r="M7" s="67"/>
      <c r="N7" s="6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</row>
    <row r="8" spans="1:11" ht="12" customHeight="1">
      <c r="A8" s="33">
        <v>1966</v>
      </c>
      <c r="B8" s="51">
        <f>'[1]Pop'!D187</f>
        <v>196.56</v>
      </c>
      <c r="C8" s="34">
        <v>10235</v>
      </c>
      <c r="D8" s="34">
        <v>9565.42056074766</v>
      </c>
      <c r="E8" s="39" t="s">
        <v>4</v>
      </c>
      <c r="F8" s="34">
        <v>951.7575</v>
      </c>
      <c r="G8" s="34">
        <v>414.858</v>
      </c>
      <c r="H8" s="34">
        <f>SUM(E8,F8,G8)</f>
        <v>1366.6155</v>
      </c>
      <c r="I8" s="34">
        <v>69</v>
      </c>
      <c r="J8" s="75">
        <v>98</v>
      </c>
      <c r="K8" s="34">
        <f>SUM(D8,H8,I8,J8)</f>
        <v>11099.03606074766</v>
      </c>
    </row>
    <row r="9" spans="1:11" ht="12" customHeight="1">
      <c r="A9" s="33">
        <v>1967</v>
      </c>
      <c r="B9" s="51">
        <f>'[1]Pop'!D188</f>
        <v>198.712</v>
      </c>
      <c r="C9" s="34">
        <v>10474</v>
      </c>
      <c r="D9" s="34">
        <v>9788.78504672897</v>
      </c>
      <c r="E9" s="34">
        <v>3</v>
      </c>
      <c r="F9" s="34">
        <v>983.833900178962</v>
      </c>
      <c r="G9" s="34">
        <v>427.836</v>
      </c>
      <c r="H9" s="34">
        <f aca="true" t="shared" si="0" ref="H9:H42">SUM(E9,F9,G9)</f>
        <v>1414.669900178962</v>
      </c>
      <c r="I9" s="34">
        <v>50</v>
      </c>
      <c r="J9" s="34">
        <v>89</v>
      </c>
      <c r="K9" s="34">
        <f aca="true" t="shared" si="1" ref="K9:K42">SUM(D9,H9,I9,J9)</f>
        <v>11342.454946907932</v>
      </c>
    </row>
    <row r="10" spans="1:11" ht="12" customHeight="1">
      <c r="A10" s="33">
        <v>1968</v>
      </c>
      <c r="B10" s="51">
        <f>'[1]Pop'!D189</f>
        <v>200.706</v>
      </c>
      <c r="C10" s="34">
        <v>10656</v>
      </c>
      <c r="D10" s="34">
        <v>9958.8785046729</v>
      </c>
      <c r="E10" s="34">
        <v>15</v>
      </c>
      <c r="F10" s="34">
        <v>1030.5735483579</v>
      </c>
      <c r="G10" s="34">
        <v>443.522</v>
      </c>
      <c r="H10" s="34">
        <f t="shared" si="0"/>
        <v>1489.0955483579</v>
      </c>
      <c r="I10" s="34">
        <v>70</v>
      </c>
      <c r="J10" s="34">
        <v>90</v>
      </c>
      <c r="K10" s="34">
        <f t="shared" si="1"/>
        <v>11607.9740530308</v>
      </c>
    </row>
    <row r="11" spans="1:11" ht="12" customHeight="1">
      <c r="A11" s="33">
        <v>1969</v>
      </c>
      <c r="B11" s="51">
        <f>'[1]Pop'!D190</f>
        <v>202.677</v>
      </c>
      <c r="C11" s="34">
        <v>10950</v>
      </c>
      <c r="D11" s="34">
        <v>10233.6448598131</v>
      </c>
      <c r="E11" s="34">
        <v>33</v>
      </c>
      <c r="F11" s="34">
        <v>1060.91996123848</v>
      </c>
      <c r="G11" s="34">
        <v>458.939</v>
      </c>
      <c r="H11" s="34">
        <f t="shared" si="0"/>
        <v>1552.85896123848</v>
      </c>
      <c r="I11" s="34">
        <v>61</v>
      </c>
      <c r="J11" s="34">
        <v>101</v>
      </c>
      <c r="K11" s="34">
        <f t="shared" si="1"/>
        <v>11948.50382105158</v>
      </c>
    </row>
    <row r="12" spans="1:214" ht="12" customHeight="1">
      <c r="A12" s="33">
        <v>1970</v>
      </c>
      <c r="B12" s="51">
        <f>'[1]Pop'!D191</f>
        <v>205.052</v>
      </c>
      <c r="C12" s="34">
        <v>11163</v>
      </c>
      <c r="D12" s="34">
        <v>10432.7102803738</v>
      </c>
      <c r="E12" s="34">
        <v>56.1826882092813</v>
      </c>
      <c r="F12" s="34">
        <v>1101.89127794465</v>
      </c>
      <c r="G12" s="34">
        <v>471.152</v>
      </c>
      <c r="H12" s="34">
        <f t="shared" si="0"/>
        <v>1629.2259661539313</v>
      </c>
      <c r="I12" s="34">
        <v>51</v>
      </c>
      <c r="J12" s="34">
        <v>103</v>
      </c>
      <c r="K12" s="34">
        <f t="shared" si="1"/>
        <v>12215.936246527732</v>
      </c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2" customHeight="1">
      <c r="A13" s="76">
        <v>1971</v>
      </c>
      <c r="B13" s="77">
        <f>'[1]Pop'!D192</f>
        <v>207.661</v>
      </c>
      <c r="C13" s="78">
        <v>11345</v>
      </c>
      <c r="D13" s="78">
        <v>10602.8037383178</v>
      </c>
      <c r="E13" s="78">
        <v>85.6302421884804</v>
      </c>
      <c r="F13" s="78">
        <v>1163.11612946405</v>
      </c>
      <c r="G13" s="78">
        <v>481.765</v>
      </c>
      <c r="H13" s="78">
        <f t="shared" si="0"/>
        <v>1730.5113716525302</v>
      </c>
      <c r="I13" s="78">
        <v>52</v>
      </c>
      <c r="J13" s="78">
        <v>93</v>
      </c>
      <c r="K13" s="78">
        <f t="shared" si="1"/>
        <v>12478.31510997033</v>
      </c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214" ht="12" customHeight="1">
      <c r="A14" s="76">
        <v>1972</v>
      </c>
      <c r="B14" s="77">
        <f>'[1]Pop'!D193</f>
        <v>209.896</v>
      </c>
      <c r="C14" s="78">
        <v>11487</v>
      </c>
      <c r="D14" s="78">
        <v>10735.5140186916</v>
      </c>
      <c r="E14" s="78">
        <v>121.160035673158</v>
      </c>
      <c r="F14" s="78">
        <v>1257.31275</v>
      </c>
      <c r="G14" s="78">
        <v>484.524</v>
      </c>
      <c r="H14" s="78">
        <f t="shared" si="0"/>
        <v>1862.9967856731582</v>
      </c>
      <c r="I14" s="78">
        <v>52</v>
      </c>
      <c r="J14" s="78">
        <v>105</v>
      </c>
      <c r="K14" s="78">
        <f t="shared" si="1"/>
        <v>12755.510804364758</v>
      </c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</row>
    <row r="15" spans="1:214" ht="12" customHeight="1">
      <c r="A15" s="76">
        <v>1973</v>
      </c>
      <c r="B15" s="77">
        <f>'[1]Pop'!D194</f>
        <v>211.909</v>
      </c>
      <c r="C15" s="78">
        <v>11429</v>
      </c>
      <c r="D15" s="78">
        <v>10681.308411215</v>
      </c>
      <c r="E15" s="78">
        <v>218.493156104402</v>
      </c>
      <c r="F15" s="78">
        <v>1384.47675</v>
      </c>
      <c r="G15" s="78">
        <v>489.424</v>
      </c>
      <c r="H15" s="78">
        <f t="shared" si="0"/>
        <v>2092.393906104402</v>
      </c>
      <c r="I15" s="78">
        <v>53</v>
      </c>
      <c r="J15" s="78">
        <v>95</v>
      </c>
      <c r="K15" s="78">
        <f t="shared" si="1"/>
        <v>12921.702317319403</v>
      </c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</row>
    <row r="16" spans="1:214" ht="12" customHeight="1">
      <c r="A16" s="76">
        <v>1974</v>
      </c>
      <c r="B16" s="77">
        <f>'[1]Pop'!D195</f>
        <v>213.854</v>
      </c>
      <c r="C16" s="78">
        <v>10945</v>
      </c>
      <c r="D16" s="78">
        <v>10228.9719626168</v>
      </c>
      <c r="E16" s="78">
        <v>295.392014392414</v>
      </c>
      <c r="F16" s="78">
        <v>1480.491</v>
      </c>
      <c r="G16" s="78">
        <v>486.344</v>
      </c>
      <c r="H16" s="78">
        <f t="shared" si="0"/>
        <v>2262.227014392414</v>
      </c>
      <c r="I16" s="78">
        <v>43</v>
      </c>
      <c r="J16" s="78">
        <v>75</v>
      </c>
      <c r="K16" s="78">
        <f t="shared" si="1"/>
        <v>12609.198977009215</v>
      </c>
      <c r="L16" s="10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</row>
    <row r="17" spans="1:214" ht="12" customHeight="1">
      <c r="A17" s="76">
        <v>1975</v>
      </c>
      <c r="B17" s="77">
        <f>'[1]Pop'!D196</f>
        <v>215.973</v>
      </c>
      <c r="C17" s="78">
        <v>10302</v>
      </c>
      <c r="D17" s="78">
        <v>9628.03738317757</v>
      </c>
      <c r="E17" s="78">
        <v>526.885</v>
      </c>
      <c r="F17" s="78">
        <v>1514.59575</v>
      </c>
      <c r="G17" s="78">
        <v>473.086</v>
      </c>
      <c r="H17" s="78">
        <f t="shared" si="0"/>
        <v>2514.56675</v>
      </c>
      <c r="I17" s="78">
        <v>43</v>
      </c>
      <c r="J17" s="78">
        <v>108</v>
      </c>
      <c r="K17" s="78">
        <f t="shared" si="1"/>
        <v>12293.60413317757</v>
      </c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</row>
    <row r="18" spans="1:214" ht="12" customHeight="1">
      <c r="A18" s="33">
        <v>1976</v>
      </c>
      <c r="B18" s="51">
        <f>'[1]Pop'!D197</f>
        <v>218.035</v>
      </c>
      <c r="C18" s="34">
        <v>10893</v>
      </c>
      <c r="D18" s="34">
        <v>10180.3738317757</v>
      </c>
      <c r="E18" s="34">
        <v>782.207640574816</v>
      </c>
      <c r="F18" s="34">
        <v>1513.89975</v>
      </c>
      <c r="G18" s="34">
        <v>451.84</v>
      </c>
      <c r="H18" s="34">
        <f t="shared" si="0"/>
        <v>2747.9473905748164</v>
      </c>
      <c r="I18" s="34">
        <v>44</v>
      </c>
      <c r="J18" s="34">
        <v>100</v>
      </c>
      <c r="K18" s="34">
        <f t="shared" si="1"/>
        <v>13072.321222350516</v>
      </c>
      <c r="L18" s="10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</row>
    <row r="19" spans="1:214" ht="12" customHeight="1">
      <c r="A19" s="33">
        <v>1977</v>
      </c>
      <c r="B19" s="51">
        <f>'[1]Pop'!D198</f>
        <v>220.23899999999998</v>
      </c>
      <c r="C19" s="34">
        <v>11099</v>
      </c>
      <c r="D19" s="34">
        <v>10372.8971962617</v>
      </c>
      <c r="E19" s="34">
        <v>1056.89738702016</v>
      </c>
      <c r="F19" s="34">
        <v>1517.18025</v>
      </c>
      <c r="G19" s="34">
        <v>428.512</v>
      </c>
      <c r="H19" s="34">
        <f t="shared" si="0"/>
        <v>3002.5896370201604</v>
      </c>
      <c r="I19" s="34">
        <v>44</v>
      </c>
      <c r="J19" s="34">
        <v>100</v>
      </c>
      <c r="K19" s="34">
        <f t="shared" si="1"/>
        <v>13519.48683328186</v>
      </c>
      <c r="L19" s="10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</row>
    <row r="20" spans="1:214" ht="12" customHeight="1">
      <c r="A20" s="33">
        <v>1978</v>
      </c>
      <c r="B20" s="51">
        <f>'[1]Pop'!D199</f>
        <v>222.585</v>
      </c>
      <c r="C20" s="34">
        <v>10889</v>
      </c>
      <c r="D20" s="34">
        <v>10176.6355140187</v>
      </c>
      <c r="E20" s="34">
        <v>1198.33476868224</v>
      </c>
      <c r="F20" s="34">
        <v>1550.811</v>
      </c>
      <c r="G20" s="34">
        <v>410.351</v>
      </c>
      <c r="H20" s="34">
        <f t="shared" si="0"/>
        <v>3159.49676868224</v>
      </c>
      <c r="I20" s="34">
        <v>45</v>
      </c>
      <c r="J20" s="34">
        <v>120</v>
      </c>
      <c r="K20" s="34">
        <f t="shared" si="1"/>
        <v>13501.13228270094</v>
      </c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</row>
    <row r="21" spans="1:214" ht="12" customHeight="1">
      <c r="A21" s="33">
        <v>1979</v>
      </c>
      <c r="B21" s="51">
        <f>'[1]Pop'!D200</f>
        <v>225.055</v>
      </c>
      <c r="C21" s="34">
        <v>10756</v>
      </c>
      <c r="D21" s="34">
        <v>10052.3364485981</v>
      </c>
      <c r="E21" s="34">
        <v>1659.8029006616</v>
      </c>
      <c r="F21" s="34">
        <v>1519.18725</v>
      </c>
      <c r="G21" s="34">
        <v>398.776</v>
      </c>
      <c r="H21" s="34">
        <f t="shared" si="0"/>
        <v>3577.7661506615996</v>
      </c>
      <c r="I21" s="34">
        <v>44</v>
      </c>
      <c r="J21" s="34">
        <v>117</v>
      </c>
      <c r="K21" s="34">
        <f t="shared" si="1"/>
        <v>13791.102599259699</v>
      </c>
      <c r="L21" s="10"/>
      <c r="M21" s="10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</row>
    <row r="22" spans="1:214" ht="12" customHeight="1">
      <c r="A22" s="33">
        <v>1980</v>
      </c>
      <c r="B22" s="51">
        <f>'[1]Pop'!D201</f>
        <v>227.726</v>
      </c>
      <c r="C22" s="34">
        <v>10189</v>
      </c>
      <c r="D22" s="34">
        <v>9522.42990654206</v>
      </c>
      <c r="E22" s="34">
        <v>2158.35429832611</v>
      </c>
      <c r="F22" s="34">
        <v>1471.83</v>
      </c>
      <c r="G22" s="34">
        <v>393.403</v>
      </c>
      <c r="H22" s="34">
        <f t="shared" si="0"/>
        <v>4023.5872983261097</v>
      </c>
      <c r="I22" s="34">
        <v>50</v>
      </c>
      <c r="J22" s="34">
        <v>93.873</v>
      </c>
      <c r="K22" s="34">
        <f t="shared" si="1"/>
        <v>13689.89020486817</v>
      </c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</row>
    <row r="23" spans="1:214" ht="12" customHeight="1">
      <c r="A23" s="76">
        <v>1981</v>
      </c>
      <c r="B23" s="77">
        <f>'[1]Pop'!D202</f>
        <v>229.966</v>
      </c>
      <c r="C23" s="78">
        <v>9769</v>
      </c>
      <c r="D23" s="78">
        <v>9129.90654205607</v>
      </c>
      <c r="E23" s="78">
        <v>2625.53015276891</v>
      </c>
      <c r="F23" s="78">
        <v>1486.10625</v>
      </c>
      <c r="G23" s="78">
        <v>389.5</v>
      </c>
      <c r="H23" s="78">
        <f t="shared" si="0"/>
        <v>4501.13640276891</v>
      </c>
      <c r="I23" s="78">
        <v>46</v>
      </c>
      <c r="J23" s="78">
        <v>96.28</v>
      </c>
      <c r="K23" s="78">
        <f t="shared" si="1"/>
        <v>13773.322944824979</v>
      </c>
      <c r="L23" s="10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</row>
    <row r="24" spans="1:214" ht="12" customHeight="1">
      <c r="A24" s="76">
        <v>1982</v>
      </c>
      <c r="B24" s="77">
        <f>'[1]Pop'!D203</f>
        <v>232.188</v>
      </c>
      <c r="C24" s="78">
        <v>9153</v>
      </c>
      <c r="D24" s="78">
        <v>8554.20560747664</v>
      </c>
      <c r="E24" s="78">
        <v>3090.04127626337</v>
      </c>
      <c r="F24" s="78">
        <v>1479.3105</v>
      </c>
      <c r="G24" s="78">
        <v>391.71</v>
      </c>
      <c r="H24" s="78">
        <f t="shared" si="0"/>
        <v>4961.06177626337</v>
      </c>
      <c r="I24" s="78">
        <v>46</v>
      </c>
      <c r="J24" s="78">
        <v>104.082</v>
      </c>
      <c r="K24" s="78">
        <f t="shared" si="1"/>
        <v>13665.349383740011</v>
      </c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</row>
    <row r="25" spans="1:214" ht="12" customHeight="1">
      <c r="A25" s="76">
        <v>1983</v>
      </c>
      <c r="B25" s="77">
        <f>'[1]Pop'!D204</f>
        <v>234.307</v>
      </c>
      <c r="C25" s="78">
        <v>8812</v>
      </c>
      <c r="D25" s="78">
        <v>8235.51401869159</v>
      </c>
      <c r="E25" s="78">
        <v>3655.362</v>
      </c>
      <c r="F25" s="78">
        <v>1523.49375</v>
      </c>
      <c r="G25" s="78">
        <v>398.141</v>
      </c>
      <c r="H25" s="78">
        <f t="shared" si="0"/>
        <v>5576.99675</v>
      </c>
      <c r="I25" s="78">
        <v>47.2</v>
      </c>
      <c r="J25" s="78">
        <v>115.7435</v>
      </c>
      <c r="K25" s="78">
        <f t="shared" si="1"/>
        <v>13975.454268691592</v>
      </c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</row>
    <row r="26" spans="1:214" ht="12" customHeight="1">
      <c r="A26" s="76">
        <v>1984</v>
      </c>
      <c r="B26" s="77">
        <f>'[1]Pop'!D205</f>
        <v>236.348</v>
      </c>
      <c r="C26" s="78">
        <v>8428</v>
      </c>
      <c r="D26" s="78">
        <v>7876.63551401869</v>
      </c>
      <c r="E26" s="78">
        <v>4399.177</v>
      </c>
      <c r="F26" s="78">
        <v>1552.21275</v>
      </c>
      <c r="G26" s="78">
        <v>407.853</v>
      </c>
      <c r="H26" s="78">
        <f t="shared" si="0"/>
        <v>6359.242749999999</v>
      </c>
      <c r="I26" s="78">
        <v>47</v>
      </c>
      <c r="J26" s="78">
        <v>108.0245</v>
      </c>
      <c r="K26" s="78">
        <f t="shared" si="1"/>
        <v>14390.902764018689</v>
      </c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</row>
    <row r="27" spans="1:214" ht="12" customHeight="1">
      <c r="A27" s="76">
        <v>1985</v>
      </c>
      <c r="B27" s="77">
        <f>'[1]Pop'!D206</f>
        <v>238.466</v>
      </c>
      <c r="C27" s="78">
        <v>8003</v>
      </c>
      <c r="D27" s="78">
        <v>7479.43925233645</v>
      </c>
      <c r="E27" s="78">
        <v>5385.881</v>
      </c>
      <c r="F27" s="78">
        <v>1607.364</v>
      </c>
      <c r="G27" s="78">
        <v>417.9</v>
      </c>
      <c r="H27" s="78">
        <f t="shared" si="0"/>
        <v>7411.145</v>
      </c>
      <c r="I27" s="78">
        <v>48.0800596973971</v>
      </c>
      <c r="J27" s="78">
        <v>104.4555</v>
      </c>
      <c r="K27" s="78">
        <f t="shared" si="1"/>
        <v>15043.119812033849</v>
      </c>
      <c r="L27" s="10"/>
      <c r="M27" s="10"/>
      <c r="N27" s="10"/>
      <c r="O27" s="10"/>
      <c r="P27" s="10"/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</row>
    <row r="28" spans="1:214" ht="12" customHeight="1">
      <c r="A28" s="33">
        <v>1986</v>
      </c>
      <c r="B28" s="51">
        <f>'[1]Pop'!D207</f>
        <v>240.651</v>
      </c>
      <c r="C28" s="34">
        <v>7731</v>
      </c>
      <c r="D28" s="34">
        <v>7225.23364485981</v>
      </c>
      <c r="E28" s="34">
        <v>5498.132</v>
      </c>
      <c r="F28" s="34">
        <v>1632.471</v>
      </c>
      <c r="G28" s="34">
        <v>430.497</v>
      </c>
      <c r="H28" s="34">
        <f t="shared" si="0"/>
        <v>7561.099999999999</v>
      </c>
      <c r="I28" s="34">
        <v>49.9015525576563</v>
      </c>
      <c r="J28" s="34">
        <v>120.931</v>
      </c>
      <c r="K28" s="34">
        <f t="shared" si="1"/>
        <v>14957.166197417466</v>
      </c>
      <c r="L28" s="10"/>
      <c r="M28" s="10"/>
      <c r="N28" s="10"/>
      <c r="O28" s="10"/>
      <c r="P28" s="10"/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</row>
    <row r="29" spans="1:214" ht="12" customHeight="1">
      <c r="A29" s="33">
        <v>1987</v>
      </c>
      <c r="B29" s="51">
        <f>'[1]Pop'!D208</f>
        <v>242.804</v>
      </c>
      <c r="C29" s="34">
        <v>8103</v>
      </c>
      <c r="D29" s="34">
        <v>7572.89719626168</v>
      </c>
      <c r="E29" s="34">
        <v>5791.983</v>
      </c>
      <c r="F29" s="34">
        <v>1679.202</v>
      </c>
      <c r="G29" s="34">
        <v>440.975</v>
      </c>
      <c r="H29" s="34">
        <f t="shared" si="0"/>
        <v>7912.160000000001</v>
      </c>
      <c r="I29" s="34">
        <v>54.4830891268619</v>
      </c>
      <c r="J29" s="34">
        <v>103.86246</v>
      </c>
      <c r="K29" s="34">
        <f t="shared" si="1"/>
        <v>15643.402745388543</v>
      </c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</row>
    <row r="30" spans="1:214" ht="12" customHeight="1">
      <c r="A30" s="33">
        <v>1988</v>
      </c>
      <c r="B30" s="51">
        <f>'[1]Pop'!D209</f>
        <v>245.021</v>
      </c>
      <c r="C30" s="34">
        <v>8136</v>
      </c>
      <c r="D30" s="34">
        <v>7603.73831775701</v>
      </c>
      <c r="E30" s="34">
        <v>5998.393</v>
      </c>
      <c r="F30" s="34">
        <v>1746.81675</v>
      </c>
      <c r="G30" s="34">
        <v>451.565</v>
      </c>
      <c r="H30" s="34">
        <f t="shared" si="0"/>
        <v>8196.77475</v>
      </c>
      <c r="I30" s="34">
        <v>53.528990755068</v>
      </c>
      <c r="J30" s="34">
        <v>100.38795</v>
      </c>
      <c r="K30" s="34">
        <f t="shared" si="1"/>
        <v>15954.43000851208</v>
      </c>
      <c r="L30" s="10"/>
      <c r="M30" s="10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</row>
    <row r="31" spans="1:214" ht="12" customHeight="1">
      <c r="A31" s="33">
        <v>1989</v>
      </c>
      <c r="B31" s="51">
        <f>'[1]Pop'!D210</f>
        <v>247.342</v>
      </c>
      <c r="C31" s="34">
        <v>8304</v>
      </c>
      <c r="D31" s="34">
        <v>7760.7476635514</v>
      </c>
      <c r="E31" s="34">
        <v>5960.468</v>
      </c>
      <c r="F31" s="34">
        <v>1586.8959296502</v>
      </c>
      <c r="G31" s="34">
        <v>437.8099852</v>
      </c>
      <c r="H31" s="34">
        <f t="shared" si="0"/>
        <v>7985.1739148502</v>
      </c>
      <c r="I31" s="34">
        <v>52.4099668254881</v>
      </c>
      <c r="J31" s="34">
        <v>82.205520492498</v>
      </c>
      <c r="K31" s="34">
        <f t="shared" si="1"/>
        <v>15880.537065719587</v>
      </c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</row>
    <row r="32" spans="1:214" ht="12" customHeight="1">
      <c r="A32" s="33">
        <v>1990</v>
      </c>
      <c r="B32" s="51">
        <f>'[1]Pop'!D211</f>
        <v>250.132</v>
      </c>
      <c r="C32" s="34">
        <v>8615</v>
      </c>
      <c r="D32" s="34">
        <v>8051.40186915888</v>
      </c>
      <c r="E32" s="34">
        <v>6202.45</v>
      </c>
      <c r="F32" s="34">
        <v>1700.49237519294</v>
      </c>
      <c r="G32" s="34">
        <v>455.1295663</v>
      </c>
      <c r="H32" s="34">
        <f t="shared" si="0"/>
        <v>8358.071941492939</v>
      </c>
      <c r="I32" s="34">
        <v>52.5746020775813</v>
      </c>
      <c r="J32" s="34">
        <v>86.208289699662</v>
      </c>
      <c r="K32" s="34">
        <f t="shared" si="1"/>
        <v>16548.256702429062</v>
      </c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</row>
    <row r="33" spans="1:214" ht="12" customHeight="1">
      <c r="A33" s="76">
        <v>1991</v>
      </c>
      <c r="B33" s="77">
        <f>'[1]Pop'!D212</f>
        <v>253.493</v>
      </c>
      <c r="C33" s="78">
        <v>8622</v>
      </c>
      <c r="D33" s="78">
        <v>8057.94392523364</v>
      </c>
      <c r="E33" s="78">
        <v>6376.041</v>
      </c>
      <c r="F33" s="78">
        <v>1776.07394039991</v>
      </c>
      <c r="G33" s="78">
        <v>462.841670575</v>
      </c>
      <c r="H33" s="78">
        <f t="shared" si="0"/>
        <v>8614.95661097491</v>
      </c>
      <c r="I33" s="78">
        <v>53.0443620596105</v>
      </c>
      <c r="J33" s="78">
        <v>92.345012472648</v>
      </c>
      <c r="K33" s="78">
        <f t="shared" si="1"/>
        <v>16818.28991074081</v>
      </c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</row>
    <row r="34" spans="1:214" ht="12" customHeight="1">
      <c r="A34" s="76">
        <v>1992</v>
      </c>
      <c r="B34" s="77">
        <f>'[1]Pop'!D213</f>
        <v>256.894</v>
      </c>
      <c r="C34" s="78">
        <v>8826</v>
      </c>
      <c r="D34" s="78">
        <v>8248.59813084112</v>
      </c>
      <c r="E34" s="78">
        <v>6652.088</v>
      </c>
      <c r="F34" s="78">
        <v>1943.26133279637</v>
      </c>
      <c r="G34" s="78">
        <v>460.51737124375</v>
      </c>
      <c r="H34" s="78">
        <f t="shared" si="0"/>
        <v>9055.86670404012</v>
      </c>
      <c r="I34" s="78">
        <v>19.9702060940708</v>
      </c>
      <c r="J34" s="78">
        <v>94.833019385286</v>
      </c>
      <c r="K34" s="78">
        <f t="shared" si="1"/>
        <v>17419.268060360595</v>
      </c>
      <c r="L34" s="10"/>
      <c r="M34" s="10"/>
      <c r="N34" s="10"/>
      <c r="O34" s="10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</row>
    <row r="35" spans="1:214" ht="12" customHeight="1">
      <c r="A35" s="76">
        <v>1993</v>
      </c>
      <c r="B35" s="77">
        <f>'[1]Pop'!D214</f>
        <v>260.255</v>
      </c>
      <c r="C35" s="78">
        <v>8886</v>
      </c>
      <c r="D35" s="78">
        <v>8304.67289719626</v>
      </c>
      <c r="E35" s="78">
        <v>7085.77</v>
      </c>
      <c r="F35" s="78">
        <v>2049.95756342868</v>
      </c>
      <c r="G35" s="78">
        <v>481.256377467004</v>
      </c>
      <c r="H35" s="78">
        <f t="shared" si="0"/>
        <v>9616.983940895683</v>
      </c>
      <c r="I35" s="78">
        <v>19.82611650631</v>
      </c>
      <c r="J35" s="78">
        <v>102.742248718278</v>
      </c>
      <c r="K35" s="78">
        <f t="shared" si="1"/>
        <v>18044.225203316528</v>
      </c>
      <c r="L35" s="10"/>
      <c r="M35" s="10"/>
      <c r="N35" s="10"/>
      <c r="O35" s="10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</row>
    <row r="36" spans="1:214" ht="12" customHeight="1">
      <c r="A36" s="76">
        <v>1994</v>
      </c>
      <c r="B36" s="77">
        <f>'[1]Pop'!D215</f>
        <v>263.436</v>
      </c>
      <c r="C36" s="78">
        <v>9071.77925</v>
      </c>
      <c r="D36" s="78">
        <v>8478.29836448598</v>
      </c>
      <c r="E36" s="78">
        <v>7397.829</v>
      </c>
      <c r="F36" s="78">
        <v>2092.99278677768</v>
      </c>
      <c r="G36" s="78">
        <v>502.143247458685</v>
      </c>
      <c r="H36" s="78">
        <f t="shared" si="0"/>
        <v>9992.965034236366</v>
      </c>
      <c r="I36" s="78">
        <v>25.7004515141121</v>
      </c>
      <c r="J36" s="78">
        <v>125.673894435102</v>
      </c>
      <c r="K36" s="78">
        <f t="shared" si="1"/>
        <v>18622.63774467156</v>
      </c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</row>
    <row r="37" spans="1:214" ht="12" customHeight="1">
      <c r="A37" s="76">
        <v>1995</v>
      </c>
      <c r="B37" s="77">
        <f>'[1]Pop'!D216</f>
        <v>266.557</v>
      </c>
      <c r="C37" s="78">
        <v>9258.11769</v>
      </c>
      <c r="D37" s="78">
        <v>8652.44643925234</v>
      </c>
      <c r="E37" s="78">
        <v>7675.548</v>
      </c>
      <c r="F37" s="78">
        <v>2176.49029922047</v>
      </c>
      <c r="G37" s="78">
        <v>528.352235078129</v>
      </c>
      <c r="H37" s="78">
        <f t="shared" si="0"/>
        <v>10380.3905342986</v>
      </c>
      <c r="I37" s="78">
        <v>37.5004250121184</v>
      </c>
      <c r="J37" s="78">
        <v>120.080288137602</v>
      </c>
      <c r="K37" s="78">
        <f t="shared" si="1"/>
        <v>19190.41768670066</v>
      </c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</row>
    <row r="38" spans="1:11" ht="12" customHeight="1">
      <c r="A38" s="33">
        <v>1996</v>
      </c>
      <c r="B38" s="51">
        <f>'[1]Pop'!D217</f>
        <v>269.667</v>
      </c>
      <c r="C38" s="34">
        <v>9380.91946794473</v>
      </c>
      <c r="D38" s="34">
        <v>8767.21445602311</v>
      </c>
      <c r="E38" s="34">
        <v>7744.41593123314</v>
      </c>
      <c r="F38" s="34">
        <v>2215.96289494215</v>
      </c>
      <c r="G38" s="34">
        <v>537.311952421952</v>
      </c>
      <c r="H38" s="34">
        <f t="shared" si="0"/>
        <v>10497.690778597243</v>
      </c>
      <c r="I38" s="34">
        <v>94.4378097504198</v>
      </c>
      <c r="J38" s="34">
        <v>130.781539471518</v>
      </c>
      <c r="K38" s="34">
        <f t="shared" si="1"/>
        <v>19490.12458384229</v>
      </c>
    </row>
    <row r="39" spans="1:11" ht="12" customHeight="1">
      <c r="A39" s="33">
        <v>1997</v>
      </c>
      <c r="B39" s="51">
        <f>'[1]Pop'!D218</f>
        <v>272.912</v>
      </c>
      <c r="C39" s="34">
        <v>9472.78855172725</v>
      </c>
      <c r="D39" s="34">
        <v>8853.0734128292</v>
      </c>
      <c r="E39" s="34">
        <v>8276.07291332422</v>
      </c>
      <c r="F39" s="34">
        <v>2364.36364163767</v>
      </c>
      <c r="G39" s="34">
        <v>511.153251670194</v>
      </c>
      <c r="H39" s="34">
        <f t="shared" si="0"/>
        <v>11151.589806632084</v>
      </c>
      <c r="I39" s="34">
        <v>81.4395424517647</v>
      </c>
      <c r="J39" s="34">
        <v>129.315393799722</v>
      </c>
      <c r="K39" s="34">
        <f t="shared" si="1"/>
        <v>20215.41815571277</v>
      </c>
    </row>
    <row r="40" spans="1:11" ht="12" customHeight="1">
      <c r="A40" s="33">
        <v>1998</v>
      </c>
      <c r="B40" s="51">
        <f>'[1]Pop'!D219</f>
        <v>276.115</v>
      </c>
      <c r="C40" s="34">
        <v>9591.58460643694</v>
      </c>
      <c r="D40" s="34">
        <v>8964.09776302517</v>
      </c>
      <c r="E40" s="34">
        <v>8563.55673189818</v>
      </c>
      <c r="F40" s="34">
        <v>2357.78581782383</v>
      </c>
      <c r="G40" s="34">
        <v>501.932590438837</v>
      </c>
      <c r="H40" s="34">
        <f t="shared" si="0"/>
        <v>11423.275140160846</v>
      </c>
      <c r="I40" s="34">
        <v>80.6685845883293</v>
      </c>
      <c r="J40" s="34">
        <v>129.527301408492</v>
      </c>
      <c r="K40" s="34">
        <f t="shared" si="1"/>
        <v>20597.568789182835</v>
      </c>
    </row>
    <row r="41" spans="1:11" ht="12" customHeight="1">
      <c r="A41" s="33">
        <v>1999</v>
      </c>
      <c r="B41" s="51">
        <f>'[1]Pop'!D220</f>
        <v>279.295</v>
      </c>
      <c r="C41" s="34">
        <v>9905.21620382141</v>
      </c>
      <c r="D41" s="34">
        <v>9257.21140544057</v>
      </c>
      <c r="E41" s="34">
        <v>8903.36802959802</v>
      </c>
      <c r="F41" s="34">
        <v>2281.25890848433</v>
      </c>
      <c r="G41" s="34">
        <v>488.209978580344</v>
      </c>
      <c r="H41" s="34">
        <f t="shared" si="0"/>
        <v>11672.836916662693</v>
      </c>
      <c r="I41" s="34">
        <v>77.5288143171466</v>
      </c>
      <c r="J41" s="34">
        <v>147.471415311714</v>
      </c>
      <c r="K41" s="34">
        <f t="shared" si="1"/>
        <v>21155.04855173212</v>
      </c>
    </row>
    <row r="42" spans="1:11" ht="12" customHeight="1">
      <c r="A42" s="33">
        <v>2000</v>
      </c>
      <c r="B42" s="51">
        <f>'[1]Pop'!D221</f>
        <v>282.385</v>
      </c>
      <c r="C42" s="34">
        <v>9899.33095622805</v>
      </c>
      <c r="D42" s="34">
        <v>9251.7111740449</v>
      </c>
      <c r="E42" s="34">
        <v>8821.79829062222</v>
      </c>
      <c r="F42" s="34">
        <v>2230.29986968425</v>
      </c>
      <c r="G42" s="34">
        <v>475.75807067309</v>
      </c>
      <c r="H42" s="34">
        <f t="shared" si="0"/>
        <v>11527.85623097956</v>
      </c>
      <c r="I42" s="34">
        <v>83.583699787466</v>
      </c>
      <c r="J42" s="34">
        <v>156.934213394322</v>
      </c>
      <c r="K42" s="34">
        <f t="shared" si="1"/>
        <v>21020.085318206246</v>
      </c>
    </row>
    <row r="43" spans="1:11" ht="12" customHeight="1">
      <c r="A43" s="76">
        <v>2001</v>
      </c>
      <c r="B43" s="77">
        <f>'[1]Pop'!D222</f>
        <v>285.309019</v>
      </c>
      <c r="C43" s="78">
        <v>9838.78752544165</v>
      </c>
      <c r="D43" s="78">
        <v>9195.12852845014</v>
      </c>
      <c r="E43" s="78">
        <v>8870.03653210278</v>
      </c>
      <c r="F43" s="78">
        <v>2205.19023308717</v>
      </c>
      <c r="G43" s="78">
        <v>469.436568277646</v>
      </c>
      <c r="H43" s="78">
        <f aca="true" t="shared" si="2" ref="H43:H48">SUM(E43,F43,G43)</f>
        <v>11544.663333467595</v>
      </c>
      <c r="I43" s="78">
        <v>142.307818017852</v>
      </c>
      <c r="J43" s="78">
        <v>134.04758944824</v>
      </c>
      <c r="K43" s="78">
        <f aca="true" t="shared" si="3" ref="K43:K48">SUM(D43,H43,I43,J43)</f>
        <v>21016.14726938383</v>
      </c>
    </row>
    <row r="44" spans="1:11" ht="12" customHeight="1">
      <c r="A44" s="76">
        <v>2002</v>
      </c>
      <c r="B44" s="77">
        <f>'[1]Pop'!D223</f>
        <v>288.104818</v>
      </c>
      <c r="C44" s="78">
        <v>9742.11616081517</v>
      </c>
      <c r="D44" s="78">
        <v>9104.78145870577</v>
      </c>
      <c r="E44" s="78">
        <v>8997.56622023731</v>
      </c>
      <c r="F44" s="78">
        <v>2223.62904835523</v>
      </c>
      <c r="G44" s="78">
        <v>472.87668500011</v>
      </c>
      <c r="H44" s="78">
        <f t="shared" si="2"/>
        <v>11694.07195359265</v>
      </c>
      <c r="I44" s="78">
        <v>138.201556999398</v>
      </c>
      <c r="J44" s="78">
        <v>153.119874096072</v>
      </c>
      <c r="K44" s="78">
        <f t="shared" si="3"/>
        <v>21090.17484339389</v>
      </c>
    </row>
    <row r="45" spans="1:11" ht="12" customHeight="1">
      <c r="A45" s="76">
        <v>2003</v>
      </c>
      <c r="B45" s="77">
        <f>'[1]Pop'!D224</f>
        <v>290.819634</v>
      </c>
      <c r="C45" s="78">
        <v>9467.50782975166</v>
      </c>
      <c r="D45" s="78">
        <v>8848.13815864641</v>
      </c>
      <c r="E45" s="78">
        <v>8792.94095018155</v>
      </c>
      <c r="F45" s="78">
        <v>2209.23633050011</v>
      </c>
      <c r="G45" s="78">
        <v>448.797276736126</v>
      </c>
      <c r="H45" s="78">
        <f t="shared" si="2"/>
        <v>11450.974557417785</v>
      </c>
      <c r="I45" s="78">
        <v>111.855109328095</v>
      </c>
      <c r="J45" s="78">
        <v>145.78877218893</v>
      </c>
      <c r="K45" s="78">
        <f t="shared" si="3"/>
        <v>20556.75659758122</v>
      </c>
    </row>
    <row r="46" spans="1:11" ht="12" customHeight="1">
      <c r="A46" s="76">
        <v>2004</v>
      </c>
      <c r="B46" s="77">
        <f>'[1]Pop'!D225</f>
        <v>293.463185</v>
      </c>
      <c r="C46" s="78">
        <v>9660.81616670369</v>
      </c>
      <c r="D46" s="78">
        <v>9028.80015579784</v>
      </c>
      <c r="E46" s="78">
        <v>8737.4391355537</v>
      </c>
      <c r="F46" s="78">
        <v>2292.02379600436</v>
      </c>
      <c r="G46" s="78">
        <v>486.508652068111</v>
      </c>
      <c r="H46" s="78">
        <f t="shared" si="2"/>
        <v>11515.971583626171</v>
      </c>
      <c r="I46" s="78">
        <v>96.095098683768</v>
      </c>
      <c r="J46" s="78">
        <v>130.199072885778</v>
      </c>
      <c r="K46" s="78">
        <f t="shared" si="3"/>
        <v>20771.065910993555</v>
      </c>
    </row>
    <row r="47" spans="1:11" ht="12" customHeight="1">
      <c r="A47" s="76">
        <v>2005</v>
      </c>
      <c r="B47" s="77">
        <f>'[1]Pop'!D226</f>
        <v>296.186216</v>
      </c>
      <c r="C47" s="78">
        <v>9976.52107008275</v>
      </c>
      <c r="D47" s="78">
        <v>9323.85146736706</v>
      </c>
      <c r="E47" s="78">
        <v>8706.68556287645</v>
      </c>
      <c r="F47" s="78">
        <v>2260.86126290031</v>
      </c>
      <c r="G47" s="78">
        <v>480.742456173135</v>
      </c>
      <c r="H47" s="78">
        <f t="shared" si="2"/>
        <v>11448.289281949896</v>
      </c>
      <c r="I47" s="78">
        <v>93.8660574304203</v>
      </c>
      <c r="J47" s="78">
        <v>155.56996714233</v>
      </c>
      <c r="K47" s="78">
        <f t="shared" si="3"/>
        <v>21021.576773889705</v>
      </c>
    </row>
    <row r="48" spans="1:11" ht="12" customHeight="1">
      <c r="A48" s="33">
        <v>2006</v>
      </c>
      <c r="B48" s="51">
        <f>'[1]Pop'!D227</f>
        <v>298.995825</v>
      </c>
      <c r="C48" s="34">
        <v>9936.00934471405</v>
      </c>
      <c r="D48" s="34">
        <v>9285.99004178883</v>
      </c>
      <c r="E48" s="34">
        <v>8642.70050368101</v>
      </c>
      <c r="F48" s="34">
        <v>2053.34607141135</v>
      </c>
      <c r="G48" s="34">
        <v>463.202735388223</v>
      </c>
      <c r="H48" s="34">
        <f t="shared" si="2"/>
        <v>11159.249310480582</v>
      </c>
      <c r="I48" s="34">
        <v>98.3308999745339</v>
      </c>
      <c r="J48" s="34">
        <v>174.445004714916</v>
      </c>
      <c r="K48" s="34">
        <f t="shared" si="3"/>
        <v>20718.01525695886</v>
      </c>
    </row>
    <row r="49" spans="1:11" ht="12" customHeight="1">
      <c r="A49" s="33">
        <v>2007</v>
      </c>
      <c r="B49" s="51">
        <f>'[1]Pop'!D228</f>
        <v>302.003917</v>
      </c>
      <c r="C49" s="34">
        <v>9875.91484726145</v>
      </c>
      <c r="D49" s="34">
        <v>9229.82696005743</v>
      </c>
      <c r="E49" s="34">
        <v>8431.7220245043</v>
      </c>
      <c r="F49" s="34">
        <v>2067.21397518902</v>
      </c>
      <c r="G49" s="34">
        <v>448.331958341237</v>
      </c>
      <c r="H49" s="34">
        <f aca="true" t="shared" si="4" ref="H49:H54">SUM(E49,F49,G49)</f>
        <v>10947.267958034558</v>
      </c>
      <c r="I49" s="34">
        <v>93.6539819173725</v>
      </c>
      <c r="J49" s="34">
        <v>140.820188912364</v>
      </c>
      <c r="K49" s="34">
        <f aca="true" t="shared" si="5" ref="K49:K56">SUM(D49,H49,I49,J49)</f>
        <v>20411.569088921722</v>
      </c>
    </row>
    <row r="50" spans="1:11" ht="12" customHeight="1">
      <c r="A50" s="33">
        <v>2008</v>
      </c>
      <c r="B50" s="51">
        <f>'[1]Pop'!D229</f>
        <v>304.797761</v>
      </c>
      <c r="C50" s="34">
        <v>10605.0137886663</v>
      </c>
      <c r="D50" s="34">
        <v>9911.22783987502</v>
      </c>
      <c r="E50" s="34">
        <v>8020.65079946195</v>
      </c>
      <c r="F50" s="34">
        <v>2035.70347626012</v>
      </c>
      <c r="G50" s="34">
        <v>419.174044180144</v>
      </c>
      <c r="H50" s="34">
        <f t="shared" si="4"/>
        <v>10475.528319902214</v>
      </c>
      <c r="I50" s="34">
        <v>93.1836700634391</v>
      </c>
      <c r="J50" s="34">
        <v>150.787360857978</v>
      </c>
      <c r="K50" s="34">
        <f t="shared" si="5"/>
        <v>20630.727190698653</v>
      </c>
    </row>
    <row r="51" spans="1:11" ht="12" customHeight="1">
      <c r="A51" s="33">
        <v>2009</v>
      </c>
      <c r="B51" s="51">
        <f>'[1]Pop'!D230</f>
        <v>307.439406</v>
      </c>
      <c r="C51" s="34">
        <v>10421.9202821758</v>
      </c>
      <c r="D51" s="34">
        <v>9740.11241324843</v>
      </c>
      <c r="E51" s="34">
        <v>7630.41260244061</v>
      </c>
      <c r="F51" s="34">
        <v>1990.7824004666</v>
      </c>
      <c r="G51" s="34">
        <v>416.889278558675</v>
      </c>
      <c r="H51" s="34">
        <f t="shared" si="4"/>
        <v>10038.084281465886</v>
      </c>
      <c r="I51" s="34">
        <v>90.3486027831728</v>
      </c>
      <c r="J51" s="34">
        <v>140.741397839328</v>
      </c>
      <c r="K51" s="34">
        <f t="shared" si="5"/>
        <v>20009.286695336814</v>
      </c>
    </row>
    <row r="52" spans="1:11" ht="12" customHeight="1">
      <c r="A52" s="33">
        <v>2010</v>
      </c>
      <c r="B52" s="51">
        <f>'[1]Pop'!D231</f>
        <v>309.741279</v>
      </c>
      <c r="C52" s="34">
        <v>10922.8865344546</v>
      </c>
      <c r="D52" s="34">
        <v>10208.3051723875</v>
      </c>
      <c r="E52" s="34">
        <v>7486.75730907279</v>
      </c>
      <c r="F52" s="34">
        <v>1956.00340623926</v>
      </c>
      <c r="G52" s="34">
        <v>450.276433251797</v>
      </c>
      <c r="H52" s="34">
        <f t="shared" si="4"/>
        <v>9893.037148563846</v>
      </c>
      <c r="I52" s="34">
        <v>110.232882697813</v>
      </c>
      <c r="J52" s="34">
        <v>160.127687412342</v>
      </c>
      <c r="K52" s="34">
        <f t="shared" si="5"/>
        <v>20371.7028910615</v>
      </c>
    </row>
    <row r="53" spans="1:11" ht="12" customHeight="1">
      <c r="A53" s="82">
        <v>2011</v>
      </c>
      <c r="B53" s="83">
        <f>'[1]Pop'!D232</f>
        <v>311.973914</v>
      </c>
      <c r="C53" s="84">
        <v>10995.5343029999</v>
      </c>
      <c r="D53" s="84">
        <v>10276.2002831775</v>
      </c>
      <c r="E53" s="78">
        <v>7281.5700811697</v>
      </c>
      <c r="F53" s="78">
        <v>1907.87465125569</v>
      </c>
      <c r="G53" s="78">
        <v>446.002019077705</v>
      </c>
      <c r="H53" s="84">
        <f t="shared" si="4"/>
        <v>9635.446751503094</v>
      </c>
      <c r="I53" s="84">
        <v>102.13532109207</v>
      </c>
      <c r="J53" s="84">
        <v>168.873298868976</v>
      </c>
      <c r="K53" s="84">
        <f t="shared" si="5"/>
        <v>20182.655654641643</v>
      </c>
    </row>
    <row r="54" spans="1:11" ht="12" customHeight="1">
      <c r="A54" s="82">
        <v>2012</v>
      </c>
      <c r="B54" s="83">
        <f>'[1]Pop'!D233</f>
        <v>314.167558</v>
      </c>
      <c r="C54" s="84">
        <v>11198.7477579796</v>
      </c>
      <c r="D54" s="84">
        <v>10466.1193999809</v>
      </c>
      <c r="E54" s="78">
        <v>7187.3415020177</v>
      </c>
      <c r="F54" s="78">
        <v>1969.48295931803</v>
      </c>
      <c r="G54" s="78">
        <v>420.431069918572</v>
      </c>
      <c r="H54" s="84">
        <f t="shared" si="4"/>
        <v>9577.2555312543</v>
      </c>
      <c r="I54" s="84">
        <v>103.795491718901</v>
      </c>
      <c r="J54" s="84">
        <v>173.872107076044</v>
      </c>
      <c r="K54" s="84">
        <f t="shared" si="5"/>
        <v>20321.042530030147</v>
      </c>
    </row>
    <row r="55" spans="1:11" ht="12" customHeight="1">
      <c r="A55" s="82">
        <v>2013</v>
      </c>
      <c r="B55" s="83">
        <f>'[1]Pop'!D234</f>
        <v>316.294766</v>
      </c>
      <c r="C55" s="84">
        <v>11506.2744484878</v>
      </c>
      <c r="D55" s="84">
        <v>10753.5275219512</v>
      </c>
      <c r="E55" s="78">
        <v>6914.22792631708</v>
      </c>
      <c r="F55" s="78">
        <v>1902.71015638476</v>
      </c>
      <c r="G55" s="78">
        <v>414.948604425225</v>
      </c>
      <c r="H55" s="84">
        <f aca="true" t="shared" si="6" ref="H55:H61">SUM(E55,F55,G55)</f>
        <v>9231.886687127064</v>
      </c>
      <c r="I55" s="84">
        <v>110.744181523223</v>
      </c>
      <c r="J55" s="84">
        <v>182.811602465856</v>
      </c>
      <c r="K55" s="84">
        <f t="shared" si="5"/>
        <v>20278.96999306734</v>
      </c>
    </row>
    <row r="56" spans="1:11" ht="12" customHeight="1">
      <c r="A56" s="82">
        <v>2014</v>
      </c>
      <c r="B56" s="83">
        <f>'[1]Pop'!D235</f>
        <v>318.576955</v>
      </c>
      <c r="C56" s="84">
        <v>11621.407736</v>
      </c>
      <c r="D56" s="84">
        <v>10861.1287252336</v>
      </c>
      <c r="E56" s="78">
        <v>6911.30933571151</v>
      </c>
      <c r="F56" s="78">
        <v>1940.53400988276</v>
      </c>
      <c r="G56" s="78">
        <v>472.478850089081</v>
      </c>
      <c r="H56" s="84">
        <f t="shared" si="6"/>
        <v>9324.322195683351</v>
      </c>
      <c r="I56" s="84">
        <v>127.324669704064</v>
      </c>
      <c r="J56" s="84">
        <v>206.611373662746</v>
      </c>
      <c r="K56" s="84">
        <f t="shared" si="5"/>
        <v>20519.38696428376</v>
      </c>
    </row>
    <row r="57" spans="1:11" ht="12" customHeight="1">
      <c r="A57" s="82">
        <v>2015</v>
      </c>
      <c r="B57" s="83">
        <f>'[1]Pop'!D236</f>
        <v>320.870703</v>
      </c>
      <c r="C57" s="84">
        <v>11885.88854</v>
      </c>
      <c r="D57" s="84">
        <v>11108.307046729</v>
      </c>
      <c r="E57" s="78">
        <v>6823.94241314031</v>
      </c>
      <c r="F57" s="78">
        <v>1972.36096536582</v>
      </c>
      <c r="G57" s="78">
        <v>475.591151443485</v>
      </c>
      <c r="H57" s="84">
        <f t="shared" si="6"/>
        <v>9271.894529949615</v>
      </c>
      <c r="I57" s="84">
        <v>136.735230779733</v>
      </c>
      <c r="J57" s="84">
        <v>206.939877421134</v>
      </c>
      <c r="K57" s="84">
        <f>SUM(D57,H57,I57,J57)</f>
        <v>20723.87668487948</v>
      </c>
    </row>
    <row r="58" spans="1:11" ht="12" customHeight="1">
      <c r="A58" s="113">
        <v>2016</v>
      </c>
      <c r="B58" s="114">
        <f>'[1]Pop'!D237</f>
        <v>323.161011</v>
      </c>
      <c r="C58" s="112">
        <v>12067.622</v>
      </c>
      <c r="D58" s="112">
        <v>11278.1514018692</v>
      </c>
      <c r="E58" s="132">
        <v>6689.30193993175</v>
      </c>
      <c r="F58" s="132">
        <v>2000.99577404357</v>
      </c>
      <c r="G58" s="132">
        <v>443.12499974414</v>
      </c>
      <c r="H58" s="112">
        <f t="shared" si="6"/>
        <v>9133.42271371946</v>
      </c>
      <c r="I58" s="112">
        <v>105.380454408234</v>
      </c>
      <c r="J58" s="112">
        <v>202.270869865038</v>
      </c>
      <c r="K58" s="112">
        <f>SUM(D58,H58,I58,J58)</f>
        <v>20719.22543986193</v>
      </c>
    </row>
    <row r="59" spans="1:11" ht="12" customHeight="1">
      <c r="A59" s="122">
        <v>2017</v>
      </c>
      <c r="B59" s="123">
        <f>'[1]Pop'!D238</f>
        <v>325.20603</v>
      </c>
      <c r="C59" s="75">
        <v>12050.84986</v>
      </c>
      <c r="D59" s="75">
        <v>11262.4765046729</v>
      </c>
      <c r="E59" s="34">
        <v>6576.79981881769</v>
      </c>
      <c r="F59" s="34">
        <v>2128.74927573806</v>
      </c>
      <c r="G59" s="34">
        <v>482.692694670014</v>
      </c>
      <c r="H59" s="112">
        <f t="shared" si="6"/>
        <v>9188.241789225764</v>
      </c>
      <c r="I59" s="75">
        <v>109.468486057897</v>
      </c>
      <c r="J59" s="75">
        <v>232.436028814938</v>
      </c>
      <c r="K59" s="112">
        <f>SUM(D59,H59,I59,J59)</f>
        <v>20792.6228087715</v>
      </c>
    </row>
    <row r="60" spans="1:11" ht="12" customHeight="1">
      <c r="A60" s="122">
        <v>2018</v>
      </c>
      <c r="B60" s="123">
        <f>'[1]Pop'!D239</f>
        <v>326.923976</v>
      </c>
      <c r="C60" s="155">
        <v>12009.59626</v>
      </c>
      <c r="D60" s="75">
        <v>11223.9217383178</v>
      </c>
      <c r="E60" s="34">
        <v>6159.52594222006</v>
      </c>
      <c r="F60" s="34">
        <v>2148.05525732579</v>
      </c>
      <c r="G60" s="34">
        <v>481.694024208217</v>
      </c>
      <c r="H60" s="34">
        <f t="shared" si="6"/>
        <v>8789.275223754066</v>
      </c>
      <c r="I60" s="34">
        <v>115.517794496653</v>
      </c>
      <c r="J60" s="34">
        <v>225.839400450222</v>
      </c>
      <c r="K60" s="112">
        <f>SUM(D60,H60,I60,J60)</f>
        <v>20354.55415701874</v>
      </c>
    </row>
    <row r="61" spans="1:11" ht="12" customHeight="1" thickBot="1">
      <c r="A61" s="122">
        <v>2019</v>
      </c>
      <c r="B61" s="123">
        <f>'[1]Pop'!D240</f>
        <v>328.475998</v>
      </c>
      <c r="C61" s="155">
        <v>12023.46881</v>
      </c>
      <c r="D61" s="145">
        <v>11236.8867383178</v>
      </c>
      <c r="E61" s="34">
        <v>6025.48024568273</v>
      </c>
      <c r="F61" s="34">
        <v>2162.31166336248</v>
      </c>
      <c r="G61" s="34">
        <v>471.504131154347</v>
      </c>
      <c r="H61" s="34">
        <f t="shared" si="6"/>
        <v>8659.296040199557</v>
      </c>
      <c r="I61" s="34">
        <v>125.425310501179</v>
      </c>
      <c r="J61" s="34">
        <v>214.451189542278</v>
      </c>
      <c r="K61" s="112">
        <f>SUM(D61,H61,I61,J61)</f>
        <v>20236.059278560813</v>
      </c>
    </row>
    <row r="62" spans="1:11" ht="12" customHeight="1" thickTop="1">
      <c r="A62" s="242" t="s">
        <v>3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4"/>
    </row>
    <row r="63" spans="1:11" ht="12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7"/>
    </row>
    <row r="64" spans="1:11" ht="9.75" customHeight="1">
      <c r="A64" s="186" t="s">
        <v>75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8"/>
    </row>
    <row r="65" spans="1:11" ht="16.5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ht="12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7"/>
    </row>
    <row r="67" spans="1:11" ht="12" customHeight="1">
      <c r="A67" s="246" t="s">
        <v>101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8"/>
    </row>
    <row r="68" spans="2:11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</sheetData>
  <sheetProtection/>
  <mergeCells count="21">
    <mergeCell ref="A2:A6"/>
    <mergeCell ref="A1:I1"/>
    <mergeCell ref="E5:E6"/>
    <mergeCell ref="C5:C6"/>
    <mergeCell ref="H5:H6"/>
    <mergeCell ref="D5:D6"/>
    <mergeCell ref="J1:K1"/>
    <mergeCell ref="I3:I6"/>
    <mergeCell ref="J3:J6"/>
    <mergeCell ref="K3:K6"/>
    <mergeCell ref="C3:D4"/>
    <mergeCell ref="F5:F6"/>
    <mergeCell ref="A67:K67"/>
    <mergeCell ref="A64:K65"/>
    <mergeCell ref="A62:K62"/>
    <mergeCell ref="A63:K63"/>
    <mergeCell ref="A66:K66"/>
    <mergeCell ref="B2:B6"/>
    <mergeCell ref="C7:K7"/>
    <mergeCell ref="G5:G6"/>
    <mergeCell ref="E3:H4"/>
  </mergeCells>
  <printOptions horizontalCentered="1" verticalCentered="1"/>
  <pageMargins left="0.25" right="0.25" top="0.75" bottom="0.75" header="0" footer="0"/>
  <pageSetup fitToHeight="2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X79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6" width="12.7109375" style="4" customWidth="1"/>
    <col min="7" max="7" width="12.421875" style="4" customWidth="1"/>
    <col min="8" max="16" width="12.7109375" style="4" customWidth="1"/>
    <col min="17" max="29" width="12.7109375" style="5" customWidth="1"/>
    <col min="30" max="16384" width="12.7109375" style="6" customWidth="1"/>
  </cols>
  <sheetData>
    <row r="1" spans="1:29" s="47" customFormat="1" ht="12" customHeight="1" thickBot="1">
      <c r="A1" s="265" t="s">
        <v>77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5" t="s">
        <v>5</v>
      </c>
      <c r="P1" s="175"/>
      <c r="Q1" s="7"/>
      <c r="R1" s="7"/>
      <c r="S1" s="7"/>
      <c r="T1" s="7"/>
      <c r="U1" s="7"/>
      <c r="V1" s="7"/>
      <c r="W1" s="7"/>
      <c r="X1" s="46"/>
      <c r="Y1" s="46"/>
      <c r="Z1" s="46"/>
      <c r="AA1" s="46"/>
      <c r="AB1" s="46"/>
      <c r="AC1" s="46"/>
    </row>
    <row r="2" spans="1:16" ht="12" customHeight="1" thickTop="1">
      <c r="A2" s="192" t="s">
        <v>0</v>
      </c>
      <c r="B2" s="178" t="s">
        <v>36</v>
      </c>
      <c r="C2" s="8" t="s">
        <v>13</v>
      </c>
      <c r="D2" s="9"/>
      <c r="E2" s="9"/>
      <c r="F2" s="9"/>
      <c r="G2" s="9"/>
      <c r="H2" s="8"/>
      <c r="I2" s="255" t="s">
        <v>70</v>
      </c>
      <c r="J2" s="256"/>
      <c r="K2" s="256"/>
      <c r="L2" s="256"/>
      <c r="M2" s="256"/>
      <c r="N2" s="266" t="s">
        <v>69</v>
      </c>
      <c r="O2" s="267"/>
      <c r="P2" s="267"/>
    </row>
    <row r="3" spans="1:16" ht="12" customHeight="1">
      <c r="A3" s="193"/>
      <c r="B3" s="179"/>
      <c r="C3" s="218" t="s">
        <v>14</v>
      </c>
      <c r="D3" s="257" t="s">
        <v>78</v>
      </c>
      <c r="E3" s="258"/>
      <c r="F3" s="259"/>
      <c r="G3" s="218" t="s">
        <v>58</v>
      </c>
      <c r="H3" s="176" t="s">
        <v>59</v>
      </c>
      <c r="I3" s="205" t="s">
        <v>40</v>
      </c>
      <c r="J3" s="205" t="s">
        <v>41</v>
      </c>
      <c r="K3" s="218" t="s">
        <v>20</v>
      </c>
      <c r="L3" s="205" t="s">
        <v>42</v>
      </c>
      <c r="M3" s="208" t="s">
        <v>60</v>
      </c>
      <c r="N3" s="210"/>
      <c r="O3" s="268"/>
      <c r="P3" s="268"/>
    </row>
    <row r="4" spans="1:16" ht="12" customHeight="1">
      <c r="A4" s="193"/>
      <c r="B4" s="179"/>
      <c r="C4" s="221"/>
      <c r="D4" s="260"/>
      <c r="E4" s="261"/>
      <c r="F4" s="262"/>
      <c r="G4" s="263"/>
      <c r="H4" s="198"/>
      <c r="I4" s="221"/>
      <c r="J4" s="221"/>
      <c r="K4" s="221"/>
      <c r="L4" s="221"/>
      <c r="M4" s="198"/>
      <c r="N4" s="176" t="s">
        <v>63</v>
      </c>
      <c r="O4" s="13" t="s">
        <v>43</v>
      </c>
      <c r="P4" s="15"/>
    </row>
    <row r="5" spans="1:16" ht="12" customHeight="1">
      <c r="A5" s="193"/>
      <c r="B5" s="179"/>
      <c r="C5" s="221"/>
      <c r="D5" s="205" t="s">
        <v>15</v>
      </c>
      <c r="E5" s="176" t="s">
        <v>57</v>
      </c>
      <c r="F5" s="205" t="s">
        <v>21</v>
      </c>
      <c r="G5" s="263"/>
      <c r="H5" s="198"/>
      <c r="I5" s="221"/>
      <c r="J5" s="221"/>
      <c r="K5" s="221"/>
      <c r="L5" s="221"/>
      <c r="M5" s="198"/>
      <c r="N5" s="198"/>
      <c r="O5" s="218" t="s">
        <v>1</v>
      </c>
      <c r="P5" s="169" t="s">
        <v>32</v>
      </c>
    </row>
    <row r="6" spans="1:16" ht="12" customHeight="1">
      <c r="A6" s="194"/>
      <c r="B6" s="180"/>
      <c r="C6" s="219"/>
      <c r="D6" s="219"/>
      <c r="E6" s="177"/>
      <c r="F6" s="219"/>
      <c r="G6" s="264"/>
      <c r="H6" s="177"/>
      <c r="I6" s="219"/>
      <c r="J6" s="219"/>
      <c r="K6" s="219"/>
      <c r="L6" s="219"/>
      <c r="M6" s="177"/>
      <c r="N6" s="177"/>
      <c r="O6" s="219"/>
      <c r="P6" s="172"/>
    </row>
    <row r="7" spans="1:29" ht="12" customHeight="1">
      <c r="A7" s="65"/>
      <c r="B7" s="57" t="s">
        <v>45</v>
      </c>
      <c r="C7" s="203" t="s">
        <v>53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58" t="s">
        <v>99</v>
      </c>
      <c r="P7" s="58" t="s">
        <v>47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16" ht="12" customHeight="1">
      <c r="A8" s="33">
        <v>1960</v>
      </c>
      <c r="B8" s="51">
        <f>'[1]Pop'!D181</f>
        <v>180.671</v>
      </c>
      <c r="C8" s="34">
        <v>4009</v>
      </c>
      <c r="D8" s="34">
        <v>4885</v>
      </c>
      <c r="E8" s="34">
        <v>903</v>
      </c>
      <c r="F8" s="34">
        <f>SUM(D8,E8)</f>
        <v>5788</v>
      </c>
      <c r="G8" s="34">
        <v>2080</v>
      </c>
      <c r="H8" s="34">
        <f>SUM(C8,F8,G8)</f>
        <v>11877</v>
      </c>
      <c r="I8" s="34">
        <v>46</v>
      </c>
      <c r="J8" s="34">
        <f>H8-SUM(I8,K8,L8,M8,N8)</f>
        <v>-107</v>
      </c>
      <c r="K8" s="34">
        <v>50</v>
      </c>
      <c r="L8" s="34">
        <v>24</v>
      </c>
      <c r="M8" s="34">
        <v>2430</v>
      </c>
      <c r="N8" s="34">
        <v>9434</v>
      </c>
      <c r="O8" s="34">
        <f>N8/1.07*2</f>
        <v>17633.644859813085</v>
      </c>
      <c r="P8" s="34">
        <f>O8/B8</f>
        <v>97.6008593510474</v>
      </c>
    </row>
    <row r="9" spans="1:16" ht="12" customHeight="1">
      <c r="A9" s="76">
        <v>1961</v>
      </c>
      <c r="B9" s="77">
        <f>'[1]Pop'!D182</f>
        <v>183.691</v>
      </c>
      <c r="C9" s="78">
        <v>4268</v>
      </c>
      <c r="D9" s="78">
        <v>4407</v>
      </c>
      <c r="E9" s="78">
        <v>997</v>
      </c>
      <c r="F9" s="78">
        <f aca="true" t="shared" si="0" ref="F9:F49">SUM(D9,E9)</f>
        <v>5404</v>
      </c>
      <c r="G9" s="78">
        <v>2430</v>
      </c>
      <c r="H9" s="78">
        <f aca="true" t="shared" si="1" ref="H9:H49">SUM(C9,F9,G9)</f>
        <v>12102</v>
      </c>
      <c r="I9" s="78">
        <v>55</v>
      </c>
      <c r="J9" s="78">
        <f aca="true" t="shared" si="2" ref="J9:J49">H9-SUM(I9,K9,L9,M9,N9)</f>
        <v>40</v>
      </c>
      <c r="K9" s="78">
        <v>62</v>
      </c>
      <c r="L9" s="78">
        <v>32</v>
      </c>
      <c r="M9" s="78">
        <v>2302</v>
      </c>
      <c r="N9" s="78">
        <v>9611</v>
      </c>
      <c r="O9" s="78">
        <f aca="true" t="shared" si="3" ref="O9:O55">N9/1.07*2</f>
        <v>17964.48598130841</v>
      </c>
      <c r="P9" s="78">
        <f aca="true" t="shared" si="4" ref="P9:P47">O9/B9</f>
        <v>97.79731168815245</v>
      </c>
    </row>
    <row r="10" spans="1:16" ht="12" customHeight="1">
      <c r="A10" s="76">
        <v>1962</v>
      </c>
      <c r="B10" s="77">
        <f>'[1]Pop'!D183</f>
        <v>186.538</v>
      </c>
      <c r="C10" s="78">
        <v>4399</v>
      </c>
      <c r="D10" s="78">
        <v>4682</v>
      </c>
      <c r="E10" s="78">
        <v>915</v>
      </c>
      <c r="F10" s="78">
        <f t="shared" si="0"/>
        <v>5597</v>
      </c>
      <c r="G10" s="78">
        <v>2302</v>
      </c>
      <c r="H10" s="78">
        <f t="shared" si="1"/>
        <v>12298</v>
      </c>
      <c r="I10" s="78">
        <v>66</v>
      </c>
      <c r="J10" s="78">
        <f t="shared" si="2"/>
        <v>15</v>
      </c>
      <c r="K10" s="78">
        <v>49</v>
      </c>
      <c r="L10" s="78">
        <v>31</v>
      </c>
      <c r="M10" s="78">
        <v>2367</v>
      </c>
      <c r="N10" s="78">
        <v>9770</v>
      </c>
      <c r="O10" s="78">
        <f t="shared" si="3"/>
        <v>18261.682242990653</v>
      </c>
      <c r="P10" s="78">
        <f t="shared" si="4"/>
        <v>97.89792022531952</v>
      </c>
    </row>
    <row r="11" spans="1:16" ht="12" customHeight="1">
      <c r="A11" s="76">
        <v>1963</v>
      </c>
      <c r="B11" s="77">
        <f>'[1]Pop'!D184</f>
        <v>189.242</v>
      </c>
      <c r="C11" s="78">
        <v>4871</v>
      </c>
      <c r="D11" s="78">
        <v>4594</v>
      </c>
      <c r="E11" s="78">
        <v>891</v>
      </c>
      <c r="F11" s="78">
        <f t="shared" si="0"/>
        <v>5485</v>
      </c>
      <c r="G11" s="78">
        <v>2367</v>
      </c>
      <c r="H11" s="78">
        <f t="shared" si="1"/>
        <v>12723</v>
      </c>
      <c r="I11" s="78">
        <v>30</v>
      </c>
      <c r="J11" s="78">
        <f t="shared" si="2"/>
        <v>159</v>
      </c>
      <c r="K11" s="78">
        <v>39</v>
      </c>
      <c r="L11" s="78">
        <v>7</v>
      </c>
      <c r="M11" s="78">
        <v>2637</v>
      </c>
      <c r="N11" s="78">
        <v>9851</v>
      </c>
      <c r="O11" s="78">
        <f t="shared" si="3"/>
        <v>18413.084112149532</v>
      </c>
      <c r="P11" s="78">
        <f t="shared" si="4"/>
        <v>97.29914137532647</v>
      </c>
    </row>
    <row r="12" spans="1:16" ht="12" customHeight="1">
      <c r="A12" s="76">
        <v>1964</v>
      </c>
      <c r="B12" s="77">
        <f>'[1]Pop'!D185</f>
        <v>191.889</v>
      </c>
      <c r="C12" s="78">
        <v>5587</v>
      </c>
      <c r="D12" s="78">
        <v>3633</v>
      </c>
      <c r="E12" s="78">
        <v>809</v>
      </c>
      <c r="F12" s="78">
        <f t="shared" si="0"/>
        <v>4442</v>
      </c>
      <c r="G12" s="78">
        <v>2637</v>
      </c>
      <c r="H12" s="78">
        <f t="shared" si="1"/>
        <v>12666</v>
      </c>
      <c r="I12" s="78">
        <v>21</v>
      </c>
      <c r="J12" s="78">
        <f t="shared" si="2"/>
        <v>-161</v>
      </c>
      <c r="K12" s="78">
        <v>59</v>
      </c>
      <c r="L12" s="78">
        <v>15</v>
      </c>
      <c r="M12" s="78">
        <v>2794</v>
      </c>
      <c r="N12" s="78">
        <v>9938</v>
      </c>
      <c r="O12" s="78">
        <f t="shared" si="3"/>
        <v>18575.70093457944</v>
      </c>
      <c r="P12" s="78">
        <f t="shared" si="4"/>
        <v>96.80440741563841</v>
      </c>
    </row>
    <row r="13" spans="1:16" ht="12" customHeight="1">
      <c r="A13" s="76">
        <v>1965</v>
      </c>
      <c r="B13" s="77">
        <f>'[1]Pop'!D186</f>
        <v>194.303</v>
      </c>
      <c r="C13" s="78">
        <v>5370</v>
      </c>
      <c r="D13" s="78">
        <v>4027</v>
      </c>
      <c r="E13" s="78">
        <v>834</v>
      </c>
      <c r="F13" s="78">
        <f t="shared" si="0"/>
        <v>4861</v>
      </c>
      <c r="G13" s="78">
        <v>2794</v>
      </c>
      <c r="H13" s="78">
        <f t="shared" si="1"/>
        <v>13025</v>
      </c>
      <c r="I13" s="78">
        <v>89</v>
      </c>
      <c r="J13" s="78">
        <f t="shared" si="2"/>
        <v>-42</v>
      </c>
      <c r="K13" s="78">
        <v>52</v>
      </c>
      <c r="L13" s="78">
        <v>41</v>
      </c>
      <c r="M13" s="78">
        <v>2805</v>
      </c>
      <c r="N13" s="78">
        <v>10080</v>
      </c>
      <c r="O13" s="78">
        <f t="shared" si="3"/>
        <v>18841.1214953271</v>
      </c>
      <c r="P13" s="78">
        <f t="shared" si="4"/>
        <v>96.96773336143602</v>
      </c>
    </row>
    <row r="14" spans="1:16" ht="12" customHeight="1">
      <c r="A14" s="33">
        <v>1966</v>
      </c>
      <c r="B14" s="51">
        <f>'[1]Pop'!D187</f>
        <v>196.56</v>
      </c>
      <c r="C14" s="34">
        <v>5279</v>
      </c>
      <c r="D14" s="34">
        <v>4495</v>
      </c>
      <c r="E14" s="34">
        <v>717</v>
      </c>
      <c r="F14" s="34">
        <f t="shared" si="0"/>
        <v>5212</v>
      </c>
      <c r="G14" s="34">
        <v>2805</v>
      </c>
      <c r="H14" s="34">
        <f t="shared" si="1"/>
        <v>13296</v>
      </c>
      <c r="I14" s="34">
        <v>65</v>
      </c>
      <c r="J14" s="34">
        <f t="shared" si="2"/>
        <v>101</v>
      </c>
      <c r="K14" s="34">
        <v>58</v>
      </c>
      <c r="L14" s="34">
        <v>79</v>
      </c>
      <c r="M14" s="34">
        <v>2758</v>
      </c>
      <c r="N14" s="34">
        <v>10235</v>
      </c>
      <c r="O14" s="34">
        <f t="shared" si="3"/>
        <v>19130.841121495327</v>
      </c>
      <c r="P14" s="34">
        <f t="shared" si="4"/>
        <v>97.328251533859</v>
      </c>
    </row>
    <row r="15" spans="1:16" ht="12" customHeight="1">
      <c r="A15" s="33">
        <v>1967</v>
      </c>
      <c r="B15" s="51">
        <f>'[1]Pop'!D188</f>
        <v>198.712</v>
      </c>
      <c r="C15" s="34">
        <v>5297</v>
      </c>
      <c r="D15" s="34">
        <v>4804</v>
      </c>
      <c r="E15" s="34">
        <v>705</v>
      </c>
      <c r="F15" s="34">
        <f t="shared" si="0"/>
        <v>5509</v>
      </c>
      <c r="G15" s="34">
        <v>2758</v>
      </c>
      <c r="H15" s="34">
        <f t="shared" si="1"/>
        <v>13564</v>
      </c>
      <c r="I15" s="34">
        <v>72</v>
      </c>
      <c r="J15" s="34">
        <f t="shared" si="2"/>
        <v>-188</v>
      </c>
      <c r="K15" s="34">
        <v>66</v>
      </c>
      <c r="L15" s="34">
        <v>199</v>
      </c>
      <c r="M15" s="34">
        <v>2941</v>
      </c>
      <c r="N15" s="34">
        <v>10474</v>
      </c>
      <c r="O15" s="34">
        <f t="shared" si="3"/>
        <v>19577.570093457944</v>
      </c>
      <c r="P15" s="34">
        <f t="shared" si="4"/>
        <v>98.5223343001829</v>
      </c>
    </row>
    <row r="16" spans="1:16" ht="12" customHeight="1">
      <c r="A16" s="33">
        <v>1968</v>
      </c>
      <c r="B16" s="51">
        <f>'[1]Pop'!D189</f>
        <v>200.706</v>
      </c>
      <c r="C16" s="34">
        <v>5627</v>
      </c>
      <c r="D16" s="34">
        <v>5130</v>
      </c>
      <c r="E16" s="34">
        <v>504</v>
      </c>
      <c r="F16" s="34">
        <f t="shared" si="0"/>
        <v>5634</v>
      </c>
      <c r="G16" s="34">
        <v>2941</v>
      </c>
      <c r="H16" s="34">
        <f t="shared" si="1"/>
        <v>14202</v>
      </c>
      <c r="I16" s="34">
        <v>79</v>
      </c>
      <c r="J16" s="34">
        <f t="shared" si="2"/>
        <v>291</v>
      </c>
      <c r="K16" s="34">
        <v>51</v>
      </c>
      <c r="L16" s="34">
        <v>82</v>
      </c>
      <c r="M16" s="34">
        <v>3043</v>
      </c>
      <c r="N16" s="34">
        <v>10656</v>
      </c>
      <c r="O16" s="34">
        <f t="shared" si="3"/>
        <v>19917.757009345794</v>
      </c>
      <c r="P16" s="34">
        <f t="shared" si="4"/>
        <v>99.23847323620517</v>
      </c>
    </row>
    <row r="17" spans="1:16" ht="12" customHeight="1">
      <c r="A17" s="33">
        <v>1969</v>
      </c>
      <c r="B17" s="51">
        <f>'[1]Pop'!D190</f>
        <v>202.677</v>
      </c>
      <c r="C17" s="34">
        <v>5482</v>
      </c>
      <c r="D17" s="34">
        <v>4886</v>
      </c>
      <c r="E17" s="34">
        <v>342</v>
      </c>
      <c r="F17" s="34">
        <f t="shared" si="0"/>
        <v>5228</v>
      </c>
      <c r="G17" s="34">
        <v>3043</v>
      </c>
      <c r="H17" s="34">
        <f t="shared" si="1"/>
        <v>13753</v>
      </c>
      <c r="I17" s="34">
        <v>82</v>
      </c>
      <c r="J17" s="34">
        <f t="shared" si="2"/>
        <v>-273</v>
      </c>
      <c r="K17" s="34">
        <v>57</v>
      </c>
      <c r="L17" s="34">
        <v>68</v>
      </c>
      <c r="M17" s="34">
        <v>2869</v>
      </c>
      <c r="N17" s="34">
        <v>10950</v>
      </c>
      <c r="O17" s="34">
        <f t="shared" si="3"/>
        <v>20467.289719626166</v>
      </c>
      <c r="P17" s="34">
        <f t="shared" si="4"/>
        <v>100.98476748533956</v>
      </c>
    </row>
    <row r="18" spans="1:232" ht="12" customHeight="1">
      <c r="A18" s="33">
        <v>1970</v>
      </c>
      <c r="B18" s="51">
        <f>'[1]Pop'!D191</f>
        <v>205.052</v>
      </c>
      <c r="C18" s="34">
        <v>5874</v>
      </c>
      <c r="D18" s="34">
        <v>5296</v>
      </c>
      <c r="E18" s="34">
        <v>353</v>
      </c>
      <c r="F18" s="75">
        <f t="shared" si="0"/>
        <v>5649</v>
      </c>
      <c r="G18" s="34">
        <v>2869</v>
      </c>
      <c r="H18" s="34">
        <f t="shared" si="1"/>
        <v>14392</v>
      </c>
      <c r="I18" s="34">
        <v>66</v>
      </c>
      <c r="J18" s="34">
        <f t="shared" si="2"/>
        <v>185</v>
      </c>
      <c r="K18" s="34">
        <v>60</v>
      </c>
      <c r="L18" s="34">
        <v>83</v>
      </c>
      <c r="M18" s="34">
        <v>2835</v>
      </c>
      <c r="N18" s="34">
        <v>11163</v>
      </c>
      <c r="O18" s="34">
        <f t="shared" si="3"/>
        <v>20865.42056074766</v>
      </c>
      <c r="P18" s="34">
        <f t="shared" si="4"/>
        <v>101.75672785804412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</row>
    <row r="19" spans="1:232" ht="12" customHeight="1">
      <c r="A19" s="76">
        <v>1971</v>
      </c>
      <c r="B19" s="77">
        <f>'[1]Pop'!D192</f>
        <v>207.661</v>
      </c>
      <c r="C19" s="78">
        <v>5815</v>
      </c>
      <c r="D19" s="78">
        <v>5587</v>
      </c>
      <c r="E19" s="78">
        <v>144</v>
      </c>
      <c r="F19" s="78">
        <f t="shared" si="0"/>
        <v>5731</v>
      </c>
      <c r="G19" s="78">
        <v>2835</v>
      </c>
      <c r="H19" s="78">
        <f t="shared" si="1"/>
        <v>14381</v>
      </c>
      <c r="I19" s="78">
        <v>89</v>
      </c>
      <c r="J19" s="78">
        <f t="shared" si="2"/>
        <v>-7</v>
      </c>
      <c r="K19" s="78">
        <v>70</v>
      </c>
      <c r="L19" s="78">
        <v>61</v>
      </c>
      <c r="M19" s="78">
        <v>2823</v>
      </c>
      <c r="N19" s="78">
        <v>11345</v>
      </c>
      <c r="O19" s="78">
        <f t="shared" si="3"/>
        <v>21205.607476635512</v>
      </c>
      <c r="P19" s="78">
        <f t="shared" si="4"/>
        <v>102.11646614740135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</row>
    <row r="20" spans="1:232" ht="12" customHeight="1">
      <c r="A20" s="76">
        <v>1972</v>
      </c>
      <c r="B20" s="77">
        <f>'[1]Pop'!D193</f>
        <v>209.896</v>
      </c>
      <c r="C20" s="78">
        <v>6015</v>
      </c>
      <c r="D20" s="78">
        <v>5459</v>
      </c>
      <c r="E20" s="78">
        <v>149</v>
      </c>
      <c r="F20" s="78">
        <f t="shared" si="0"/>
        <v>5608</v>
      </c>
      <c r="G20" s="78">
        <v>2823</v>
      </c>
      <c r="H20" s="78">
        <f t="shared" si="1"/>
        <v>14446</v>
      </c>
      <c r="I20" s="78">
        <v>50</v>
      </c>
      <c r="J20" s="78">
        <f t="shared" si="2"/>
        <v>-21</v>
      </c>
      <c r="K20" s="78">
        <v>45</v>
      </c>
      <c r="L20" s="78">
        <v>62</v>
      </c>
      <c r="M20" s="78">
        <v>2823</v>
      </c>
      <c r="N20" s="78">
        <v>11487</v>
      </c>
      <c r="O20" s="78">
        <f t="shared" si="3"/>
        <v>21471.028037383177</v>
      </c>
      <c r="P20" s="78">
        <f t="shared" si="4"/>
        <v>102.2936503667682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</row>
    <row r="21" spans="1:232" ht="12" customHeight="1">
      <c r="A21" s="76">
        <v>1973</v>
      </c>
      <c r="B21" s="77">
        <f>'[1]Pop'!D194</f>
        <v>211.909</v>
      </c>
      <c r="C21" s="78">
        <v>6061</v>
      </c>
      <c r="D21" s="78">
        <v>5329</v>
      </c>
      <c r="E21" s="78">
        <v>79</v>
      </c>
      <c r="F21" s="78">
        <f t="shared" si="0"/>
        <v>5408</v>
      </c>
      <c r="G21" s="78">
        <v>2823</v>
      </c>
      <c r="H21" s="78">
        <f t="shared" si="1"/>
        <v>14292</v>
      </c>
      <c r="I21" s="78">
        <v>26</v>
      </c>
      <c r="J21" s="78">
        <f t="shared" si="2"/>
        <v>91</v>
      </c>
      <c r="K21" s="78">
        <v>69</v>
      </c>
      <c r="L21" s="78">
        <v>31</v>
      </c>
      <c r="M21" s="78">
        <v>2646</v>
      </c>
      <c r="N21" s="78">
        <v>11429</v>
      </c>
      <c r="O21" s="78">
        <f t="shared" si="3"/>
        <v>21362.616822429904</v>
      </c>
      <c r="P21" s="78">
        <f t="shared" si="4"/>
        <v>100.81033284301235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</row>
    <row r="22" spans="1:232" ht="12" customHeight="1">
      <c r="A22" s="76">
        <v>1974</v>
      </c>
      <c r="B22" s="77">
        <f>'[1]Pop'!D195</f>
        <v>213.854</v>
      </c>
      <c r="C22" s="78">
        <v>5662</v>
      </c>
      <c r="D22" s="78">
        <v>5770</v>
      </c>
      <c r="E22" s="78">
        <v>157</v>
      </c>
      <c r="F22" s="78">
        <f t="shared" si="0"/>
        <v>5927</v>
      </c>
      <c r="G22" s="78">
        <v>2646</v>
      </c>
      <c r="H22" s="78">
        <f t="shared" si="1"/>
        <v>14235</v>
      </c>
      <c r="I22" s="78">
        <v>72</v>
      </c>
      <c r="J22" s="78">
        <f t="shared" si="2"/>
        <v>305</v>
      </c>
      <c r="K22" s="78">
        <v>51</v>
      </c>
      <c r="L22" s="78">
        <v>8</v>
      </c>
      <c r="M22" s="78">
        <v>2854</v>
      </c>
      <c r="N22" s="78">
        <v>10945</v>
      </c>
      <c r="O22" s="78">
        <f t="shared" si="3"/>
        <v>20457.943925233645</v>
      </c>
      <c r="P22" s="78">
        <f t="shared" si="4"/>
        <v>95.66313431235162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</row>
    <row r="23" spans="1:232" ht="12" customHeight="1">
      <c r="A23" s="76">
        <v>1975</v>
      </c>
      <c r="B23" s="77">
        <f>'[1]Pop'!D196</f>
        <v>215.973</v>
      </c>
      <c r="C23" s="78">
        <v>6300</v>
      </c>
      <c r="D23" s="78">
        <v>3882</v>
      </c>
      <c r="E23" s="78">
        <v>96</v>
      </c>
      <c r="F23" s="78">
        <f t="shared" si="0"/>
        <v>3978</v>
      </c>
      <c r="G23" s="78">
        <v>2854</v>
      </c>
      <c r="H23" s="78">
        <f t="shared" si="1"/>
        <v>13132</v>
      </c>
      <c r="I23" s="78">
        <v>216</v>
      </c>
      <c r="J23" s="78">
        <f t="shared" si="2"/>
        <v>-277</v>
      </c>
      <c r="K23" s="78">
        <v>35</v>
      </c>
      <c r="L23" s="78">
        <v>0</v>
      </c>
      <c r="M23" s="78">
        <v>2856</v>
      </c>
      <c r="N23" s="78">
        <v>10302</v>
      </c>
      <c r="O23" s="78">
        <f t="shared" si="3"/>
        <v>19256.074766355137</v>
      </c>
      <c r="P23" s="78">
        <f t="shared" si="4"/>
        <v>89.15963924358664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</row>
    <row r="24" spans="1:232" ht="12" customHeight="1">
      <c r="A24" s="33">
        <v>1976</v>
      </c>
      <c r="B24" s="51">
        <f>'[1]Pop'!D197</f>
        <v>218.035</v>
      </c>
      <c r="C24" s="34">
        <v>6798</v>
      </c>
      <c r="D24" s="34">
        <v>4658</v>
      </c>
      <c r="E24" s="34">
        <v>203</v>
      </c>
      <c r="F24" s="34">
        <f t="shared" si="0"/>
        <v>4861</v>
      </c>
      <c r="G24" s="34">
        <v>2856</v>
      </c>
      <c r="H24" s="34">
        <f t="shared" si="1"/>
        <v>14515</v>
      </c>
      <c r="I24" s="34">
        <v>76</v>
      </c>
      <c r="J24" s="34">
        <f t="shared" si="2"/>
        <v>-24</v>
      </c>
      <c r="K24" s="34">
        <v>72</v>
      </c>
      <c r="L24" s="34">
        <v>0</v>
      </c>
      <c r="M24" s="34">
        <v>3498</v>
      </c>
      <c r="N24" s="34">
        <v>10893</v>
      </c>
      <c r="O24" s="34">
        <f t="shared" si="3"/>
        <v>20360.7476635514</v>
      </c>
      <c r="P24" s="34">
        <f t="shared" si="4"/>
        <v>93.38293238953104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</row>
    <row r="25" spans="1:232" ht="12" customHeight="1">
      <c r="A25" s="33">
        <v>1977</v>
      </c>
      <c r="B25" s="51">
        <f>'[1]Pop'!D198</f>
        <v>220.23899999999998</v>
      </c>
      <c r="C25" s="34">
        <v>6089</v>
      </c>
      <c r="D25" s="34">
        <v>6138</v>
      </c>
      <c r="E25" s="34">
        <v>102</v>
      </c>
      <c r="F25" s="34">
        <f t="shared" si="0"/>
        <v>6240</v>
      </c>
      <c r="G25" s="34">
        <v>3498</v>
      </c>
      <c r="H25" s="34">
        <f t="shared" si="1"/>
        <v>15827</v>
      </c>
      <c r="I25" s="34">
        <v>35</v>
      </c>
      <c r="J25" s="34">
        <f t="shared" si="2"/>
        <v>188</v>
      </c>
      <c r="K25" s="34">
        <v>14</v>
      </c>
      <c r="L25" s="34">
        <v>0</v>
      </c>
      <c r="M25" s="34">
        <v>4491</v>
      </c>
      <c r="N25" s="34">
        <v>11099</v>
      </c>
      <c r="O25" s="34">
        <f t="shared" si="3"/>
        <v>20745.794392523363</v>
      </c>
      <c r="P25" s="34">
        <f t="shared" si="4"/>
        <v>94.19673351460625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</row>
    <row r="26" spans="1:232" ht="12" customHeight="1">
      <c r="A26" s="33">
        <v>1978</v>
      </c>
      <c r="B26" s="51">
        <f>'[1]Pop'!D199</f>
        <v>222.585</v>
      </c>
      <c r="C26" s="34">
        <v>5602</v>
      </c>
      <c r="D26" s="34">
        <v>4683</v>
      </c>
      <c r="E26" s="34">
        <v>52</v>
      </c>
      <c r="F26" s="34">
        <f t="shared" si="0"/>
        <v>4735</v>
      </c>
      <c r="G26" s="34">
        <v>4491</v>
      </c>
      <c r="H26" s="34">
        <f t="shared" si="1"/>
        <v>14828</v>
      </c>
      <c r="I26" s="34">
        <v>48</v>
      </c>
      <c r="J26" s="34">
        <f t="shared" si="2"/>
        <v>29</v>
      </c>
      <c r="K26" s="34">
        <v>108</v>
      </c>
      <c r="L26" s="34">
        <v>0</v>
      </c>
      <c r="M26" s="34">
        <v>3754</v>
      </c>
      <c r="N26" s="34">
        <v>10889</v>
      </c>
      <c r="O26" s="34">
        <f t="shared" si="3"/>
        <v>20353.271028037383</v>
      </c>
      <c r="P26" s="34">
        <f t="shared" si="4"/>
        <v>91.44044310280289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</row>
    <row r="27" spans="1:232" ht="12" customHeight="1">
      <c r="A27" s="33">
        <v>1979</v>
      </c>
      <c r="B27" s="51">
        <f>'[1]Pop'!D200</f>
        <v>225.055</v>
      </c>
      <c r="C27" s="34">
        <v>5793</v>
      </c>
      <c r="D27" s="34">
        <v>5027</v>
      </c>
      <c r="E27" s="34">
        <v>47</v>
      </c>
      <c r="F27" s="34">
        <f t="shared" si="0"/>
        <v>5074</v>
      </c>
      <c r="G27" s="34">
        <v>3754</v>
      </c>
      <c r="H27" s="34">
        <f t="shared" si="1"/>
        <v>14621</v>
      </c>
      <c r="I27" s="34">
        <v>73</v>
      </c>
      <c r="J27" s="34">
        <f t="shared" si="2"/>
        <v>-12</v>
      </c>
      <c r="K27" s="34">
        <v>103</v>
      </c>
      <c r="L27" s="34">
        <v>0</v>
      </c>
      <c r="M27" s="34">
        <v>3701</v>
      </c>
      <c r="N27" s="34">
        <v>10756</v>
      </c>
      <c r="O27" s="34">
        <f t="shared" si="3"/>
        <v>20104.672897196262</v>
      </c>
      <c r="P27" s="34">
        <f t="shared" si="4"/>
        <v>89.33226498943041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</row>
    <row r="28" spans="1:232" ht="12" customHeight="1">
      <c r="A28" s="33">
        <v>1980</v>
      </c>
      <c r="B28" s="51">
        <f>'[1]Pop'!D201</f>
        <v>227.726</v>
      </c>
      <c r="C28" s="34">
        <v>5736</v>
      </c>
      <c r="D28" s="34">
        <v>4495</v>
      </c>
      <c r="E28" s="34">
        <v>178</v>
      </c>
      <c r="F28" s="34">
        <f t="shared" si="0"/>
        <v>4673</v>
      </c>
      <c r="G28" s="34">
        <v>3701</v>
      </c>
      <c r="H28" s="34">
        <f t="shared" si="1"/>
        <v>14110</v>
      </c>
      <c r="I28" s="34">
        <v>689</v>
      </c>
      <c r="J28" s="34">
        <f t="shared" si="2"/>
        <v>72</v>
      </c>
      <c r="K28" s="34">
        <v>78</v>
      </c>
      <c r="L28" s="34">
        <v>0</v>
      </c>
      <c r="M28" s="34">
        <v>3082</v>
      </c>
      <c r="N28" s="34">
        <v>10189</v>
      </c>
      <c r="O28" s="34">
        <f t="shared" si="3"/>
        <v>19044.859813084113</v>
      </c>
      <c r="P28" s="34">
        <f t="shared" si="4"/>
        <v>83.6305903282195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</row>
    <row r="29" spans="1:232" ht="12" customHeight="1">
      <c r="A29" s="76">
        <v>1981</v>
      </c>
      <c r="B29" s="77">
        <f>'[1]Pop'!D202</f>
        <v>229.966</v>
      </c>
      <c r="C29" s="78">
        <v>6224</v>
      </c>
      <c r="D29" s="78">
        <v>5025</v>
      </c>
      <c r="E29" s="78">
        <v>49</v>
      </c>
      <c r="F29" s="78">
        <f t="shared" si="0"/>
        <v>5074</v>
      </c>
      <c r="G29" s="78">
        <v>3082</v>
      </c>
      <c r="H29" s="78">
        <f t="shared" si="1"/>
        <v>14380</v>
      </c>
      <c r="I29" s="78">
        <v>1191</v>
      </c>
      <c r="J29" s="78">
        <f t="shared" si="2"/>
        <v>-94</v>
      </c>
      <c r="K29" s="78">
        <v>53</v>
      </c>
      <c r="L29" s="78">
        <v>0</v>
      </c>
      <c r="M29" s="78">
        <v>3461</v>
      </c>
      <c r="N29" s="78">
        <v>9769</v>
      </c>
      <c r="O29" s="78">
        <f t="shared" si="3"/>
        <v>18259.81308411215</v>
      </c>
      <c r="P29" s="78">
        <f t="shared" si="4"/>
        <v>79.4022293909193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</row>
    <row r="30" spans="1:232" ht="12" customHeight="1">
      <c r="A30" s="76">
        <v>1982</v>
      </c>
      <c r="B30" s="77">
        <f>'[1]Pop'!D203</f>
        <v>232.188</v>
      </c>
      <c r="C30" s="78">
        <v>5934</v>
      </c>
      <c r="D30" s="78">
        <v>2964</v>
      </c>
      <c r="E30" s="78">
        <v>80</v>
      </c>
      <c r="F30" s="78">
        <f t="shared" si="0"/>
        <v>3044</v>
      </c>
      <c r="G30" s="78">
        <v>3461</v>
      </c>
      <c r="H30" s="78">
        <f t="shared" si="1"/>
        <v>12439</v>
      </c>
      <c r="I30" s="78">
        <v>137</v>
      </c>
      <c r="J30" s="78">
        <f t="shared" si="2"/>
        <v>28</v>
      </c>
      <c r="K30" s="78">
        <v>53</v>
      </c>
      <c r="L30" s="78">
        <v>0</v>
      </c>
      <c r="M30" s="78">
        <v>3068</v>
      </c>
      <c r="N30" s="78">
        <v>9153</v>
      </c>
      <c r="O30" s="78">
        <f t="shared" si="3"/>
        <v>17108.41121495327</v>
      </c>
      <c r="P30" s="78">
        <f t="shared" si="4"/>
        <v>73.68344279184657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</row>
    <row r="31" spans="1:232" ht="12" customHeight="1">
      <c r="A31" s="76">
        <v>1983</v>
      </c>
      <c r="B31" s="77">
        <f>'[1]Pop'!D204</f>
        <v>234.307</v>
      </c>
      <c r="C31" s="78">
        <v>5680</v>
      </c>
      <c r="D31" s="78">
        <v>3080</v>
      </c>
      <c r="E31" s="78">
        <v>67</v>
      </c>
      <c r="F31" s="78">
        <f t="shared" si="0"/>
        <v>3147</v>
      </c>
      <c r="G31" s="78">
        <v>3068</v>
      </c>
      <c r="H31" s="78">
        <f t="shared" si="1"/>
        <v>11895</v>
      </c>
      <c r="I31" s="78">
        <v>300</v>
      </c>
      <c r="J31" s="78">
        <f t="shared" si="2"/>
        <v>141</v>
      </c>
      <c r="K31" s="78">
        <v>72</v>
      </c>
      <c r="L31" s="78">
        <v>0</v>
      </c>
      <c r="M31" s="78">
        <v>2570</v>
      </c>
      <c r="N31" s="78">
        <v>8812</v>
      </c>
      <c r="O31" s="78">
        <f t="shared" si="3"/>
        <v>16471.028037383177</v>
      </c>
      <c r="P31" s="78">
        <f t="shared" si="4"/>
        <v>70.29678173244153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</row>
    <row r="32" spans="1:232" ht="12" customHeight="1">
      <c r="A32" s="76">
        <v>1984</v>
      </c>
      <c r="B32" s="77">
        <f>'[1]Pop'!D205</f>
        <v>236.348</v>
      </c>
      <c r="C32" s="78">
        <v>5890</v>
      </c>
      <c r="D32" s="78">
        <v>3444</v>
      </c>
      <c r="E32" s="78">
        <v>24</v>
      </c>
      <c r="F32" s="78">
        <f t="shared" si="0"/>
        <v>3468</v>
      </c>
      <c r="G32" s="78">
        <v>2570</v>
      </c>
      <c r="H32" s="78">
        <f t="shared" si="1"/>
        <v>11928</v>
      </c>
      <c r="I32" s="78">
        <v>447</v>
      </c>
      <c r="J32" s="78">
        <f t="shared" si="2"/>
        <v>-18</v>
      </c>
      <c r="K32" s="78">
        <v>58</v>
      </c>
      <c r="L32" s="78">
        <v>8</v>
      </c>
      <c r="M32" s="78">
        <v>3005</v>
      </c>
      <c r="N32" s="78">
        <v>8428</v>
      </c>
      <c r="O32" s="78">
        <f t="shared" si="3"/>
        <v>15753.271028037383</v>
      </c>
      <c r="P32" s="78">
        <f t="shared" si="4"/>
        <v>66.65286369267936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</row>
    <row r="33" spans="1:232" ht="12" customHeight="1">
      <c r="A33" s="76">
        <v>1985</v>
      </c>
      <c r="B33" s="77">
        <f>'[1]Pop'!D206</f>
        <v>238.466</v>
      </c>
      <c r="C33" s="78">
        <v>5967</v>
      </c>
      <c r="D33" s="78">
        <v>2797</v>
      </c>
      <c r="E33" s="78">
        <v>36</v>
      </c>
      <c r="F33" s="78">
        <f t="shared" si="0"/>
        <v>2833</v>
      </c>
      <c r="G33" s="78">
        <v>3005</v>
      </c>
      <c r="H33" s="78">
        <f t="shared" si="1"/>
        <v>11805</v>
      </c>
      <c r="I33" s="78">
        <v>481</v>
      </c>
      <c r="J33" s="78">
        <f t="shared" si="2"/>
        <v>-69</v>
      </c>
      <c r="K33" s="78">
        <v>122</v>
      </c>
      <c r="L33" s="78">
        <v>142</v>
      </c>
      <c r="M33" s="78">
        <v>3126</v>
      </c>
      <c r="N33" s="78">
        <v>8003</v>
      </c>
      <c r="O33" s="78">
        <f t="shared" si="3"/>
        <v>14958.878504672897</v>
      </c>
      <c r="P33" s="78">
        <f t="shared" si="4"/>
        <v>62.72960717533274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</row>
    <row r="34" spans="1:232" ht="12" customHeight="1">
      <c r="A34" s="33">
        <v>1986</v>
      </c>
      <c r="B34" s="51">
        <f>'[1]Pop'!D207</f>
        <v>240.651</v>
      </c>
      <c r="C34" s="34">
        <v>6267</v>
      </c>
      <c r="D34" s="34">
        <v>2223</v>
      </c>
      <c r="E34" s="34">
        <v>31</v>
      </c>
      <c r="F34" s="34">
        <f t="shared" si="0"/>
        <v>2254</v>
      </c>
      <c r="G34" s="34">
        <v>3126</v>
      </c>
      <c r="H34" s="34">
        <f t="shared" si="1"/>
        <v>11647</v>
      </c>
      <c r="I34" s="34">
        <v>582</v>
      </c>
      <c r="J34" s="34">
        <f t="shared" si="2"/>
        <v>51</v>
      </c>
      <c r="K34" s="34">
        <v>28</v>
      </c>
      <c r="L34" s="34">
        <v>30</v>
      </c>
      <c r="M34" s="34">
        <v>3225</v>
      </c>
      <c r="N34" s="34">
        <v>7731</v>
      </c>
      <c r="O34" s="34">
        <f t="shared" si="3"/>
        <v>14450.467289719625</v>
      </c>
      <c r="P34" s="34">
        <f t="shared" si="4"/>
        <v>60.04740179645887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</row>
    <row r="35" spans="1:232" ht="12" customHeight="1">
      <c r="A35" s="33">
        <v>1987</v>
      </c>
      <c r="B35" s="51">
        <f>'[1]Pop'!D208</f>
        <v>242.804</v>
      </c>
      <c r="C35" s="34">
        <v>7309</v>
      </c>
      <c r="D35" s="34">
        <v>1546</v>
      </c>
      <c r="E35" s="34">
        <v>12</v>
      </c>
      <c r="F35" s="34">
        <f t="shared" si="0"/>
        <v>1558</v>
      </c>
      <c r="G35" s="34">
        <v>3225</v>
      </c>
      <c r="H35" s="34">
        <f t="shared" si="1"/>
        <v>12092</v>
      </c>
      <c r="I35" s="34">
        <v>604</v>
      </c>
      <c r="J35" s="34">
        <f t="shared" si="2"/>
        <v>145</v>
      </c>
      <c r="K35" s="34">
        <v>18</v>
      </c>
      <c r="L35" s="34">
        <v>27</v>
      </c>
      <c r="M35" s="34">
        <v>3195</v>
      </c>
      <c r="N35" s="34">
        <v>8103</v>
      </c>
      <c r="O35" s="34">
        <f t="shared" si="3"/>
        <v>15145.794392523363</v>
      </c>
      <c r="P35" s="34">
        <f t="shared" si="4"/>
        <v>62.3786856580755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</row>
    <row r="36" spans="1:232" ht="12" customHeight="1">
      <c r="A36" s="33">
        <v>1988</v>
      </c>
      <c r="B36" s="51">
        <f>'[1]Pop'!D209</f>
        <v>245.021</v>
      </c>
      <c r="C36" s="34">
        <v>7087</v>
      </c>
      <c r="D36" s="34">
        <v>1388</v>
      </c>
      <c r="E36" s="34">
        <v>19</v>
      </c>
      <c r="F36" s="34">
        <f t="shared" si="0"/>
        <v>1407</v>
      </c>
      <c r="G36" s="34">
        <v>3195</v>
      </c>
      <c r="H36" s="34">
        <f t="shared" si="1"/>
        <v>11689</v>
      </c>
      <c r="I36" s="34">
        <v>458</v>
      </c>
      <c r="J36" s="34">
        <f t="shared" si="2"/>
        <v>-58</v>
      </c>
      <c r="K36" s="34">
        <v>12</v>
      </c>
      <c r="L36" s="34">
        <v>9</v>
      </c>
      <c r="M36" s="34">
        <v>3132</v>
      </c>
      <c r="N36" s="34">
        <v>8136</v>
      </c>
      <c r="O36" s="34">
        <f t="shared" si="3"/>
        <v>15207.476635514018</v>
      </c>
      <c r="P36" s="34">
        <f t="shared" si="4"/>
        <v>62.06601326218577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</row>
    <row r="37" spans="1:232" ht="12" customHeight="1">
      <c r="A37" s="33">
        <v>1989</v>
      </c>
      <c r="B37" s="51">
        <f>'[1]Pop'!D210</f>
        <v>247.342</v>
      </c>
      <c r="C37" s="34">
        <v>6841</v>
      </c>
      <c r="D37" s="34">
        <v>1913</v>
      </c>
      <c r="E37" s="34">
        <v>12</v>
      </c>
      <c r="F37" s="34">
        <f t="shared" si="0"/>
        <v>1925</v>
      </c>
      <c r="G37" s="34">
        <v>3132</v>
      </c>
      <c r="H37" s="34">
        <f t="shared" si="1"/>
        <v>11898</v>
      </c>
      <c r="I37" s="34">
        <v>614</v>
      </c>
      <c r="J37" s="34">
        <f t="shared" si="2"/>
        <v>-11</v>
      </c>
      <c r="K37" s="34">
        <v>38</v>
      </c>
      <c r="L37" s="34">
        <v>6</v>
      </c>
      <c r="M37" s="34">
        <v>2947</v>
      </c>
      <c r="N37" s="34">
        <v>8304</v>
      </c>
      <c r="O37" s="34">
        <f t="shared" si="3"/>
        <v>15521.495327102803</v>
      </c>
      <c r="P37" s="34">
        <f t="shared" si="4"/>
        <v>62.75317304421733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</row>
    <row r="38" spans="1:232" ht="12" customHeight="1">
      <c r="A38" s="33">
        <v>1990</v>
      </c>
      <c r="B38" s="51">
        <f>'[1]Pop'!D211</f>
        <v>250.132</v>
      </c>
      <c r="C38" s="34">
        <v>6334</v>
      </c>
      <c r="D38" s="34">
        <v>2765</v>
      </c>
      <c r="E38" s="39" t="s">
        <v>4</v>
      </c>
      <c r="F38" s="34">
        <f t="shared" si="0"/>
        <v>2765</v>
      </c>
      <c r="G38" s="34">
        <v>2947</v>
      </c>
      <c r="H38" s="34">
        <f t="shared" si="1"/>
        <v>12046</v>
      </c>
      <c r="I38" s="34">
        <v>654</v>
      </c>
      <c r="J38" s="34">
        <f t="shared" si="2"/>
        <v>-5</v>
      </c>
      <c r="K38" s="34">
        <v>43</v>
      </c>
      <c r="L38" s="34">
        <v>10</v>
      </c>
      <c r="M38" s="34">
        <v>2729</v>
      </c>
      <c r="N38" s="34">
        <v>8615</v>
      </c>
      <c r="O38" s="34">
        <f t="shared" si="3"/>
        <v>16102.803738317756</v>
      </c>
      <c r="P38" s="34">
        <f t="shared" si="4"/>
        <v>64.37722377911565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</row>
    <row r="39" spans="1:232" ht="12" customHeight="1">
      <c r="A39" s="76">
        <v>1991</v>
      </c>
      <c r="B39" s="77">
        <f>'[1]Pop'!D212</f>
        <v>253.493</v>
      </c>
      <c r="C39" s="78">
        <v>7136</v>
      </c>
      <c r="D39" s="78">
        <v>2595</v>
      </c>
      <c r="E39" s="85" t="s">
        <v>4</v>
      </c>
      <c r="F39" s="78">
        <f t="shared" si="0"/>
        <v>2595</v>
      </c>
      <c r="G39" s="78">
        <v>2730</v>
      </c>
      <c r="H39" s="78">
        <f t="shared" si="1"/>
        <v>12461</v>
      </c>
      <c r="I39" s="78">
        <v>735</v>
      </c>
      <c r="J39" s="78">
        <f t="shared" si="2"/>
        <v>13</v>
      </c>
      <c r="K39" s="78">
        <v>40</v>
      </c>
      <c r="L39" s="78">
        <v>12</v>
      </c>
      <c r="M39" s="78">
        <v>3039</v>
      </c>
      <c r="N39" s="78">
        <v>8622</v>
      </c>
      <c r="O39" s="78">
        <f t="shared" si="3"/>
        <v>16115.887850467288</v>
      </c>
      <c r="P39" s="78">
        <f t="shared" si="4"/>
        <v>63.575277622921696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</row>
    <row r="40" spans="1:232" ht="12" customHeight="1">
      <c r="A40" s="76">
        <v>1992</v>
      </c>
      <c r="B40" s="77">
        <f>'[1]Pop'!D213</f>
        <v>256.894</v>
      </c>
      <c r="C40" s="78">
        <v>7569</v>
      </c>
      <c r="D40" s="78">
        <v>2254.4680000000003</v>
      </c>
      <c r="E40" s="85" t="s">
        <v>4</v>
      </c>
      <c r="F40" s="78">
        <f t="shared" si="0"/>
        <v>2254.4680000000003</v>
      </c>
      <c r="G40" s="78">
        <v>3039</v>
      </c>
      <c r="H40" s="78">
        <f t="shared" si="1"/>
        <v>12862.468</v>
      </c>
      <c r="I40" s="78">
        <v>703</v>
      </c>
      <c r="J40" s="78">
        <f t="shared" si="2"/>
        <v>91.3760000000002</v>
      </c>
      <c r="K40" s="85" t="s">
        <v>4</v>
      </c>
      <c r="L40" s="78">
        <v>17.092</v>
      </c>
      <c r="M40" s="78">
        <v>3225</v>
      </c>
      <c r="N40" s="78">
        <v>8826</v>
      </c>
      <c r="O40" s="78">
        <f t="shared" si="3"/>
        <v>16497.196261682242</v>
      </c>
      <c r="P40" s="78">
        <f t="shared" si="4"/>
        <v>64.2179119079552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</row>
    <row r="41" spans="1:232" ht="12" customHeight="1">
      <c r="A41" s="76">
        <v>1993</v>
      </c>
      <c r="B41" s="77">
        <f>'[1]Pop'!D214</f>
        <v>260.255</v>
      </c>
      <c r="C41" s="78">
        <v>7830.95</v>
      </c>
      <c r="D41" s="78">
        <v>2016.4430000000002</v>
      </c>
      <c r="E41" s="85" t="s">
        <v>4</v>
      </c>
      <c r="F41" s="78">
        <f t="shared" si="0"/>
        <v>2016.4430000000002</v>
      </c>
      <c r="G41" s="78">
        <v>3225</v>
      </c>
      <c r="H41" s="78">
        <f t="shared" si="1"/>
        <v>13072.393</v>
      </c>
      <c r="I41" s="78">
        <v>568</v>
      </c>
      <c r="J41" s="78">
        <f t="shared" si="2"/>
        <v>101.88799999999901</v>
      </c>
      <c r="K41" s="85" t="s">
        <v>4</v>
      </c>
      <c r="L41" s="78">
        <v>13.785</v>
      </c>
      <c r="M41" s="78">
        <v>3502.7200000000003</v>
      </c>
      <c r="N41" s="78">
        <v>8886</v>
      </c>
      <c r="O41" s="78">
        <f t="shared" si="3"/>
        <v>16609.345794392524</v>
      </c>
      <c r="P41" s="78">
        <f t="shared" si="4"/>
        <v>63.819507000413154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</row>
    <row r="42" spans="1:232" ht="12" customHeight="1">
      <c r="A42" s="76">
        <v>1994</v>
      </c>
      <c r="B42" s="77">
        <f>'[1]Pop'!D215</f>
        <v>263.436</v>
      </c>
      <c r="C42" s="78">
        <v>7668.99</v>
      </c>
      <c r="D42" s="78">
        <v>1791.251</v>
      </c>
      <c r="E42" s="85" t="s">
        <v>4</v>
      </c>
      <c r="F42" s="78">
        <f t="shared" si="0"/>
        <v>1791.251</v>
      </c>
      <c r="G42" s="78">
        <v>3512</v>
      </c>
      <c r="H42" s="78">
        <f t="shared" si="1"/>
        <v>12972.241</v>
      </c>
      <c r="I42" s="78">
        <v>666</v>
      </c>
      <c r="J42" s="78">
        <f t="shared" si="2"/>
        <v>75.18574999999873</v>
      </c>
      <c r="K42" s="85" t="s">
        <v>4</v>
      </c>
      <c r="L42" s="78">
        <v>13.846</v>
      </c>
      <c r="M42" s="78">
        <v>3145.4300000000003</v>
      </c>
      <c r="N42" s="78">
        <v>9071.779250000001</v>
      </c>
      <c r="O42" s="78">
        <f t="shared" si="3"/>
        <v>16956.596728971963</v>
      </c>
      <c r="P42" s="78">
        <f t="shared" si="4"/>
        <v>64.36704447748966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</row>
    <row r="43" spans="1:232" ht="12" customHeight="1">
      <c r="A43" s="76">
        <v>1995</v>
      </c>
      <c r="B43" s="77">
        <f>'[1]Pop'!D216</f>
        <v>266.557</v>
      </c>
      <c r="C43" s="78">
        <v>7978.131</v>
      </c>
      <c r="D43" s="78">
        <v>1760.353</v>
      </c>
      <c r="E43" s="85" t="s">
        <v>4</v>
      </c>
      <c r="F43" s="78">
        <f t="shared" si="0"/>
        <v>1760.353</v>
      </c>
      <c r="G43" s="78">
        <v>3139</v>
      </c>
      <c r="H43" s="78">
        <f t="shared" si="1"/>
        <v>12877.484</v>
      </c>
      <c r="I43" s="78">
        <v>617</v>
      </c>
      <c r="J43" s="78">
        <f t="shared" si="2"/>
        <v>76.87730999999985</v>
      </c>
      <c r="K43" s="85" t="s">
        <v>4</v>
      </c>
      <c r="L43" s="78">
        <v>17.415</v>
      </c>
      <c r="M43" s="78">
        <v>2908.074</v>
      </c>
      <c r="N43" s="78">
        <v>9258.117690000001</v>
      </c>
      <c r="O43" s="78">
        <f t="shared" si="3"/>
        <v>17304.892878504674</v>
      </c>
      <c r="P43" s="78">
        <f t="shared" si="4"/>
        <v>64.92004666358292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</row>
    <row r="44" spans="1:16" ht="12" customHeight="1">
      <c r="A44" s="33">
        <v>1996</v>
      </c>
      <c r="B44" s="51">
        <f>'[1]Pop'!D217</f>
        <v>269.667</v>
      </c>
      <c r="C44" s="34">
        <v>7267.960999999999</v>
      </c>
      <c r="D44" s="34">
        <v>2926.527</v>
      </c>
      <c r="E44" s="39" t="s">
        <v>4</v>
      </c>
      <c r="F44" s="34">
        <f t="shared" si="0"/>
        <v>2926.527</v>
      </c>
      <c r="G44" s="34">
        <v>2909</v>
      </c>
      <c r="H44" s="34">
        <f t="shared" si="1"/>
        <v>13103.488</v>
      </c>
      <c r="I44" s="34">
        <v>531.1599591211</v>
      </c>
      <c r="J44" s="34">
        <f t="shared" si="2"/>
        <v>-21.636027065827875</v>
      </c>
      <c r="K44" s="39" t="s">
        <v>4</v>
      </c>
      <c r="L44" s="34">
        <v>18.476599999999998</v>
      </c>
      <c r="M44" s="34">
        <v>3194.568</v>
      </c>
      <c r="N44" s="34">
        <v>9380.919467944726</v>
      </c>
      <c r="O44" s="34">
        <f t="shared" si="3"/>
        <v>17534.428912046216</v>
      </c>
      <c r="P44" s="34">
        <f t="shared" si="4"/>
        <v>65.02252374983301</v>
      </c>
    </row>
    <row r="45" spans="1:16" ht="12" customHeight="1">
      <c r="A45" s="33">
        <v>1997</v>
      </c>
      <c r="B45" s="51">
        <f>'[1]Pop'!D218</f>
        <v>272.912</v>
      </c>
      <c r="C45" s="34">
        <v>7417.869</v>
      </c>
      <c r="D45" s="34">
        <v>2676.809</v>
      </c>
      <c r="E45" s="39" t="s">
        <v>4</v>
      </c>
      <c r="F45" s="34">
        <f t="shared" si="0"/>
        <v>2676.809</v>
      </c>
      <c r="G45" s="34">
        <v>3195</v>
      </c>
      <c r="H45" s="34">
        <f t="shared" si="1"/>
        <v>13289.678</v>
      </c>
      <c r="I45" s="34">
        <v>439.9857988691</v>
      </c>
      <c r="J45" s="34">
        <f t="shared" si="2"/>
        <v>-20.47335059634861</v>
      </c>
      <c r="K45" s="39" t="s">
        <v>4</v>
      </c>
      <c r="L45" s="34">
        <v>20.839000000000002</v>
      </c>
      <c r="M45" s="34">
        <v>3376.538</v>
      </c>
      <c r="N45" s="34">
        <v>9472.788551727248</v>
      </c>
      <c r="O45" s="34">
        <f t="shared" si="3"/>
        <v>17706.146825658405</v>
      </c>
      <c r="P45" s="34">
        <f t="shared" si="4"/>
        <v>64.8785939264613</v>
      </c>
    </row>
    <row r="46" spans="1:16" ht="12" customHeight="1">
      <c r="A46" s="33">
        <v>1998</v>
      </c>
      <c r="B46" s="51">
        <f>'[1]Pop'!D219</f>
        <v>276.115</v>
      </c>
      <c r="C46" s="34">
        <v>7880.981999999999</v>
      </c>
      <c r="D46" s="34">
        <v>2147.532</v>
      </c>
      <c r="E46" s="39" t="s">
        <v>4</v>
      </c>
      <c r="F46" s="34">
        <f t="shared" si="0"/>
        <v>2147.532</v>
      </c>
      <c r="G46" s="34">
        <v>3377</v>
      </c>
      <c r="H46" s="34">
        <f t="shared" si="1"/>
        <v>13405.514</v>
      </c>
      <c r="I46" s="34">
        <v>441.27365000000003</v>
      </c>
      <c r="J46" s="34">
        <f t="shared" si="2"/>
        <v>-70.33525643693793</v>
      </c>
      <c r="K46" s="39" t="s">
        <v>4</v>
      </c>
      <c r="L46" s="34">
        <v>21.396</v>
      </c>
      <c r="M46" s="34">
        <v>3421.5950000000003</v>
      </c>
      <c r="N46" s="34">
        <v>9591.584606436938</v>
      </c>
      <c r="O46" s="34">
        <f t="shared" si="3"/>
        <v>17928.19552605035</v>
      </c>
      <c r="P46" s="34">
        <f t="shared" si="4"/>
        <v>64.93017592687956</v>
      </c>
    </row>
    <row r="47" spans="1:16" ht="12" customHeight="1">
      <c r="A47" s="33">
        <v>1999</v>
      </c>
      <c r="B47" s="51">
        <f>'[1]Pop'!D220</f>
        <v>279.295</v>
      </c>
      <c r="C47" s="34">
        <v>9099.813000000002</v>
      </c>
      <c r="D47" s="34">
        <v>1805.7910000000002</v>
      </c>
      <c r="E47" s="39" t="s">
        <v>4</v>
      </c>
      <c r="F47" s="34">
        <f t="shared" si="0"/>
        <v>1805.7910000000002</v>
      </c>
      <c r="G47" s="34">
        <v>3421</v>
      </c>
      <c r="H47" s="34">
        <f t="shared" si="1"/>
        <v>14326.604000000003</v>
      </c>
      <c r="I47" s="34">
        <v>431.89105969469995</v>
      </c>
      <c r="J47" s="34">
        <f t="shared" si="2"/>
        <v>108.66573648389385</v>
      </c>
      <c r="K47" s="39" t="s">
        <v>4</v>
      </c>
      <c r="L47" s="34">
        <v>26.016999999999996</v>
      </c>
      <c r="M47" s="34">
        <v>3854.8140000000003</v>
      </c>
      <c r="N47" s="34">
        <v>9905.21620382141</v>
      </c>
      <c r="O47" s="34">
        <f t="shared" si="3"/>
        <v>18514.42281088114</v>
      </c>
      <c r="P47" s="34">
        <f t="shared" si="4"/>
        <v>66.28984697499467</v>
      </c>
    </row>
    <row r="48" spans="1:16" ht="12" customHeight="1">
      <c r="A48" s="33">
        <v>2000</v>
      </c>
      <c r="B48" s="51">
        <f>'[1]Pop'!D221</f>
        <v>282.385</v>
      </c>
      <c r="C48" s="61">
        <v>8955.482</v>
      </c>
      <c r="D48" s="61">
        <v>1638.644</v>
      </c>
      <c r="E48" s="39" t="s">
        <v>4</v>
      </c>
      <c r="F48" s="34">
        <f t="shared" si="0"/>
        <v>1638.644</v>
      </c>
      <c r="G48" s="62">
        <v>3855</v>
      </c>
      <c r="H48" s="34">
        <f t="shared" si="1"/>
        <v>14449.126</v>
      </c>
      <c r="I48" s="61">
        <v>267.3461482107</v>
      </c>
      <c r="J48" s="34">
        <f t="shared" si="2"/>
        <v>-84.53810443875045</v>
      </c>
      <c r="K48" s="39" t="s">
        <v>4</v>
      </c>
      <c r="L48" s="62">
        <v>30.451</v>
      </c>
      <c r="M48" s="62">
        <v>4336.536</v>
      </c>
      <c r="N48" s="61">
        <v>9899.33095622805</v>
      </c>
      <c r="O48" s="34">
        <f t="shared" si="3"/>
        <v>18503.42234808981</v>
      </c>
      <c r="P48" s="34">
        <f aca="true" t="shared" si="5" ref="P48:P53">O48/B48</f>
        <v>65.52551427338496</v>
      </c>
    </row>
    <row r="49" spans="1:16" ht="12" customHeight="1">
      <c r="A49" s="76">
        <v>2001</v>
      </c>
      <c r="B49" s="77">
        <f>'[1]Pop'!D222</f>
        <v>285.309019</v>
      </c>
      <c r="C49" s="86">
        <v>8641.964</v>
      </c>
      <c r="D49" s="86">
        <v>1642.866</v>
      </c>
      <c r="E49" s="85" t="s">
        <v>4</v>
      </c>
      <c r="F49" s="78">
        <f t="shared" si="0"/>
        <v>1642.866</v>
      </c>
      <c r="G49" s="87">
        <v>4336.536</v>
      </c>
      <c r="H49" s="78">
        <f t="shared" si="1"/>
        <v>14621.366</v>
      </c>
      <c r="I49" s="86">
        <v>338.52894000000003</v>
      </c>
      <c r="J49" s="78">
        <f t="shared" si="2"/>
        <v>-125.51446544164901</v>
      </c>
      <c r="K49" s="85" t="s">
        <v>4</v>
      </c>
      <c r="L49" s="87">
        <v>44.432</v>
      </c>
      <c r="M49" s="87">
        <v>4525.132</v>
      </c>
      <c r="N49" s="86">
        <v>9838.78752544165</v>
      </c>
      <c r="O49" s="78">
        <f t="shared" si="3"/>
        <v>18390.25705690028</v>
      </c>
      <c r="P49" s="78">
        <f t="shared" si="5"/>
        <v>64.45732813269488</v>
      </c>
    </row>
    <row r="50" spans="1:16" ht="12" customHeight="1">
      <c r="A50" s="76">
        <v>2002</v>
      </c>
      <c r="B50" s="77">
        <f>'[1]Pop'!D223</f>
        <v>288.104818</v>
      </c>
      <c r="C50" s="86">
        <v>7504.459</v>
      </c>
      <c r="D50" s="86">
        <v>1573.7730000000001</v>
      </c>
      <c r="E50" s="85" t="s">
        <v>4</v>
      </c>
      <c r="F50" s="78">
        <f aca="true" t="shared" si="6" ref="F50:F55">SUM(D50,E50)</f>
        <v>1573.7730000000001</v>
      </c>
      <c r="G50" s="87">
        <v>4525.131</v>
      </c>
      <c r="H50" s="78">
        <f aca="true" t="shared" si="7" ref="H50:H55">SUM(C50,F50,G50)</f>
        <v>13603.363000000001</v>
      </c>
      <c r="I50" s="86">
        <v>354.94068319595</v>
      </c>
      <c r="J50" s="78">
        <f aca="true" t="shared" si="8" ref="J50:J55">H50-SUM(I50,K50,L50,M50,N50)</f>
        <v>46.7191559888779</v>
      </c>
      <c r="K50" s="85" t="s">
        <v>4</v>
      </c>
      <c r="L50" s="87">
        <v>27.924</v>
      </c>
      <c r="M50" s="87">
        <v>3431.663</v>
      </c>
      <c r="N50" s="86">
        <v>9742.116160815174</v>
      </c>
      <c r="O50" s="78">
        <f t="shared" si="3"/>
        <v>18209.56291741154</v>
      </c>
      <c r="P50" s="78">
        <f t="shared" si="5"/>
        <v>63.20464560023962</v>
      </c>
    </row>
    <row r="51" spans="1:16" ht="12" customHeight="1">
      <c r="A51" s="76">
        <v>2003</v>
      </c>
      <c r="B51" s="77">
        <f>'[1]Pop'!D224</f>
        <v>290.819634</v>
      </c>
      <c r="C51" s="86">
        <v>8929.314</v>
      </c>
      <c r="D51" s="86">
        <v>1563.6589999999999</v>
      </c>
      <c r="E51" s="85" t="s">
        <v>4</v>
      </c>
      <c r="F51" s="78">
        <f t="shared" si="6"/>
        <v>1563.6589999999999</v>
      </c>
      <c r="G51" s="87">
        <v>3431.6630000000005</v>
      </c>
      <c r="H51" s="78">
        <f t="shared" si="7"/>
        <v>13924.636</v>
      </c>
      <c r="I51" s="86">
        <v>353.588708668011</v>
      </c>
      <c r="J51" s="78">
        <f t="shared" si="8"/>
        <v>-11.626538419672215</v>
      </c>
      <c r="K51" s="85" t="s">
        <v>4</v>
      </c>
      <c r="L51" s="87">
        <v>27.224000000000004</v>
      </c>
      <c r="M51" s="87">
        <v>4087.942</v>
      </c>
      <c r="N51" s="86">
        <v>9467.507829751661</v>
      </c>
      <c r="O51" s="78">
        <f t="shared" si="3"/>
        <v>17696.276317292824</v>
      </c>
      <c r="P51" s="78">
        <f t="shared" si="5"/>
        <v>60.849661606041444</v>
      </c>
    </row>
    <row r="52" spans="1:16" ht="12" customHeight="1">
      <c r="A52" s="76">
        <v>2004</v>
      </c>
      <c r="B52" s="77">
        <f>'[1]Pop'!D225</f>
        <v>293.463185</v>
      </c>
      <c r="C52" s="86">
        <v>8366.37</v>
      </c>
      <c r="D52" s="86">
        <v>1652.4809999999998</v>
      </c>
      <c r="E52" s="85" t="s">
        <v>4</v>
      </c>
      <c r="F52" s="78">
        <f t="shared" si="6"/>
        <v>1652.4809999999998</v>
      </c>
      <c r="G52" s="87">
        <v>4087.942</v>
      </c>
      <c r="H52" s="78">
        <f t="shared" si="7"/>
        <v>14106.793000000001</v>
      </c>
      <c r="I52" s="86">
        <v>458.900594517925</v>
      </c>
      <c r="J52" s="78">
        <f t="shared" si="8"/>
        <v>-86.38276122161187</v>
      </c>
      <c r="K52" s="85" t="s">
        <v>4</v>
      </c>
      <c r="L52" s="87">
        <v>44.284</v>
      </c>
      <c r="M52" s="87">
        <v>4029.1749999999997</v>
      </c>
      <c r="N52" s="86">
        <v>9660.816166703687</v>
      </c>
      <c r="O52" s="78">
        <f t="shared" si="3"/>
        <v>18057.600311595677</v>
      </c>
      <c r="P52" s="78">
        <f t="shared" si="5"/>
        <v>61.53276197692626</v>
      </c>
    </row>
    <row r="53" spans="1:16" ht="12" customHeight="1">
      <c r="A53" s="76">
        <v>2005</v>
      </c>
      <c r="B53" s="77">
        <f>'[1]Pop'!D226</f>
        <v>296.186216</v>
      </c>
      <c r="C53" s="86">
        <v>7477.460000000001</v>
      </c>
      <c r="D53" s="86">
        <v>2142.857</v>
      </c>
      <c r="E53" s="85" t="s">
        <v>4</v>
      </c>
      <c r="F53" s="78">
        <f t="shared" si="6"/>
        <v>2142.857</v>
      </c>
      <c r="G53" s="87">
        <v>4029.175</v>
      </c>
      <c r="H53" s="78">
        <f t="shared" si="7"/>
        <v>13649.492000000002</v>
      </c>
      <c r="I53" s="86">
        <v>403.796486559485</v>
      </c>
      <c r="J53" s="78">
        <f t="shared" si="8"/>
        <v>-139.73155664223304</v>
      </c>
      <c r="K53" s="85" t="s">
        <v>4</v>
      </c>
      <c r="L53" s="87">
        <v>51.863</v>
      </c>
      <c r="M53" s="87">
        <v>3357.0429999999997</v>
      </c>
      <c r="N53" s="86">
        <v>9976.52107008275</v>
      </c>
      <c r="O53" s="78">
        <f t="shared" si="3"/>
        <v>18647.702934734112</v>
      </c>
      <c r="P53" s="78">
        <f t="shared" si="5"/>
        <v>62.95938813956863</v>
      </c>
    </row>
    <row r="54" spans="1:16" ht="12" customHeight="1">
      <c r="A54" s="33">
        <v>2006</v>
      </c>
      <c r="B54" s="51">
        <f>'[1]Pop'!D227</f>
        <v>298.995825</v>
      </c>
      <c r="C54" s="61">
        <v>7755.667</v>
      </c>
      <c r="D54" s="61">
        <v>3195.453</v>
      </c>
      <c r="E54" s="39" t="s">
        <v>4</v>
      </c>
      <c r="F54" s="34">
        <f t="shared" si="6"/>
        <v>3195.453</v>
      </c>
      <c r="G54" s="62">
        <v>3357.0429999999997</v>
      </c>
      <c r="H54" s="34">
        <f t="shared" si="7"/>
        <v>14308.163</v>
      </c>
      <c r="I54" s="61">
        <v>435.815961502787</v>
      </c>
      <c r="J54" s="34">
        <f t="shared" si="8"/>
        <v>-151.77930621683663</v>
      </c>
      <c r="K54" s="39" t="s">
        <v>4</v>
      </c>
      <c r="L54" s="62">
        <v>49.132000000000005</v>
      </c>
      <c r="M54" s="62">
        <v>4038.985</v>
      </c>
      <c r="N54" s="61">
        <v>9936.00934471405</v>
      </c>
      <c r="O54" s="34">
        <f t="shared" si="3"/>
        <v>18571.980083577662</v>
      </c>
      <c r="P54" s="34">
        <f aca="true" t="shared" si="9" ref="P54:P60">O54/B54</f>
        <v>62.11451308250763</v>
      </c>
    </row>
    <row r="55" spans="1:16" ht="12" customHeight="1">
      <c r="A55" s="33">
        <v>2007</v>
      </c>
      <c r="B55" s="51">
        <f>'[1]Pop'!D228</f>
        <v>302.003917</v>
      </c>
      <c r="C55" s="61">
        <v>8467.138</v>
      </c>
      <c r="D55" s="61">
        <v>2238.475</v>
      </c>
      <c r="E55" s="39" t="s">
        <v>4</v>
      </c>
      <c r="F55" s="34">
        <f t="shared" si="6"/>
        <v>2238.475</v>
      </c>
      <c r="G55" s="62">
        <v>4038.985</v>
      </c>
      <c r="H55" s="34">
        <f t="shared" si="7"/>
        <v>14744.598000000002</v>
      </c>
      <c r="I55" s="61">
        <v>573.7453800000001</v>
      </c>
      <c r="J55" s="34">
        <f t="shared" si="8"/>
        <v>231.10177273855152</v>
      </c>
      <c r="K55" s="39" t="s">
        <v>4</v>
      </c>
      <c r="L55" s="62">
        <v>54.584999999999994</v>
      </c>
      <c r="M55" s="62">
        <v>4009.251</v>
      </c>
      <c r="N55" s="61">
        <v>9875.91484726145</v>
      </c>
      <c r="O55" s="34">
        <f t="shared" si="3"/>
        <v>18459.65392011486</v>
      </c>
      <c r="P55" s="34">
        <f t="shared" si="9"/>
        <v>61.12388906569996</v>
      </c>
    </row>
    <row r="56" spans="1:16" ht="12" customHeight="1">
      <c r="A56" s="33">
        <v>2008</v>
      </c>
      <c r="B56" s="51">
        <f>'[1]Pop'!D229</f>
        <v>304.797761</v>
      </c>
      <c r="C56" s="61">
        <v>7947.309</v>
      </c>
      <c r="D56" s="61">
        <v>2843.832</v>
      </c>
      <c r="E56" s="39" t="s">
        <v>4</v>
      </c>
      <c r="F56" s="34">
        <f aca="true" t="shared" si="10" ref="F56:F67">SUM(D56,E56)</f>
        <v>2843.832</v>
      </c>
      <c r="G56" s="62">
        <v>4009.251</v>
      </c>
      <c r="H56" s="34">
        <f aca="true" t="shared" si="11" ref="H56:H67">SUM(C56,F56,G56)</f>
        <v>14800.392</v>
      </c>
      <c r="I56" s="61">
        <v>324.65524000000005</v>
      </c>
      <c r="J56" s="34">
        <f aca="true" t="shared" si="12" ref="J56:J67">H56-SUM(I56,K56,L56,M56,N56)</f>
        <v>-174.48502866627314</v>
      </c>
      <c r="K56" s="39" t="s">
        <v>4</v>
      </c>
      <c r="L56" s="62">
        <v>61.186</v>
      </c>
      <c r="M56" s="62">
        <v>3984.022</v>
      </c>
      <c r="N56" s="61">
        <v>10605.013788666274</v>
      </c>
      <c r="O56" s="34">
        <f aca="true" t="shared" si="13" ref="O56:O61">N56/1.07*2</f>
        <v>19822.455679750045</v>
      </c>
      <c r="P56" s="34">
        <f t="shared" si="9"/>
        <v>65.0347811437829</v>
      </c>
    </row>
    <row r="57" spans="1:16" ht="12" customHeight="1">
      <c r="A57" s="33">
        <v>2009</v>
      </c>
      <c r="B57" s="51">
        <f>'[1]Pop'!D230</f>
        <v>307.439406</v>
      </c>
      <c r="C57" s="61">
        <v>7537.496999999999</v>
      </c>
      <c r="D57" s="61">
        <v>2800.049</v>
      </c>
      <c r="E57" s="39" t="s">
        <v>4</v>
      </c>
      <c r="F57" s="34">
        <f t="shared" si="10"/>
        <v>2800.049</v>
      </c>
      <c r="G57" s="62">
        <v>3984.022</v>
      </c>
      <c r="H57" s="34">
        <f t="shared" si="11"/>
        <v>14321.568</v>
      </c>
      <c r="I57" s="61">
        <v>329.15423000000004</v>
      </c>
      <c r="J57" s="34">
        <f t="shared" si="12"/>
        <v>-29.713512175827418</v>
      </c>
      <c r="K57" s="39" t="s">
        <v>4</v>
      </c>
      <c r="L57" s="62">
        <v>40.765</v>
      </c>
      <c r="M57" s="62">
        <v>3559.442</v>
      </c>
      <c r="N57" s="61">
        <v>10421.920282175826</v>
      </c>
      <c r="O57" s="34">
        <f t="shared" si="13"/>
        <v>19480.22482649687</v>
      </c>
      <c r="P57" s="34">
        <f t="shared" si="9"/>
        <v>63.362810512640884</v>
      </c>
    </row>
    <row r="58" spans="1:16" ht="12" customHeight="1">
      <c r="A58" s="33">
        <v>2010</v>
      </c>
      <c r="B58" s="51">
        <f>'[1]Pop'!D231</f>
        <v>309.741279</v>
      </c>
      <c r="C58" s="61">
        <v>8421.546</v>
      </c>
      <c r="D58" s="61">
        <v>3395.7650000000003</v>
      </c>
      <c r="E58" s="39" t="s">
        <v>4</v>
      </c>
      <c r="F58" s="34">
        <f t="shared" si="10"/>
        <v>3395.7650000000003</v>
      </c>
      <c r="G58" s="62">
        <v>3559.442</v>
      </c>
      <c r="H58" s="34">
        <f t="shared" si="11"/>
        <v>15376.753</v>
      </c>
      <c r="I58" s="61">
        <v>491.03733</v>
      </c>
      <c r="J58" s="34">
        <f t="shared" si="12"/>
        <v>59.6661355453889</v>
      </c>
      <c r="K58" s="39" t="s">
        <v>4</v>
      </c>
      <c r="L58" s="62">
        <v>34.376999999999995</v>
      </c>
      <c r="M58" s="62">
        <v>3868.786</v>
      </c>
      <c r="N58" s="61">
        <v>10922.886534454612</v>
      </c>
      <c r="O58" s="34">
        <f t="shared" si="13"/>
        <v>20416.610344774974</v>
      </c>
      <c r="P58" s="34">
        <f t="shared" si="9"/>
        <v>65.915045003656</v>
      </c>
    </row>
    <row r="59" spans="1:16" ht="12" customHeight="1">
      <c r="A59" s="82">
        <v>2011</v>
      </c>
      <c r="B59" s="83">
        <f>'[1]Pop'!D232</f>
        <v>311.973914</v>
      </c>
      <c r="C59" s="88">
        <v>7600.407999999999</v>
      </c>
      <c r="D59" s="88">
        <v>3890.7449999999994</v>
      </c>
      <c r="E59" s="85" t="s">
        <v>4</v>
      </c>
      <c r="F59" s="84">
        <f t="shared" si="10"/>
        <v>3890.7449999999994</v>
      </c>
      <c r="G59" s="90">
        <v>3868.786</v>
      </c>
      <c r="H59" s="84">
        <f t="shared" si="11"/>
        <v>15359.938999999998</v>
      </c>
      <c r="I59" s="88">
        <v>548.02571</v>
      </c>
      <c r="J59" s="84">
        <f t="shared" si="12"/>
        <v>3.7019870001240633</v>
      </c>
      <c r="K59" s="89" t="s">
        <v>4</v>
      </c>
      <c r="L59" s="90">
        <v>32.429</v>
      </c>
      <c r="M59" s="90">
        <v>3780.248</v>
      </c>
      <c r="N59" s="88">
        <v>10995.534302999875</v>
      </c>
      <c r="O59" s="84">
        <f t="shared" si="13"/>
        <v>20552.400566354903</v>
      </c>
      <c r="P59" s="84">
        <f t="shared" si="9"/>
        <v>65.87858677938985</v>
      </c>
    </row>
    <row r="60" spans="1:16" ht="12" customHeight="1">
      <c r="A60" s="76">
        <v>2012</v>
      </c>
      <c r="B60" s="77">
        <f>'[1]Pop'!D233</f>
        <v>314.167558</v>
      </c>
      <c r="C60" s="88">
        <v>9006.237</v>
      </c>
      <c r="D60" s="88">
        <v>3430.543</v>
      </c>
      <c r="E60" s="85" t="s">
        <v>4</v>
      </c>
      <c r="F60" s="84">
        <f t="shared" si="10"/>
        <v>3430.543</v>
      </c>
      <c r="G60" s="90">
        <v>3780.248</v>
      </c>
      <c r="H60" s="84">
        <f t="shared" si="11"/>
        <v>16217.027999999998</v>
      </c>
      <c r="I60" s="88">
        <v>424.53245000000004</v>
      </c>
      <c r="J60" s="84">
        <f t="shared" si="12"/>
        <v>-60.713207979582876</v>
      </c>
      <c r="K60" s="89" t="s">
        <v>4</v>
      </c>
      <c r="L60" s="103">
        <v>33.917</v>
      </c>
      <c r="M60" s="90">
        <v>4620.544</v>
      </c>
      <c r="N60" s="88">
        <v>11198.747757979581</v>
      </c>
      <c r="O60" s="84">
        <f t="shared" si="13"/>
        <v>20932.238799961833</v>
      </c>
      <c r="P60" s="84">
        <f t="shared" si="9"/>
        <v>66.62762677730663</v>
      </c>
    </row>
    <row r="61" spans="1:16" ht="12" customHeight="1">
      <c r="A61" s="82">
        <v>2013</v>
      </c>
      <c r="B61" s="83">
        <f>'[1]Pop'!D234</f>
        <v>316.294766</v>
      </c>
      <c r="C61" s="88">
        <v>8730.855</v>
      </c>
      <c r="D61" s="88">
        <v>3322.5750000000003</v>
      </c>
      <c r="E61" s="85" t="s">
        <v>4</v>
      </c>
      <c r="F61" s="84">
        <f t="shared" si="10"/>
        <v>3322.5750000000003</v>
      </c>
      <c r="G61" s="90">
        <v>4620.544</v>
      </c>
      <c r="H61" s="84">
        <f t="shared" si="11"/>
        <v>16673.974000000002</v>
      </c>
      <c r="I61" s="88">
        <v>429.34733000000006</v>
      </c>
      <c r="J61" s="84">
        <f t="shared" si="12"/>
        <v>270.3382215122256</v>
      </c>
      <c r="K61" s="89" t="s">
        <v>4</v>
      </c>
      <c r="L61" s="103">
        <v>112.702</v>
      </c>
      <c r="M61" s="90">
        <v>4355.312</v>
      </c>
      <c r="N61" s="88">
        <v>11506.274448487777</v>
      </c>
      <c r="O61" s="84">
        <f t="shared" si="13"/>
        <v>21507.055043902386</v>
      </c>
      <c r="P61" s="84">
        <f aca="true" t="shared" si="14" ref="P61:P67">O61/B61</f>
        <v>67.99687303046422</v>
      </c>
    </row>
    <row r="62" spans="1:16" ht="12" customHeight="1">
      <c r="A62" s="82">
        <v>2014</v>
      </c>
      <c r="B62" s="83">
        <f>'[1]Pop'!D235</f>
        <v>318.576955</v>
      </c>
      <c r="C62" s="88">
        <v>8501.848</v>
      </c>
      <c r="D62" s="88">
        <v>3447.6040000000003</v>
      </c>
      <c r="E62" s="85" t="s">
        <v>4</v>
      </c>
      <c r="F62" s="84">
        <f t="shared" si="10"/>
        <v>3447.6040000000003</v>
      </c>
      <c r="G62" s="90">
        <v>4355.312</v>
      </c>
      <c r="H62" s="84">
        <f t="shared" si="11"/>
        <v>16304.764000000001</v>
      </c>
      <c r="I62" s="88">
        <v>444.78039</v>
      </c>
      <c r="J62" s="84">
        <f t="shared" si="12"/>
        <v>41.12202518664162</v>
      </c>
      <c r="K62" s="89" t="s">
        <v>4</v>
      </c>
      <c r="L62" s="103">
        <v>33.138000000000005</v>
      </c>
      <c r="M62" s="90">
        <v>4119.849</v>
      </c>
      <c r="N62" s="88">
        <v>11665.874584813359</v>
      </c>
      <c r="O62" s="84">
        <f aca="true" t="shared" si="15" ref="O62:O67">N62/1.07*2</f>
        <v>21805.373055725904</v>
      </c>
      <c r="P62" s="84">
        <f t="shared" si="14"/>
        <v>68.44617199547878</v>
      </c>
    </row>
    <row r="63" spans="1:16" ht="12" customHeight="1">
      <c r="A63" s="82">
        <v>2015</v>
      </c>
      <c r="B63" s="83">
        <f>'[1]Pop'!D236</f>
        <v>320.870703</v>
      </c>
      <c r="C63" s="88">
        <v>8500.221</v>
      </c>
      <c r="D63" s="88">
        <v>3576.1507194175</v>
      </c>
      <c r="E63" s="89" t="s">
        <v>4</v>
      </c>
      <c r="F63" s="84">
        <f t="shared" si="10"/>
        <v>3576.1507194175</v>
      </c>
      <c r="G63" s="90">
        <v>4119.849</v>
      </c>
      <c r="H63" s="84">
        <f t="shared" si="11"/>
        <v>16196.2207194175</v>
      </c>
      <c r="I63" s="88">
        <v>386.22911</v>
      </c>
      <c r="J63" s="84">
        <f t="shared" si="12"/>
        <v>-45.958316015641685</v>
      </c>
      <c r="K63" s="89" t="s">
        <v>4</v>
      </c>
      <c r="L63" s="103">
        <v>23.854</v>
      </c>
      <c r="M63" s="90">
        <v>3960.2430000000004</v>
      </c>
      <c r="N63" s="88">
        <v>11871.852925433142</v>
      </c>
      <c r="O63" s="84">
        <f t="shared" si="15"/>
        <v>22190.379299875032</v>
      </c>
      <c r="P63" s="84">
        <f t="shared" si="14"/>
        <v>69.15676343276199</v>
      </c>
    </row>
    <row r="64" spans="1:16" ht="12" customHeight="1">
      <c r="A64" s="122">
        <v>2016</v>
      </c>
      <c r="B64" s="123">
        <f>'[1]Pop'!D237</f>
        <v>323.161011</v>
      </c>
      <c r="C64" s="127">
        <v>9137</v>
      </c>
      <c r="D64" s="127">
        <v>3563.173</v>
      </c>
      <c r="E64" s="116" t="s">
        <v>4</v>
      </c>
      <c r="F64" s="75">
        <f t="shared" si="10"/>
        <v>3563.173</v>
      </c>
      <c r="G64" s="128">
        <v>3960.2430000000004</v>
      </c>
      <c r="H64" s="75">
        <f t="shared" si="11"/>
        <v>16660.415999999997</v>
      </c>
      <c r="I64" s="127">
        <v>259.86911000000003</v>
      </c>
      <c r="J64" s="75">
        <f t="shared" si="12"/>
        <v>9.065962244247203</v>
      </c>
      <c r="K64" s="116" t="s">
        <v>4</v>
      </c>
      <c r="L64" s="129">
        <v>25.961</v>
      </c>
      <c r="M64" s="128">
        <v>4338.92</v>
      </c>
      <c r="N64" s="127">
        <v>12026.59992775575</v>
      </c>
      <c r="O64" s="112">
        <f t="shared" si="15"/>
        <v>22479.626033188317</v>
      </c>
      <c r="P64" s="112">
        <f t="shared" si="14"/>
        <v>69.56168989454089</v>
      </c>
    </row>
    <row r="65" spans="1:16" ht="12" customHeight="1">
      <c r="A65" s="113">
        <v>2017</v>
      </c>
      <c r="B65" s="114">
        <f>'[1]Pop'!D238</f>
        <v>325.20603</v>
      </c>
      <c r="C65" s="156">
        <v>9008.627</v>
      </c>
      <c r="D65" s="156">
        <v>3294.468</v>
      </c>
      <c r="E65" s="139" t="s">
        <v>4</v>
      </c>
      <c r="F65" s="112">
        <f t="shared" si="10"/>
        <v>3294.468</v>
      </c>
      <c r="G65" s="157">
        <v>4338.92</v>
      </c>
      <c r="H65" s="112">
        <f t="shared" si="11"/>
        <v>16642.015</v>
      </c>
      <c r="I65" s="156">
        <v>346.614</v>
      </c>
      <c r="J65" s="112">
        <f t="shared" si="12"/>
        <v>1107.3690000000006</v>
      </c>
      <c r="K65" s="139" t="s">
        <v>4</v>
      </c>
      <c r="L65" s="159">
        <v>23.848</v>
      </c>
      <c r="M65" s="157">
        <v>3081.449</v>
      </c>
      <c r="N65" s="156">
        <v>12082.734999999999</v>
      </c>
      <c r="O65" s="112">
        <f t="shared" si="15"/>
        <v>22584.551401869154</v>
      </c>
      <c r="P65" s="112">
        <f t="shared" si="14"/>
        <v>69.44690232794623</v>
      </c>
    </row>
    <row r="66" spans="1:16" ht="12" customHeight="1">
      <c r="A66" s="122">
        <v>2018</v>
      </c>
      <c r="B66" s="123">
        <f>'[1]Pop'!D239</f>
        <v>326.923976</v>
      </c>
      <c r="C66" s="127">
        <v>9395.872</v>
      </c>
      <c r="D66" s="127">
        <v>3154.9089999999997</v>
      </c>
      <c r="E66" s="116" t="s">
        <v>4</v>
      </c>
      <c r="F66" s="75">
        <f t="shared" si="10"/>
        <v>3154.9089999999997</v>
      </c>
      <c r="G66" s="128">
        <v>3081.449</v>
      </c>
      <c r="H66" s="75">
        <f t="shared" si="11"/>
        <v>15632.23</v>
      </c>
      <c r="I66" s="127">
        <v>253.575</v>
      </c>
      <c r="J66" s="75">
        <f t="shared" si="12"/>
        <v>-1054.4480000000003</v>
      </c>
      <c r="K66" s="116" t="s">
        <v>4</v>
      </c>
      <c r="L66" s="129">
        <v>30.721</v>
      </c>
      <c r="M66" s="128">
        <v>4357.781</v>
      </c>
      <c r="N66" s="127">
        <v>12044.601</v>
      </c>
      <c r="O66" s="112">
        <f t="shared" si="15"/>
        <v>22513.27289719626</v>
      </c>
      <c r="P66" s="112">
        <f t="shared" si="14"/>
        <v>68.86393947807689</v>
      </c>
    </row>
    <row r="67" spans="1:16" ht="12" customHeight="1" thickBot="1">
      <c r="A67" s="147">
        <v>2019</v>
      </c>
      <c r="B67" s="148">
        <f>'[1]Pop'!D240</f>
        <v>328.475998</v>
      </c>
      <c r="C67" s="152">
        <v>8516.345</v>
      </c>
      <c r="D67" s="130">
        <v>3173.31</v>
      </c>
      <c r="E67" s="158" t="s">
        <v>4</v>
      </c>
      <c r="F67" s="145">
        <f t="shared" si="10"/>
        <v>3173.31</v>
      </c>
      <c r="G67" s="153">
        <v>4357.781</v>
      </c>
      <c r="H67" s="145">
        <f t="shared" si="11"/>
        <v>16047.435999999998</v>
      </c>
      <c r="I67" s="152">
        <v>161.689</v>
      </c>
      <c r="J67" s="145">
        <f t="shared" si="12"/>
        <v>-16.26300000000265</v>
      </c>
      <c r="K67" s="158" t="s">
        <v>4</v>
      </c>
      <c r="L67" s="154">
        <v>24.873</v>
      </c>
      <c r="M67" s="131">
        <v>3816.985</v>
      </c>
      <c r="N67" s="152">
        <v>12060.152</v>
      </c>
      <c r="O67" s="112">
        <f t="shared" si="15"/>
        <v>22542.340186915888</v>
      </c>
      <c r="P67" s="112">
        <f t="shared" si="14"/>
        <v>68.62705440936323</v>
      </c>
    </row>
    <row r="68" spans="1:16" ht="12" customHeight="1" thickTop="1">
      <c r="A68" s="242" t="s">
        <v>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4"/>
    </row>
    <row r="69" spans="1:16" ht="12" customHeight="1">
      <c r="A69" s="252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4"/>
    </row>
    <row r="70" spans="1:16" ht="12" customHeight="1">
      <c r="A70" s="186" t="s">
        <v>79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8"/>
    </row>
    <row r="71" spans="1:16" ht="11.25" customHeight="1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</row>
    <row r="72" spans="1:16" ht="18" customHeight="1">
      <c r="A72" s="186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8"/>
    </row>
    <row r="73" spans="1:16" ht="12" customHeight="1">
      <c r="A73" s="235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7"/>
    </row>
    <row r="74" spans="1:16" ht="12" customHeight="1">
      <c r="A74" s="249" t="s">
        <v>101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1"/>
    </row>
    <row r="77" spans="5:14" ht="12" customHeight="1">
      <c r="E77" s="12"/>
      <c r="F77" s="12"/>
      <c r="G77" s="12"/>
      <c r="H77" s="32"/>
      <c r="L77" s="12"/>
      <c r="M77" s="12"/>
      <c r="N77" s="32"/>
    </row>
    <row r="78" spans="5:14" ht="12" customHeight="1">
      <c r="E78" s="12"/>
      <c r="F78" s="12"/>
      <c r="G78" s="12"/>
      <c r="H78" s="32"/>
      <c r="L78" s="12"/>
      <c r="M78" s="12"/>
      <c r="N78" s="32"/>
    </row>
    <row r="79" spans="12:14" ht="12" customHeight="1">
      <c r="L79" s="12"/>
      <c r="M79" s="12"/>
      <c r="N79" s="32"/>
    </row>
  </sheetData>
  <sheetProtection/>
  <mergeCells count="27">
    <mergeCell ref="D3:F4"/>
    <mergeCell ref="F5:F6"/>
    <mergeCell ref="G3:G6"/>
    <mergeCell ref="I3:I6"/>
    <mergeCell ref="A1:N1"/>
    <mergeCell ref="N2:P3"/>
    <mergeCell ref="N4:N6"/>
    <mergeCell ref="A68:P68"/>
    <mergeCell ref="H3:H6"/>
    <mergeCell ref="M3:M6"/>
    <mergeCell ref="O1:P1"/>
    <mergeCell ref="C3:C6"/>
    <mergeCell ref="D5:D6"/>
    <mergeCell ref="E5:E6"/>
    <mergeCell ref="O5:O6"/>
    <mergeCell ref="A2:A6"/>
    <mergeCell ref="I2:M2"/>
    <mergeCell ref="A74:P74"/>
    <mergeCell ref="A73:P73"/>
    <mergeCell ref="A70:P72"/>
    <mergeCell ref="C7:N7"/>
    <mergeCell ref="K3:K6"/>
    <mergeCell ref="L3:L6"/>
    <mergeCell ref="A69:P69"/>
    <mergeCell ref="J3:J6"/>
    <mergeCell ref="P5:P6"/>
    <mergeCell ref="B2:B6"/>
  </mergeCells>
  <printOptions horizontalCentered="1" verticalCentered="1"/>
  <pageMargins left="0.25" right="0.25" top="0.75" bottom="0.75" header="0" footer="0"/>
  <pageSetup fitToHeight="2" fitToWidth="1"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K98"/>
  <sheetViews>
    <sheetView showZero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O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29" width="12.7109375" style="4" customWidth="1"/>
    <col min="30" max="37" width="12.7109375" style="5" customWidth="1"/>
    <col min="38" max="16384" width="12.7109375" style="6" customWidth="1"/>
  </cols>
  <sheetData>
    <row r="1" spans="1:37" s="47" customFormat="1" ht="12" customHeight="1" thickBot="1">
      <c r="A1" s="168" t="s">
        <v>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5" t="s">
        <v>5</v>
      </c>
      <c r="Q1" s="175"/>
      <c r="R1" s="168" t="s">
        <v>28</v>
      </c>
      <c r="S1" s="168"/>
      <c r="T1" s="168"/>
      <c r="U1" s="168"/>
      <c r="V1" s="168"/>
      <c r="W1" s="168"/>
      <c r="X1" s="168"/>
      <c r="Y1" s="168"/>
      <c r="Z1" s="168"/>
      <c r="AA1" s="168"/>
      <c r="AB1" s="175" t="s">
        <v>5</v>
      </c>
      <c r="AC1" s="175"/>
      <c r="AD1" s="7"/>
      <c r="AE1" s="7"/>
      <c r="AF1" s="7"/>
      <c r="AG1" s="7"/>
      <c r="AH1" s="7"/>
      <c r="AI1" s="7"/>
      <c r="AJ1" s="7"/>
      <c r="AK1" s="46"/>
    </row>
    <row r="2" spans="1:29" ht="12" customHeight="1" thickTop="1">
      <c r="A2" s="192" t="s">
        <v>0</v>
      </c>
      <c r="B2" s="178" t="s">
        <v>39</v>
      </c>
      <c r="C2" s="8" t="s">
        <v>13</v>
      </c>
      <c r="D2" s="9"/>
      <c r="E2" s="9"/>
      <c r="F2" s="9"/>
      <c r="G2" s="9"/>
      <c r="H2" s="8"/>
      <c r="I2" s="8"/>
      <c r="J2" s="9"/>
      <c r="K2" s="9"/>
      <c r="L2" s="255" t="s">
        <v>70</v>
      </c>
      <c r="M2" s="256"/>
      <c r="N2" s="256"/>
      <c r="O2" s="256"/>
      <c r="P2" s="256"/>
      <c r="Q2" s="256"/>
      <c r="R2" s="256"/>
      <c r="S2" s="256"/>
      <c r="T2" s="284"/>
      <c r="U2" s="266" t="s">
        <v>69</v>
      </c>
      <c r="V2" s="267"/>
      <c r="W2" s="267"/>
      <c r="X2" s="267"/>
      <c r="Y2" s="267"/>
      <c r="Z2" s="267"/>
      <c r="AA2" s="267"/>
      <c r="AB2" s="267"/>
      <c r="AC2" s="267"/>
    </row>
    <row r="3" spans="1:29" ht="12" customHeight="1">
      <c r="A3" s="193"/>
      <c r="B3" s="179"/>
      <c r="C3" s="13" t="s">
        <v>14</v>
      </c>
      <c r="D3" s="15"/>
      <c r="E3" s="16"/>
      <c r="F3" s="13" t="s">
        <v>16</v>
      </c>
      <c r="G3" s="15"/>
      <c r="H3" s="16"/>
      <c r="I3" s="13" t="s">
        <v>95</v>
      </c>
      <c r="J3" s="15"/>
      <c r="K3" s="16"/>
      <c r="L3" s="13" t="s">
        <v>17</v>
      </c>
      <c r="M3" s="15"/>
      <c r="N3" s="16"/>
      <c r="O3" s="13" t="s">
        <v>18</v>
      </c>
      <c r="P3" s="15"/>
      <c r="Q3" s="16"/>
      <c r="R3" s="13" t="s">
        <v>19</v>
      </c>
      <c r="S3" s="15"/>
      <c r="T3" s="16"/>
      <c r="U3" s="210"/>
      <c r="V3" s="268"/>
      <c r="W3" s="268"/>
      <c r="X3" s="268"/>
      <c r="Y3" s="268"/>
      <c r="Z3" s="268"/>
      <c r="AA3" s="268"/>
      <c r="AB3" s="268"/>
      <c r="AC3" s="268"/>
    </row>
    <row r="4" spans="1:29" ht="12" customHeight="1">
      <c r="A4" s="193"/>
      <c r="B4" s="179"/>
      <c r="C4" s="205" t="s">
        <v>93</v>
      </c>
      <c r="D4" s="205" t="s">
        <v>94</v>
      </c>
      <c r="E4" s="176" t="s">
        <v>1</v>
      </c>
      <c r="F4" s="205" t="s">
        <v>93</v>
      </c>
      <c r="G4" s="205" t="s">
        <v>94</v>
      </c>
      <c r="H4" s="176" t="s">
        <v>1</v>
      </c>
      <c r="I4" s="205" t="s">
        <v>93</v>
      </c>
      <c r="J4" s="205" t="s">
        <v>94</v>
      </c>
      <c r="K4" s="176" t="s">
        <v>1</v>
      </c>
      <c r="L4" s="205" t="s">
        <v>93</v>
      </c>
      <c r="M4" s="205" t="s">
        <v>94</v>
      </c>
      <c r="N4" s="176" t="s">
        <v>1</v>
      </c>
      <c r="O4" s="205" t="s">
        <v>93</v>
      </c>
      <c r="P4" s="205" t="s">
        <v>94</v>
      </c>
      <c r="Q4" s="176" t="s">
        <v>1</v>
      </c>
      <c r="R4" s="205" t="s">
        <v>93</v>
      </c>
      <c r="S4" s="205" t="s">
        <v>94</v>
      </c>
      <c r="T4" s="176" t="s">
        <v>1</v>
      </c>
      <c r="U4" s="281" t="s">
        <v>96</v>
      </c>
      <c r="V4" s="282"/>
      <c r="W4" s="283"/>
      <c r="X4" s="13" t="s">
        <v>1</v>
      </c>
      <c r="Y4" s="14"/>
      <c r="Z4" s="17"/>
      <c r="AA4" s="13" t="s">
        <v>32</v>
      </c>
      <c r="AB4" s="14"/>
      <c r="AC4" s="14"/>
    </row>
    <row r="5" spans="1:30" ht="12" customHeight="1">
      <c r="A5" s="193"/>
      <c r="B5" s="179"/>
      <c r="C5" s="206"/>
      <c r="D5" s="206"/>
      <c r="E5" s="198"/>
      <c r="F5" s="206"/>
      <c r="G5" s="206"/>
      <c r="H5" s="198"/>
      <c r="I5" s="206"/>
      <c r="J5" s="206"/>
      <c r="K5" s="198"/>
      <c r="L5" s="206"/>
      <c r="M5" s="206"/>
      <c r="N5" s="198"/>
      <c r="O5" s="206"/>
      <c r="P5" s="206"/>
      <c r="Q5" s="198"/>
      <c r="R5" s="206"/>
      <c r="S5" s="206"/>
      <c r="T5" s="198"/>
      <c r="U5" s="205" t="s">
        <v>93</v>
      </c>
      <c r="V5" s="205" t="s">
        <v>94</v>
      </c>
      <c r="W5" s="218" t="s">
        <v>1</v>
      </c>
      <c r="X5" s="205" t="s">
        <v>93</v>
      </c>
      <c r="Y5" s="205" t="s">
        <v>94</v>
      </c>
      <c r="Z5" s="218" t="s">
        <v>1</v>
      </c>
      <c r="AA5" s="205" t="s">
        <v>93</v>
      </c>
      <c r="AB5" s="205" t="s">
        <v>94</v>
      </c>
      <c r="AC5" s="169" t="s">
        <v>1</v>
      </c>
      <c r="AD5" s="18"/>
    </row>
    <row r="6" spans="1:29" ht="12" customHeight="1">
      <c r="A6" s="194"/>
      <c r="B6" s="180"/>
      <c r="C6" s="207"/>
      <c r="D6" s="207"/>
      <c r="E6" s="177"/>
      <c r="F6" s="207"/>
      <c r="G6" s="207"/>
      <c r="H6" s="177"/>
      <c r="I6" s="207"/>
      <c r="J6" s="207"/>
      <c r="K6" s="177"/>
      <c r="L6" s="207"/>
      <c r="M6" s="207"/>
      <c r="N6" s="177"/>
      <c r="O6" s="207"/>
      <c r="P6" s="207"/>
      <c r="Q6" s="177"/>
      <c r="R6" s="207"/>
      <c r="S6" s="207"/>
      <c r="T6" s="177"/>
      <c r="U6" s="219"/>
      <c r="V6" s="219"/>
      <c r="W6" s="219"/>
      <c r="X6" s="219"/>
      <c r="Y6" s="219"/>
      <c r="Z6" s="219"/>
      <c r="AA6" s="219"/>
      <c r="AB6" s="219"/>
      <c r="AC6" s="172"/>
    </row>
    <row r="7" spans="1:245" ht="12" customHeight="1">
      <c r="A7" s="63"/>
      <c r="B7" s="57" t="s">
        <v>45</v>
      </c>
      <c r="C7" s="269" t="s">
        <v>49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1"/>
      <c r="U7" s="203" t="s">
        <v>50</v>
      </c>
      <c r="V7" s="204"/>
      <c r="W7" s="204"/>
      <c r="X7" s="203" t="s">
        <v>51</v>
      </c>
      <c r="Y7" s="203"/>
      <c r="Z7" s="203"/>
      <c r="AA7" s="203" t="s">
        <v>52</v>
      </c>
      <c r="AB7" s="203"/>
      <c r="AC7" s="203"/>
      <c r="AD7" s="64" t="s">
        <v>2</v>
      </c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</row>
    <row r="8" spans="1:29" ht="12" customHeight="1">
      <c r="A8" s="33">
        <v>1967</v>
      </c>
      <c r="B8" s="51">
        <f>'[1]Pop'!D188</f>
        <v>198.712</v>
      </c>
      <c r="C8" s="34">
        <v>3</v>
      </c>
      <c r="D8" s="39" t="s">
        <v>4</v>
      </c>
      <c r="E8" s="34">
        <f>SUM(C8,D8)</f>
        <v>3</v>
      </c>
      <c r="F8" s="39" t="s">
        <v>4</v>
      </c>
      <c r="G8" s="39" t="s">
        <v>4</v>
      </c>
      <c r="H8" s="39" t="s">
        <v>4</v>
      </c>
      <c r="I8" s="34">
        <f aca="true" t="shared" si="0" ref="I8:I17">SUM(C8,F8)</f>
        <v>3</v>
      </c>
      <c r="J8" s="39" t="s">
        <v>4</v>
      </c>
      <c r="K8" s="34">
        <f>SUM(I8,J8)</f>
        <v>3</v>
      </c>
      <c r="L8" s="39" t="s">
        <v>4</v>
      </c>
      <c r="M8" s="39" t="s">
        <v>4</v>
      </c>
      <c r="N8" s="53" t="s">
        <v>4</v>
      </c>
      <c r="O8" s="39" t="s">
        <v>4</v>
      </c>
      <c r="P8" s="39" t="s">
        <v>4</v>
      </c>
      <c r="Q8" s="52" t="s">
        <v>4</v>
      </c>
      <c r="R8" s="39" t="s">
        <v>4</v>
      </c>
      <c r="S8" s="39" t="s">
        <v>4</v>
      </c>
      <c r="T8" s="53" t="s">
        <v>4</v>
      </c>
      <c r="U8" s="35">
        <f>I8-SUM(L8,O8,R8)</f>
        <v>3</v>
      </c>
      <c r="V8" s="53" t="s">
        <v>4</v>
      </c>
      <c r="W8" s="34">
        <f>SUM(U8,V8)</f>
        <v>3</v>
      </c>
      <c r="X8" s="34">
        <f>U8*2</f>
        <v>6</v>
      </c>
      <c r="Y8" s="53" t="s">
        <v>4</v>
      </c>
      <c r="Z8" s="34">
        <f>SUM(X8,Y8)</f>
        <v>6</v>
      </c>
      <c r="AA8" s="34">
        <f>X8/B8</f>
        <v>0.030194452272635775</v>
      </c>
      <c r="AB8" s="53" t="s">
        <v>4</v>
      </c>
      <c r="AC8" s="34">
        <f>SUM(AA8,AB8)</f>
        <v>0.030194452272635775</v>
      </c>
    </row>
    <row r="9" spans="1:29" ht="12" customHeight="1">
      <c r="A9" s="33">
        <v>1968</v>
      </c>
      <c r="B9" s="51">
        <f>'[1]Pop'!D189</f>
        <v>200.706</v>
      </c>
      <c r="C9" s="34">
        <v>15</v>
      </c>
      <c r="D9" s="39" t="s">
        <v>4</v>
      </c>
      <c r="E9" s="34">
        <f aca="true" t="shared" si="1" ref="E9:E41">SUM(C9,D9)</f>
        <v>15</v>
      </c>
      <c r="F9" s="39" t="s">
        <v>4</v>
      </c>
      <c r="G9" s="39" t="s">
        <v>4</v>
      </c>
      <c r="H9" s="39" t="s">
        <v>4</v>
      </c>
      <c r="I9" s="34">
        <f t="shared" si="0"/>
        <v>15</v>
      </c>
      <c r="J9" s="39" t="s">
        <v>4</v>
      </c>
      <c r="K9" s="34">
        <f>SUM(I9,J9)</f>
        <v>15</v>
      </c>
      <c r="L9" s="39" t="s">
        <v>4</v>
      </c>
      <c r="M9" s="39" t="s">
        <v>4</v>
      </c>
      <c r="N9" s="53" t="s">
        <v>4</v>
      </c>
      <c r="O9" s="39" t="s">
        <v>4</v>
      </c>
      <c r="P9" s="39" t="s">
        <v>4</v>
      </c>
      <c r="Q9" s="52" t="s">
        <v>4</v>
      </c>
      <c r="R9" s="39" t="s">
        <v>4</v>
      </c>
      <c r="S9" s="39" t="s">
        <v>4</v>
      </c>
      <c r="T9" s="53" t="s">
        <v>4</v>
      </c>
      <c r="U9" s="34">
        <f aca="true" t="shared" si="2" ref="U9:U34">I9-SUM(L9,O9,R9)</f>
        <v>15</v>
      </c>
      <c r="V9" s="53" t="s">
        <v>4</v>
      </c>
      <c r="W9" s="34">
        <f aca="true" t="shared" si="3" ref="W9:W34">SUM(U9,V9)</f>
        <v>15</v>
      </c>
      <c r="X9" s="34">
        <f aca="true" t="shared" si="4" ref="X9:X34">U9*2</f>
        <v>30</v>
      </c>
      <c r="Y9" s="53" t="s">
        <v>4</v>
      </c>
      <c r="Z9" s="34">
        <f aca="true" t="shared" si="5" ref="Z9:Z34">SUM(X9,Y9)</f>
        <v>30</v>
      </c>
      <c r="AA9" s="34">
        <f aca="true" t="shared" si="6" ref="AA9:AA34">X9/B9</f>
        <v>0.14947236256016264</v>
      </c>
      <c r="AB9" s="53" t="s">
        <v>4</v>
      </c>
      <c r="AC9" s="34">
        <f aca="true" t="shared" si="7" ref="AC9:AC34">SUM(AA9,AB9)</f>
        <v>0.14947236256016264</v>
      </c>
    </row>
    <row r="10" spans="1:29" ht="12" customHeight="1">
      <c r="A10" s="33">
        <v>1969</v>
      </c>
      <c r="B10" s="51">
        <f>'[1]Pop'!D190</f>
        <v>202.677</v>
      </c>
      <c r="C10" s="34">
        <v>33</v>
      </c>
      <c r="D10" s="39" t="s">
        <v>4</v>
      </c>
      <c r="E10" s="34">
        <f t="shared" si="1"/>
        <v>33</v>
      </c>
      <c r="F10" s="39" t="s">
        <v>4</v>
      </c>
      <c r="G10" s="39" t="s">
        <v>4</v>
      </c>
      <c r="H10" s="39" t="s">
        <v>4</v>
      </c>
      <c r="I10" s="34">
        <f t="shared" si="0"/>
        <v>33</v>
      </c>
      <c r="J10" s="39" t="s">
        <v>4</v>
      </c>
      <c r="K10" s="34">
        <f aca="true" t="shared" si="8" ref="K10:K34">SUM(I10,J10)</f>
        <v>33</v>
      </c>
      <c r="L10" s="39" t="s">
        <v>4</v>
      </c>
      <c r="M10" s="39" t="s">
        <v>4</v>
      </c>
      <c r="N10" s="53" t="s">
        <v>4</v>
      </c>
      <c r="O10" s="39" t="s">
        <v>4</v>
      </c>
      <c r="P10" s="39" t="s">
        <v>4</v>
      </c>
      <c r="Q10" s="52" t="s">
        <v>4</v>
      </c>
      <c r="R10" s="39" t="s">
        <v>4</v>
      </c>
      <c r="S10" s="39" t="s">
        <v>4</v>
      </c>
      <c r="T10" s="53" t="s">
        <v>4</v>
      </c>
      <c r="U10" s="34">
        <f t="shared" si="2"/>
        <v>33</v>
      </c>
      <c r="V10" s="53" t="s">
        <v>4</v>
      </c>
      <c r="W10" s="34">
        <f t="shared" si="3"/>
        <v>33</v>
      </c>
      <c r="X10" s="34">
        <f t="shared" si="4"/>
        <v>66</v>
      </c>
      <c r="Y10" s="53" t="s">
        <v>4</v>
      </c>
      <c r="Z10" s="34">
        <f t="shared" si="5"/>
        <v>66</v>
      </c>
      <c r="AA10" s="34">
        <f t="shared" si="6"/>
        <v>0.3256412913157388</v>
      </c>
      <c r="AB10" s="53" t="s">
        <v>4</v>
      </c>
      <c r="AC10" s="34">
        <f t="shared" si="7"/>
        <v>0.3256412913157388</v>
      </c>
    </row>
    <row r="11" spans="1:245" ht="12" customHeight="1">
      <c r="A11" s="33">
        <v>1970</v>
      </c>
      <c r="B11" s="51">
        <f>'[1]Pop'!D191</f>
        <v>205.052</v>
      </c>
      <c r="C11" s="34">
        <v>57</v>
      </c>
      <c r="D11" s="39" t="s">
        <v>4</v>
      </c>
      <c r="E11" s="34">
        <f t="shared" si="1"/>
        <v>57</v>
      </c>
      <c r="F11" s="39" t="s">
        <v>4</v>
      </c>
      <c r="G11" s="39" t="s">
        <v>4</v>
      </c>
      <c r="H11" s="39" t="s">
        <v>4</v>
      </c>
      <c r="I11" s="34">
        <f t="shared" si="0"/>
        <v>57</v>
      </c>
      <c r="J11" s="39" t="s">
        <v>4</v>
      </c>
      <c r="K11" s="34">
        <f t="shared" si="8"/>
        <v>57</v>
      </c>
      <c r="L11" s="39" t="s">
        <v>4</v>
      </c>
      <c r="M11" s="39" t="s">
        <v>4</v>
      </c>
      <c r="N11" s="53" t="s">
        <v>4</v>
      </c>
      <c r="O11" s="39" t="s">
        <v>4</v>
      </c>
      <c r="P11" s="39" t="s">
        <v>4</v>
      </c>
      <c r="Q11" s="52" t="s">
        <v>4</v>
      </c>
      <c r="R11" s="34">
        <v>0.8173117907187384</v>
      </c>
      <c r="S11" s="39" t="s">
        <v>4</v>
      </c>
      <c r="T11" s="34">
        <f aca="true" t="shared" si="9" ref="T11:T34">SUM(R11,S11)</f>
        <v>0.8173117907187384</v>
      </c>
      <c r="U11" s="34">
        <f t="shared" si="2"/>
        <v>56.18268820928126</v>
      </c>
      <c r="V11" s="53" t="s">
        <v>4</v>
      </c>
      <c r="W11" s="34">
        <f t="shared" si="3"/>
        <v>56.18268820928126</v>
      </c>
      <c r="X11" s="34">
        <f t="shared" si="4"/>
        <v>112.36537641856252</v>
      </c>
      <c r="Y11" s="53" t="s">
        <v>4</v>
      </c>
      <c r="Z11" s="34">
        <f t="shared" si="5"/>
        <v>112.36537641856252</v>
      </c>
      <c r="AA11" s="34">
        <f t="shared" si="6"/>
        <v>0.5479847863886357</v>
      </c>
      <c r="AB11" s="53" t="s">
        <v>4</v>
      </c>
      <c r="AC11" s="34">
        <f t="shared" si="7"/>
        <v>0.5479847863886357</v>
      </c>
      <c r="AD11" s="10"/>
      <c r="AE11" s="10"/>
      <c r="AF11" s="10"/>
      <c r="AG11" s="10"/>
      <c r="AH11" s="10"/>
      <c r="AI11" s="10"/>
      <c r="AJ11" s="10"/>
      <c r="AK11" s="10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ht="12" customHeight="1">
      <c r="A12" s="76">
        <v>1971</v>
      </c>
      <c r="B12" s="77">
        <f>'[1]Pop'!D192</f>
        <v>207.661</v>
      </c>
      <c r="C12" s="78">
        <v>87</v>
      </c>
      <c r="D12" s="85" t="s">
        <v>4</v>
      </c>
      <c r="E12" s="78">
        <f t="shared" si="1"/>
        <v>87</v>
      </c>
      <c r="F12" s="85" t="s">
        <v>4</v>
      </c>
      <c r="G12" s="85" t="s">
        <v>4</v>
      </c>
      <c r="H12" s="85" t="s">
        <v>4</v>
      </c>
      <c r="I12" s="78">
        <f t="shared" si="0"/>
        <v>87</v>
      </c>
      <c r="J12" s="85" t="s">
        <v>4</v>
      </c>
      <c r="K12" s="78">
        <f t="shared" si="8"/>
        <v>87</v>
      </c>
      <c r="L12" s="85" t="s">
        <v>4</v>
      </c>
      <c r="M12" s="85" t="s">
        <v>4</v>
      </c>
      <c r="N12" s="91" t="s">
        <v>4</v>
      </c>
      <c r="O12" s="85" t="s">
        <v>4</v>
      </c>
      <c r="P12" s="85" t="s">
        <v>4</v>
      </c>
      <c r="Q12" s="92" t="s">
        <v>4</v>
      </c>
      <c r="R12" s="78">
        <v>1.3697578115196387</v>
      </c>
      <c r="S12" s="85" t="s">
        <v>4</v>
      </c>
      <c r="T12" s="78">
        <f t="shared" si="9"/>
        <v>1.3697578115196387</v>
      </c>
      <c r="U12" s="78">
        <f t="shared" si="2"/>
        <v>85.63024218848037</v>
      </c>
      <c r="V12" s="91" t="s">
        <v>4</v>
      </c>
      <c r="W12" s="78">
        <f t="shared" si="3"/>
        <v>85.63024218848037</v>
      </c>
      <c r="X12" s="78">
        <f t="shared" si="4"/>
        <v>171.26048437696073</v>
      </c>
      <c r="Y12" s="91" t="s">
        <v>4</v>
      </c>
      <c r="Z12" s="78">
        <f t="shared" si="5"/>
        <v>171.26048437696073</v>
      </c>
      <c r="AA12" s="78">
        <f t="shared" si="6"/>
        <v>0.8247118350434638</v>
      </c>
      <c r="AB12" s="91" t="s">
        <v>4</v>
      </c>
      <c r="AC12" s="78">
        <f t="shared" si="7"/>
        <v>0.8247118350434638</v>
      </c>
      <c r="AD12" s="10"/>
      <c r="AE12" s="10"/>
      <c r="AF12" s="10"/>
      <c r="AG12" s="10"/>
      <c r="AH12" s="10"/>
      <c r="AI12" s="10"/>
      <c r="AJ12" s="10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ht="12" customHeight="1">
      <c r="A13" s="76">
        <v>1972</v>
      </c>
      <c r="B13" s="77">
        <f>'[1]Pop'!D193</f>
        <v>209.896</v>
      </c>
      <c r="C13" s="78">
        <v>123</v>
      </c>
      <c r="D13" s="85" t="s">
        <v>4</v>
      </c>
      <c r="E13" s="78">
        <f t="shared" si="1"/>
        <v>123</v>
      </c>
      <c r="F13" s="85" t="s">
        <v>4</v>
      </c>
      <c r="G13" s="85" t="s">
        <v>4</v>
      </c>
      <c r="H13" s="85" t="s">
        <v>4</v>
      </c>
      <c r="I13" s="78">
        <f t="shared" si="0"/>
        <v>123</v>
      </c>
      <c r="J13" s="85" t="s">
        <v>4</v>
      </c>
      <c r="K13" s="78">
        <f t="shared" si="8"/>
        <v>123</v>
      </c>
      <c r="L13" s="85" t="s">
        <v>4</v>
      </c>
      <c r="M13" s="85" t="s">
        <v>4</v>
      </c>
      <c r="N13" s="91" t="s">
        <v>4</v>
      </c>
      <c r="O13" s="85" t="s">
        <v>4</v>
      </c>
      <c r="P13" s="85" t="s">
        <v>4</v>
      </c>
      <c r="Q13" s="92" t="s">
        <v>4</v>
      </c>
      <c r="R13" s="78">
        <v>1.8399643268423196</v>
      </c>
      <c r="S13" s="85" t="s">
        <v>4</v>
      </c>
      <c r="T13" s="78">
        <f t="shared" si="9"/>
        <v>1.8399643268423196</v>
      </c>
      <c r="U13" s="78">
        <f t="shared" si="2"/>
        <v>121.16003567315768</v>
      </c>
      <c r="V13" s="91" t="s">
        <v>4</v>
      </c>
      <c r="W13" s="78">
        <f t="shared" si="3"/>
        <v>121.16003567315768</v>
      </c>
      <c r="X13" s="78">
        <f t="shared" si="4"/>
        <v>242.32007134631536</v>
      </c>
      <c r="Y13" s="91" t="s">
        <v>4</v>
      </c>
      <c r="Z13" s="78">
        <f t="shared" si="5"/>
        <v>242.32007134631536</v>
      </c>
      <c r="AA13" s="78">
        <f t="shared" si="6"/>
        <v>1.1544768425616276</v>
      </c>
      <c r="AB13" s="91" t="s">
        <v>4</v>
      </c>
      <c r="AC13" s="78">
        <f t="shared" si="7"/>
        <v>1.1544768425616276</v>
      </c>
      <c r="AD13" s="10"/>
      <c r="AE13" s="10"/>
      <c r="AF13" s="10"/>
      <c r="AG13" s="10"/>
      <c r="AH13" s="10"/>
      <c r="AI13" s="10"/>
      <c r="AJ13" s="10"/>
      <c r="AK13" s="10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ht="12" customHeight="1">
      <c r="A14" s="76">
        <v>1973</v>
      </c>
      <c r="B14" s="77">
        <f>'[1]Pop'!D194</f>
        <v>211.909</v>
      </c>
      <c r="C14" s="78">
        <v>222</v>
      </c>
      <c r="D14" s="85" t="s">
        <v>4</v>
      </c>
      <c r="E14" s="78">
        <f t="shared" si="1"/>
        <v>222</v>
      </c>
      <c r="F14" s="85" t="s">
        <v>4</v>
      </c>
      <c r="G14" s="85" t="s">
        <v>4</v>
      </c>
      <c r="H14" s="85" t="s">
        <v>4</v>
      </c>
      <c r="I14" s="78">
        <f t="shared" si="0"/>
        <v>222</v>
      </c>
      <c r="J14" s="85" t="s">
        <v>4</v>
      </c>
      <c r="K14" s="78">
        <f t="shared" si="8"/>
        <v>222</v>
      </c>
      <c r="L14" s="85" t="s">
        <v>4</v>
      </c>
      <c r="M14" s="85" t="s">
        <v>4</v>
      </c>
      <c r="N14" s="91" t="s">
        <v>4</v>
      </c>
      <c r="O14" s="85" t="s">
        <v>4</v>
      </c>
      <c r="P14" s="85" t="s">
        <v>4</v>
      </c>
      <c r="Q14" s="92" t="s">
        <v>4</v>
      </c>
      <c r="R14" s="78">
        <v>3.50684389559836</v>
      </c>
      <c r="S14" s="85" t="s">
        <v>4</v>
      </c>
      <c r="T14" s="78">
        <f t="shared" si="9"/>
        <v>3.50684389559836</v>
      </c>
      <c r="U14" s="78">
        <f t="shared" si="2"/>
        <v>218.49315610440163</v>
      </c>
      <c r="V14" s="91" t="s">
        <v>4</v>
      </c>
      <c r="W14" s="78">
        <f t="shared" si="3"/>
        <v>218.49315610440163</v>
      </c>
      <c r="X14" s="78">
        <f t="shared" si="4"/>
        <v>436.98631220880327</v>
      </c>
      <c r="Y14" s="91" t="s">
        <v>4</v>
      </c>
      <c r="Z14" s="78">
        <f t="shared" si="5"/>
        <v>436.98631220880327</v>
      </c>
      <c r="AA14" s="78">
        <f t="shared" si="6"/>
        <v>2.0621413541133378</v>
      </c>
      <c r="AB14" s="91" t="s">
        <v>4</v>
      </c>
      <c r="AC14" s="78">
        <f t="shared" si="7"/>
        <v>2.0621413541133378</v>
      </c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ht="12" customHeight="1">
      <c r="A15" s="76">
        <v>1974</v>
      </c>
      <c r="B15" s="77">
        <f>'[1]Pop'!D195</f>
        <v>213.854</v>
      </c>
      <c r="C15" s="78">
        <v>299</v>
      </c>
      <c r="D15" s="85" t="s">
        <v>4</v>
      </c>
      <c r="E15" s="78">
        <f t="shared" si="1"/>
        <v>299</v>
      </c>
      <c r="F15" s="85" t="s">
        <v>4</v>
      </c>
      <c r="G15" s="85" t="s">
        <v>4</v>
      </c>
      <c r="H15" s="85" t="s">
        <v>4</v>
      </c>
      <c r="I15" s="78">
        <f t="shared" si="0"/>
        <v>299</v>
      </c>
      <c r="J15" s="85" t="s">
        <v>4</v>
      </c>
      <c r="K15" s="78">
        <f t="shared" si="8"/>
        <v>299</v>
      </c>
      <c r="L15" s="85" t="s">
        <v>4</v>
      </c>
      <c r="M15" s="85" t="s">
        <v>4</v>
      </c>
      <c r="N15" s="91" t="s">
        <v>4</v>
      </c>
      <c r="O15" s="85" t="s">
        <v>4</v>
      </c>
      <c r="P15" s="85" t="s">
        <v>4</v>
      </c>
      <c r="Q15" s="92" t="s">
        <v>4</v>
      </c>
      <c r="R15" s="78">
        <v>3.607985607585959</v>
      </c>
      <c r="S15" s="85" t="s">
        <v>4</v>
      </c>
      <c r="T15" s="78">
        <f t="shared" si="9"/>
        <v>3.607985607585959</v>
      </c>
      <c r="U15" s="78">
        <f t="shared" si="2"/>
        <v>295.39201439241407</v>
      </c>
      <c r="V15" s="91" t="s">
        <v>4</v>
      </c>
      <c r="W15" s="78">
        <f t="shared" si="3"/>
        <v>295.39201439241407</v>
      </c>
      <c r="X15" s="78">
        <f t="shared" si="4"/>
        <v>590.7840287848281</v>
      </c>
      <c r="Y15" s="91" t="s">
        <v>4</v>
      </c>
      <c r="Z15" s="78">
        <f t="shared" si="5"/>
        <v>590.7840287848281</v>
      </c>
      <c r="AA15" s="78">
        <f t="shared" si="6"/>
        <v>2.762557767377875</v>
      </c>
      <c r="AB15" s="91" t="s">
        <v>4</v>
      </c>
      <c r="AC15" s="78">
        <f t="shared" si="7"/>
        <v>2.762557767377875</v>
      </c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ht="12" customHeight="1">
      <c r="A16" s="76">
        <v>1975</v>
      </c>
      <c r="B16" s="77">
        <f>'[1]Pop'!D196</f>
        <v>215.973</v>
      </c>
      <c r="C16" s="78">
        <v>532</v>
      </c>
      <c r="D16" s="85" t="s">
        <v>4</v>
      </c>
      <c r="E16" s="78">
        <f t="shared" si="1"/>
        <v>532</v>
      </c>
      <c r="F16" s="85" t="s">
        <v>4</v>
      </c>
      <c r="G16" s="85" t="s">
        <v>4</v>
      </c>
      <c r="H16" s="85" t="s">
        <v>4</v>
      </c>
      <c r="I16" s="78">
        <f t="shared" si="0"/>
        <v>532</v>
      </c>
      <c r="J16" s="85" t="s">
        <v>4</v>
      </c>
      <c r="K16" s="78">
        <f t="shared" si="8"/>
        <v>532</v>
      </c>
      <c r="L16" s="78">
        <v>0.355</v>
      </c>
      <c r="M16" s="85" t="s">
        <v>4</v>
      </c>
      <c r="N16" s="78">
        <f aca="true" t="shared" si="10" ref="N16:N32">SUM(L16,M16)</f>
        <v>0.355</v>
      </c>
      <c r="O16" s="85" t="s">
        <v>4</v>
      </c>
      <c r="P16" s="85" t="s">
        <v>4</v>
      </c>
      <c r="Q16" s="92" t="s">
        <v>4</v>
      </c>
      <c r="R16" s="78">
        <v>4.76</v>
      </c>
      <c r="S16" s="85" t="s">
        <v>4</v>
      </c>
      <c r="T16" s="78">
        <f t="shared" si="9"/>
        <v>4.76</v>
      </c>
      <c r="U16" s="78">
        <f t="shared" si="2"/>
        <v>526.885</v>
      </c>
      <c r="V16" s="91" t="s">
        <v>4</v>
      </c>
      <c r="W16" s="78">
        <f t="shared" si="3"/>
        <v>526.885</v>
      </c>
      <c r="X16" s="78">
        <f t="shared" si="4"/>
        <v>1053.77</v>
      </c>
      <c r="Y16" s="91" t="s">
        <v>4</v>
      </c>
      <c r="Z16" s="78">
        <f t="shared" si="5"/>
        <v>1053.77</v>
      </c>
      <c r="AA16" s="78">
        <f t="shared" si="6"/>
        <v>4.879174711653771</v>
      </c>
      <c r="AB16" s="91" t="s">
        <v>4</v>
      </c>
      <c r="AC16" s="78">
        <f t="shared" si="7"/>
        <v>4.879174711653771</v>
      </c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12" customHeight="1">
      <c r="A17" s="33">
        <v>1976</v>
      </c>
      <c r="B17" s="51">
        <f>'[1]Pop'!D197</f>
        <v>218.035</v>
      </c>
      <c r="C17" s="34">
        <v>787</v>
      </c>
      <c r="D17" s="39" t="s">
        <v>4</v>
      </c>
      <c r="E17" s="34">
        <f t="shared" si="1"/>
        <v>787</v>
      </c>
      <c r="F17" s="39" t="s">
        <v>4</v>
      </c>
      <c r="G17" s="39" t="s">
        <v>4</v>
      </c>
      <c r="H17" s="39" t="s">
        <v>4</v>
      </c>
      <c r="I17" s="34">
        <f t="shared" si="0"/>
        <v>787</v>
      </c>
      <c r="J17" s="39" t="s">
        <v>4</v>
      </c>
      <c r="K17" s="34">
        <f t="shared" si="8"/>
        <v>787</v>
      </c>
      <c r="L17" s="34">
        <v>1</v>
      </c>
      <c r="M17" s="39" t="s">
        <v>4</v>
      </c>
      <c r="N17" s="34">
        <f t="shared" si="10"/>
        <v>1</v>
      </c>
      <c r="O17" s="39" t="s">
        <v>4</v>
      </c>
      <c r="P17" s="39" t="s">
        <v>4</v>
      </c>
      <c r="Q17" s="52" t="s">
        <v>4</v>
      </c>
      <c r="R17" s="34">
        <v>3.7923594251843973</v>
      </c>
      <c r="S17" s="39" t="s">
        <v>4</v>
      </c>
      <c r="T17" s="34">
        <f t="shared" si="9"/>
        <v>3.7923594251843973</v>
      </c>
      <c r="U17" s="34">
        <f t="shared" si="2"/>
        <v>782.2076405748156</v>
      </c>
      <c r="V17" s="53" t="s">
        <v>4</v>
      </c>
      <c r="W17" s="34">
        <f t="shared" si="3"/>
        <v>782.2076405748156</v>
      </c>
      <c r="X17" s="34">
        <f t="shared" si="4"/>
        <v>1564.4152811496313</v>
      </c>
      <c r="Y17" s="53" t="s">
        <v>4</v>
      </c>
      <c r="Z17" s="34">
        <f t="shared" si="5"/>
        <v>1564.4152811496313</v>
      </c>
      <c r="AA17" s="34">
        <f t="shared" si="6"/>
        <v>7.1750649260422925</v>
      </c>
      <c r="AB17" s="53" t="s">
        <v>4</v>
      </c>
      <c r="AC17" s="34">
        <f t="shared" si="7"/>
        <v>7.1750649260422925</v>
      </c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ht="12" customHeight="1">
      <c r="A18" s="33">
        <v>1977</v>
      </c>
      <c r="B18" s="51">
        <f>'[1]Pop'!D198</f>
        <v>220.23899999999998</v>
      </c>
      <c r="C18" s="34">
        <v>1049</v>
      </c>
      <c r="D18" s="34">
        <v>15</v>
      </c>
      <c r="E18" s="34">
        <f t="shared" si="1"/>
        <v>1064</v>
      </c>
      <c r="F18" s="39" t="s">
        <v>4</v>
      </c>
      <c r="G18" s="39" t="s">
        <v>4</v>
      </c>
      <c r="H18" s="39" t="s">
        <v>4</v>
      </c>
      <c r="I18" s="34">
        <v>1049</v>
      </c>
      <c r="J18" s="34">
        <v>15</v>
      </c>
      <c r="K18" s="34">
        <f t="shared" si="8"/>
        <v>1064</v>
      </c>
      <c r="L18" s="34">
        <v>2.145</v>
      </c>
      <c r="M18" s="39" t="s">
        <v>4</v>
      </c>
      <c r="N18" s="34">
        <f t="shared" si="10"/>
        <v>2.145</v>
      </c>
      <c r="O18" s="39" t="s">
        <v>4</v>
      </c>
      <c r="P18" s="39" t="s">
        <v>4</v>
      </c>
      <c r="Q18" s="52" t="s">
        <v>4</v>
      </c>
      <c r="R18" s="34">
        <v>4.9576129798361634</v>
      </c>
      <c r="S18" s="39" t="s">
        <v>4</v>
      </c>
      <c r="T18" s="34">
        <f t="shared" si="9"/>
        <v>4.9576129798361634</v>
      </c>
      <c r="U18" s="34">
        <f t="shared" si="2"/>
        <v>1041.897387020164</v>
      </c>
      <c r="V18" s="34">
        <f aca="true" t="shared" si="11" ref="V18:V34">J18-SUM(M18,P18,S18)</f>
        <v>15</v>
      </c>
      <c r="W18" s="34">
        <f t="shared" si="3"/>
        <v>1056.897387020164</v>
      </c>
      <c r="X18" s="34">
        <f t="shared" si="4"/>
        <v>2083.794774040328</v>
      </c>
      <c r="Y18" s="34">
        <f aca="true" t="shared" si="12" ref="Y18:Y34">V18*2</f>
        <v>30</v>
      </c>
      <c r="Z18" s="34">
        <f t="shared" si="5"/>
        <v>2113.794774040328</v>
      </c>
      <c r="AA18" s="34">
        <f t="shared" si="6"/>
        <v>9.46151578076693</v>
      </c>
      <c r="AB18" s="34">
        <f aca="true" t="shared" si="13" ref="AB18:AB34">Y18/B18</f>
        <v>0.1362156566275728</v>
      </c>
      <c r="AC18" s="34">
        <f t="shared" si="7"/>
        <v>9.597731437394504</v>
      </c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12" customHeight="1">
      <c r="A19" s="33">
        <v>1978</v>
      </c>
      <c r="B19" s="51">
        <f>'[1]Pop'!D199</f>
        <v>222.585</v>
      </c>
      <c r="C19" s="34">
        <v>1108</v>
      </c>
      <c r="D19" s="34">
        <v>100</v>
      </c>
      <c r="E19" s="34">
        <f t="shared" si="1"/>
        <v>1208</v>
      </c>
      <c r="F19" s="39" t="s">
        <v>4</v>
      </c>
      <c r="G19" s="39" t="s">
        <v>4</v>
      </c>
      <c r="H19" s="39" t="s">
        <v>4</v>
      </c>
      <c r="I19" s="34">
        <v>1108</v>
      </c>
      <c r="J19" s="34">
        <v>100</v>
      </c>
      <c r="K19" s="34">
        <f t="shared" si="8"/>
        <v>1208</v>
      </c>
      <c r="L19" s="34">
        <v>3.796</v>
      </c>
      <c r="M19" s="39" t="s">
        <v>4</v>
      </c>
      <c r="N19" s="34">
        <f t="shared" si="10"/>
        <v>3.796</v>
      </c>
      <c r="O19" s="39" t="s">
        <v>4</v>
      </c>
      <c r="P19" s="39" t="s">
        <v>4</v>
      </c>
      <c r="Q19" s="52" t="s">
        <v>4</v>
      </c>
      <c r="R19" s="34">
        <v>5.199094003695201</v>
      </c>
      <c r="S19" s="34">
        <v>0.6701373140607232</v>
      </c>
      <c r="T19" s="34">
        <f t="shared" si="9"/>
        <v>5.869231317755924</v>
      </c>
      <c r="U19" s="34">
        <f t="shared" si="2"/>
        <v>1099.0049059963048</v>
      </c>
      <c r="V19" s="34">
        <f t="shared" si="11"/>
        <v>99.32986268593928</v>
      </c>
      <c r="W19" s="34">
        <f t="shared" si="3"/>
        <v>1198.3347686822442</v>
      </c>
      <c r="X19" s="34">
        <f t="shared" si="4"/>
        <v>2198.0098119926097</v>
      </c>
      <c r="Y19" s="34">
        <f t="shared" si="12"/>
        <v>198.65972537187855</v>
      </c>
      <c r="Z19" s="34">
        <f t="shared" si="5"/>
        <v>2396.6695373644884</v>
      </c>
      <c r="AA19" s="34">
        <f t="shared" si="6"/>
        <v>9.874923341611563</v>
      </c>
      <c r="AB19" s="34">
        <f t="shared" si="13"/>
        <v>0.8925117387599278</v>
      </c>
      <c r="AC19" s="34">
        <f t="shared" si="7"/>
        <v>10.767435080371492</v>
      </c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ht="12" customHeight="1">
      <c r="A20" s="33">
        <v>1979</v>
      </c>
      <c r="B20" s="51">
        <f>'[1]Pop'!D200</f>
        <v>225.055</v>
      </c>
      <c r="C20" s="34">
        <v>1374</v>
      </c>
      <c r="D20" s="34">
        <v>300</v>
      </c>
      <c r="E20" s="34">
        <f t="shared" si="1"/>
        <v>1674</v>
      </c>
      <c r="F20" s="39" t="s">
        <v>4</v>
      </c>
      <c r="G20" s="39" t="s">
        <v>4</v>
      </c>
      <c r="H20" s="39" t="s">
        <v>4</v>
      </c>
      <c r="I20" s="34">
        <v>1374</v>
      </c>
      <c r="J20" s="34">
        <v>300</v>
      </c>
      <c r="K20" s="34">
        <f t="shared" si="8"/>
        <v>1674</v>
      </c>
      <c r="L20" s="34">
        <v>4.376</v>
      </c>
      <c r="M20" s="39" t="s">
        <v>4</v>
      </c>
      <c r="N20" s="34">
        <f t="shared" si="10"/>
        <v>4.376</v>
      </c>
      <c r="O20" s="39" t="s">
        <v>4</v>
      </c>
      <c r="P20" s="39" t="s">
        <v>4</v>
      </c>
      <c r="Q20" s="52" t="s">
        <v>4</v>
      </c>
      <c r="R20" s="34">
        <v>7.467677622405834</v>
      </c>
      <c r="S20" s="34">
        <v>2.3534217159929045</v>
      </c>
      <c r="T20" s="34">
        <f t="shared" si="9"/>
        <v>9.821099338398739</v>
      </c>
      <c r="U20" s="34">
        <f t="shared" si="2"/>
        <v>1362.1563223775943</v>
      </c>
      <c r="V20" s="34">
        <f t="shared" si="11"/>
        <v>297.6465782840071</v>
      </c>
      <c r="W20" s="34">
        <f t="shared" si="3"/>
        <v>1659.8029006616014</v>
      </c>
      <c r="X20" s="34">
        <f t="shared" si="4"/>
        <v>2724.3126447551886</v>
      </c>
      <c r="Y20" s="34">
        <f t="shared" si="12"/>
        <v>595.2931565680142</v>
      </c>
      <c r="Z20" s="34">
        <f t="shared" si="5"/>
        <v>3319.6058013232027</v>
      </c>
      <c r="AA20" s="34">
        <f t="shared" si="6"/>
        <v>12.105097175158022</v>
      </c>
      <c r="AB20" s="34">
        <f t="shared" si="13"/>
        <v>2.6451007823332704</v>
      </c>
      <c r="AC20" s="34">
        <f t="shared" si="7"/>
        <v>14.750197957491292</v>
      </c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ht="12" customHeight="1">
      <c r="A21" s="33">
        <v>1980</v>
      </c>
      <c r="B21" s="51">
        <f>'[1]Pop'!D201</f>
        <v>227.726</v>
      </c>
      <c r="C21" s="34">
        <v>1555</v>
      </c>
      <c r="D21" s="34">
        <v>626</v>
      </c>
      <c r="E21" s="34">
        <f t="shared" si="1"/>
        <v>2181</v>
      </c>
      <c r="F21" s="39" t="s">
        <v>4</v>
      </c>
      <c r="G21" s="39" t="s">
        <v>4</v>
      </c>
      <c r="H21" s="39" t="s">
        <v>4</v>
      </c>
      <c r="I21" s="34">
        <v>1555</v>
      </c>
      <c r="J21" s="34">
        <v>626</v>
      </c>
      <c r="K21" s="34">
        <f t="shared" si="8"/>
        <v>2181</v>
      </c>
      <c r="L21" s="34">
        <v>7.409</v>
      </c>
      <c r="M21" s="39" t="s">
        <v>4</v>
      </c>
      <c r="N21" s="34">
        <f t="shared" si="10"/>
        <v>7.409</v>
      </c>
      <c r="O21" s="34">
        <v>0.975</v>
      </c>
      <c r="P21" s="39" t="s">
        <v>4</v>
      </c>
      <c r="Q21" s="34">
        <v>0.975</v>
      </c>
      <c r="R21" s="34">
        <v>8.997516061151835</v>
      </c>
      <c r="S21" s="34">
        <v>5.264185612734891</v>
      </c>
      <c r="T21" s="34">
        <f t="shared" si="9"/>
        <v>14.261701673886726</v>
      </c>
      <c r="U21" s="34">
        <f t="shared" si="2"/>
        <v>1537.6184839388482</v>
      </c>
      <c r="V21" s="34">
        <f t="shared" si="11"/>
        <v>620.7358143872651</v>
      </c>
      <c r="W21" s="34">
        <f t="shared" si="3"/>
        <v>2158.354298326113</v>
      </c>
      <c r="X21" s="34">
        <f t="shared" si="4"/>
        <v>3075.2369678776963</v>
      </c>
      <c r="Y21" s="34">
        <f t="shared" si="12"/>
        <v>1241.4716287745302</v>
      </c>
      <c r="Z21" s="34">
        <f t="shared" si="5"/>
        <v>4316.708596652226</v>
      </c>
      <c r="AA21" s="34">
        <f t="shared" si="6"/>
        <v>13.504110061555098</v>
      </c>
      <c r="AB21" s="34">
        <f t="shared" si="13"/>
        <v>5.4516024906006795</v>
      </c>
      <c r="AC21" s="34">
        <f t="shared" si="7"/>
        <v>18.955712552155777</v>
      </c>
      <c r="AD21" s="10"/>
      <c r="AE21" s="10"/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ht="12" customHeight="1">
      <c r="A22" s="76">
        <v>1981</v>
      </c>
      <c r="B22" s="77">
        <f>'[1]Pop'!D202</f>
        <v>229.966</v>
      </c>
      <c r="C22" s="78">
        <v>1622</v>
      </c>
      <c r="D22" s="78">
        <v>1052</v>
      </c>
      <c r="E22" s="78">
        <f t="shared" si="1"/>
        <v>2674</v>
      </c>
      <c r="F22" s="78">
        <v>0.4</v>
      </c>
      <c r="G22" s="78">
        <v>0.6</v>
      </c>
      <c r="H22" s="78">
        <f aca="true" t="shared" si="14" ref="H22:H32">SUM(F22,G22)</f>
        <v>1</v>
      </c>
      <c r="I22" s="78">
        <v>1622.4</v>
      </c>
      <c r="J22" s="78">
        <v>1052.6</v>
      </c>
      <c r="K22" s="78">
        <f t="shared" si="8"/>
        <v>2675</v>
      </c>
      <c r="L22" s="78">
        <v>6.206</v>
      </c>
      <c r="M22" s="85" t="s">
        <v>4</v>
      </c>
      <c r="N22" s="78">
        <f t="shared" si="10"/>
        <v>6.206</v>
      </c>
      <c r="O22" s="78">
        <v>1.508</v>
      </c>
      <c r="P22" s="85" t="s">
        <v>4</v>
      </c>
      <c r="Q22" s="78">
        <v>1.508</v>
      </c>
      <c r="R22" s="78">
        <v>23.410630500402462</v>
      </c>
      <c r="S22" s="78">
        <v>18.34521673069154</v>
      </c>
      <c r="T22" s="78">
        <f t="shared" si="9"/>
        <v>41.755847231094</v>
      </c>
      <c r="U22" s="78">
        <f t="shared" si="2"/>
        <v>1591.2753694995977</v>
      </c>
      <c r="V22" s="78">
        <f t="shared" si="11"/>
        <v>1034.2547832693083</v>
      </c>
      <c r="W22" s="78">
        <f t="shared" si="3"/>
        <v>2625.530152768906</v>
      </c>
      <c r="X22" s="78">
        <f t="shared" si="4"/>
        <v>3182.5507389991953</v>
      </c>
      <c r="Y22" s="78">
        <f t="shared" si="12"/>
        <v>2068.5095665386166</v>
      </c>
      <c r="Z22" s="78">
        <f t="shared" si="5"/>
        <v>5251.060305537812</v>
      </c>
      <c r="AA22" s="78">
        <f t="shared" si="6"/>
        <v>13.83922292425487</v>
      </c>
      <c r="AB22" s="78">
        <f t="shared" si="13"/>
        <v>8.994849527924199</v>
      </c>
      <c r="AC22" s="78">
        <f t="shared" si="7"/>
        <v>22.83407245217907</v>
      </c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ht="12" customHeight="1">
      <c r="A23" s="76">
        <v>1982</v>
      </c>
      <c r="B23" s="77">
        <f>'[1]Pop'!D203</f>
        <v>232.188</v>
      </c>
      <c r="C23" s="78">
        <v>1629.721</v>
      </c>
      <c r="D23" s="78">
        <v>1507.358</v>
      </c>
      <c r="E23" s="78">
        <f t="shared" si="1"/>
        <v>3137.0789999999997</v>
      </c>
      <c r="F23" s="78">
        <v>1.737</v>
      </c>
      <c r="G23" s="78">
        <v>3.226</v>
      </c>
      <c r="H23" s="78">
        <f t="shared" si="14"/>
        <v>4.963</v>
      </c>
      <c r="I23" s="78">
        <v>1631.458</v>
      </c>
      <c r="J23" s="78">
        <v>1510.584</v>
      </c>
      <c r="K23" s="78">
        <f t="shared" si="8"/>
        <v>3142.0420000000004</v>
      </c>
      <c r="L23" s="78">
        <v>1.014</v>
      </c>
      <c r="M23" s="85" t="s">
        <v>4</v>
      </c>
      <c r="N23" s="78">
        <f t="shared" si="10"/>
        <v>1.014</v>
      </c>
      <c r="O23" s="78">
        <v>3.745</v>
      </c>
      <c r="P23" s="78">
        <v>0.416</v>
      </c>
      <c r="Q23" s="78">
        <f aca="true" t="shared" si="15" ref="Q23:Q34">SUM(O23,P23)</f>
        <v>4.1610000000000005</v>
      </c>
      <c r="R23" s="78">
        <v>22.546292021978758</v>
      </c>
      <c r="S23" s="78">
        <v>24.279431714653903</v>
      </c>
      <c r="T23" s="78">
        <f t="shared" si="9"/>
        <v>46.82572373663266</v>
      </c>
      <c r="U23" s="78">
        <f t="shared" si="2"/>
        <v>1604.1527079780212</v>
      </c>
      <c r="V23" s="78">
        <f t="shared" si="11"/>
        <v>1485.888568285346</v>
      </c>
      <c r="W23" s="78">
        <f t="shared" si="3"/>
        <v>3090.0412762633673</v>
      </c>
      <c r="X23" s="78">
        <f t="shared" si="4"/>
        <v>3208.3054159560425</v>
      </c>
      <c r="Y23" s="78">
        <f t="shared" si="12"/>
        <v>2971.777136570692</v>
      </c>
      <c r="Z23" s="78">
        <f t="shared" si="5"/>
        <v>6180.082552526735</v>
      </c>
      <c r="AA23" s="78">
        <f t="shared" si="6"/>
        <v>13.817705548762394</v>
      </c>
      <c r="AB23" s="78">
        <f t="shared" si="13"/>
        <v>12.799012595701296</v>
      </c>
      <c r="AC23" s="78">
        <f t="shared" si="7"/>
        <v>26.61671814446369</v>
      </c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ht="12" customHeight="1">
      <c r="A24" s="76">
        <v>1983</v>
      </c>
      <c r="B24" s="77">
        <f>'[1]Pop'!D204</f>
        <v>234.307</v>
      </c>
      <c r="C24" s="78">
        <v>1673.036</v>
      </c>
      <c r="D24" s="78">
        <v>1967.998</v>
      </c>
      <c r="E24" s="78">
        <f t="shared" si="1"/>
        <v>3641.034</v>
      </c>
      <c r="F24" s="78">
        <v>23.776</v>
      </c>
      <c r="G24" s="78">
        <v>55.477</v>
      </c>
      <c r="H24" s="78">
        <f t="shared" si="14"/>
        <v>79.253</v>
      </c>
      <c r="I24" s="78">
        <v>1696.8120000000001</v>
      </c>
      <c r="J24" s="78">
        <v>2023.4750000000001</v>
      </c>
      <c r="K24" s="78">
        <f t="shared" si="8"/>
        <v>3720.2870000000003</v>
      </c>
      <c r="L24" s="78">
        <v>2.259</v>
      </c>
      <c r="M24" s="85" t="s">
        <v>4</v>
      </c>
      <c r="N24" s="78">
        <f t="shared" si="10"/>
        <v>2.259</v>
      </c>
      <c r="O24" s="78">
        <v>7.783</v>
      </c>
      <c r="P24" s="78">
        <v>1.946</v>
      </c>
      <c r="Q24" s="78">
        <f t="shared" si="15"/>
        <v>9.729000000000001</v>
      </c>
      <c r="R24" s="78">
        <v>23.482</v>
      </c>
      <c r="S24" s="78">
        <v>29.455</v>
      </c>
      <c r="T24" s="78">
        <f t="shared" si="9"/>
        <v>52.937</v>
      </c>
      <c r="U24" s="78">
        <f t="shared" si="2"/>
        <v>1663.288</v>
      </c>
      <c r="V24" s="78">
        <f t="shared" si="11"/>
        <v>1992.074</v>
      </c>
      <c r="W24" s="78">
        <f t="shared" si="3"/>
        <v>3655.362</v>
      </c>
      <c r="X24" s="78">
        <f t="shared" si="4"/>
        <v>3326.576</v>
      </c>
      <c r="Y24" s="78">
        <f t="shared" si="12"/>
        <v>3984.148</v>
      </c>
      <c r="Z24" s="78">
        <f t="shared" si="5"/>
        <v>7310.724</v>
      </c>
      <c r="AA24" s="78">
        <f t="shared" si="6"/>
        <v>14.197510104264918</v>
      </c>
      <c r="AB24" s="78">
        <f t="shared" si="13"/>
        <v>17.003964883678254</v>
      </c>
      <c r="AC24" s="78">
        <f t="shared" si="7"/>
        <v>31.201474987943172</v>
      </c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ht="12" customHeight="1">
      <c r="A25" s="76">
        <v>1984</v>
      </c>
      <c r="B25" s="77">
        <f>'[1]Pop'!D205</f>
        <v>236.348</v>
      </c>
      <c r="C25" s="78">
        <v>1731.163</v>
      </c>
      <c r="D25" s="78">
        <v>2601.745</v>
      </c>
      <c r="E25" s="78">
        <f t="shared" si="1"/>
        <v>4332.907999999999</v>
      </c>
      <c r="F25" s="78">
        <v>33.031</v>
      </c>
      <c r="G25" s="78">
        <v>99.094</v>
      </c>
      <c r="H25" s="78">
        <f t="shared" si="14"/>
        <v>132.125</v>
      </c>
      <c r="I25" s="78">
        <v>1764.194</v>
      </c>
      <c r="J25" s="78">
        <v>2700.839</v>
      </c>
      <c r="K25" s="78">
        <f t="shared" si="8"/>
        <v>4465.032999999999</v>
      </c>
      <c r="L25" s="78">
        <v>4.198</v>
      </c>
      <c r="M25" s="85" t="s">
        <v>4</v>
      </c>
      <c r="N25" s="78">
        <f t="shared" si="10"/>
        <v>4.198</v>
      </c>
      <c r="O25" s="78">
        <v>10.835</v>
      </c>
      <c r="P25" s="78">
        <v>4.644</v>
      </c>
      <c r="Q25" s="78">
        <f t="shared" si="15"/>
        <v>15.479000000000001</v>
      </c>
      <c r="R25" s="78">
        <v>19.137</v>
      </c>
      <c r="S25" s="78">
        <v>27.042</v>
      </c>
      <c r="T25" s="78">
        <f t="shared" si="9"/>
        <v>46.179</v>
      </c>
      <c r="U25" s="78">
        <f t="shared" si="2"/>
        <v>1730.024</v>
      </c>
      <c r="V25" s="78">
        <f t="shared" si="11"/>
        <v>2669.153</v>
      </c>
      <c r="W25" s="78">
        <f t="shared" si="3"/>
        <v>4399.177</v>
      </c>
      <c r="X25" s="78">
        <f t="shared" si="4"/>
        <v>3460.048</v>
      </c>
      <c r="Y25" s="78">
        <f t="shared" si="12"/>
        <v>5338.306</v>
      </c>
      <c r="Z25" s="78">
        <f t="shared" si="5"/>
        <v>8798.354</v>
      </c>
      <c r="AA25" s="78">
        <f t="shared" si="6"/>
        <v>14.639633083419364</v>
      </c>
      <c r="AB25" s="78">
        <f t="shared" si="13"/>
        <v>22.586634962005174</v>
      </c>
      <c r="AC25" s="78">
        <f t="shared" si="7"/>
        <v>37.22626804542454</v>
      </c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ht="12" customHeight="1">
      <c r="A26" s="76">
        <v>1985</v>
      </c>
      <c r="B26" s="77">
        <f>'[1]Pop'!D206</f>
        <v>238.466</v>
      </c>
      <c r="C26" s="78">
        <v>1839.442</v>
      </c>
      <c r="D26" s="78">
        <v>3422.107</v>
      </c>
      <c r="E26" s="78">
        <f t="shared" si="1"/>
        <v>5261.549</v>
      </c>
      <c r="F26" s="78">
        <v>37.438</v>
      </c>
      <c r="G26" s="78">
        <v>149.751</v>
      </c>
      <c r="H26" s="78">
        <f t="shared" si="14"/>
        <v>187.18900000000002</v>
      </c>
      <c r="I26" s="78">
        <v>1876.88</v>
      </c>
      <c r="J26" s="78">
        <v>3571.858</v>
      </c>
      <c r="K26" s="78">
        <f t="shared" si="8"/>
        <v>5448.738</v>
      </c>
      <c r="L26" s="78">
        <v>3.212</v>
      </c>
      <c r="M26" s="85" t="s">
        <v>4</v>
      </c>
      <c r="N26" s="78">
        <f t="shared" si="10"/>
        <v>3.212</v>
      </c>
      <c r="O26" s="78">
        <v>10.439</v>
      </c>
      <c r="P26" s="78">
        <v>8.541</v>
      </c>
      <c r="Q26" s="78">
        <f t="shared" si="15"/>
        <v>18.98</v>
      </c>
      <c r="R26" s="78">
        <v>15.879</v>
      </c>
      <c r="S26" s="78">
        <v>24.786</v>
      </c>
      <c r="T26" s="78">
        <f t="shared" si="9"/>
        <v>40.665</v>
      </c>
      <c r="U26" s="78">
        <f t="shared" si="2"/>
        <v>1847.3500000000001</v>
      </c>
      <c r="V26" s="78">
        <f t="shared" si="11"/>
        <v>3538.531</v>
      </c>
      <c r="W26" s="78">
        <f t="shared" si="3"/>
        <v>5385.881</v>
      </c>
      <c r="X26" s="78">
        <f t="shared" si="4"/>
        <v>3694.7000000000003</v>
      </c>
      <c r="Y26" s="78">
        <f t="shared" si="12"/>
        <v>7077.062</v>
      </c>
      <c r="Z26" s="78">
        <f t="shared" si="5"/>
        <v>10771.762</v>
      </c>
      <c r="AA26" s="78">
        <f t="shared" si="6"/>
        <v>15.493613345298701</v>
      </c>
      <c r="AB26" s="78">
        <f t="shared" si="13"/>
        <v>29.677446680029856</v>
      </c>
      <c r="AC26" s="78">
        <f t="shared" si="7"/>
        <v>45.17106002532856</v>
      </c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ht="12" customHeight="1">
      <c r="A27" s="33">
        <v>1986</v>
      </c>
      <c r="B27" s="51">
        <f>'[1]Pop'!D207</f>
        <v>240.651</v>
      </c>
      <c r="C27" s="34">
        <v>1864.188</v>
      </c>
      <c r="D27" s="34">
        <v>3472.161</v>
      </c>
      <c r="E27" s="34">
        <f t="shared" si="1"/>
        <v>5336.349</v>
      </c>
      <c r="F27" s="34">
        <v>34.178</v>
      </c>
      <c r="G27" s="34">
        <v>193.676</v>
      </c>
      <c r="H27" s="34">
        <f t="shared" si="14"/>
        <v>227.85399999999998</v>
      </c>
      <c r="I27" s="34">
        <v>1898.366</v>
      </c>
      <c r="J27" s="34">
        <v>3665.837</v>
      </c>
      <c r="K27" s="34">
        <f t="shared" si="8"/>
        <v>5564.2029999999995</v>
      </c>
      <c r="L27" s="34">
        <v>3.018</v>
      </c>
      <c r="M27" s="34">
        <v>0.578</v>
      </c>
      <c r="N27" s="34">
        <f t="shared" si="10"/>
        <v>3.5959999999999996</v>
      </c>
      <c r="O27" s="34">
        <v>7.715</v>
      </c>
      <c r="P27" s="34">
        <v>9.429</v>
      </c>
      <c r="Q27" s="75">
        <f t="shared" si="15"/>
        <v>17.144</v>
      </c>
      <c r="R27" s="34">
        <v>17.843</v>
      </c>
      <c r="S27" s="34">
        <v>27.488</v>
      </c>
      <c r="T27" s="34">
        <f t="shared" si="9"/>
        <v>45.331</v>
      </c>
      <c r="U27" s="34">
        <f t="shared" si="2"/>
        <v>1869.79</v>
      </c>
      <c r="V27" s="34">
        <f t="shared" si="11"/>
        <v>3628.342</v>
      </c>
      <c r="W27" s="34">
        <f t="shared" si="3"/>
        <v>5498.132</v>
      </c>
      <c r="X27" s="34">
        <f t="shared" si="4"/>
        <v>3739.58</v>
      </c>
      <c r="Y27" s="34">
        <f t="shared" si="12"/>
        <v>7256.684</v>
      </c>
      <c r="Z27" s="34">
        <f t="shared" si="5"/>
        <v>10996.264</v>
      </c>
      <c r="AA27" s="34">
        <f t="shared" si="6"/>
        <v>15.53943262234522</v>
      </c>
      <c r="AB27" s="34">
        <f t="shared" si="13"/>
        <v>30.154389551674416</v>
      </c>
      <c r="AC27" s="34">
        <f t="shared" si="7"/>
        <v>45.69382217401964</v>
      </c>
      <c r="AD27" s="10"/>
      <c r="AE27" s="10"/>
      <c r="AF27" s="10"/>
      <c r="AG27" s="10"/>
      <c r="AH27" s="10"/>
      <c r="AI27" s="10"/>
      <c r="AJ27" s="10"/>
      <c r="AK27" s="10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ht="12" customHeight="1">
      <c r="A28" s="33">
        <v>1987</v>
      </c>
      <c r="B28" s="51">
        <f>'[1]Pop'!D208</f>
        <v>242.804</v>
      </c>
      <c r="C28" s="34">
        <v>2042.231</v>
      </c>
      <c r="D28" s="34">
        <v>3628.703</v>
      </c>
      <c r="E28" s="34">
        <f t="shared" si="1"/>
        <v>5670.934</v>
      </c>
      <c r="F28" s="34">
        <v>30.307</v>
      </c>
      <c r="G28" s="34">
        <v>171.741</v>
      </c>
      <c r="H28" s="34">
        <f t="shared" si="14"/>
        <v>202.048</v>
      </c>
      <c r="I28" s="34">
        <v>2072.538</v>
      </c>
      <c r="J28" s="34">
        <v>3800.444</v>
      </c>
      <c r="K28" s="34">
        <f t="shared" si="8"/>
        <v>5872.982</v>
      </c>
      <c r="L28" s="34">
        <v>3.018</v>
      </c>
      <c r="M28" s="34">
        <v>0.963</v>
      </c>
      <c r="N28" s="34">
        <f t="shared" si="10"/>
        <v>3.981</v>
      </c>
      <c r="O28" s="34">
        <v>6.809</v>
      </c>
      <c r="P28" s="34">
        <v>15.889</v>
      </c>
      <c r="Q28" s="75">
        <f t="shared" si="15"/>
        <v>22.698</v>
      </c>
      <c r="R28" s="34">
        <v>17.794</v>
      </c>
      <c r="S28" s="34">
        <v>36.526</v>
      </c>
      <c r="T28" s="34">
        <f t="shared" si="9"/>
        <v>54.32000000000001</v>
      </c>
      <c r="U28" s="34">
        <f t="shared" si="2"/>
        <v>2044.917</v>
      </c>
      <c r="V28" s="34">
        <f t="shared" si="11"/>
        <v>3747.066</v>
      </c>
      <c r="W28" s="34">
        <f t="shared" si="3"/>
        <v>5791.983</v>
      </c>
      <c r="X28" s="34">
        <f t="shared" si="4"/>
        <v>4089.834</v>
      </c>
      <c r="Y28" s="34">
        <f t="shared" si="12"/>
        <v>7494.132</v>
      </c>
      <c r="Z28" s="34">
        <f t="shared" si="5"/>
        <v>11583.966</v>
      </c>
      <c r="AA28" s="34">
        <f t="shared" si="6"/>
        <v>16.84417884384112</v>
      </c>
      <c r="AB28" s="34">
        <f t="shared" si="13"/>
        <v>30.86494456433996</v>
      </c>
      <c r="AC28" s="34">
        <f t="shared" si="7"/>
        <v>47.709123408181085</v>
      </c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12" customHeight="1">
      <c r="A29" s="33">
        <v>1988</v>
      </c>
      <c r="B29" s="51">
        <f>'[1]Pop'!D209</f>
        <v>245.021</v>
      </c>
      <c r="C29" s="34">
        <v>2360.363</v>
      </c>
      <c r="D29" s="34">
        <v>3571.006</v>
      </c>
      <c r="E29" s="34">
        <f t="shared" si="1"/>
        <v>5931.369</v>
      </c>
      <c r="F29" s="34">
        <v>14.669</v>
      </c>
      <c r="G29" s="34">
        <v>168.692</v>
      </c>
      <c r="H29" s="34">
        <f t="shared" si="14"/>
        <v>183.36100000000002</v>
      </c>
      <c r="I29" s="34">
        <v>2375.0319999999997</v>
      </c>
      <c r="J29" s="34">
        <v>3739.698</v>
      </c>
      <c r="K29" s="34">
        <f t="shared" si="8"/>
        <v>6114.73</v>
      </c>
      <c r="L29" s="34">
        <v>8.118</v>
      </c>
      <c r="M29" s="34">
        <v>3.981</v>
      </c>
      <c r="N29" s="34">
        <f t="shared" si="10"/>
        <v>12.099</v>
      </c>
      <c r="O29" s="34">
        <v>4.752</v>
      </c>
      <c r="P29" s="34">
        <v>19.009</v>
      </c>
      <c r="Q29" s="75">
        <f t="shared" si="15"/>
        <v>23.761</v>
      </c>
      <c r="R29" s="34">
        <v>29.097</v>
      </c>
      <c r="S29" s="34">
        <v>51.38</v>
      </c>
      <c r="T29" s="34">
        <f t="shared" si="9"/>
        <v>80.477</v>
      </c>
      <c r="U29" s="34">
        <f t="shared" si="2"/>
        <v>2333.0649999999996</v>
      </c>
      <c r="V29" s="34">
        <f t="shared" si="11"/>
        <v>3665.328</v>
      </c>
      <c r="W29" s="34">
        <f t="shared" si="3"/>
        <v>5998.393</v>
      </c>
      <c r="X29" s="34">
        <f t="shared" si="4"/>
        <v>4666.129999999999</v>
      </c>
      <c r="Y29" s="34">
        <f t="shared" si="12"/>
        <v>7330.656</v>
      </c>
      <c r="Z29" s="34">
        <f t="shared" si="5"/>
        <v>11996.786</v>
      </c>
      <c r="AA29" s="34">
        <f t="shared" si="6"/>
        <v>19.043796246036052</v>
      </c>
      <c r="AB29" s="34">
        <f t="shared" si="13"/>
        <v>29.918480456777175</v>
      </c>
      <c r="AC29" s="34">
        <f t="shared" si="7"/>
        <v>48.96227670281323</v>
      </c>
      <c r="AD29" s="10"/>
      <c r="AE29" s="10"/>
      <c r="AF29" s="10"/>
      <c r="AG29" s="10"/>
      <c r="AH29" s="10"/>
      <c r="AI29" s="10"/>
      <c r="AJ29" s="10"/>
      <c r="AK29" s="10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2" customHeight="1">
      <c r="A30" s="33">
        <v>1989</v>
      </c>
      <c r="B30" s="51">
        <f>'[1]Pop'!D210</f>
        <v>247.342</v>
      </c>
      <c r="C30" s="34">
        <v>2384.052</v>
      </c>
      <c r="D30" s="34">
        <v>3537.467</v>
      </c>
      <c r="E30" s="34">
        <f t="shared" si="1"/>
        <v>5921.519</v>
      </c>
      <c r="F30" s="34">
        <v>7.363</v>
      </c>
      <c r="G30" s="34">
        <v>177.48</v>
      </c>
      <c r="H30" s="34">
        <f t="shared" si="14"/>
        <v>184.843</v>
      </c>
      <c r="I30" s="34">
        <v>2391.415</v>
      </c>
      <c r="J30" s="34">
        <v>3714.947</v>
      </c>
      <c r="K30" s="34">
        <f t="shared" si="8"/>
        <v>6106.362</v>
      </c>
      <c r="L30" s="34">
        <v>9.34</v>
      </c>
      <c r="M30" s="34">
        <v>41.5</v>
      </c>
      <c r="N30" s="34">
        <f t="shared" si="10"/>
        <v>50.84</v>
      </c>
      <c r="O30" s="34">
        <v>4.726</v>
      </c>
      <c r="P30" s="34">
        <v>31.082</v>
      </c>
      <c r="Q30" s="75">
        <f t="shared" si="15"/>
        <v>35.808</v>
      </c>
      <c r="R30" s="34">
        <v>26.859</v>
      </c>
      <c r="S30" s="34">
        <v>32.387</v>
      </c>
      <c r="T30" s="34">
        <f t="shared" si="9"/>
        <v>59.246</v>
      </c>
      <c r="U30" s="34">
        <f t="shared" si="2"/>
        <v>2350.49</v>
      </c>
      <c r="V30" s="34">
        <f t="shared" si="11"/>
        <v>3609.978</v>
      </c>
      <c r="W30" s="34">
        <f t="shared" si="3"/>
        <v>5960.468</v>
      </c>
      <c r="X30" s="34">
        <f t="shared" si="4"/>
        <v>4700.98</v>
      </c>
      <c r="Y30" s="34">
        <f t="shared" si="12"/>
        <v>7219.956</v>
      </c>
      <c r="Z30" s="34">
        <f t="shared" si="5"/>
        <v>11920.936</v>
      </c>
      <c r="AA30" s="34">
        <f t="shared" si="6"/>
        <v>19.00599170379474</v>
      </c>
      <c r="AB30" s="34">
        <f t="shared" si="13"/>
        <v>29.19017392921542</v>
      </c>
      <c r="AC30" s="34">
        <f t="shared" si="7"/>
        <v>48.19616563301016</v>
      </c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ht="12" customHeight="1">
      <c r="A31" s="33">
        <v>1990</v>
      </c>
      <c r="B31" s="51">
        <f>'[1]Pop'!D211</f>
        <v>250.132</v>
      </c>
      <c r="C31" s="34">
        <v>2551.133</v>
      </c>
      <c r="D31" s="34">
        <v>3706.921</v>
      </c>
      <c r="E31" s="39">
        <f t="shared" si="1"/>
        <v>6258.054</v>
      </c>
      <c r="F31" s="34">
        <v>28.457</v>
      </c>
      <c r="G31" s="34">
        <v>149.223</v>
      </c>
      <c r="H31" s="39">
        <f t="shared" si="14"/>
        <v>177.68</v>
      </c>
      <c r="I31" s="34">
        <v>2579.5899999999997</v>
      </c>
      <c r="J31" s="34">
        <v>3856.144</v>
      </c>
      <c r="K31" s="34">
        <f t="shared" si="8"/>
        <v>6435.7339999999995</v>
      </c>
      <c r="L31" s="34">
        <v>12.068</v>
      </c>
      <c r="M31" s="34">
        <v>126.161</v>
      </c>
      <c r="N31" s="34">
        <f t="shared" si="10"/>
        <v>138.229</v>
      </c>
      <c r="O31" s="34">
        <v>3.425</v>
      </c>
      <c r="P31" s="34">
        <v>28.247</v>
      </c>
      <c r="Q31" s="75">
        <f t="shared" si="15"/>
        <v>31.672</v>
      </c>
      <c r="R31" s="34">
        <v>22.105</v>
      </c>
      <c r="S31" s="34">
        <v>41.278</v>
      </c>
      <c r="T31" s="34">
        <f t="shared" si="9"/>
        <v>63.382999999999996</v>
      </c>
      <c r="U31" s="34">
        <f t="shared" si="2"/>
        <v>2541.9919999999997</v>
      </c>
      <c r="V31" s="34">
        <f t="shared" si="11"/>
        <v>3660.4579999999996</v>
      </c>
      <c r="W31" s="34">
        <f t="shared" si="3"/>
        <v>6202.449999999999</v>
      </c>
      <c r="X31" s="34">
        <f t="shared" si="4"/>
        <v>5083.9839999999995</v>
      </c>
      <c r="Y31" s="34">
        <f t="shared" si="12"/>
        <v>7320.915999999999</v>
      </c>
      <c r="Z31" s="34">
        <f t="shared" si="5"/>
        <v>12404.899999999998</v>
      </c>
      <c r="AA31" s="34">
        <f t="shared" si="6"/>
        <v>20.32520429213375</v>
      </c>
      <c r="AB31" s="34">
        <f t="shared" si="13"/>
        <v>29.26821038491676</v>
      </c>
      <c r="AC31" s="34">
        <f t="shared" si="7"/>
        <v>49.59341467705051</v>
      </c>
      <c r="AD31" s="10"/>
      <c r="AE31" s="10"/>
      <c r="AF31" s="10"/>
      <c r="AG31" s="10"/>
      <c r="AH31" s="10"/>
      <c r="AI31" s="10"/>
      <c r="AJ31" s="10"/>
      <c r="AK31" s="10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ht="12" customHeight="1">
      <c r="A32" s="76">
        <v>1991</v>
      </c>
      <c r="B32" s="77">
        <f>'[1]Pop'!D212</f>
        <v>253.493</v>
      </c>
      <c r="C32" s="78">
        <v>2661.465</v>
      </c>
      <c r="D32" s="78">
        <v>3789.733</v>
      </c>
      <c r="E32" s="85">
        <f t="shared" si="1"/>
        <v>6451.198</v>
      </c>
      <c r="F32" s="78">
        <v>71.288</v>
      </c>
      <c r="G32" s="78">
        <v>87.486</v>
      </c>
      <c r="H32" s="85">
        <f t="shared" si="14"/>
        <v>158.774</v>
      </c>
      <c r="I32" s="78">
        <v>2732.753</v>
      </c>
      <c r="J32" s="78">
        <v>3877.219</v>
      </c>
      <c r="K32" s="78">
        <f t="shared" si="8"/>
        <v>6609.972</v>
      </c>
      <c r="L32" s="78">
        <v>7.347</v>
      </c>
      <c r="M32" s="78">
        <v>132.286</v>
      </c>
      <c r="N32" s="78">
        <f t="shared" si="10"/>
        <v>139.633</v>
      </c>
      <c r="O32" s="78">
        <v>3.251</v>
      </c>
      <c r="P32" s="78">
        <v>29.769</v>
      </c>
      <c r="Q32" s="78">
        <f t="shared" si="15"/>
        <v>33.019999999999996</v>
      </c>
      <c r="R32" s="78">
        <v>19.85</v>
      </c>
      <c r="S32" s="78">
        <v>41.428</v>
      </c>
      <c r="T32" s="78">
        <f t="shared" si="9"/>
        <v>61.278</v>
      </c>
      <c r="U32" s="78">
        <f t="shared" si="2"/>
        <v>2702.3050000000003</v>
      </c>
      <c r="V32" s="78">
        <f t="shared" si="11"/>
        <v>3673.736</v>
      </c>
      <c r="W32" s="78">
        <f t="shared" si="3"/>
        <v>6376.041</v>
      </c>
      <c r="X32" s="78">
        <f t="shared" si="4"/>
        <v>5404.610000000001</v>
      </c>
      <c r="Y32" s="78">
        <f t="shared" si="12"/>
        <v>7347.472</v>
      </c>
      <c r="Z32" s="78">
        <f t="shared" si="5"/>
        <v>12752.082</v>
      </c>
      <c r="AA32" s="78">
        <f t="shared" si="6"/>
        <v>21.320549285384608</v>
      </c>
      <c r="AB32" s="78">
        <f t="shared" si="13"/>
        <v>28.984910825939966</v>
      </c>
      <c r="AC32" s="78">
        <f t="shared" si="7"/>
        <v>50.30546011132458</v>
      </c>
      <c r="AD32" s="10"/>
      <c r="AE32" s="10"/>
      <c r="AF32" s="10"/>
      <c r="AG32" s="10"/>
      <c r="AH32" s="10"/>
      <c r="AI32" s="10"/>
      <c r="AJ32" s="10"/>
      <c r="AK32" s="1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ht="12" customHeight="1">
      <c r="A33" s="76">
        <v>1992</v>
      </c>
      <c r="B33" s="77">
        <f>'[1]Pop'!D213</f>
        <v>256.894</v>
      </c>
      <c r="C33" s="78">
        <v>2793.39809364567</v>
      </c>
      <c r="D33" s="78">
        <v>3840.6078521836894</v>
      </c>
      <c r="E33" s="85">
        <f t="shared" si="1"/>
        <v>6634.00594582936</v>
      </c>
      <c r="F33" s="78">
        <v>45.854</v>
      </c>
      <c r="G33" s="78">
        <v>147.323</v>
      </c>
      <c r="H33" s="85">
        <v>193.25487824853502</v>
      </c>
      <c r="I33" s="78">
        <v>2843.31</v>
      </c>
      <c r="J33" s="78">
        <v>4009.651</v>
      </c>
      <c r="K33" s="85">
        <f t="shared" si="8"/>
        <v>6852.960999999999</v>
      </c>
      <c r="L33" s="78">
        <v>16.918</v>
      </c>
      <c r="M33" s="78">
        <v>89.937</v>
      </c>
      <c r="N33" s="85">
        <v>100.06524929220922</v>
      </c>
      <c r="O33" s="85">
        <v>6.833</v>
      </c>
      <c r="P33" s="85">
        <v>24.731</v>
      </c>
      <c r="Q33" s="78">
        <f t="shared" si="15"/>
        <v>31.564</v>
      </c>
      <c r="R33" s="85">
        <v>19.021</v>
      </c>
      <c r="S33" s="85">
        <v>43.433</v>
      </c>
      <c r="T33" s="85">
        <f t="shared" si="9"/>
        <v>62.454</v>
      </c>
      <c r="U33" s="78">
        <f t="shared" si="2"/>
        <v>2800.538</v>
      </c>
      <c r="V33" s="78">
        <f t="shared" si="11"/>
        <v>3851.5499999999997</v>
      </c>
      <c r="W33" s="78">
        <f t="shared" si="3"/>
        <v>6652.088</v>
      </c>
      <c r="X33" s="78">
        <f t="shared" si="4"/>
        <v>5601.076</v>
      </c>
      <c r="Y33" s="78">
        <f t="shared" si="12"/>
        <v>7703.099999999999</v>
      </c>
      <c r="Z33" s="78">
        <f t="shared" si="5"/>
        <v>13304.176</v>
      </c>
      <c r="AA33" s="78">
        <f t="shared" si="6"/>
        <v>21.803062741831262</v>
      </c>
      <c r="AB33" s="78">
        <f t="shared" si="13"/>
        <v>29.985519319252298</v>
      </c>
      <c r="AC33" s="78">
        <f t="shared" si="7"/>
        <v>51.78858206108356</v>
      </c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ht="12" customHeight="1">
      <c r="A34" s="76">
        <v>1993</v>
      </c>
      <c r="B34" s="77">
        <f>'[1]Pop'!D214</f>
        <v>260.255</v>
      </c>
      <c r="C34" s="78">
        <v>2923.6524916487588</v>
      </c>
      <c r="D34" s="78">
        <v>4173.229652769931</v>
      </c>
      <c r="E34" s="85">
        <f t="shared" si="1"/>
        <v>7096.88214441869</v>
      </c>
      <c r="F34" s="78">
        <v>16.151</v>
      </c>
      <c r="G34" s="78">
        <v>173.055</v>
      </c>
      <c r="H34" s="85">
        <v>189.21449199950703</v>
      </c>
      <c r="I34" s="78">
        <v>2952.225</v>
      </c>
      <c r="J34" s="78">
        <v>4357.4800000000005</v>
      </c>
      <c r="K34" s="85">
        <f t="shared" si="8"/>
        <v>7309.705</v>
      </c>
      <c r="L34" s="78">
        <v>21.711</v>
      </c>
      <c r="M34" s="78">
        <v>92.362</v>
      </c>
      <c r="N34" s="85">
        <v>113.09121683704014</v>
      </c>
      <c r="O34" s="85">
        <v>18.779</v>
      </c>
      <c r="P34" s="85">
        <v>23.404</v>
      </c>
      <c r="Q34" s="78">
        <f t="shared" si="15"/>
        <v>42.183</v>
      </c>
      <c r="R34" s="85">
        <v>20.155</v>
      </c>
      <c r="S34" s="85">
        <v>47.524</v>
      </c>
      <c r="T34" s="85">
        <f t="shared" si="9"/>
        <v>67.679</v>
      </c>
      <c r="U34" s="78">
        <f t="shared" si="2"/>
        <v>2891.58</v>
      </c>
      <c r="V34" s="78">
        <f t="shared" si="11"/>
        <v>4194.1900000000005</v>
      </c>
      <c r="W34" s="78">
        <f t="shared" si="3"/>
        <v>7085.77</v>
      </c>
      <c r="X34" s="78">
        <f t="shared" si="4"/>
        <v>5783.16</v>
      </c>
      <c r="Y34" s="78">
        <f t="shared" si="12"/>
        <v>8388.380000000001</v>
      </c>
      <c r="Z34" s="78">
        <f t="shared" si="5"/>
        <v>14171.54</v>
      </c>
      <c r="AA34" s="78">
        <f t="shared" si="6"/>
        <v>22.221129277055194</v>
      </c>
      <c r="AB34" s="78">
        <f t="shared" si="13"/>
        <v>32.231388445947246</v>
      </c>
      <c r="AC34" s="78">
        <f t="shared" si="7"/>
        <v>54.452517723002444</v>
      </c>
      <c r="AD34" s="10"/>
      <c r="AE34" s="10"/>
      <c r="AF34" s="10"/>
      <c r="AG34" s="10"/>
      <c r="AH34" s="10"/>
      <c r="AI34" s="10"/>
      <c r="AJ34" s="10"/>
      <c r="AK34" s="10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12" customHeight="1">
      <c r="A35" s="76">
        <v>1994</v>
      </c>
      <c r="B35" s="77">
        <f>'[1]Pop'!D215</f>
        <v>263.436</v>
      </c>
      <c r="C35" s="78">
        <v>2993.66654490903</v>
      </c>
      <c r="D35" s="78">
        <v>4473.579286732683</v>
      </c>
      <c r="E35" s="85">
        <f t="shared" si="1"/>
        <v>7467.245831641712</v>
      </c>
      <c r="F35" s="104" t="s">
        <v>4</v>
      </c>
      <c r="G35" s="104" t="s">
        <v>4</v>
      </c>
      <c r="H35" s="85">
        <v>137.153733265357</v>
      </c>
      <c r="I35" s="104" t="s">
        <v>4</v>
      </c>
      <c r="J35" s="104" t="s">
        <v>4</v>
      </c>
      <c r="K35" s="85">
        <f>SUM(E35,H35)</f>
        <v>7604.399564907069</v>
      </c>
      <c r="L35" s="104" t="s">
        <v>4</v>
      </c>
      <c r="M35" s="104" t="s">
        <v>4</v>
      </c>
      <c r="N35" s="85">
        <v>123.05189725346176</v>
      </c>
      <c r="O35" s="85" t="s">
        <v>4</v>
      </c>
      <c r="P35" s="85" t="s">
        <v>4</v>
      </c>
      <c r="Q35" s="104" t="s">
        <v>4</v>
      </c>
      <c r="R35" s="85" t="s">
        <v>4</v>
      </c>
      <c r="S35" s="85" t="s">
        <v>4</v>
      </c>
      <c r="T35" s="85" t="s">
        <v>4</v>
      </c>
      <c r="U35" s="104" t="s">
        <v>4</v>
      </c>
      <c r="V35" s="104" t="s">
        <v>4</v>
      </c>
      <c r="W35" s="78">
        <f>K35-N35</f>
        <v>7481.3476676536075</v>
      </c>
      <c r="X35" s="104" t="s">
        <v>4</v>
      </c>
      <c r="Y35" s="104" t="s">
        <v>4</v>
      </c>
      <c r="Z35" s="78">
        <f>W35*2</f>
        <v>14962.695335307215</v>
      </c>
      <c r="AA35" s="104" t="s">
        <v>4</v>
      </c>
      <c r="AB35" s="104" t="s">
        <v>4</v>
      </c>
      <c r="AC35" s="78">
        <f>Z35/B35</f>
        <v>56.798217917472236</v>
      </c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2" customHeight="1">
      <c r="A36" s="76">
        <v>1995</v>
      </c>
      <c r="B36" s="77">
        <f>'[1]Pop'!D216</f>
        <v>266.557</v>
      </c>
      <c r="C36" s="78">
        <v>3064.4532913820876</v>
      </c>
      <c r="D36" s="78">
        <v>4704.7133810362</v>
      </c>
      <c r="E36" s="85">
        <f t="shared" si="1"/>
        <v>7769.166672418288</v>
      </c>
      <c r="F36" s="104" t="s">
        <v>4</v>
      </c>
      <c r="G36" s="104" t="s">
        <v>4</v>
      </c>
      <c r="H36" s="85">
        <v>63.439051541046</v>
      </c>
      <c r="I36" s="104" t="s">
        <v>4</v>
      </c>
      <c r="J36" s="104" t="s">
        <v>4</v>
      </c>
      <c r="K36" s="85">
        <f aca="true" t="shared" si="16" ref="K36:K60">SUM(E36,H36)</f>
        <v>7832.605723959334</v>
      </c>
      <c r="L36" s="104" t="s">
        <v>4</v>
      </c>
      <c r="M36" s="104" t="s">
        <v>4</v>
      </c>
      <c r="N36" s="85">
        <v>114.42537741828767</v>
      </c>
      <c r="O36" s="85" t="s">
        <v>4</v>
      </c>
      <c r="P36" s="85" t="s">
        <v>4</v>
      </c>
      <c r="Q36" s="104" t="s">
        <v>4</v>
      </c>
      <c r="R36" s="85" t="s">
        <v>4</v>
      </c>
      <c r="S36" s="85" t="s">
        <v>4</v>
      </c>
      <c r="T36" s="85" t="s">
        <v>4</v>
      </c>
      <c r="U36" s="104" t="s">
        <v>4</v>
      </c>
      <c r="V36" s="104" t="s">
        <v>4</v>
      </c>
      <c r="W36" s="78">
        <f aca="true" t="shared" si="17" ref="W36:W60">K36-N36</f>
        <v>7718.180346541046</v>
      </c>
      <c r="X36" s="104" t="s">
        <v>4</v>
      </c>
      <c r="Y36" s="104" t="s">
        <v>4</v>
      </c>
      <c r="Z36" s="78">
        <f aca="true" t="shared" si="18" ref="Z36:Z60">W36*2</f>
        <v>15436.360693082092</v>
      </c>
      <c r="AA36" s="104" t="s">
        <v>4</v>
      </c>
      <c r="AB36" s="104" t="s">
        <v>4</v>
      </c>
      <c r="AC36" s="78">
        <f aca="true" t="shared" si="19" ref="AC36:AC58">Z36/B36</f>
        <v>57.91016815571188</v>
      </c>
      <c r="AD36" s="10"/>
      <c r="AE36" s="10"/>
      <c r="AF36" s="10"/>
      <c r="AG36" s="10"/>
      <c r="AH36" s="10"/>
      <c r="AI36" s="10"/>
      <c r="AJ36" s="10"/>
      <c r="AK36" s="10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9" ht="12" customHeight="1">
      <c r="A37" s="122">
        <v>1996</v>
      </c>
      <c r="B37" s="123">
        <f>'[1]Pop'!D217</f>
        <v>269.667</v>
      </c>
      <c r="C37" s="75">
        <v>3087.5993267549275</v>
      </c>
      <c r="D37" s="75">
        <v>5083.102864644424</v>
      </c>
      <c r="E37" s="116">
        <f t="shared" si="1"/>
        <v>8170.702191399351</v>
      </c>
      <c r="F37" s="115" t="s">
        <v>4</v>
      </c>
      <c r="G37" s="115" t="s">
        <v>4</v>
      </c>
      <c r="H37" s="116">
        <v>52.023699275873994</v>
      </c>
      <c r="I37" s="115" t="s">
        <v>4</v>
      </c>
      <c r="J37" s="115" t="s">
        <v>4</v>
      </c>
      <c r="K37" s="116">
        <f t="shared" si="16"/>
        <v>8222.725890675225</v>
      </c>
      <c r="L37" s="115" t="s">
        <v>4</v>
      </c>
      <c r="M37" s="115" t="s">
        <v>4</v>
      </c>
      <c r="N37" s="116">
        <v>237.13147139934975</v>
      </c>
      <c r="O37" s="116" t="s">
        <v>4</v>
      </c>
      <c r="P37" s="116" t="s">
        <v>4</v>
      </c>
      <c r="Q37" s="115" t="s">
        <v>4</v>
      </c>
      <c r="R37" s="116" t="s">
        <v>4</v>
      </c>
      <c r="S37" s="116" t="s">
        <v>4</v>
      </c>
      <c r="T37" s="116" t="s">
        <v>4</v>
      </c>
      <c r="U37" s="115" t="s">
        <v>4</v>
      </c>
      <c r="V37" s="115" t="s">
        <v>4</v>
      </c>
      <c r="W37" s="75">
        <f t="shared" si="17"/>
        <v>7985.594419275875</v>
      </c>
      <c r="X37" s="115" t="s">
        <v>4</v>
      </c>
      <c r="Y37" s="115" t="s">
        <v>4</v>
      </c>
      <c r="Z37" s="75">
        <f t="shared" si="18"/>
        <v>15971.18883855175</v>
      </c>
      <c r="AA37" s="115" t="s">
        <v>4</v>
      </c>
      <c r="AB37" s="115" t="s">
        <v>4</v>
      </c>
      <c r="AC37" s="75">
        <f t="shared" si="19"/>
        <v>59.22559615582089</v>
      </c>
    </row>
    <row r="38" spans="1:29" ht="12" customHeight="1">
      <c r="A38" s="122">
        <v>1997</v>
      </c>
      <c r="B38" s="123">
        <f>'[1]Pop'!D218</f>
        <v>272.912</v>
      </c>
      <c r="C38" s="75">
        <v>3183.1166089245526</v>
      </c>
      <c r="D38" s="75">
        <v>5626.693348457529</v>
      </c>
      <c r="E38" s="116">
        <f t="shared" si="1"/>
        <v>8809.809957382082</v>
      </c>
      <c r="F38" s="115" t="s">
        <v>4</v>
      </c>
      <c r="G38" s="115" t="s">
        <v>4</v>
      </c>
      <c r="H38" s="116">
        <v>57.474661808645</v>
      </c>
      <c r="I38" s="115" t="s">
        <v>4</v>
      </c>
      <c r="J38" s="115" t="s">
        <v>4</v>
      </c>
      <c r="K38" s="116">
        <f t="shared" si="16"/>
        <v>8867.284619190727</v>
      </c>
      <c r="L38" s="115" t="s">
        <v>4</v>
      </c>
      <c r="M38" s="115" t="s">
        <v>4</v>
      </c>
      <c r="N38" s="116">
        <v>409.39785238208094</v>
      </c>
      <c r="O38" s="116" t="s">
        <v>4</v>
      </c>
      <c r="P38" s="116" t="s">
        <v>4</v>
      </c>
      <c r="Q38" s="115" t="s">
        <v>4</v>
      </c>
      <c r="R38" s="116" t="s">
        <v>4</v>
      </c>
      <c r="S38" s="116" t="s">
        <v>4</v>
      </c>
      <c r="T38" s="116" t="s">
        <v>4</v>
      </c>
      <c r="U38" s="115" t="s">
        <v>4</v>
      </c>
      <c r="V38" s="115" t="s">
        <v>4</v>
      </c>
      <c r="W38" s="75">
        <f t="shared" si="17"/>
        <v>8457.886766808646</v>
      </c>
      <c r="X38" s="115" t="s">
        <v>4</v>
      </c>
      <c r="Y38" s="115" t="s">
        <v>4</v>
      </c>
      <c r="Z38" s="75">
        <f t="shared" si="18"/>
        <v>16915.773533617292</v>
      </c>
      <c r="AA38" s="115" t="s">
        <v>4</v>
      </c>
      <c r="AB38" s="115" t="s">
        <v>4</v>
      </c>
      <c r="AC38" s="75">
        <f t="shared" si="19"/>
        <v>61.98252012962894</v>
      </c>
    </row>
    <row r="39" spans="1:29" ht="12" customHeight="1">
      <c r="A39" s="122">
        <v>1998</v>
      </c>
      <c r="B39" s="123">
        <f>'[1]Pop'!D219</f>
        <v>276.115</v>
      </c>
      <c r="C39" s="75">
        <v>3294.951293098275</v>
      </c>
      <c r="D39" s="75">
        <v>5922.871714990591</v>
      </c>
      <c r="E39" s="116">
        <f t="shared" si="1"/>
        <v>9217.823008088866</v>
      </c>
      <c r="F39" s="115" t="s">
        <v>4</v>
      </c>
      <c r="G39" s="115" t="s">
        <v>4</v>
      </c>
      <c r="H39" s="116">
        <v>60.70970061193</v>
      </c>
      <c r="I39" s="115" t="s">
        <v>4</v>
      </c>
      <c r="J39" s="115" t="s">
        <v>4</v>
      </c>
      <c r="K39" s="116">
        <f t="shared" si="16"/>
        <v>9278.532708700795</v>
      </c>
      <c r="L39" s="115" t="s">
        <v>4</v>
      </c>
      <c r="M39" s="115" t="s">
        <v>4</v>
      </c>
      <c r="N39" s="116">
        <v>455.5588030888648</v>
      </c>
      <c r="O39" s="115" t="s">
        <v>4</v>
      </c>
      <c r="P39" s="115" t="s">
        <v>4</v>
      </c>
      <c r="Q39" s="115" t="s">
        <v>4</v>
      </c>
      <c r="R39" s="115" t="s">
        <v>4</v>
      </c>
      <c r="S39" s="115" t="s">
        <v>4</v>
      </c>
      <c r="T39" s="116" t="s">
        <v>4</v>
      </c>
      <c r="U39" s="115" t="s">
        <v>4</v>
      </c>
      <c r="V39" s="115" t="s">
        <v>4</v>
      </c>
      <c r="W39" s="75">
        <f t="shared" si="17"/>
        <v>8822.97390561193</v>
      </c>
      <c r="X39" s="115" t="s">
        <v>4</v>
      </c>
      <c r="Y39" s="115" t="s">
        <v>4</v>
      </c>
      <c r="Z39" s="75">
        <f t="shared" si="18"/>
        <v>17645.94781122386</v>
      </c>
      <c r="AA39" s="115" t="s">
        <v>4</v>
      </c>
      <c r="AB39" s="115" t="s">
        <v>4</v>
      </c>
      <c r="AC39" s="75">
        <f t="shared" si="19"/>
        <v>63.907965200093656</v>
      </c>
    </row>
    <row r="40" spans="1:29" ht="12" customHeight="1">
      <c r="A40" s="122">
        <v>1999</v>
      </c>
      <c r="B40" s="123">
        <f>'[1]Pop'!D220</f>
        <v>279.295</v>
      </c>
      <c r="C40" s="75">
        <v>3522.587898686852</v>
      </c>
      <c r="D40" s="75">
        <v>5991.915423337595</v>
      </c>
      <c r="E40" s="116">
        <f t="shared" si="1"/>
        <v>9514.503322024448</v>
      </c>
      <c r="F40" s="115" t="s">
        <v>4</v>
      </c>
      <c r="G40" s="115" t="s">
        <v>4</v>
      </c>
      <c r="H40" s="116">
        <v>65.15379043516201</v>
      </c>
      <c r="I40" s="115" t="s">
        <v>4</v>
      </c>
      <c r="J40" s="115" t="s">
        <v>4</v>
      </c>
      <c r="K40" s="116">
        <f t="shared" si="16"/>
        <v>9579.65711245961</v>
      </c>
      <c r="L40" s="115" t="s">
        <v>4</v>
      </c>
      <c r="M40" s="115" t="s">
        <v>4</v>
      </c>
      <c r="N40" s="116">
        <v>452.56597139944665</v>
      </c>
      <c r="O40" s="115" t="s">
        <v>4</v>
      </c>
      <c r="P40" s="115" t="s">
        <v>4</v>
      </c>
      <c r="Q40" s="115" t="s">
        <v>4</v>
      </c>
      <c r="R40" s="115" t="s">
        <v>4</v>
      </c>
      <c r="S40" s="115" t="s">
        <v>4</v>
      </c>
      <c r="T40" s="116" t="s">
        <v>4</v>
      </c>
      <c r="U40" s="115" t="s">
        <v>4</v>
      </c>
      <c r="V40" s="115" t="s">
        <v>4</v>
      </c>
      <c r="W40" s="75">
        <f t="shared" si="17"/>
        <v>9127.091141060164</v>
      </c>
      <c r="X40" s="115" t="s">
        <v>4</v>
      </c>
      <c r="Y40" s="115" t="s">
        <v>4</v>
      </c>
      <c r="Z40" s="75">
        <f t="shared" si="18"/>
        <v>18254.182282120328</v>
      </c>
      <c r="AA40" s="115" t="s">
        <v>4</v>
      </c>
      <c r="AB40" s="115" t="s">
        <v>4</v>
      </c>
      <c r="AC40" s="75">
        <f t="shared" si="19"/>
        <v>65.35807043491765</v>
      </c>
    </row>
    <row r="41" spans="1:29" ht="12" customHeight="1">
      <c r="A41" s="122">
        <v>2000</v>
      </c>
      <c r="B41" s="123">
        <f>'[1]Pop'!D221</f>
        <v>282.385</v>
      </c>
      <c r="C41" s="118">
        <v>3519.067719891651</v>
      </c>
      <c r="D41" s="118">
        <v>5875.480417888458</v>
      </c>
      <c r="E41" s="116">
        <f t="shared" si="1"/>
        <v>9394.548137780108</v>
      </c>
      <c r="F41" s="115" t="s">
        <v>4</v>
      </c>
      <c r="G41" s="115" t="s">
        <v>4</v>
      </c>
      <c r="H41" s="116">
        <v>64.51510520485</v>
      </c>
      <c r="I41" s="115" t="s">
        <v>4</v>
      </c>
      <c r="J41" s="115" t="s">
        <v>4</v>
      </c>
      <c r="K41" s="116">
        <f t="shared" si="16"/>
        <v>9459.063242984957</v>
      </c>
      <c r="L41" s="120" t="s">
        <v>4</v>
      </c>
      <c r="M41" s="120" t="s">
        <v>4</v>
      </c>
      <c r="N41" s="116">
        <v>401.01831707698267</v>
      </c>
      <c r="O41" s="120" t="s">
        <v>4</v>
      </c>
      <c r="P41" s="120" t="s">
        <v>4</v>
      </c>
      <c r="Q41" s="115" t="s">
        <v>4</v>
      </c>
      <c r="R41" s="120" t="s">
        <v>4</v>
      </c>
      <c r="S41" s="120" t="s">
        <v>4</v>
      </c>
      <c r="T41" s="116" t="s">
        <v>4</v>
      </c>
      <c r="U41" s="115" t="s">
        <v>4</v>
      </c>
      <c r="V41" s="115" t="s">
        <v>4</v>
      </c>
      <c r="W41" s="75">
        <f t="shared" si="17"/>
        <v>9058.044925907974</v>
      </c>
      <c r="X41" s="115" t="s">
        <v>4</v>
      </c>
      <c r="Y41" s="115" t="s">
        <v>4</v>
      </c>
      <c r="Z41" s="75">
        <f t="shared" si="18"/>
        <v>18116.08985181595</v>
      </c>
      <c r="AA41" s="115" t="s">
        <v>4</v>
      </c>
      <c r="AB41" s="115" t="s">
        <v>4</v>
      </c>
      <c r="AC41" s="75">
        <f t="shared" si="19"/>
        <v>64.15386742148468</v>
      </c>
    </row>
    <row r="42" spans="1:29" ht="12" customHeight="1">
      <c r="A42" s="76">
        <v>2001</v>
      </c>
      <c r="B42" s="77">
        <f>'[1]Pop'!D222</f>
        <v>285.309019</v>
      </c>
      <c r="C42" s="93">
        <v>3496.029462068956</v>
      </c>
      <c r="D42" s="93">
        <v>5866.9158074819115</v>
      </c>
      <c r="E42" s="85">
        <f aca="true" t="shared" si="20" ref="E42:E47">SUM(C42,D42)</f>
        <v>9362.945269550868</v>
      </c>
      <c r="F42" s="104" t="s">
        <v>4</v>
      </c>
      <c r="G42" s="104" t="s">
        <v>4</v>
      </c>
      <c r="H42" s="85">
        <v>81.97290637850901</v>
      </c>
      <c r="I42" s="104" t="s">
        <v>4</v>
      </c>
      <c r="J42" s="104" t="s">
        <v>4</v>
      </c>
      <c r="K42" s="85">
        <f t="shared" si="16"/>
        <v>9444.918175929377</v>
      </c>
      <c r="L42" s="119" t="s">
        <v>4</v>
      </c>
      <c r="M42" s="119" t="s">
        <v>4</v>
      </c>
      <c r="N42" s="85">
        <v>362.249443134851</v>
      </c>
      <c r="O42" s="119" t="s">
        <v>4</v>
      </c>
      <c r="P42" s="119" t="s">
        <v>4</v>
      </c>
      <c r="Q42" s="104" t="s">
        <v>4</v>
      </c>
      <c r="R42" s="119" t="s">
        <v>4</v>
      </c>
      <c r="S42" s="119" t="s">
        <v>4</v>
      </c>
      <c r="T42" s="85" t="s">
        <v>4</v>
      </c>
      <c r="U42" s="104" t="s">
        <v>4</v>
      </c>
      <c r="V42" s="104" t="s">
        <v>4</v>
      </c>
      <c r="W42" s="78">
        <f t="shared" si="17"/>
        <v>9082.668732794526</v>
      </c>
      <c r="X42" s="104" t="s">
        <v>4</v>
      </c>
      <c r="Y42" s="104" t="s">
        <v>4</v>
      </c>
      <c r="Z42" s="78">
        <f t="shared" si="18"/>
        <v>18165.33746558905</v>
      </c>
      <c r="AA42" s="104" t="s">
        <v>4</v>
      </c>
      <c r="AB42" s="104" t="s">
        <v>4</v>
      </c>
      <c r="AC42" s="78">
        <f t="shared" si="19"/>
        <v>63.66899135981766</v>
      </c>
    </row>
    <row r="43" spans="1:29" ht="12" customHeight="1">
      <c r="A43" s="76">
        <v>2002</v>
      </c>
      <c r="B43" s="77">
        <f>'[1]Pop'!D223</f>
        <v>288.104818</v>
      </c>
      <c r="C43" s="93">
        <v>3639.635463671578</v>
      </c>
      <c r="D43" s="93">
        <v>5686.193583682016</v>
      </c>
      <c r="E43" s="85">
        <f t="shared" si="20"/>
        <v>9325.829047353593</v>
      </c>
      <c r="F43" s="104" t="s">
        <v>4</v>
      </c>
      <c r="G43" s="104" t="s">
        <v>4</v>
      </c>
      <c r="H43" s="85">
        <v>72.39987222840601</v>
      </c>
      <c r="I43" s="104" t="s">
        <v>4</v>
      </c>
      <c r="J43" s="104" t="s">
        <v>4</v>
      </c>
      <c r="K43" s="85">
        <f t="shared" si="16"/>
        <v>9398.228919582</v>
      </c>
      <c r="L43" s="119" t="s">
        <v>4</v>
      </c>
      <c r="M43" s="119" t="s">
        <v>4</v>
      </c>
      <c r="N43" s="85">
        <v>168.54500086677706</v>
      </c>
      <c r="O43" s="119" t="s">
        <v>4</v>
      </c>
      <c r="P43" s="119" t="s">
        <v>4</v>
      </c>
      <c r="Q43" s="104" t="s">
        <v>4</v>
      </c>
      <c r="R43" s="119" t="s">
        <v>4</v>
      </c>
      <c r="S43" s="119" t="s">
        <v>4</v>
      </c>
      <c r="T43" s="85" t="s">
        <v>4</v>
      </c>
      <c r="U43" s="104" t="s">
        <v>4</v>
      </c>
      <c r="V43" s="104" t="s">
        <v>4</v>
      </c>
      <c r="W43" s="78">
        <f t="shared" si="17"/>
        <v>9229.683918715222</v>
      </c>
      <c r="X43" s="104" t="s">
        <v>4</v>
      </c>
      <c r="Y43" s="104" t="s">
        <v>4</v>
      </c>
      <c r="Z43" s="78">
        <f t="shared" si="18"/>
        <v>18459.367837430444</v>
      </c>
      <c r="AA43" s="104" t="s">
        <v>4</v>
      </c>
      <c r="AB43" s="104" t="s">
        <v>4</v>
      </c>
      <c r="AC43" s="78">
        <f t="shared" si="19"/>
        <v>64.07170822610277</v>
      </c>
    </row>
    <row r="44" spans="1:29" ht="12" customHeight="1">
      <c r="A44" s="76">
        <v>2003</v>
      </c>
      <c r="B44" s="77">
        <f>'[1]Pop'!D224</f>
        <v>290.819634</v>
      </c>
      <c r="C44" s="93">
        <v>3632.711236908197</v>
      </c>
      <c r="D44" s="93">
        <v>5522.327244479213</v>
      </c>
      <c r="E44" s="85">
        <f t="shared" si="20"/>
        <v>9155.03848138741</v>
      </c>
      <c r="F44" s="104" t="s">
        <v>4</v>
      </c>
      <c r="G44" s="104" t="s">
        <v>4</v>
      </c>
      <c r="H44" s="85">
        <v>75.943323868358</v>
      </c>
      <c r="I44" s="104" t="s">
        <v>4</v>
      </c>
      <c r="J44" s="104" t="s">
        <v>4</v>
      </c>
      <c r="K44" s="85">
        <f t="shared" si="16"/>
        <v>9230.981805255768</v>
      </c>
      <c r="L44" s="119" t="s">
        <v>4</v>
      </c>
      <c r="M44" s="119" t="s">
        <v>4</v>
      </c>
      <c r="N44" s="85">
        <v>164.43362682625207</v>
      </c>
      <c r="O44" s="119" t="s">
        <v>4</v>
      </c>
      <c r="P44" s="119" t="s">
        <v>4</v>
      </c>
      <c r="Q44" s="104" t="s">
        <v>4</v>
      </c>
      <c r="R44" s="119" t="s">
        <v>4</v>
      </c>
      <c r="S44" s="119" t="s">
        <v>4</v>
      </c>
      <c r="T44" s="85" t="s">
        <v>4</v>
      </c>
      <c r="U44" s="104" t="s">
        <v>4</v>
      </c>
      <c r="V44" s="104" t="s">
        <v>4</v>
      </c>
      <c r="W44" s="78">
        <f t="shared" si="17"/>
        <v>9066.548178429515</v>
      </c>
      <c r="X44" s="104" t="s">
        <v>4</v>
      </c>
      <c r="Y44" s="104" t="s">
        <v>4</v>
      </c>
      <c r="Z44" s="78">
        <f t="shared" si="18"/>
        <v>18133.09635685903</v>
      </c>
      <c r="AA44" s="104" t="s">
        <v>4</v>
      </c>
      <c r="AB44" s="104" t="s">
        <v>4</v>
      </c>
      <c r="AC44" s="78">
        <f t="shared" si="19"/>
        <v>62.35169237871687</v>
      </c>
    </row>
    <row r="45" spans="1:29" ht="12" customHeight="1">
      <c r="A45" s="76">
        <v>2004</v>
      </c>
      <c r="B45" s="77">
        <f>'[1]Pop'!D225</f>
        <v>293.463185</v>
      </c>
      <c r="C45" s="93">
        <v>3612.071266372992</v>
      </c>
      <c r="D45" s="93">
        <v>5452.5196709610045</v>
      </c>
      <c r="E45" s="85">
        <f t="shared" si="20"/>
        <v>9064.590937333996</v>
      </c>
      <c r="F45" s="104" t="s">
        <v>4</v>
      </c>
      <c r="G45" s="104" t="s">
        <v>4</v>
      </c>
      <c r="H45" s="85">
        <v>91.99322227669398</v>
      </c>
      <c r="I45" s="104" t="s">
        <v>4</v>
      </c>
      <c r="J45" s="104" t="s">
        <v>4</v>
      </c>
      <c r="K45" s="85">
        <f t="shared" si="16"/>
        <v>9156.584159610691</v>
      </c>
      <c r="L45" s="119" t="s">
        <v>4</v>
      </c>
      <c r="M45" s="119" t="s">
        <v>4</v>
      </c>
      <c r="N45" s="85">
        <v>161.49171604477993</v>
      </c>
      <c r="O45" s="119" t="s">
        <v>4</v>
      </c>
      <c r="P45" s="119" t="s">
        <v>4</v>
      </c>
      <c r="Q45" s="104" t="s">
        <v>4</v>
      </c>
      <c r="R45" s="119" t="s">
        <v>4</v>
      </c>
      <c r="S45" s="119" t="s">
        <v>4</v>
      </c>
      <c r="T45" s="85" t="s">
        <v>4</v>
      </c>
      <c r="U45" s="104" t="s">
        <v>4</v>
      </c>
      <c r="V45" s="104" t="s">
        <v>4</v>
      </c>
      <c r="W45" s="78">
        <f t="shared" si="17"/>
        <v>8995.09244356591</v>
      </c>
      <c r="X45" s="104" t="s">
        <v>4</v>
      </c>
      <c r="Y45" s="104" t="s">
        <v>4</v>
      </c>
      <c r="Z45" s="78">
        <f t="shared" si="18"/>
        <v>17990.18488713182</v>
      </c>
      <c r="AA45" s="104" t="s">
        <v>4</v>
      </c>
      <c r="AB45" s="104" t="s">
        <v>4</v>
      </c>
      <c r="AC45" s="78">
        <f t="shared" si="19"/>
        <v>61.30303835941746</v>
      </c>
    </row>
    <row r="46" spans="1:29" ht="12" customHeight="1">
      <c r="A46" s="76">
        <v>2005</v>
      </c>
      <c r="B46" s="77">
        <f>'[1]Pop'!D226</f>
        <v>296.186216</v>
      </c>
      <c r="C46" s="93">
        <v>3714.989197473339</v>
      </c>
      <c r="D46" s="93">
        <v>5498.849614728022</v>
      </c>
      <c r="E46" s="85">
        <f t="shared" si="20"/>
        <v>9213.83881220136</v>
      </c>
      <c r="F46" s="104" t="s">
        <v>4</v>
      </c>
      <c r="G46" s="104" t="s">
        <v>4</v>
      </c>
      <c r="H46" s="85">
        <v>93.32097623582099</v>
      </c>
      <c r="I46" s="104" t="s">
        <v>4</v>
      </c>
      <c r="J46" s="104" t="s">
        <v>4</v>
      </c>
      <c r="K46" s="85">
        <f t="shared" si="16"/>
        <v>9307.15978843718</v>
      </c>
      <c r="L46" s="119" t="s">
        <v>4</v>
      </c>
      <c r="M46" s="119" t="s">
        <v>4</v>
      </c>
      <c r="N46" s="85">
        <v>312.6037880976842</v>
      </c>
      <c r="O46" s="119" t="s">
        <v>4</v>
      </c>
      <c r="P46" s="119" t="s">
        <v>4</v>
      </c>
      <c r="Q46" s="104" t="s">
        <v>4</v>
      </c>
      <c r="R46" s="119" t="s">
        <v>4</v>
      </c>
      <c r="S46" s="119" t="s">
        <v>4</v>
      </c>
      <c r="T46" s="85" t="s">
        <v>4</v>
      </c>
      <c r="U46" s="104" t="s">
        <v>4</v>
      </c>
      <c r="V46" s="104" t="s">
        <v>4</v>
      </c>
      <c r="W46" s="78">
        <f t="shared" si="17"/>
        <v>8994.556000339497</v>
      </c>
      <c r="X46" s="104" t="s">
        <v>4</v>
      </c>
      <c r="Y46" s="104" t="s">
        <v>4</v>
      </c>
      <c r="Z46" s="78">
        <f t="shared" si="18"/>
        <v>17989.112000678993</v>
      </c>
      <c r="AA46" s="104" t="s">
        <v>4</v>
      </c>
      <c r="AB46" s="104" t="s">
        <v>4</v>
      </c>
      <c r="AC46" s="78">
        <f t="shared" si="19"/>
        <v>60.7358176339948</v>
      </c>
    </row>
    <row r="47" spans="1:29" ht="12" customHeight="1">
      <c r="A47" s="122">
        <v>2006</v>
      </c>
      <c r="B47" s="123">
        <f>'[1]Pop'!D227</f>
        <v>298.995825</v>
      </c>
      <c r="C47" s="118">
        <v>3719.030343001063</v>
      </c>
      <c r="D47" s="118">
        <v>5671.4967040287165</v>
      </c>
      <c r="E47" s="116">
        <f t="shared" si="20"/>
        <v>9390.52704702978</v>
      </c>
      <c r="F47" s="115" t="s">
        <v>4</v>
      </c>
      <c r="G47" s="115" t="s">
        <v>4</v>
      </c>
      <c r="H47" s="116">
        <v>99.26124474517297</v>
      </c>
      <c r="I47" s="115" t="s">
        <v>4</v>
      </c>
      <c r="J47" s="115" t="s">
        <v>4</v>
      </c>
      <c r="K47" s="116">
        <f t="shared" si="16"/>
        <v>9489.788291774954</v>
      </c>
      <c r="L47" s="120" t="s">
        <v>4</v>
      </c>
      <c r="M47" s="120" t="s">
        <v>4</v>
      </c>
      <c r="N47" s="116">
        <v>511.31274347091903</v>
      </c>
      <c r="O47" s="120" t="s">
        <v>4</v>
      </c>
      <c r="P47" s="120" t="s">
        <v>4</v>
      </c>
      <c r="Q47" s="115" t="s">
        <v>4</v>
      </c>
      <c r="R47" s="120" t="s">
        <v>4</v>
      </c>
      <c r="S47" s="120" t="s">
        <v>4</v>
      </c>
      <c r="T47" s="116" t="s">
        <v>4</v>
      </c>
      <c r="U47" s="115" t="s">
        <v>4</v>
      </c>
      <c r="V47" s="115" t="s">
        <v>4</v>
      </c>
      <c r="W47" s="75">
        <f t="shared" si="17"/>
        <v>8978.475548304035</v>
      </c>
      <c r="X47" s="115" t="s">
        <v>4</v>
      </c>
      <c r="Y47" s="115" t="s">
        <v>4</v>
      </c>
      <c r="Z47" s="75">
        <f t="shared" si="18"/>
        <v>17956.95109660807</v>
      </c>
      <c r="AA47" s="115" t="s">
        <v>4</v>
      </c>
      <c r="AB47" s="115" t="s">
        <v>4</v>
      </c>
      <c r="AC47" s="75">
        <f t="shared" si="19"/>
        <v>60.057531226759</v>
      </c>
    </row>
    <row r="48" spans="1:29" ht="12" customHeight="1">
      <c r="A48" s="122">
        <v>2007</v>
      </c>
      <c r="B48" s="123">
        <f>'[1]Pop'!D228</f>
        <v>302.003917</v>
      </c>
      <c r="C48" s="118">
        <v>3608.7628820537393</v>
      </c>
      <c r="D48" s="118">
        <v>5641.554014479531</v>
      </c>
      <c r="E48" s="116">
        <f aca="true" t="shared" si="21" ref="E48:E60">SUM(C48,D48)</f>
        <v>9250.31689653327</v>
      </c>
      <c r="F48" s="115" t="s">
        <v>4</v>
      </c>
      <c r="G48" s="115" t="s">
        <v>4</v>
      </c>
      <c r="H48" s="116">
        <v>87.62316300964599</v>
      </c>
      <c r="I48" s="115" t="s">
        <v>4</v>
      </c>
      <c r="J48" s="115" t="s">
        <v>4</v>
      </c>
      <c r="K48" s="116">
        <f t="shared" si="16"/>
        <v>9337.940059542916</v>
      </c>
      <c r="L48" s="120" t="s">
        <v>4</v>
      </c>
      <c r="M48" s="120" t="s">
        <v>4</v>
      </c>
      <c r="N48" s="116">
        <v>636.0461697964669</v>
      </c>
      <c r="O48" s="120" t="s">
        <v>4</v>
      </c>
      <c r="P48" s="120" t="s">
        <v>4</v>
      </c>
      <c r="Q48" s="115" t="s">
        <v>4</v>
      </c>
      <c r="R48" s="120" t="s">
        <v>4</v>
      </c>
      <c r="S48" s="120" t="s">
        <v>4</v>
      </c>
      <c r="T48" s="116" t="s">
        <v>4</v>
      </c>
      <c r="U48" s="115" t="s">
        <v>4</v>
      </c>
      <c r="V48" s="115" t="s">
        <v>4</v>
      </c>
      <c r="W48" s="75">
        <f t="shared" si="17"/>
        <v>8701.893889746449</v>
      </c>
      <c r="X48" s="115" t="s">
        <v>4</v>
      </c>
      <c r="Y48" s="115" t="s">
        <v>4</v>
      </c>
      <c r="Z48" s="75">
        <f t="shared" si="18"/>
        <v>17403.787779492897</v>
      </c>
      <c r="AA48" s="115" t="s">
        <v>4</v>
      </c>
      <c r="AB48" s="115" t="s">
        <v>4</v>
      </c>
      <c r="AC48" s="75">
        <f t="shared" si="19"/>
        <v>57.62768891336233</v>
      </c>
    </row>
    <row r="49" spans="1:29" ht="12" customHeight="1">
      <c r="A49" s="122">
        <v>2008</v>
      </c>
      <c r="B49" s="123">
        <f>'[1]Pop'!D229</f>
        <v>304.797761</v>
      </c>
      <c r="C49" s="118">
        <v>3393.532479982033</v>
      </c>
      <c r="D49" s="118">
        <v>5466.066948888855</v>
      </c>
      <c r="E49" s="116">
        <f t="shared" si="21"/>
        <v>8859.599428870888</v>
      </c>
      <c r="F49" s="115" t="s">
        <v>4</v>
      </c>
      <c r="G49" s="115" t="s">
        <v>4</v>
      </c>
      <c r="H49" s="116">
        <v>111.35688880768598</v>
      </c>
      <c r="I49" s="115" t="s">
        <v>4</v>
      </c>
      <c r="J49" s="115" t="s">
        <v>4</v>
      </c>
      <c r="K49" s="116">
        <f t="shared" si="16"/>
        <v>8970.956317678574</v>
      </c>
      <c r="L49" s="120" t="s">
        <v>4</v>
      </c>
      <c r="M49" s="120" t="s">
        <v>4</v>
      </c>
      <c r="N49" s="116">
        <v>675.8091110472456</v>
      </c>
      <c r="O49" s="120" t="s">
        <v>4</v>
      </c>
      <c r="P49" s="120" t="s">
        <v>4</v>
      </c>
      <c r="Q49" s="115" t="s">
        <v>4</v>
      </c>
      <c r="R49" s="120" t="s">
        <v>4</v>
      </c>
      <c r="S49" s="120" t="s">
        <v>4</v>
      </c>
      <c r="T49" s="116" t="s">
        <v>4</v>
      </c>
      <c r="U49" s="115" t="s">
        <v>4</v>
      </c>
      <c r="V49" s="115" t="s">
        <v>4</v>
      </c>
      <c r="W49" s="75">
        <f t="shared" si="17"/>
        <v>8295.147206631329</v>
      </c>
      <c r="X49" s="115" t="s">
        <v>4</v>
      </c>
      <c r="Y49" s="115" t="s">
        <v>4</v>
      </c>
      <c r="Z49" s="75">
        <f t="shared" si="18"/>
        <v>16590.294413262658</v>
      </c>
      <c r="AA49" s="115" t="s">
        <v>4</v>
      </c>
      <c r="AB49" s="115" t="s">
        <v>4</v>
      </c>
      <c r="AC49" s="75">
        <f t="shared" si="19"/>
        <v>54.43049961663812</v>
      </c>
    </row>
    <row r="50" spans="1:29" ht="12" customHeight="1">
      <c r="A50" s="122">
        <v>2009</v>
      </c>
      <c r="B50" s="123">
        <f>'[1]Pop'!D230</f>
        <v>307.439406</v>
      </c>
      <c r="C50" s="118">
        <v>3165.482822131453</v>
      </c>
      <c r="D50" s="118">
        <v>5392.430522835445</v>
      </c>
      <c r="E50" s="116">
        <f t="shared" si="21"/>
        <v>8557.913344966899</v>
      </c>
      <c r="F50" s="115" t="s">
        <v>4</v>
      </c>
      <c r="G50" s="115" t="s">
        <v>4</v>
      </c>
      <c r="H50" s="116">
        <v>84.69169622644</v>
      </c>
      <c r="I50" s="115" t="s">
        <v>4</v>
      </c>
      <c r="J50" s="115" t="s">
        <v>4</v>
      </c>
      <c r="K50" s="116">
        <f t="shared" si="16"/>
        <v>8642.60504119334</v>
      </c>
      <c r="L50" s="120" t="s">
        <v>4</v>
      </c>
      <c r="M50" s="120" t="s">
        <v>4</v>
      </c>
      <c r="N50" s="116">
        <v>678.0835940020725</v>
      </c>
      <c r="O50" s="120" t="s">
        <v>4</v>
      </c>
      <c r="P50" s="120" t="s">
        <v>4</v>
      </c>
      <c r="Q50" s="115" t="s">
        <v>4</v>
      </c>
      <c r="R50" s="120" t="s">
        <v>4</v>
      </c>
      <c r="S50" s="120" t="s">
        <v>4</v>
      </c>
      <c r="T50" s="116" t="s">
        <v>4</v>
      </c>
      <c r="U50" s="115" t="s">
        <v>4</v>
      </c>
      <c r="V50" s="115" t="s">
        <v>4</v>
      </c>
      <c r="W50" s="75">
        <f t="shared" si="17"/>
        <v>7964.521447191267</v>
      </c>
      <c r="X50" s="115" t="s">
        <v>4</v>
      </c>
      <c r="Y50" s="115" t="s">
        <v>4</v>
      </c>
      <c r="Z50" s="75">
        <f t="shared" si="18"/>
        <v>15929.042894382534</v>
      </c>
      <c r="AA50" s="115" t="s">
        <v>4</v>
      </c>
      <c r="AB50" s="115" t="s">
        <v>4</v>
      </c>
      <c r="AC50" s="75">
        <f t="shared" si="19"/>
        <v>51.81197524946601</v>
      </c>
    </row>
    <row r="51" spans="1:29" ht="12" customHeight="1">
      <c r="A51" s="122">
        <v>2010</v>
      </c>
      <c r="B51" s="123">
        <f>'[1]Pop'!D231</f>
        <v>309.741279</v>
      </c>
      <c r="C51" s="118">
        <v>3130.654919403981</v>
      </c>
      <c r="D51" s="118">
        <v>6032.208601759723</v>
      </c>
      <c r="E51" s="116">
        <f t="shared" si="21"/>
        <v>9162.863521163705</v>
      </c>
      <c r="F51" s="115" t="s">
        <v>4</v>
      </c>
      <c r="G51" s="115" t="s">
        <v>4</v>
      </c>
      <c r="H51" s="116">
        <v>99.29299291419801</v>
      </c>
      <c r="I51" s="115" t="s">
        <v>4</v>
      </c>
      <c r="J51" s="115" t="s">
        <v>4</v>
      </c>
      <c r="K51" s="116">
        <f t="shared" si="16"/>
        <v>9262.156514077902</v>
      </c>
      <c r="L51" s="120" t="s">
        <v>4</v>
      </c>
      <c r="M51" s="120" t="s">
        <v>4</v>
      </c>
      <c r="N51" s="116">
        <v>1438.887890650637</v>
      </c>
      <c r="O51" s="120" t="s">
        <v>4</v>
      </c>
      <c r="P51" s="120" t="s">
        <v>4</v>
      </c>
      <c r="Q51" s="115" t="s">
        <v>4</v>
      </c>
      <c r="R51" s="120" t="s">
        <v>4</v>
      </c>
      <c r="S51" s="120" t="s">
        <v>4</v>
      </c>
      <c r="T51" s="116" t="s">
        <v>4</v>
      </c>
      <c r="U51" s="115" t="s">
        <v>4</v>
      </c>
      <c r="V51" s="115" t="s">
        <v>4</v>
      </c>
      <c r="W51" s="75">
        <f t="shared" si="17"/>
        <v>7823.268623427265</v>
      </c>
      <c r="X51" s="115" t="s">
        <v>4</v>
      </c>
      <c r="Y51" s="115" t="s">
        <v>4</v>
      </c>
      <c r="Z51" s="75">
        <f t="shared" si="18"/>
        <v>15646.53724685453</v>
      </c>
      <c r="AA51" s="115" t="s">
        <v>4</v>
      </c>
      <c r="AB51" s="115" t="s">
        <v>4</v>
      </c>
      <c r="AC51" s="75">
        <f t="shared" si="19"/>
        <v>50.51485968344093</v>
      </c>
    </row>
    <row r="52" spans="1:29" ht="12" customHeight="1">
      <c r="A52" s="82">
        <v>2011</v>
      </c>
      <c r="B52" s="83">
        <f>'[1]Pop'!D232</f>
        <v>311.973914</v>
      </c>
      <c r="C52" s="94">
        <v>2987.814822544112</v>
      </c>
      <c r="D52" s="94">
        <v>6169.015588585826</v>
      </c>
      <c r="E52" s="89">
        <f t="shared" si="21"/>
        <v>9156.830411129937</v>
      </c>
      <c r="F52" s="104" t="s">
        <v>4</v>
      </c>
      <c r="G52" s="104" t="s">
        <v>4</v>
      </c>
      <c r="H52" s="89">
        <v>90.63054878735</v>
      </c>
      <c r="I52" s="117" t="s">
        <v>4</v>
      </c>
      <c r="J52" s="117" t="s">
        <v>4</v>
      </c>
      <c r="K52" s="85">
        <f t="shared" si="16"/>
        <v>9247.460959917287</v>
      </c>
      <c r="L52" s="121" t="s">
        <v>4</v>
      </c>
      <c r="M52" s="121" t="s">
        <v>4</v>
      </c>
      <c r="N52" s="89">
        <v>1674.6672373412173</v>
      </c>
      <c r="O52" s="121" t="s">
        <v>4</v>
      </c>
      <c r="P52" s="121" t="s">
        <v>4</v>
      </c>
      <c r="Q52" s="104" t="s">
        <v>4</v>
      </c>
      <c r="R52" s="121" t="s">
        <v>4</v>
      </c>
      <c r="S52" s="121" t="s">
        <v>4</v>
      </c>
      <c r="T52" s="89" t="s">
        <v>4</v>
      </c>
      <c r="U52" s="117" t="s">
        <v>4</v>
      </c>
      <c r="V52" s="117" t="s">
        <v>4</v>
      </c>
      <c r="W52" s="78">
        <f t="shared" si="17"/>
        <v>7572.79372257607</v>
      </c>
      <c r="X52" s="117" t="s">
        <v>4</v>
      </c>
      <c r="Y52" s="117" t="s">
        <v>4</v>
      </c>
      <c r="Z52" s="78">
        <f t="shared" si="18"/>
        <v>15145.58744515214</v>
      </c>
      <c r="AA52" s="117" t="s">
        <v>4</v>
      </c>
      <c r="AB52" s="117" t="s">
        <v>4</v>
      </c>
      <c r="AC52" s="78">
        <f t="shared" si="19"/>
        <v>48.54760851944865</v>
      </c>
    </row>
    <row r="53" spans="1:29" ht="12" customHeight="1">
      <c r="A53" s="82">
        <v>2012</v>
      </c>
      <c r="B53" s="83">
        <f>'[1]Pop'!D233</f>
        <v>314.167558</v>
      </c>
      <c r="C53" s="94">
        <v>2955.595946289896</v>
      </c>
      <c r="D53" s="94">
        <v>6147.9689064739005</v>
      </c>
      <c r="E53" s="89">
        <f t="shared" si="21"/>
        <v>9103.564852763797</v>
      </c>
      <c r="F53" s="104" t="s">
        <v>4</v>
      </c>
      <c r="G53" s="104" t="s">
        <v>4</v>
      </c>
      <c r="H53" s="89">
        <v>96.61940611852899</v>
      </c>
      <c r="I53" s="117" t="s">
        <v>4</v>
      </c>
      <c r="J53" s="117" t="s">
        <v>4</v>
      </c>
      <c r="K53" s="85">
        <f t="shared" si="16"/>
        <v>9200.184258882326</v>
      </c>
      <c r="L53" s="121" t="s">
        <v>4</v>
      </c>
      <c r="M53" s="121" t="s">
        <v>4</v>
      </c>
      <c r="N53" s="89">
        <v>1717.3574612856403</v>
      </c>
      <c r="O53" s="121" t="s">
        <v>4</v>
      </c>
      <c r="P53" s="121" t="s">
        <v>4</v>
      </c>
      <c r="Q53" s="104" t="s">
        <v>4</v>
      </c>
      <c r="R53" s="121" t="s">
        <v>4</v>
      </c>
      <c r="S53" s="121" t="s">
        <v>4</v>
      </c>
      <c r="T53" s="89" t="s">
        <v>4</v>
      </c>
      <c r="U53" s="117" t="s">
        <v>4</v>
      </c>
      <c r="V53" s="117" t="s">
        <v>4</v>
      </c>
      <c r="W53" s="78">
        <f t="shared" si="17"/>
        <v>7482.8267975966855</v>
      </c>
      <c r="X53" s="117" t="s">
        <v>4</v>
      </c>
      <c r="Y53" s="117" t="s">
        <v>4</v>
      </c>
      <c r="Z53" s="78">
        <f t="shared" si="18"/>
        <v>14965.653595193371</v>
      </c>
      <c r="AA53" s="117" t="s">
        <v>4</v>
      </c>
      <c r="AB53" s="117" t="s">
        <v>4</v>
      </c>
      <c r="AC53" s="78">
        <f t="shared" si="19"/>
        <v>47.63589751426012</v>
      </c>
    </row>
    <row r="54" spans="1:29" ht="12" customHeight="1">
      <c r="A54" s="82">
        <v>2013</v>
      </c>
      <c r="B54" s="83">
        <f>'[1]Pop'!D234</f>
        <v>316.294766</v>
      </c>
      <c r="C54" s="94">
        <v>2740.771075919219</v>
      </c>
      <c r="D54" s="94">
        <v>5842.013755310345</v>
      </c>
      <c r="E54" s="89">
        <f t="shared" si="21"/>
        <v>8582.784831229565</v>
      </c>
      <c r="F54" s="104" t="s">
        <v>4</v>
      </c>
      <c r="G54" s="104" t="s">
        <v>4</v>
      </c>
      <c r="H54" s="89">
        <v>87.171914789336</v>
      </c>
      <c r="I54" s="117" t="s">
        <v>4</v>
      </c>
      <c r="J54" s="117" t="s">
        <v>4</v>
      </c>
      <c r="K54" s="85">
        <f t="shared" si="16"/>
        <v>8669.956746018901</v>
      </c>
      <c r="L54" s="121" t="s">
        <v>4</v>
      </c>
      <c r="M54" s="121" t="s">
        <v>4</v>
      </c>
      <c r="N54" s="89">
        <v>1425.6950654275</v>
      </c>
      <c r="O54" s="121" t="s">
        <v>4</v>
      </c>
      <c r="P54" s="121" t="s">
        <v>4</v>
      </c>
      <c r="Q54" s="104" t="s">
        <v>4</v>
      </c>
      <c r="R54" s="121" t="s">
        <v>4</v>
      </c>
      <c r="S54" s="121" t="s">
        <v>4</v>
      </c>
      <c r="T54" s="89" t="s">
        <v>4</v>
      </c>
      <c r="U54" s="117" t="s">
        <v>4</v>
      </c>
      <c r="V54" s="117" t="s">
        <v>4</v>
      </c>
      <c r="W54" s="78">
        <f t="shared" si="17"/>
        <v>7244.261680591401</v>
      </c>
      <c r="X54" s="117" t="s">
        <v>4</v>
      </c>
      <c r="Y54" s="117" t="s">
        <v>4</v>
      </c>
      <c r="Z54" s="78">
        <f t="shared" si="18"/>
        <v>14488.523361182803</v>
      </c>
      <c r="AA54" s="117" t="s">
        <v>4</v>
      </c>
      <c r="AB54" s="117" t="s">
        <v>4</v>
      </c>
      <c r="AC54" s="78">
        <f t="shared" si="19"/>
        <v>45.80702850196011</v>
      </c>
    </row>
    <row r="55" spans="1:29" ht="12" customHeight="1">
      <c r="A55" s="82">
        <v>2014</v>
      </c>
      <c r="B55" s="83">
        <f>'[1]Pop'!D235</f>
        <v>318.576955</v>
      </c>
      <c r="C55" s="94">
        <v>2623.31077281838</v>
      </c>
      <c r="D55" s="94">
        <v>5925.447883094357</v>
      </c>
      <c r="E55" s="89">
        <f t="shared" si="21"/>
        <v>8548.758655912738</v>
      </c>
      <c r="F55" s="104" t="s">
        <v>4</v>
      </c>
      <c r="G55" s="104" t="s">
        <v>4</v>
      </c>
      <c r="H55" s="89">
        <v>87.887546501045</v>
      </c>
      <c r="I55" s="117" t="s">
        <v>4</v>
      </c>
      <c r="J55" s="117" t="s">
        <v>4</v>
      </c>
      <c r="K55" s="85">
        <f t="shared" si="16"/>
        <v>8636.646202413782</v>
      </c>
      <c r="L55" s="121" t="s">
        <v>4</v>
      </c>
      <c r="M55" s="121" t="s">
        <v>4</v>
      </c>
      <c r="N55" s="89">
        <v>1340.4454698835143</v>
      </c>
      <c r="O55" s="121" t="s">
        <v>4</v>
      </c>
      <c r="P55" s="121" t="s">
        <v>4</v>
      </c>
      <c r="Q55" s="117" t="s">
        <v>4</v>
      </c>
      <c r="R55" s="121" t="s">
        <v>4</v>
      </c>
      <c r="S55" s="121" t="s">
        <v>4</v>
      </c>
      <c r="T55" s="89" t="s">
        <v>4</v>
      </c>
      <c r="U55" s="117" t="s">
        <v>4</v>
      </c>
      <c r="V55" s="117" t="s">
        <v>4</v>
      </c>
      <c r="W55" s="78">
        <f t="shared" si="17"/>
        <v>7296.2007325302675</v>
      </c>
      <c r="X55" s="117" t="s">
        <v>4</v>
      </c>
      <c r="Y55" s="117" t="s">
        <v>4</v>
      </c>
      <c r="Z55" s="78">
        <f t="shared" si="18"/>
        <v>14592.401465060535</v>
      </c>
      <c r="AA55" s="117" t="s">
        <v>4</v>
      </c>
      <c r="AB55" s="117" t="s">
        <v>4</v>
      </c>
      <c r="AC55" s="78">
        <f t="shared" si="19"/>
        <v>45.804949906249604</v>
      </c>
    </row>
    <row r="56" spans="1:29" ht="12" customHeight="1">
      <c r="A56" s="82">
        <v>2015</v>
      </c>
      <c r="B56" s="83">
        <f>'[1]Pop'!D236</f>
        <v>320.870703</v>
      </c>
      <c r="C56" s="94">
        <v>2493.321123843341</v>
      </c>
      <c r="D56" s="94">
        <v>5967.093881518876</v>
      </c>
      <c r="E56" s="89">
        <f t="shared" si="21"/>
        <v>8460.415005362216</v>
      </c>
      <c r="F56" s="117" t="s">
        <v>4</v>
      </c>
      <c r="G56" s="117" t="s">
        <v>4</v>
      </c>
      <c r="H56" s="89">
        <v>89.74850418944699</v>
      </c>
      <c r="I56" s="117" t="s">
        <v>4</v>
      </c>
      <c r="J56" s="117" t="s">
        <v>4</v>
      </c>
      <c r="K56" s="89">
        <f t="shared" si="16"/>
        <v>8550.163509551663</v>
      </c>
      <c r="L56" s="121" t="s">
        <v>4</v>
      </c>
      <c r="M56" s="121" t="s">
        <v>4</v>
      </c>
      <c r="N56" s="89">
        <v>1333.4701849404419</v>
      </c>
      <c r="O56" s="121" t="s">
        <v>4</v>
      </c>
      <c r="P56" s="121" t="s">
        <v>4</v>
      </c>
      <c r="Q56" s="117" t="s">
        <v>4</v>
      </c>
      <c r="R56" s="121" t="s">
        <v>4</v>
      </c>
      <c r="S56" s="121" t="s">
        <v>4</v>
      </c>
      <c r="T56" s="89" t="s">
        <v>4</v>
      </c>
      <c r="U56" s="117" t="s">
        <v>4</v>
      </c>
      <c r="V56" s="117" t="s">
        <v>4</v>
      </c>
      <c r="W56" s="84">
        <f t="shared" si="17"/>
        <v>7216.693324611221</v>
      </c>
      <c r="X56" s="117" t="s">
        <v>4</v>
      </c>
      <c r="Y56" s="117" t="s">
        <v>4</v>
      </c>
      <c r="Z56" s="84">
        <f t="shared" si="18"/>
        <v>14433.386649222442</v>
      </c>
      <c r="AA56" s="117" t="s">
        <v>4</v>
      </c>
      <c r="AB56" s="117" t="s">
        <v>4</v>
      </c>
      <c r="AC56" s="84">
        <f t="shared" si="19"/>
        <v>44.98193981026196</v>
      </c>
    </row>
    <row r="57" spans="1:29" ht="12" customHeight="1">
      <c r="A57" s="122">
        <v>2016</v>
      </c>
      <c r="B57" s="123">
        <f>'[1]Pop'!D237</f>
        <v>323.161011</v>
      </c>
      <c r="C57" s="118">
        <v>2402.839955463869</v>
      </c>
      <c r="D57" s="118">
        <v>5963.512596352997</v>
      </c>
      <c r="E57" s="116">
        <f t="shared" si="21"/>
        <v>8366.352551816866</v>
      </c>
      <c r="F57" s="115" t="s">
        <v>4</v>
      </c>
      <c r="G57" s="115" t="s">
        <v>4</v>
      </c>
      <c r="H57" s="116">
        <v>55.540151620546</v>
      </c>
      <c r="I57" s="115" t="s">
        <v>4</v>
      </c>
      <c r="J57" s="115" t="s">
        <v>4</v>
      </c>
      <c r="K57" s="116">
        <f t="shared" si="16"/>
        <v>8421.892703437412</v>
      </c>
      <c r="L57" s="120" t="s">
        <v>4</v>
      </c>
      <c r="M57" s="120" t="s">
        <v>4</v>
      </c>
      <c r="N57" s="116">
        <v>1336.3996788740023</v>
      </c>
      <c r="O57" s="120" t="s">
        <v>4</v>
      </c>
      <c r="P57" s="120" t="s">
        <v>4</v>
      </c>
      <c r="Q57" s="115" t="s">
        <v>4</v>
      </c>
      <c r="R57" s="120" t="s">
        <v>4</v>
      </c>
      <c r="S57" s="120" t="s">
        <v>4</v>
      </c>
      <c r="T57" s="116" t="s">
        <v>4</v>
      </c>
      <c r="U57" s="115" t="s">
        <v>4</v>
      </c>
      <c r="V57" s="115" t="s">
        <v>4</v>
      </c>
      <c r="W57" s="75">
        <f t="shared" si="17"/>
        <v>7085.49302456341</v>
      </c>
      <c r="X57" s="115" t="s">
        <v>4</v>
      </c>
      <c r="Y57" s="115" t="s">
        <v>4</v>
      </c>
      <c r="Z57" s="75">
        <f t="shared" si="18"/>
        <v>14170.98604912682</v>
      </c>
      <c r="AA57" s="115" t="s">
        <v>4</v>
      </c>
      <c r="AB57" s="115" t="s">
        <v>4</v>
      </c>
      <c r="AC57" s="75">
        <f t="shared" si="19"/>
        <v>43.851162630280356</v>
      </c>
    </row>
    <row r="58" spans="1:29" ht="12" customHeight="1">
      <c r="A58" s="113">
        <v>2017</v>
      </c>
      <c r="B58" s="114">
        <f>'[1]Pop'!D238</f>
        <v>325.20603</v>
      </c>
      <c r="C58" s="138">
        <v>2328.0560433688192</v>
      </c>
      <c r="D58" s="138">
        <v>5952.206821407871</v>
      </c>
      <c r="E58" s="139">
        <f t="shared" si="21"/>
        <v>8280.26286477669</v>
      </c>
      <c r="F58" s="140" t="s">
        <v>4</v>
      </c>
      <c r="G58" s="140" t="s">
        <v>4</v>
      </c>
      <c r="H58" s="139">
        <v>46.379873496006</v>
      </c>
      <c r="I58" s="140" t="s">
        <v>4</v>
      </c>
      <c r="J58" s="140" t="s">
        <v>4</v>
      </c>
      <c r="K58" s="139">
        <f t="shared" si="16"/>
        <v>8326.642738272696</v>
      </c>
      <c r="L58" s="141" t="s">
        <v>4</v>
      </c>
      <c r="M58" s="141" t="s">
        <v>4</v>
      </c>
      <c r="N58" s="139">
        <v>1371.781300186683</v>
      </c>
      <c r="O58" s="141" t="s">
        <v>4</v>
      </c>
      <c r="P58" s="141" t="s">
        <v>4</v>
      </c>
      <c r="Q58" s="140" t="s">
        <v>4</v>
      </c>
      <c r="R58" s="141" t="s">
        <v>4</v>
      </c>
      <c r="S58" s="141" t="s">
        <v>4</v>
      </c>
      <c r="T58" s="139" t="s">
        <v>4</v>
      </c>
      <c r="U58" s="140" t="s">
        <v>4</v>
      </c>
      <c r="V58" s="140" t="s">
        <v>4</v>
      </c>
      <c r="W58" s="112">
        <f t="shared" si="17"/>
        <v>6954.861438086013</v>
      </c>
      <c r="X58" s="140" t="s">
        <v>4</v>
      </c>
      <c r="Y58" s="140" t="s">
        <v>4</v>
      </c>
      <c r="Z58" s="112">
        <f t="shared" si="18"/>
        <v>13909.722876172025</v>
      </c>
      <c r="AA58" s="140" t="s">
        <v>4</v>
      </c>
      <c r="AB58" s="140" t="s">
        <v>4</v>
      </c>
      <c r="AC58" s="112">
        <f t="shared" si="19"/>
        <v>42.77203247483457</v>
      </c>
    </row>
    <row r="59" spans="1:29" s="6" customFormat="1" ht="12" customHeight="1">
      <c r="A59" s="113">
        <v>2018</v>
      </c>
      <c r="B59" s="114">
        <f>'[1]Pop'!D239</f>
        <v>326.923976</v>
      </c>
      <c r="C59" s="138">
        <v>2264.468385088469</v>
      </c>
      <c r="D59" s="138">
        <v>5783.312426443769</v>
      </c>
      <c r="E59" s="139">
        <f t="shared" si="21"/>
        <v>8047.780811532239</v>
      </c>
      <c r="F59" s="140" t="s">
        <v>4</v>
      </c>
      <c r="G59" s="140" t="s">
        <v>4</v>
      </c>
      <c r="H59" s="139">
        <v>47.718994571147</v>
      </c>
      <c r="I59" s="140" t="s">
        <v>4</v>
      </c>
      <c r="J59" s="140" t="s">
        <v>4</v>
      </c>
      <c r="K59" s="139">
        <f t="shared" si="16"/>
        <v>8095.499806103386</v>
      </c>
      <c r="L59" s="141" t="s">
        <v>4</v>
      </c>
      <c r="M59" s="141" t="s">
        <v>4</v>
      </c>
      <c r="N59" s="139">
        <v>1308.0663967127311</v>
      </c>
      <c r="O59" s="141" t="s">
        <v>4</v>
      </c>
      <c r="P59" s="141" t="s">
        <v>4</v>
      </c>
      <c r="Q59" s="140" t="s">
        <v>4</v>
      </c>
      <c r="R59" s="141" t="s">
        <v>4</v>
      </c>
      <c r="S59" s="141" t="s">
        <v>4</v>
      </c>
      <c r="T59" s="139" t="s">
        <v>4</v>
      </c>
      <c r="U59" s="140" t="s">
        <v>4</v>
      </c>
      <c r="V59" s="140" t="s">
        <v>4</v>
      </c>
      <c r="W59" s="112">
        <f t="shared" si="17"/>
        <v>6787.433409390655</v>
      </c>
      <c r="X59" s="140" t="s">
        <v>4</v>
      </c>
      <c r="Y59" s="140" t="s">
        <v>4</v>
      </c>
      <c r="Z59" s="112">
        <f t="shared" si="18"/>
        <v>13574.86681878131</v>
      </c>
      <c r="AA59" s="140" t="s">
        <v>4</v>
      </c>
      <c r="AB59" s="140" t="s">
        <v>4</v>
      </c>
      <c r="AC59" s="112">
        <f>Z59/B59</f>
        <v>41.52300784076268</v>
      </c>
    </row>
    <row r="60" spans="1:29" s="6" customFormat="1" ht="12" customHeight="1" thickBot="1">
      <c r="A60" s="109">
        <v>2019</v>
      </c>
      <c r="B60" s="110">
        <f>'[1]Pop'!D240</f>
        <v>328.475998</v>
      </c>
      <c r="C60" s="124">
        <v>2210.6799573587477</v>
      </c>
      <c r="D60" s="124">
        <v>5653.150651070626</v>
      </c>
      <c r="E60" s="124">
        <f t="shared" si="21"/>
        <v>7863.830608429374</v>
      </c>
      <c r="F60" s="125" t="s">
        <v>4</v>
      </c>
      <c r="G60" s="125" t="s">
        <v>4</v>
      </c>
      <c r="H60" s="125">
        <v>66.183392217965</v>
      </c>
      <c r="I60" s="125" t="s">
        <v>4</v>
      </c>
      <c r="J60" s="125" t="s">
        <v>4</v>
      </c>
      <c r="K60" s="124">
        <f t="shared" si="16"/>
        <v>7930.014000647338</v>
      </c>
      <c r="L60" s="126" t="s">
        <v>4</v>
      </c>
      <c r="M60" s="126" t="s">
        <v>4</v>
      </c>
      <c r="N60" s="126">
        <v>1250.1339333688913</v>
      </c>
      <c r="O60" s="126" t="s">
        <v>4</v>
      </c>
      <c r="P60" s="126" t="s">
        <v>4</v>
      </c>
      <c r="Q60" s="125" t="s">
        <v>4</v>
      </c>
      <c r="R60" s="126" t="s">
        <v>4</v>
      </c>
      <c r="S60" s="126" t="s">
        <v>4</v>
      </c>
      <c r="T60" s="124" t="s">
        <v>4</v>
      </c>
      <c r="U60" s="125" t="s">
        <v>4</v>
      </c>
      <c r="V60" s="125" t="s">
        <v>4</v>
      </c>
      <c r="W60" s="111">
        <f t="shared" si="17"/>
        <v>6679.880067278447</v>
      </c>
      <c r="X60" s="125" t="s">
        <v>4</v>
      </c>
      <c r="Y60" s="125" t="s">
        <v>4</v>
      </c>
      <c r="Z60" s="111">
        <f t="shared" si="18"/>
        <v>13359.760134556895</v>
      </c>
      <c r="AA60" s="125" t="s">
        <v>4</v>
      </c>
      <c r="AB60" s="125" t="s">
        <v>4</v>
      </c>
      <c r="AC60" s="111">
        <f>Z60/B60</f>
        <v>40.67195233715949</v>
      </c>
    </row>
    <row r="61" spans="1:29" s="6" customFormat="1" ht="12" customHeight="1" thickTop="1">
      <c r="A61" s="275" t="s">
        <v>3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7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29" s="6" customFormat="1" ht="12" customHeight="1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7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1:29" s="6" customFormat="1" ht="12" customHeight="1">
      <c r="A63" s="278" t="s">
        <v>81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8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1:29" s="6" customFormat="1" ht="12" customHeight="1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4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1:29" s="6" customFormat="1" ht="12" customHeight="1">
      <c r="A65" s="272" t="s">
        <v>101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4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7" spans="1:29" s="6" customFormat="1" ht="12" customHeight="1">
      <c r="A67" s="2"/>
      <c r="B67" s="3"/>
      <c r="C67" s="27"/>
      <c r="D67" s="27"/>
      <c r="E67" s="4"/>
      <c r="F67" s="28"/>
      <c r="G67" s="28"/>
      <c r="H67" s="4"/>
      <c r="I67" s="4"/>
      <c r="J67" s="4"/>
      <c r="K67" s="4"/>
      <c r="L67"/>
      <c r="M67" s="29"/>
      <c r="N67" s="4"/>
      <c r="O67" s="30"/>
      <c r="P67" s="30"/>
      <c r="Q67" s="4"/>
      <c r="R67" s="31"/>
      <c r="S67" s="31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6" customFormat="1" ht="12" customHeight="1">
      <c r="A68" s="2"/>
      <c r="B68" s="3"/>
      <c r="C68" s="27"/>
      <c r="D68" s="27"/>
      <c r="E68" s="4"/>
      <c r="F68" s="28"/>
      <c r="G68" s="28"/>
      <c r="H68" s="4"/>
      <c r="I68" s="4"/>
      <c r="J68" s="4"/>
      <c r="K68" s="4"/>
      <c r="L68"/>
      <c r="M68" s="29"/>
      <c r="N68" s="4"/>
      <c r="O68" s="30"/>
      <c r="P68" s="30"/>
      <c r="Q68" s="4"/>
      <c r="R68" s="31"/>
      <c r="S68" s="31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6" customFormat="1" ht="12" customHeight="1">
      <c r="A69" s="2"/>
      <c r="B69" s="3"/>
      <c r="C69" s="27"/>
      <c r="D69" s="27"/>
      <c r="E69" s="4"/>
      <c r="F69" s="28"/>
      <c r="G69" s="28"/>
      <c r="H69" s="4"/>
      <c r="I69" s="4"/>
      <c r="J69" s="4"/>
      <c r="K69" s="4"/>
      <c r="L69"/>
      <c r="M69" s="29"/>
      <c r="N69" s="4"/>
      <c r="O69" s="30"/>
      <c r="P69" s="30"/>
      <c r="Q69" s="4"/>
      <c r="R69" s="31"/>
      <c r="S69" s="31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6" customFormat="1" ht="12" customHeight="1">
      <c r="A70" s="2"/>
      <c r="B70" s="3"/>
      <c r="C70" s="4"/>
      <c r="D70" s="4"/>
      <c r="E70" s="4"/>
      <c r="F70" s="4"/>
      <c r="G70" s="4"/>
      <c r="H70" s="4"/>
      <c r="I70" s="4"/>
      <c r="J70" s="4"/>
      <c r="K70" s="4"/>
      <c r="L7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6" customFormat="1" ht="12" customHeight="1">
      <c r="A71" s="2"/>
      <c r="B71" s="3"/>
      <c r="C71" s="4"/>
      <c r="D71" s="4"/>
      <c r="E71" s="4"/>
      <c r="F71" s="4"/>
      <c r="G71" s="4"/>
      <c r="H71" s="4"/>
      <c r="I71" s="4"/>
      <c r="J71" s="4"/>
      <c r="K71" s="4"/>
      <c r="L7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6" customFormat="1" ht="12" customHeight="1">
      <c r="A72" s="2"/>
      <c r="B72" s="3"/>
      <c r="C72" s="4"/>
      <c r="D72" s="4"/>
      <c r="E72" s="4"/>
      <c r="F72" s="4"/>
      <c r="G72" s="4"/>
      <c r="H72" s="4"/>
      <c r="I72" s="4"/>
      <c r="J72" s="4"/>
      <c r="K72" s="4"/>
      <c r="L7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6" customFormat="1" ht="12" customHeight="1">
      <c r="A73" s="2"/>
      <c r="B73" s="3"/>
      <c r="C73" s="4"/>
      <c r="D73" s="4"/>
      <c r="E73" s="4"/>
      <c r="F73" s="4"/>
      <c r="G73" s="4"/>
      <c r="H73" s="4"/>
      <c r="I73" s="4"/>
      <c r="J73" s="4"/>
      <c r="K73" s="4"/>
      <c r="L7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6" customFormat="1" ht="12" customHeight="1">
      <c r="A74" s="2"/>
      <c r="B74" s="3"/>
      <c r="C74" s="4"/>
      <c r="D74" s="4"/>
      <c r="E74" s="4"/>
      <c r="F74" s="4"/>
      <c r="G74" s="4"/>
      <c r="H74" s="4"/>
      <c r="I74" s="4"/>
      <c r="J74" s="4"/>
      <c r="K74" s="4"/>
      <c r="L7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6" customFormat="1" ht="12" customHeight="1">
      <c r="A75" s="2"/>
      <c r="B75" s="3"/>
      <c r="C75" s="4"/>
      <c r="D75" s="4"/>
      <c r="E75" s="4"/>
      <c r="F75" s="4"/>
      <c r="G75" s="4"/>
      <c r="H75" s="4"/>
      <c r="I75" s="4"/>
      <c r="J75" s="4"/>
      <c r="K75" s="4"/>
      <c r="L7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6" customFormat="1" ht="12" customHeight="1">
      <c r="A76" s="2"/>
      <c r="B76" s="3"/>
      <c r="C76" s="4"/>
      <c r="D76" s="4"/>
      <c r="E76" s="4"/>
      <c r="F76" s="4"/>
      <c r="G76" s="4"/>
      <c r="H76" s="4"/>
      <c r="I76" s="4"/>
      <c r="J76" s="4"/>
      <c r="K76" s="4"/>
      <c r="L7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6" customFormat="1" ht="12" customHeight="1">
      <c r="A77" s="2"/>
      <c r="B77" s="3"/>
      <c r="C77" s="4"/>
      <c r="D77" s="4"/>
      <c r="E77" s="4"/>
      <c r="F77" s="4"/>
      <c r="G77" s="4"/>
      <c r="H77" s="4"/>
      <c r="I77" s="4"/>
      <c r="J77" s="4"/>
      <c r="K77" s="4"/>
      <c r="L7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6" customFormat="1" ht="12" customHeight="1">
      <c r="A78" s="2"/>
      <c r="B78" s="3"/>
      <c r="C78" s="4"/>
      <c r="D78" s="4"/>
      <c r="E78" s="4"/>
      <c r="F78" s="4"/>
      <c r="G78" s="4"/>
      <c r="H78" s="4"/>
      <c r="I78" s="4"/>
      <c r="J78" s="4"/>
      <c r="K78" s="4"/>
      <c r="L7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6" customFormat="1" ht="12" customHeight="1">
      <c r="A79" s="2"/>
      <c r="B79" s="3"/>
      <c r="C79" s="4"/>
      <c r="D79" s="4"/>
      <c r="E79" s="4"/>
      <c r="F79" s="4"/>
      <c r="G79" s="4"/>
      <c r="H79" s="4"/>
      <c r="I79" s="4"/>
      <c r="J79" s="4"/>
      <c r="K79" s="4"/>
      <c r="L7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6" customFormat="1" ht="12" customHeight="1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="6" customFormat="1" ht="12" customHeight="1">
      <c r="L81"/>
    </row>
    <row r="82" s="6" customFormat="1" ht="12" customHeight="1">
      <c r="L82"/>
    </row>
    <row r="83" s="6" customFormat="1" ht="12" customHeight="1">
      <c r="L83"/>
    </row>
    <row r="84" s="6" customFormat="1" ht="12" customHeight="1">
      <c r="L84"/>
    </row>
    <row r="85" s="6" customFormat="1" ht="12" customHeight="1">
      <c r="L85"/>
    </row>
    <row r="86" s="6" customFormat="1" ht="12" customHeight="1">
      <c r="L86"/>
    </row>
    <row r="87" s="6" customFormat="1" ht="12" customHeight="1">
      <c r="L87"/>
    </row>
    <row r="88" s="6" customFormat="1" ht="12" customHeight="1">
      <c r="L88"/>
    </row>
    <row r="89" s="6" customFormat="1" ht="12" customHeight="1">
      <c r="L89"/>
    </row>
    <row r="90" s="6" customFormat="1" ht="12" customHeight="1">
      <c r="L90"/>
    </row>
    <row r="91" s="6" customFormat="1" ht="12" customHeight="1">
      <c r="L91"/>
    </row>
    <row r="92" s="6" customFormat="1" ht="12" customHeight="1">
      <c r="L92"/>
    </row>
    <row r="93" s="6" customFormat="1" ht="12" customHeight="1">
      <c r="L93"/>
    </row>
    <row r="94" s="6" customFormat="1" ht="12" customHeight="1">
      <c r="L94"/>
    </row>
    <row r="95" s="6" customFormat="1" ht="12" customHeight="1">
      <c r="L95"/>
    </row>
    <row r="96" s="6" customFormat="1" ht="12" customHeight="1">
      <c r="L96"/>
    </row>
    <row r="97" s="6" customFormat="1" ht="12" customHeight="1">
      <c r="L97"/>
    </row>
    <row r="98" s="6" customFormat="1" ht="12" customHeight="1">
      <c r="L98"/>
    </row>
  </sheetData>
  <sheetProtection/>
  <mergeCells count="45">
    <mergeCell ref="P1:Q1"/>
    <mergeCell ref="S4:S6"/>
    <mergeCell ref="X5:X6"/>
    <mergeCell ref="Y5:Y6"/>
    <mergeCell ref="AB1:AC1"/>
    <mergeCell ref="AC5:AC6"/>
    <mergeCell ref="L2:T2"/>
    <mergeCell ref="U2:AC3"/>
    <mergeCell ref="E4:E6"/>
    <mergeCell ref="H4:H6"/>
    <mergeCell ref="G4:G6"/>
    <mergeCell ref="J4:J6"/>
    <mergeCell ref="T4:T6"/>
    <mergeCell ref="U5:U6"/>
    <mergeCell ref="U4:W4"/>
    <mergeCell ref="A63:N63"/>
    <mergeCell ref="A64:N64"/>
    <mergeCell ref="A1:O1"/>
    <mergeCell ref="R1:AA1"/>
    <mergeCell ref="M4:M6"/>
    <mergeCell ref="Z5:Z6"/>
    <mergeCell ref="AA5:AA6"/>
    <mergeCell ref="Q4:Q6"/>
    <mergeCell ref="V5:V6"/>
    <mergeCell ref="W5:W6"/>
    <mergeCell ref="B2:B6"/>
    <mergeCell ref="C4:C6"/>
    <mergeCell ref="A65:N65"/>
    <mergeCell ref="A61:N61"/>
    <mergeCell ref="A62:N62"/>
    <mergeCell ref="D4:D6"/>
    <mergeCell ref="N4:N6"/>
    <mergeCell ref="I4:I6"/>
    <mergeCell ref="A2:A6"/>
    <mergeCell ref="L4:L6"/>
    <mergeCell ref="AA7:AC7"/>
    <mergeCell ref="X7:Z7"/>
    <mergeCell ref="U7:W7"/>
    <mergeCell ref="C7:T7"/>
    <mergeCell ref="P4:P6"/>
    <mergeCell ref="K4:K6"/>
    <mergeCell ref="O4:O6"/>
    <mergeCell ref="R4:R6"/>
    <mergeCell ref="AB5:AB6"/>
    <mergeCell ref="F4:F6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U69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2" customWidth="1"/>
    <col min="2" max="2" width="12.7109375" style="3" customWidth="1"/>
    <col min="3" max="13" width="12.7109375" style="4" customWidth="1"/>
    <col min="14" max="29" width="12.7109375" style="5" customWidth="1"/>
    <col min="30" max="16384" width="12.7109375" style="6" customWidth="1"/>
  </cols>
  <sheetData>
    <row r="1" spans="1:29" s="47" customFormat="1" ht="12" customHeight="1" thickBot="1">
      <c r="A1" s="265" t="s">
        <v>82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75" t="s">
        <v>5</v>
      </c>
      <c r="M1" s="175"/>
      <c r="N1" s="7"/>
      <c r="O1" s="7"/>
      <c r="P1" s="7"/>
      <c r="Q1" s="7"/>
      <c r="R1" s="7"/>
      <c r="S1" s="7"/>
      <c r="T1" s="7"/>
      <c r="U1" s="46"/>
      <c r="V1" s="46"/>
      <c r="W1" s="46"/>
      <c r="X1" s="46"/>
      <c r="Y1" s="46"/>
      <c r="Z1" s="46"/>
      <c r="AA1" s="46"/>
      <c r="AB1" s="46"/>
      <c r="AC1" s="46"/>
    </row>
    <row r="2" spans="1:13" ht="12" customHeight="1" thickTop="1">
      <c r="A2" s="192" t="s">
        <v>0</v>
      </c>
      <c r="B2" s="178" t="s">
        <v>39</v>
      </c>
      <c r="C2" s="8" t="s">
        <v>13</v>
      </c>
      <c r="D2" s="9"/>
      <c r="E2" s="8"/>
      <c r="F2" s="255" t="s">
        <v>70</v>
      </c>
      <c r="G2" s="256"/>
      <c r="H2" s="256"/>
      <c r="I2" s="256"/>
      <c r="J2" s="256"/>
      <c r="K2" s="266" t="s">
        <v>69</v>
      </c>
      <c r="L2" s="267"/>
      <c r="M2" s="267"/>
    </row>
    <row r="3" spans="1:13" ht="12" customHeight="1">
      <c r="A3" s="193"/>
      <c r="B3" s="179"/>
      <c r="C3" s="176" t="s">
        <v>83</v>
      </c>
      <c r="D3" s="176" t="s">
        <v>16</v>
      </c>
      <c r="E3" s="176" t="s">
        <v>84</v>
      </c>
      <c r="F3" s="205" t="s">
        <v>38</v>
      </c>
      <c r="G3" s="201" t="s">
        <v>61</v>
      </c>
      <c r="H3" s="176" t="s">
        <v>17</v>
      </c>
      <c r="I3" s="218" t="s">
        <v>18</v>
      </c>
      <c r="J3" s="208" t="s">
        <v>19</v>
      </c>
      <c r="K3" s="210"/>
      <c r="L3" s="268"/>
      <c r="M3" s="268"/>
    </row>
    <row r="4" spans="1:13" ht="12" customHeight="1">
      <c r="A4" s="193"/>
      <c r="B4" s="179"/>
      <c r="C4" s="198"/>
      <c r="D4" s="198"/>
      <c r="E4" s="198"/>
      <c r="F4" s="206"/>
      <c r="G4" s="198"/>
      <c r="H4" s="198"/>
      <c r="I4" s="263"/>
      <c r="J4" s="198"/>
      <c r="K4" s="176" t="s">
        <v>1</v>
      </c>
      <c r="L4" s="176" t="s">
        <v>1</v>
      </c>
      <c r="M4" s="169" t="s">
        <v>32</v>
      </c>
    </row>
    <row r="5" spans="1:13" ht="12" customHeight="1">
      <c r="A5" s="193"/>
      <c r="B5" s="179"/>
      <c r="C5" s="198"/>
      <c r="D5" s="198"/>
      <c r="E5" s="198"/>
      <c r="F5" s="206"/>
      <c r="G5" s="198"/>
      <c r="H5" s="198"/>
      <c r="I5" s="263"/>
      <c r="J5" s="198"/>
      <c r="K5" s="198"/>
      <c r="L5" s="198"/>
      <c r="M5" s="297"/>
    </row>
    <row r="6" spans="1:13" ht="12" customHeight="1">
      <c r="A6" s="194"/>
      <c r="B6" s="180"/>
      <c r="C6" s="177"/>
      <c r="D6" s="177"/>
      <c r="E6" s="177"/>
      <c r="F6" s="207"/>
      <c r="G6" s="177"/>
      <c r="H6" s="177"/>
      <c r="I6" s="264"/>
      <c r="J6" s="177"/>
      <c r="K6" s="177"/>
      <c r="L6" s="177"/>
      <c r="M6" s="298"/>
    </row>
    <row r="7" spans="1:229" ht="12" customHeight="1">
      <c r="A7" s="59"/>
      <c r="B7" s="57" t="s">
        <v>45</v>
      </c>
      <c r="C7" s="203" t="s">
        <v>48</v>
      </c>
      <c r="D7" s="203"/>
      <c r="E7" s="203"/>
      <c r="F7" s="203"/>
      <c r="G7" s="203"/>
      <c r="H7" s="203"/>
      <c r="I7" s="203"/>
      <c r="J7" s="203"/>
      <c r="K7" s="203"/>
      <c r="L7" s="58" t="s">
        <v>99</v>
      </c>
      <c r="M7" s="58" t="s">
        <v>47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</row>
    <row r="8" spans="1:13" ht="12" customHeight="1">
      <c r="A8" s="76">
        <v>1964</v>
      </c>
      <c r="B8" s="77">
        <f>'[1]Pop'!D185</f>
        <v>191.889</v>
      </c>
      <c r="C8" s="78">
        <v>1211.415</v>
      </c>
      <c r="D8" s="78">
        <v>0.116</v>
      </c>
      <c r="E8" s="78">
        <f>SUM(C8,D8)</f>
        <v>1211.531</v>
      </c>
      <c r="F8" s="78">
        <v>-0.00018500656028663798</v>
      </c>
      <c r="G8" s="78">
        <v>1211.5311850065602</v>
      </c>
      <c r="H8" s="78">
        <v>9.139</v>
      </c>
      <c r="I8" s="104" t="s">
        <v>4</v>
      </c>
      <c r="J8" s="78">
        <v>300.59804625164</v>
      </c>
      <c r="K8" s="78">
        <v>901.7941387549201</v>
      </c>
      <c r="L8" s="78">
        <f>K8*2</f>
        <v>1803.5882775098403</v>
      </c>
      <c r="M8" s="78">
        <f aca="true" t="shared" si="0" ref="M8:M43">L8/B8</f>
        <v>9.399122813240156</v>
      </c>
    </row>
    <row r="9" spans="1:13" ht="12" customHeight="1">
      <c r="A9" s="76">
        <v>1965</v>
      </c>
      <c r="B9" s="77">
        <f>'[1]Pop'!D186</f>
        <v>194.303</v>
      </c>
      <c r="C9" s="78">
        <v>1226.186</v>
      </c>
      <c r="D9" s="78">
        <v>0.121</v>
      </c>
      <c r="E9" s="78">
        <f aca="true" t="shared" si="1" ref="E9:E44">SUM(C9,D9)</f>
        <v>1226.307</v>
      </c>
      <c r="F9" s="78">
        <v>-11.225249291120008</v>
      </c>
      <c r="G9" s="78">
        <v>1237.53224929112</v>
      </c>
      <c r="H9" s="78">
        <v>6.184</v>
      </c>
      <c r="I9" s="104" t="s">
        <v>4</v>
      </c>
      <c r="J9" s="78">
        <v>307.83706232278</v>
      </c>
      <c r="K9" s="78">
        <v>923.5111869683401</v>
      </c>
      <c r="L9" s="78">
        <f aca="true" t="shared" si="2" ref="L9:L45">K9*2</f>
        <v>1847.0223739366802</v>
      </c>
      <c r="M9" s="78">
        <f t="shared" si="0"/>
        <v>9.505887062663367</v>
      </c>
    </row>
    <row r="10" spans="1:13" ht="12" customHeight="1">
      <c r="A10" s="33">
        <v>1966</v>
      </c>
      <c r="B10" s="51">
        <f>'[1]Pop'!D187</f>
        <v>196.56</v>
      </c>
      <c r="C10" s="34">
        <v>1268.148</v>
      </c>
      <c r="D10" s="34">
        <v>0.148</v>
      </c>
      <c r="E10" s="34">
        <f t="shared" si="1"/>
        <v>1268.2959999999998</v>
      </c>
      <c r="F10" s="34">
        <v>-1.2713000000003376</v>
      </c>
      <c r="G10" s="34">
        <v>1269.5673000000002</v>
      </c>
      <c r="H10" s="34">
        <v>0.5573</v>
      </c>
      <c r="I10" s="115" t="s">
        <v>4</v>
      </c>
      <c r="J10" s="34">
        <v>317.2525</v>
      </c>
      <c r="K10" s="34">
        <v>951.7575</v>
      </c>
      <c r="L10" s="34">
        <f t="shared" si="2"/>
        <v>1903.515</v>
      </c>
      <c r="M10" s="34">
        <f t="shared" si="0"/>
        <v>9.684142246642248</v>
      </c>
    </row>
    <row r="11" spans="1:13" ht="12" customHeight="1">
      <c r="A11" s="33">
        <v>1967</v>
      </c>
      <c r="B11" s="51">
        <f>'[1]Pop'!D188</f>
        <v>198.712</v>
      </c>
      <c r="C11" s="34">
        <v>1306.474</v>
      </c>
      <c r="D11" s="34">
        <v>0.318</v>
      </c>
      <c r="E11" s="34">
        <f t="shared" si="1"/>
        <v>1306.792</v>
      </c>
      <c r="F11" s="34">
        <v>-11.193533571949956</v>
      </c>
      <c r="G11" s="34">
        <v>1317.9855335719499</v>
      </c>
      <c r="H11" s="34">
        <v>6.207</v>
      </c>
      <c r="I11" s="115" t="s">
        <v>4</v>
      </c>
      <c r="J11" s="34">
        <v>327.9446333929875</v>
      </c>
      <c r="K11" s="34">
        <v>983.8339001789625</v>
      </c>
      <c r="L11" s="34">
        <f t="shared" si="2"/>
        <v>1967.667800357925</v>
      </c>
      <c r="M11" s="34">
        <f t="shared" si="0"/>
        <v>9.902108581051598</v>
      </c>
    </row>
    <row r="12" spans="1:13" ht="12" customHeight="1">
      <c r="A12" s="33">
        <v>1968</v>
      </c>
      <c r="B12" s="51">
        <f>'[1]Pop'!D189</f>
        <v>200.706</v>
      </c>
      <c r="C12" s="34">
        <v>1390.5729999999999</v>
      </c>
      <c r="D12" s="34">
        <v>1.412</v>
      </c>
      <c r="E12" s="34">
        <f t="shared" si="1"/>
        <v>1391.985</v>
      </c>
      <c r="F12" s="34">
        <v>10.661935522799695</v>
      </c>
      <c r="G12" s="34">
        <v>1381.3230644772002</v>
      </c>
      <c r="H12" s="34">
        <v>7.225</v>
      </c>
      <c r="I12" s="115" t="s">
        <v>4</v>
      </c>
      <c r="J12" s="34">
        <v>343.5245161193</v>
      </c>
      <c r="K12" s="34">
        <v>1030.5735483579</v>
      </c>
      <c r="L12" s="34">
        <f t="shared" si="2"/>
        <v>2061.1470967158</v>
      </c>
      <c r="M12" s="34">
        <f t="shared" si="0"/>
        <v>10.26948420433769</v>
      </c>
    </row>
    <row r="13" spans="1:13" ht="12" customHeight="1">
      <c r="A13" s="33">
        <v>1969</v>
      </c>
      <c r="B13" s="51">
        <f>'[1]Pop'!D190</f>
        <v>202.677</v>
      </c>
      <c r="C13" s="34">
        <v>1418.512</v>
      </c>
      <c r="D13" s="34">
        <v>0.167</v>
      </c>
      <c r="E13" s="34">
        <f t="shared" si="1"/>
        <v>1418.6789999999999</v>
      </c>
      <c r="F13" s="34">
        <v>-6.052948317978462</v>
      </c>
      <c r="G13" s="34">
        <v>1424.7319483179783</v>
      </c>
      <c r="H13" s="34">
        <v>10.172</v>
      </c>
      <c r="I13" s="115" t="s">
        <v>4</v>
      </c>
      <c r="J13" s="34">
        <v>353.6399870794946</v>
      </c>
      <c r="K13" s="34">
        <v>1060.9199612384837</v>
      </c>
      <c r="L13" s="34">
        <f t="shared" si="2"/>
        <v>2121.8399224769673</v>
      </c>
      <c r="M13" s="34">
        <f t="shared" si="0"/>
        <v>10.469071095767983</v>
      </c>
    </row>
    <row r="14" spans="1:229" ht="12" customHeight="1">
      <c r="A14" s="33">
        <v>1970</v>
      </c>
      <c r="B14" s="51">
        <f>'[1]Pop'!D191</f>
        <v>205.052</v>
      </c>
      <c r="C14" s="34">
        <v>1476.987</v>
      </c>
      <c r="D14" s="34">
        <v>0.105</v>
      </c>
      <c r="E14" s="34">
        <f t="shared" si="1"/>
        <v>1477.092</v>
      </c>
      <c r="F14" s="34">
        <v>1.693629407140179</v>
      </c>
      <c r="G14" s="34">
        <v>1475.39837059286</v>
      </c>
      <c r="H14" s="34">
        <v>6.21</v>
      </c>
      <c r="I14" s="115" t="s">
        <v>4</v>
      </c>
      <c r="J14" s="34">
        <v>367.297092648215</v>
      </c>
      <c r="K14" s="34">
        <v>1101.891277944645</v>
      </c>
      <c r="L14" s="34">
        <f t="shared" si="2"/>
        <v>2203.78255588929</v>
      </c>
      <c r="M14" s="34">
        <f t="shared" si="0"/>
        <v>10.747432631182773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</row>
    <row r="15" spans="1:229" ht="12" customHeight="1">
      <c r="A15" s="76">
        <v>1971</v>
      </c>
      <c r="B15" s="77">
        <f>'[1]Pop'!D192</f>
        <v>207.661</v>
      </c>
      <c r="C15" s="78">
        <v>1517.9340000000002</v>
      </c>
      <c r="D15" s="78">
        <v>0.136</v>
      </c>
      <c r="E15" s="78">
        <f t="shared" si="1"/>
        <v>1518.0700000000002</v>
      </c>
      <c r="F15" s="78">
        <v>-38.96250595206948</v>
      </c>
      <c r="G15" s="78">
        <v>1557.0325059520696</v>
      </c>
      <c r="H15" s="78">
        <v>6.211</v>
      </c>
      <c r="I15" s="104" t="s">
        <v>4</v>
      </c>
      <c r="J15" s="78">
        <v>387.7053764880174</v>
      </c>
      <c r="K15" s="78">
        <v>1163.1161294640522</v>
      </c>
      <c r="L15" s="78">
        <f t="shared" si="2"/>
        <v>2326.2322589281043</v>
      </c>
      <c r="M15" s="78">
        <f t="shared" si="0"/>
        <v>11.202066150736558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</row>
    <row r="16" spans="1:229" ht="12" customHeight="1">
      <c r="A16" s="76">
        <v>1972</v>
      </c>
      <c r="B16" s="77">
        <f>'[1]Pop'!D193</f>
        <v>209.896</v>
      </c>
      <c r="C16" s="78">
        <v>1649.719</v>
      </c>
      <c r="D16" s="78">
        <v>0.001</v>
      </c>
      <c r="E16" s="78">
        <f t="shared" si="1"/>
        <v>1649.72</v>
      </c>
      <c r="F16" s="78">
        <v>-32.346000000000004</v>
      </c>
      <c r="G16" s="78">
        <v>1682.066</v>
      </c>
      <c r="H16" s="78">
        <v>5.649</v>
      </c>
      <c r="I16" s="104" t="s">
        <v>4</v>
      </c>
      <c r="J16" s="78">
        <v>419.10425</v>
      </c>
      <c r="K16" s="78">
        <v>1257.31275</v>
      </c>
      <c r="L16" s="78">
        <f t="shared" si="2"/>
        <v>2514.6255</v>
      </c>
      <c r="M16" s="78">
        <f t="shared" si="0"/>
        <v>11.980340263749667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</row>
    <row r="17" spans="1:229" ht="12" customHeight="1">
      <c r="A17" s="76">
        <v>1973</v>
      </c>
      <c r="B17" s="77">
        <f>'[1]Pop'!D194</f>
        <v>211.909</v>
      </c>
      <c r="C17" s="78">
        <v>1851.197</v>
      </c>
      <c r="D17" s="78">
        <v>0.281</v>
      </c>
      <c r="E17" s="78">
        <f t="shared" si="1"/>
        <v>1851.4779999999998</v>
      </c>
      <c r="F17" s="78">
        <v>-0.9470000000003438</v>
      </c>
      <c r="G17" s="78">
        <v>1852.4250000000002</v>
      </c>
      <c r="H17" s="78">
        <v>6.456</v>
      </c>
      <c r="I17" s="104" t="s">
        <v>4</v>
      </c>
      <c r="J17" s="78">
        <v>461.49225</v>
      </c>
      <c r="K17" s="78">
        <v>1384.47675</v>
      </c>
      <c r="L17" s="78">
        <f t="shared" si="2"/>
        <v>2768.9535</v>
      </c>
      <c r="M17" s="78">
        <f t="shared" si="0"/>
        <v>13.066710238828932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</row>
    <row r="18" spans="1:229" ht="12" customHeight="1">
      <c r="A18" s="76">
        <v>1974</v>
      </c>
      <c r="B18" s="77">
        <f>'[1]Pop'!D195</f>
        <v>213.854</v>
      </c>
      <c r="C18" s="78">
        <v>2063.236</v>
      </c>
      <c r="D18" s="78">
        <v>0.131</v>
      </c>
      <c r="E18" s="78">
        <f t="shared" si="1"/>
        <v>2063.3669999999997</v>
      </c>
      <c r="F18" s="78">
        <v>81.00999999999976</v>
      </c>
      <c r="G18" s="78">
        <v>1982.357</v>
      </c>
      <c r="H18" s="78">
        <v>8.168</v>
      </c>
      <c r="I18" s="78">
        <v>0.201</v>
      </c>
      <c r="J18" s="78">
        <v>493.497</v>
      </c>
      <c r="K18" s="78">
        <v>1480.491</v>
      </c>
      <c r="L18" s="78">
        <f t="shared" si="2"/>
        <v>2960.982</v>
      </c>
      <c r="M18" s="78">
        <f t="shared" si="0"/>
        <v>13.84581069327672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</row>
    <row r="19" spans="1:229" ht="12" customHeight="1">
      <c r="A19" s="76">
        <v>1975</v>
      </c>
      <c r="B19" s="77">
        <f>'[1]Pop'!D196</f>
        <v>215.973</v>
      </c>
      <c r="C19" s="78">
        <v>2080.789</v>
      </c>
      <c r="D19" s="78">
        <v>1.003</v>
      </c>
      <c r="E19" s="78">
        <f t="shared" si="1"/>
        <v>2081.7920000000004</v>
      </c>
      <c r="F19" s="78">
        <v>56.893000000000484</v>
      </c>
      <c r="G19" s="78">
        <v>2024.899</v>
      </c>
      <c r="H19" s="78">
        <v>5.036</v>
      </c>
      <c r="I19" s="78">
        <v>0.402</v>
      </c>
      <c r="J19" s="78">
        <v>504.86524999999995</v>
      </c>
      <c r="K19" s="78">
        <v>1514.59575</v>
      </c>
      <c r="L19" s="78">
        <f t="shared" si="2"/>
        <v>3029.1915</v>
      </c>
      <c r="M19" s="78">
        <f t="shared" si="0"/>
        <v>14.025787945715436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</row>
    <row r="20" spans="1:229" ht="12" customHeight="1">
      <c r="A20" s="33">
        <v>1976</v>
      </c>
      <c r="B20" s="51">
        <f>'[1]Pop'!D197</f>
        <v>218.035</v>
      </c>
      <c r="C20" s="34">
        <v>1969.58</v>
      </c>
      <c r="D20" s="34">
        <v>1.636</v>
      </c>
      <c r="E20" s="34">
        <f t="shared" si="1"/>
        <v>1971.216</v>
      </c>
      <c r="F20" s="34">
        <v>-55.79600000000028</v>
      </c>
      <c r="G20" s="34">
        <v>2027.0120000000002</v>
      </c>
      <c r="H20" s="34">
        <v>7.877</v>
      </c>
      <c r="I20" s="34">
        <v>0.602</v>
      </c>
      <c r="J20" s="34">
        <v>504.63325</v>
      </c>
      <c r="K20" s="34">
        <v>1513.89975</v>
      </c>
      <c r="L20" s="34">
        <f t="shared" si="2"/>
        <v>3027.7995</v>
      </c>
      <c r="M20" s="34">
        <f t="shared" si="0"/>
        <v>13.886759006581512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</row>
    <row r="21" spans="1:229" ht="12" customHeight="1">
      <c r="A21" s="33">
        <v>1977</v>
      </c>
      <c r="B21" s="51">
        <f>'[1]Pop'!D198</f>
        <v>220.23899999999998</v>
      </c>
      <c r="C21" s="34">
        <v>2054.391</v>
      </c>
      <c r="D21" s="34">
        <v>0.107</v>
      </c>
      <c r="E21" s="34">
        <f t="shared" si="1"/>
        <v>2054.498</v>
      </c>
      <c r="F21" s="34">
        <v>26.11200000000008</v>
      </c>
      <c r="G21" s="34">
        <v>2028.386</v>
      </c>
      <c r="H21" s="34">
        <v>4.676</v>
      </c>
      <c r="I21" s="34">
        <v>0.803</v>
      </c>
      <c r="J21" s="34">
        <v>505.72675</v>
      </c>
      <c r="K21" s="34">
        <v>1517.18025</v>
      </c>
      <c r="L21" s="34">
        <f t="shared" si="2"/>
        <v>3034.3605</v>
      </c>
      <c r="M21" s="34">
        <f t="shared" si="0"/>
        <v>13.777580265075668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</row>
    <row r="22" spans="1:229" ht="12" customHeight="1">
      <c r="A22" s="33">
        <v>1978</v>
      </c>
      <c r="B22" s="51">
        <f>'[1]Pop'!D199</f>
        <v>222.585</v>
      </c>
      <c r="C22" s="34">
        <v>2084.23</v>
      </c>
      <c r="D22" s="34">
        <v>0.111</v>
      </c>
      <c r="E22" s="34">
        <f t="shared" si="1"/>
        <v>2084.341</v>
      </c>
      <c r="F22" s="34">
        <v>11.498999999999342</v>
      </c>
      <c r="G22" s="34">
        <v>2072.8420000000006</v>
      </c>
      <c r="H22" s="34">
        <v>4.171</v>
      </c>
      <c r="I22" s="34">
        <v>0.923</v>
      </c>
      <c r="J22" s="34">
        <v>516.9370000000001</v>
      </c>
      <c r="K22" s="34">
        <v>1550.8110000000004</v>
      </c>
      <c r="L22" s="34">
        <f t="shared" si="2"/>
        <v>3101.6220000000008</v>
      </c>
      <c r="M22" s="34">
        <f t="shared" si="0"/>
        <v>13.934550845744326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</row>
    <row r="23" spans="1:229" ht="12" customHeight="1">
      <c r="A23" s="33">
        <v>1979</v>
      </c>
      <c r="B23" s="51">
        <f>'[1]Pop'!D200</f>
        <v>225.055</v>
      </c>
      <c r="C23" s="34">
        <v>2087.933</v>
      </c>
      <c r="D23" s="34">
        <v>0.051</v>
      </c>
      <c r="E23" s="34">
        <f t="shared" si="1"/>
        <v>2087.984</v>
      </c>
      <c r="F23" s="34">
        <v>56.48900000000003</v>
      </c>
      <c r="G23" s="34">
        <v>2031.495</v>
      </c>
      <c r="H23" s="34">
        <v>4.233</v>
      </c>
      <c r="I23" s="34">
        <v>1.679</v>
      </c>
      <c r="J23" s="34">
        <v>506.39574999999996</v>
      </c>
      <c r="K23" s="34">
        <v>1519.18725</v>
      </c>
      <c r="L23" s="34">
        <f t="shared" si="2"/>
        <v>3038.3745</v>
      </c>
      <c r="M23" s="34">
        <f t="shared" si="0"/>
        <v>13.500586523294306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</row>
    <row r="24" spans="1:229" ht="12" customHeight="1">
      <c r="A24" s="33">
        <v>1980</v>
      </c>
      <c r="B24" s="51">
        <f>'[1]Pop'!D201</f>
        <v>227.726</v>
      </c>
      <c r="C24" s="34">
        <v>1906.069</v>
      </c>
      <c r="D24" s="34">
        <v>0.001</v>
      </c>
      <c r="E24" s="34">
        <f t="shared" si="1"/>
        <v>1906.07</v>
      </c>
      <c r="F24" s="34">
        <v>-66.25999999999999</v>
      </c>
      <c r="G24" s="34">
        <v>1972.33</v>
      </c>
      <c r="H24" s="34">
        <v>7.633</v>
      </c>
      <c r="I24" s="34">
        <v>2.257</v>
      </c>
      <c r="J24" s="34">
        <v>490.61</v>
      </c>
      <c r="K24" s="34">
        <v>1471.83</v>
      </c>
      <c r="L24" s="34">
        <f t="shared" si="2"/>
        <v>2943.66</v>
      </c>
      <c r="M24" s="34">
        <f t="shared" si="0"/>
        <v>12.926323739933077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</row>
    <row r="25" spans="1:229" ht="12" customHeight="1">
      <c r="A25" s="76">
        <v>1981</v>
      </c>
      <c r="B25" s="77">
        <f>'[1]Pop'!D202</f>
        <v>229.966</v>
      </c>
      <c r="C25" s="78">
        <v>1949.119</v>
      </c>
      <c r="D25" s="78">
        <v>0.019</v>
      </c>
      <c r="E25" s="78">
        <f t="shared" si="1"/>
        <v>1949.138</v>
      </c>
      <c r="F25" s="78">
        <v>-38.302000000000135</v>
      </c>
      <c r="G25" s="78">
        <v>1987.44</v>
      </c>
      <c r="H25" s="78">
        <v>3.915</v>
      </c>
      <c r="I25" s="78">
        <v>2.05</v>
      </c>
      <c r="J25" s="78">
        <v>495.36875</v>
      </c>
      <c r="K25" s="78">
        <v>1486.10625</v>
      </c>
      <c r="L25" s="78">
        <f t="shared" si="2"/>
        <v>2972.2125</v>
      </c>
      <c r="M25" s="78">
        <f t="shared" si="0"/>
        <v>12.924573632623954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</row>
    <row r="26" spans="1:229" ht="12" customHeight="1">
      <c r="A26" s="76">
        <v>1982</v>
      </c>
      <c r="B26" s="77">
        <f>'[1]Pop'!D203</f>
        <v>232.188</v>
      </c>
      <c r="C26" s="78">
        <v>1980.797</v>
      </c>
      <c r="D26" s="78">
        <v>0.039</v>
      </c>
      <c r="E26" s="78">
        <f t="shared" si="1"/>
        <v>1980.836</v>
      </c>
      <c r="F26" s="78">
        <v>2.4039999999999964</v>
      </c>
      <c r="G26" s="78">
        <v>1978.432</v>
      </c>
      <c r="H26" s="78">
        <v>2.577</v>
      </c>
      <c r="I26" s="78">
        <v>3.441</v>
      </c>
      <c r="J26" s="78">
        <v>493.1035</v>
      </c>
      <c r="K26" s="78">
        <v>1479.3105</v>
      </c>
      <c r="L26" s="78">
        <f t="shared" si="2"/>
        <v>2958.621</v>
      </c>
      <c r="M26" s="78">
        <f t="shared" si="0"/>
        <v>12.742351025892813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</row>
    <row r="27" spans="1:229" ht="12" customHeight="1">
      <c r="A27" s="76">
        <v>1983</v>
      </c>
      <c r="B27" s="77">
        <f>'[1]Pop'!D204</f>
        <v>234.307</v>
      </c>
      <c r="C27" s="78">
        <v>2028.05</v>
      </c>
      <c r="D27" s="78">
        <v>1.45</v>
      </c>
      <c r="E27" s="78">
        <f t="shared" si="1"/>
        <v>2029.5</v>
      </c>
      <c r="F27" s="78">
        <v>-7.998000000000047</v>
      </c>
      <c r="G27" s="78">
        <v>2037.498</v>
      </c>
      <c r="H27" s="78">
        <v>4.702</v>
      </c>
      <c r="I27" s="78">
        <v>1.471</v>
      </c>
      <c r="J27" s="78">
        <v>507.83125</v>
      </c>
      <c r="K27" s="78">
        <v>1523.49375</v>
      </c>
      <c r="L27" s="78">
        <f t="shared" si="2"/>
        <v>3046.9875</v>
      </c>
      <c r="M27" s="78">
        <f t="shared" si="0"/>
        <v>13.004252967260904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</row>
    <row r="28" spans="1:229" ht="12" customHeight="1">
      <c r="A28" s="76">
        <v>1984</v>
      </c>
      <c r="B28" s="77">
        <f>'[1]Pop'!D205</f>
        <v>236.348</v>
      </c>
      <c r="C28" s="78">
        <v>2089.407</v>
      </c>
      <c r="D28" s="78">
        <v>0.707</v>
      </c>
      <c r="E28" s="78">
        <f t="shared" si="1"/>
        <v>2090.114</v>
      </c>
      <c r="F28" s="78">
        <v>18.094000000000506</v>
      </c>
      <c r="G28" s="78">
        <v>2072.0199999999995</v>
      </c>
      <c r="H28" s="78">
        <v>2.166</v>
      </c>
      <c r="I28" s="78">
        <v>0.237</v>
      </c>
      <c r="J28" s="78">
        <v>517.4042499999999</v>
      </c>
      <c r="K28" s="78">
        <v>1552.2127499999997</v>
      </c>
      <c r="L28" s="78">
        <f t="shared" si="2"/>
        <v>3104.4254999999994</v>
      </c>
      <c r="M28" s="78">
        <f t="shared" si="0"/>
        <v>13.13497681385076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</row>
    <row r="29" spans="1:229" ht="12" customHeight="1">
      <c r="A29" s="76">
        <v>1985</v>
      </c>
      <c r="B29" s="77">
        <f>'[1]Pop'!D206</f>
        <v>238.466</v>
      </c>
      <c r="C29" s="78">
        <v>2142.731</v>
      </c>
      <c r="D29" s="78">
        <v>0.445</v>
      </c>
      <c r="E29" s="78">
        <f t="shared" si="1"/>
        <v>2143.1760000000004</v>
      </c>
      <c r="F29" s="78">
        <v>-2.3880000000003747</v>
      </c>
      <c r="G29" s="78">
        <v>2145.5640000000008</v>
      </c>
      <c r="H29" s="78">
        <v>2.218</v>
      </c>
      <c r="I29" s="78">
        <v>0.194</v>
      </c>
      <c r="J29" s="78">
        <v>535.7880000000001</v>
      </c>
      <c r="K29" s="78">
        <v>1607.3640000000005</v>
      </c>
      <c r="L29" s="78">
        <f t="shared" si="2"/>
        <v>3214.728000000001</v>
      </c>
      <c r="M29" s="78">
        <f t="shared" si="0"/>
        <v>13.480865196715678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</row>
    <row r="30" spans="1:229" ht="12" customHeight="1">
      <c r="A30" s="33">
        <v>1986</v>
      </c>
      <c r="B30" s="51">
        <f>'[1]Pop'!D207</f>
        <v>240.651</v>
      </c>
      <c r="C30" s="34">
        <v>2177.061</v>
      </c>
      <c r="D30" s="34">
        <v>2.709</v>
      </c>
      <c r="E30" s="34">
        <f t="shared" si="1"/>
        <v>2179.77</v>
      </c>
      <c r="F30" s="34">
        <v>0.599999999999909</v>
      </c>
      <c r="G30" s="34">
        <v>2179.17</v>
      </c>
      <c r="H30" s="34">
        <v>2.308</v>
      </c>
      <c r="I30" s="34">
        <v>0.234</v>
      </c>
      <c r="J30" s="34">
        <v>544.157</v>
      </c>
      <c r="K30" s="34">
        <v>1632.471</v>
      </c>
      <c r="L30" s="34">
        <f t="shared" si="2"/>
        <v>3264.942</v>
      </c>
      <c r="M30" s="34">
        <f t="shared" si="0"/>
        <v>13.567124175673484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</row>
    <row r="31" spans="1:229" ht="12" customHeight="1">
      <c r="A31" s="33">
        <v>1987</v>
      </c>
      <c r="B31" s="51">
        <f>'[1]Pop'!D208</f>
        <v>242.804</v>
      </c>
      <c r="C31" s="34">
        <v>2236.088</v>
      </c>
      <c r="D31" s="34">
        <v>0.176</v>
      </c>
      <c r="E31" s="34">
        <f t="shared" si="1"/>
        <v>2236.264</v>
      </c>
      <c r="F31" s="34">
        <v>-6.460999999999331</v>
      </c>
      <c r="G31" s="34">
        <v>2242.7249999999995</v>
      </c>
      <c r="H31" s="34">
        <v>3.355</v>
      </c>
      <c r="I31" s="34">
        <v>0.434</v>
      </c>
      <c r="J31" s="34">
        <v>559.7339999999999</v>
      </c>
      <c r="K31" s="34">
        <v>1679.2019999999998</v>
      </c>
      <c r="L31" s="34">
        <f t="shared" si="2"/>
        <v>3358.4039999999995</v>
      </c>
      <c r="M31" s="34">
        <f t="shared" si="0"/>
        <v>13.831749065089536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</row>
    <row r="32" spans="1:229" ht="12" customHeight="1">
      <c r="A32" s="33">
        <v>1988</v>
      </c>
      <c r="B32" s="51">
        <f>'[1]Pop'!D209</f>
        <v>245.021</v>
      </c>
      <c r="C32" s="34">
        <v>2326.935</v>
      </c>
      <c r="D32" s="34">
        <v>0.066</v>
      </c>
      <c r="E32" s="34">
        <f t="shared" si="1"/>
        <v>2327.0009999999997</v>
      </c>
      <c r="F32" s="34">
        <v>-17.049000000000433</v>
      </c>
      <c r="G32" s="34">
        <v>2344.05</v>
      </c>
      <c r="H32" s="34">
        <v>14.137</v>
      </c>
      <c r="I32" s="34">
        <v>0.824</v>
      </c>
      <c r="J32" s="34">
        <v>582.27225</v>
      </c>
      <c r="K32" s="34">
        <v>1746.81675</v>
      </c>
      <c r="L32" s="34">
        <f t="shared" si="2"/>
        <v>3493.6335</v>
      </c>
      <c r="M32" s="34">
        <f t="shared" si="0"/>
        <v>14.258506413735965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</row>
    <row r="33" spans="1:229" ht="12" customHeight="1">
      <c r="A33" s="33">
        <v>1989</v>
      </c>
      <c r="B33" s="51">
        <f>'[1]Pop'!D210</f>
        <v>247.342</v>
      </c>
      <c r="C33" s="34">
        <v>2121.349646015591</v>
      </c>
      <c r="D33" s="34">
        <v>5.739002171416802</v>
      </c>
      <c r="E33" s="34">
        <f t="shared" si="1"/>
        <v>2127.088648187008</v>
      </c>
      <c r="F33" s="34">
        <v>-57.30842183214554</v>
      </c>
      <c r="G33" s="34">
        <v>2184.3970700191535</v>
      </c>
      <c r="H33" s="34">
        <v>18.691335515591202</v>
      </c>
      <c r="I33" s="34">
        <v>8.542</v>
      </c>
      <c r="J33" s="34">
        <v>570.2678048533617</v>
      </c>
      <c r="K33" s="34">
        <v>1586.8959296502007</v>
      </c>
      <c r="L33" s="34">
        <f t="shared" si="2"/>
        <v>3173.7918593004015</v>
      </c>
      <c r="M33" s="34">
        <f t="shared" si="0"/>
        <v>12.831592933268112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</row>
    <row r="34" spans="1:229" ht="12" customHeight="1">
      <c r="A34" s="33">
        <v>1990</v>
      </c>
      <c r="B34" s="51">
        <f>'[1]Pop'!D211</f>
        <v>250.132</v>
      </c>
      <c r="C34" s="34">
        <v>2374.1472524322326</v>
      </c>
      <c r="D34" s="34">
        <v>7.291493184615201</v>
      </c>
      <c r="E34" s="34">
        <f t="shared" si="1"/>
        <v>2381.438745616848</v>
      </c>
      <c r="F34" s="34">
        <v>40.23684869601766</v>
      </c>
      <c r="G34" s="34">
        <v>2341.20189692083</v>
      </c>
      <c r="H34" s="34">
        <v>54.81585343223221</v>
      </c>
      <c r="I34" s="34">
        <v>8.5117628969835</v>
      </c>
      <c r="J34" s="34">
        <v>577.3819053986788</v>
      </c>
      <c r="K34" s="34">
        <v>1700.4923751929357</v>
      </c>
      <c r="L34" s="34">
        <f t="shared" si="2"/>
        <v>3400.9847503858714</v>
      </c>
      <c r="M34" s="34">
        <f t="shared" si="0"/>
        <v>13.596759912309786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</row>
    <row r="35" spans="1:229" ht="12" customHeight="1">
      <c r="A35" s="76">
        <v>1991</v>
      </c>
      <c r="B35" s="77">
        <f>'[1]Pop'!D212</f>
        <v>253.493</v>
      </c>
      <c r="C35" s="78">
        <v>2483.2243701708476</v>
      </c>
      <c r="D35" s="78">
        <v>14.594577367885902</v>
      </c>
      <c r="E35" s="78">
        <f t="shared" si="1"/>
        <v>2497.8189475387335</v>
      </c>
      <c r="F35" s="78">
        <v>34.34453031906742</v>
      </c>
      <c r="G35" s="78">
        <v>2463.474417219666</v>
      </c>
      <c r="H35" s="78">
        <v>70.57754567084761</v>
      </c>
      <c r="I35" s="78">
        <v>11.989</v>
      </c>
      <c r="J35" s="78">
        <v>604.8339311489041</v>
      </c>
      <c r="K35" s="78">
        <v>1776.0739403999141</v>
      </c>
      <c r="L35" s="78">
        <f t="shared" si="2"/>
        <v>3552.1478807998283</v>
      </c>
      <c r="M35" s="78">
        <f t="shared" si="0"/>
        <v>14.01280461708934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</row>
    <row r="36" spans="1:229" ht="12" customHeight="1">
      <c r="A36" s="76">
        <v>1992</v>
      </c>
      <c r="B36" s="77">
        <f>'[1]Pop'!D213</f>
        <v>256.894</v>
      </c>
      <c r="C36" s="78">
        <v>2641.9066151287966</v>
      </c>
      <c r="D36" s="78">
        <v>17.152580211987</v>
      </c>
      <c r="E36" s="78">
        <f t="shared" si="1"/>
        <v>2659.0591953407834</v>
      </c>
      <c r="F36" s="78">
        <v>61.495830165792086</v>
      </c>
      <c r="G36" s="78">
        <v>2597.5633651749913</v>
      </c>
      <c r="H36" s="85">
        <v>29.905003128796405</v>
      </c>
      <c r="I36" s="78">
        <v>2.263</v>
      </c>
      <c r="J36" s="78">
        <v>622.1340292498227</v>
      </c>
      <c r="K36" s="78">
        <v>1943.2613327963722</v>
      </c>
      <c r="L36" s="78">
        <f t="shared" si="2"/>
        <v>3886.5226655927445</v>
      </c>
      <c r="M36" s="78">
        <f t="shared" si="0"/>
        <v>15.12889622020267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</row>
    <row r="37" spans="1:229" ht="12" customHeight="1">
      <c r="A37" s="76">
        <v>1993</v>
      </c>
      <c r="B37" s="77">
        <f>'[1]Pop'!D214</f>
        <v>260.255</v>
      </c>
      <c r="C37" s="78">
        <v>2720.5084967390903</v>
      </c>
      <c r="D37" s="78">
        <v>18.796272336026906</v>
      </c>
      <c r="E37" s="78">
        <f t="shared" si="1"/>
        <v>2739.3047690751173</v>
      </c>
      <c r="F37" s="78">
        <v>31.747476651135003</v>
      </c>
      <c r="G37" s="78">
        <v>2707.5572924239823</v>
      </c>
      <c r="H37" s="85">
        <v>33.0915337390902</v>
      </c>
      <c r="I37" s="78">
        <v>13.827966685293203</v>
      </c>
      <c r="J37" s="78">
        <v>610.6802285709159</v>
      </c>
      <c r="K37" s="78">
        <v>2049.957563428683</v>
      </c>
      <c r="L37" s="78">
        <f t="shared" si="2"/>
        <v>4099.915126857366</v>
      </c>
      <c r="M37" s="78">
        <f t="shared" si="0"/>
        <v>15.753453831270738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</row>
    <row r="38" spans="1:229" ht="12" customHeight="1">
      <c r="A38" s="76">
        <v>1994</v>
      </c>
      <c r="B38" s="77">
        <f>'[1]Pop'!D215</f>
        <v>263.436</v>
      </c>
      <c r="C38" s="78">
        <v>2821.750898763452</v>
      </c>
      <c r="D38" s="78">
        <v>17.660647451411805</v>
      </c>
      <c r="E38" s="78">
        <f t="shared" si="1"/>
        <v>2839.411546214864</v>
      </c>
      <c r="F38" s="78">
        <v>30.798160872513108</v>
      </c>
      <c r="G38" s="78">
        <v>2808.6133853423507</v>
      </c>
      <c r="H38" s="85">
        <v>39.27800776345161</v>
      </c>
      <c r="I38" s="78">
        <v>16.3031029617632</v>
      </c>
      <c r="J38" s="78">
        <v>660.0394878394584</v>
      </c>
      <c r="K38" s="78">
        <v>2092.992786777678</v>
      </c>
      <c r="L38" s="78">
        <f t="shared" si="2"/>
        <v>4185.985573555356</v>
      </c>
      <c r="M38" s="78">
        <f t="shared" si="0"/>
        <v>15.889952677520748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</row>
    <row r="39" spans="1:229" ht="12" customHeight="1">
      <c r="A39" s="76">
        <v>1995</v>
      </c>
      <c r="B39" s="77">
        <f>'[1]Pop'!D216</f>
        <v>266.557</v>
      </c>
      <c r="C39" s="78">
        <v>2931.7974186704305</v>
      </c>
      <c r="D39" s="78">
        <v>17.359300074453703</v>
      </c>
      <c r="E39" s="78">
        <f t="shared" si="1"/>
        <v>2949.156718744884</v>
      </c>
      <c r="F39" s="78">
        <v>36.70508019464796</v>
      </c>
      <c r="G39" s="78">
        <v>2912.451638550236</v>
      </c>
      <c r="H39" s="85">
        <v>43.47306767043021</v>
      </c>
      <c r="I39" s="78">
        <v>5.8310556787230015</v>
      </c>
      <c r="J39" s="78">
        <v>686.6572159806149</v>
      </c>
      <c r="K39" s="78">
        <v>2176.490299220468</v>
      </c>
      <c r="L39" s="78">
        <f t="shared" si="2"/>
        <v>4352.980598440936</v>
      </c>
      <c r="M39" s="78">
        <f t="shared" si="0"/>
        <v>16.330393118323418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</row>
    <row r="40" spans="1:13" ht="12" customHeight="1">
      <c r="A40" s="33">
        <v>1996</v>
      </c>
      <c r="B40" s="51">
        <f>'[1]Pop'!D217</f>
        <v>269.667</v>
      </c>
      <c r="C40" s="34">
        <v>2999.9039584128673</v>
      </c>
      <c r="D40" s="34">
        <v>21.4530832434281</v>
      </c>
      <c r="E40" s="34">
        <f t="shared" si="1"/>
        <v>3021.357041656295</v>
      </c>
      <c r="F40" s="34">
        <v>17.53104534619797</v>
      </c>
      <c r="G40" s="34">
        <v>3003.8259963100973</v>
      </c>
      <c r="H40" s="39">
        <v>82.41906391286702</v>
      </c>
      <c r="I40" s="34">
        <v>5.6662811575535015</v>
      </c>
      <c r="J40" s="34">
        <v>699.7777562975224</v>
      </c>
      <c r="K40" s="34">
        <v>2215.9628949421544</v>
      </c>
      <c r="L40" s="34">
        <f t="shared" si="2"/>
        <v>4431.925789884309</v>
      </c>
      <c r="M40" s="34">
        <f t="shared" si="0"/>
        <v>16.43480956099304</v>
      </c>
    </row>
    <row r="41" spans="1:13" ht="12" customHeight="1">
      <c r="A41" s="33">
        <v>1997</v>
      </c>
      <c r="B41" s="51">
        <f>'[1]Pop'!D218</f>
        <v>272.912</v>
      </c>
      <c r="C41" s="34">
        <v>3225.37888712774</v>
      </c>
      <c r="D41" s="34">
        <v>28.010795843971607</v>
      </c>
      <c r="E41" s="34">
        <f t="shared" si="1"/>
        <v>3253.389682971712</v>
      </c>
      <c r="F41" s="34">
        <v>63.73186367593553</v>
      </c>
      <c r="G41" s="34">
        <v>3189.6578192957763</v>
      </c>
      <c r="H41" s="39">
        <v>82.31322512774021</v>
      </c>
      <c r="I41" s="34">
        <v>0.40835190055220005</v>
      </c>
      <c r="J41" s="34">
        <v>742.5726006298154</v>
      </c>
      <c r="K41" s="34">
        <v>2364.3636416376685</v>
      </c>
      <c r="L41" s="34">
        <f t="shared" si="2"/>
        <v>4728.727283275337</v>
      </c>
      <c r="M41" s="34">
        <f t="shared" si="0"/>
        <v>17.32693059768474</v>
      </c>
    </row>
    <row r="42" spans="1:13" ht="12" customHeight="1">
      <c r="A42" s="33">
        <v>1998</v>
      </c>
      <c r="B42" s="51">
        <f>'[1]Pop'!D219</f>
        <v>276.115</v>
      </c>
      <c r="C42" s="34">
        <v>3089.2166184890416</v>
      </c>
      <c r="D42" s="34">
        <v>28.476772578007605</v>
      </c>
      <c r="E42" s="34">
        <f t="shared" si="1"/>
        <v>3117.693391067049</v>
      </c>
      <c r="F42" s="34">
        <v>-20.126700318951862</v>
      </c>
      <c r="G42" s="34">
        <v>3137.820091386001</v>
      </c>
      <c r="H42" s="34">
        <v>90.18787698904171</v>
      </c>
      <c r="I42" s="34">
        <v>1.0760730863300003</v>
      </c>
      <c r="J42" s="34">
        <v>688.770323486802</v>
      </c>
      <c r="K42" s="34">
        <v>2357.7858178238275</v>
      </c>
      <c r="L42" s="34">
        <f t="shared" si="2"/>
        <v>4715.571635647655</v>
      </c>
      <c r="M42" s="34">
        <f t="shared" si="0"/>
        <v>17.078288523432825</v>
      </c>
    </row>
    <row r="43" spans="1:13" ht="12" customHeight="1">
      <c r="A43" s="33">
        <v>1999</v>
      </c>
      <c r="B43" s="51">
        <f>'[1]Pop'!D220</f>
        <v>279.295</v>
      </c>
      <c r="C43" s="34">
        <v>3000.409456292871</v>
      </c>
      <c r="D43" s="34">
        <v>24.438628858020305</v>
      </c>
      <c r="E43" s="34">
        <f t="shared" si="1"/>
        <v>3024.848085150891</v>
      </c>
      <c r="F43" s="34">
        <v>-27.657069716853584</v>
      </c>
      <c r="G43" s="34">
        <v>3052.5051548677447</v>
      </c>
      <c r="H43" s="34">
        <v>85.57606779287062</v>
      </c>
      <c r="I43" s="39">
        <v>3.3441549148051006</v>
      </c>
      <c r="J43" s="34">
        <v>682.326023675736</v>
      </c>
      <c r="K43" s="34">
        <v>2281.258908484333</v>
      </c>
      <c r="L43" s="34">
        <f t="shared" si="2"/>
        <v>4562.517816968666</v>
      </c>
      <c r="M43" s="34">
        <f t="shared" si="0"/>
        <v>16.33583779505063</v>
      </c>
    </row>
    <row r="44" spans="1:13" ht="12" customHeight="1">
      <c r="A44" s="33">
        <v>2000</v>
      </c>
      <c r="B44" s="51">
        <f>'[1]Pop'!D221</f>
        <v>282.385</v>
      </c>
      <c r="C44" s="34">
        <v>3038.4550268965722</v>
      </c>
      <c r="D44" s="34">
        <v>27.688786482926808</v>
      </c>
      <c r="E44" s="34">
        <f t="shared" si="1"/>
        <v>3066.143813379499</v>
      </c>
      <c r="F44" s="34">
        <v>0.9208851397252147</v>
      </c>
      <c r="G44" s="34">
        <v>3065.222928239774</v>
      </c>
      <c r="H44" s="34">
        <v>98.65315639657172</v>
      </c>
      <c r="I44" s="34">
        <v>0.22218426395660007</v>
      </c>
      <c r="J44" s="34">
        <v>736.0477178949942</v>
      </c>
      <c r="K44" s="34">
        <v>2230.2998696842515</v>
      </c>
      <c r="L44" s="34">
        <f t="shared" si="2"/>
        <v>4460.599739368503</v>
      </c>
      <c r="M44" s="34">
        <f aca="true" t="shared" si="3" ref="M44:M49">L44/B44</f>
        <v>15.796163887488722</v>
      </c>
    </row>
    <row r="45" spans="1:13" ht="12" customHeight="1">
      <c r="A45" s="76">
        <v>2001</v>
      </c>
      <c r="B45" s="77">
        <f>'[1]Pop'!D222</f>
        <v>285.309019</v>
      </c>
      <c r="C45" s="95">
        <v>3036.5411092847216</v>
      </c>
      <c r="D45" s="95">
        <v>26.682636461109205</v>
      </c>
      <c r="E45" s="78">
        <f aca="true" t="shared" si="4" ref="E45:E50">SUM(C45,D45)</f>
        <v>3063.223745745831</v>
      </c>
      <c r="F45" s="78">
        <v>-4.464226079934633</v>
      </c>
      <c r="G45" s="95">
        <v>3067.6879718257655</v>
      </c>
      <c r="H45" s="95">
        <v>114.19123928472152</v>
      </c>
      <c r="I45" s="95">
        <v>0.5418232016032001</v>
      </c>
      <c r="J45" s="95">
        <v>747.7646762522713</v>
      </c>
      <c r="K45" s="95">
        <v>2205.1902330871694</v>
      </c>
      <c r="L45" s="78">
        <f t="shared" si="2"/>
        <v>4410.380466174339</v>
      </c>
      <c r="M45" s="78">
        <f t="shared" si="3"/>
        <v>15.4582581428116</v>
      </c>
    </row>
    <row r="46" spans="1:13" ht="12" customHeight="1">
      <c r="A46" s="76">
        <v>2002</v>
      </c>
      <c r="B46" s="77">
        <f>'[1]Pop'!D223</f>
        <v>288.104818</v>
      </c>
      <c r="C46" s="95">
        <v>3020.9959505100105</v>
      </c>
      <c r="D46" s="95">
        <v>32.281132183913805</v>
      </c>
      <c r="E46" s="78">
        <f t="shared" si="4"/>
        <v>3053.2770826939245</v>
      </c>
      <c r="F46" s="78">
        <v>-8.475495799070359</v>
      </c>
      <c r="G46" s="95">
        <v>3061.752578492995</v>
      </c>
      <c r="H46" s="95">
        <v>131.32296101001</v>
      </c>
      <c r="I46" s="95">
        <v>2.9011955407567007</v>
      </c>
      <c r="J46" s="95">
        <v>703.8993735869961</v>
      </c>
      <c r="K46" s="95">
        <v>2223.629048355232</v>
      </c>
      <c r="L46" s="78">
        <f aca="true" t="shared" si="5" ref="L46:L51">K46*2</f>
        <v>4447.258096710464</v>
      </c>
      <c r="M46" s="78">
        <f t="shared" si="3"/>
        <v>15.436250346602893</v>
      </c>
    </row>
    <row r="47" spans="1:13" ht="12" customHeight="1">
      <c r="A47" s="76">
        <v>2003</v>
      </c>
      <c r="B47" s="77">
        <f>'[1]Pop'!D224</f>
        <v>290.819634</v>
      </c>
      <c r="C47" s="95">
        <v>3100.74282160449</v>
      </c>
      <c r="D47" s="95">
        <v>30.470396907199707</v>
      </c>
      <c r="E47" s="78">
        <f t="shared" si="4"/>
        <v>3131.21321851169</v>
      </c>
      <c r="F47" s="78">
        <v>15.290584565742392</v>
      </c>
      <c r="G47" s="95">
        <v>3115.9226339459474</v>
      </c>
      <c r="H47" s="95">
        <v>138.98893860448965</v>
      </c>
      <c r="I47" s="95">
        <v>3.5335197020035007</v>
      </c>
      <c r="J47" s="95">
        <v>764.1638451393399</v>
      </c>
      <c r="K47" s="95">
        <v>2209.2363305001145</v>
      </c>
      <c r="L47" s="78">
        <f t="shared" si="5"/>
        <v>4418.472661000229</v>
      </c>
      <c r="M47" s="78">
        <f t="shared" si="3"/>
        <v>15.193171795960065</v>
      </c>
    </row>
    <row r="48" spans="1:13" ht="12" customHeight="1">
      <c r="A48" s="76">
        <v>2004</v>
      </c>
      <c r="B48" s="77">
        <f>'[1]Pop'!D225</f>
        <v>293.463185</v>
      </c>
      <c r="C48" s="95">
        <v>3156.1889067203338</v>
      </c>
      <c r="D48" s="95">
        <v>45.00275464404391</v>
      </c>
      <c r="E48" s="78">
        <f t="shared" si="4"/>
        <v>3201.1916613643775</v>
      </c>
      <c r="F48" s="78">
        <v>24.182902904279672</v>
      </c>
      <c r="G48" s="95">
        <v>3177.008758460098</v>
      </c>
      <c r="H48" s="95">
        <v>126.32335922033303</v>
      </c>
      <c r="I48" s="95">
        <v>4.736514887471402</v>
      </c>
      <c r="J48" s="95">
        <v>753.9250883479314</v>
      </c>
      <c r="K48" s="95">
        <v>2292.023796004362</v>
      </c>
      <c r="L48" s="78">
        <f t="shared" si="5"/>
        <v>4584.047592008724</v>
      </c>
      <c r="M48" s="78">
        <f t="shared" si="3"/>
        <v>15.620520141252893</v>
      </c>
    </row>
    <row r="49" spans="1:13" ht="12" customHeight="1">
      <c r="A49" s="76">
        <v>2005</v>
      </c>
      <c r="B49" s="77">
        <f>'[1]Pop'!D226</f>
        <v>296.186216</v>
      </c>
      <c r="C49" s="95">
        <v>3125.761051468976</v>
      </c>
      <c r="D49" s="95">
        <v>47.16216787275292</v>
      </c>
      <c r="E49" s="78">
        <f t="shared" si="4"/>
        <v>3172.923219341729</v>
      </c>
      <c r="F49" s="78">
        <v>-13.923261431165429</v>
      </c>
      <c r="G49" s="95">
        <v>3186.846480772894</v>
      </c>
      <c r="H49" s="95">
        <v>182.37137696897577</v>
      </c>
      <c r="I49" s="95">
        <v>0.2960037451228001</v>
      </c>
      <c r="J49" s="95">
        <v>743.3178371584887</v>
      </c>
      <c r="K49" s="95">
        <v>2260.861262900307</v>
      </c>
      <c r="L49" s="78">
        <f t="shared" si="5"/>
        <v>4521.722525800614</v>
      </c>
      <c r="M49" s="78">
        <f t="shared" si="3"/>
        <v>15.266485344478738</v>
      </c>
    </row>
    <row r="50" spans="1:13" ht="12" customHeight="1">
      <c r="A50" s="33">
        <v>2006</v>
      </c>
      <c r="B50" s="51">
        <f>'[1]Pop'!D227</f>
        <v>298.995825</v>
      </c>
      <c r="C50" s="40">
        <v>3451.4904242613234</v>
      </c>
      <c r="D50" s="40">
        <v>58.725641115103606</v>
      </c>
      <c r="E50" s="34">
        <f t="shared" si="4"/>
        <v>3510.216065376427</v>
      </c>
      <c r="F50" s="34">
        <v>61.16729819144257</v>
      </c>
      <c r="G50" s="40">
        <v>3449.0487671849846</v>
      </c>
      <c r="H50" s="40">
        <v>261.0830942613234</v>
      </c>
      <c r="I50" s="40">
        <v>0.28467829053730004</v>
      </c>
      <c r="J50" s="40">
        <v>1134.3349232217713</v>
      </c>
      <c r="K50" s="40">
        <v>2053.3460714113526</v>
      </c>
      <c r="L50" s="34">
        <f t="shared" si="5"/>
        <v>4106.692142822705</v>
      </c>
      <c r="M50" s="34">
        <f aca="true" t="shared" si="6" ref="M50:M56">L50/B50</f>
        <v>13.734948114485226</v>
      </c>
    </row>
    <row r="51" spans="1:13" ht="12" customHeight="1">
      <c r="A51" s="33">
        <v>2007</v>
      </c>
      <c r="B51" s="51">
        <f>'[1]Pop'!D228</f>
        <v>302.003917</v>
      </c>
      <c r="C51" s="41">
        <v>3547.290295899665</v>
      </c>
      <c r="D51" s="41">
        <v>72.66832637922441</v>
      </c>
      <c r="E51" s="34">
        <f aca="true" t="shared" si="7" ref="E51:E63">SUM(C51,D51)</f>
        <v>3619.9586222788894</v>
      </c>
      <c r="F51" s="34">
        <v>28.75706876436425</v>
      </c>
      <c r="G51" s="42">
        <v>3591.201553514525</v>
      </c>
      <c r="H51" s="41">
        <v>317.03690139966466</v>
      </c>
      <c r="I51" s="41">
        <v>0.21245118864420004</v>
      </c>
      <c r="J51" s="41">
        <v>1206.7382257371964</v>
      </c>
      <c r="K51" s="41">
        <v>2067.21397518902</v>
      </c>
      <c r="L51" s="34">
        <f t="shared" si="5"/>
        <v>4134.42795037804</v>
      </c>
      <c r="M51" s="34">
        <f t="shared" si="6"/>
        <v>13.689981214310011</v>
      </c>
    </row>
    <row r="52" spans="1:13" ht="12" customHeight="1">
      <c r="A52" s="33">
        <v>2008</v>
      </c>
      <c r="B52" s="51">
        <f>'[1]Pop'!D229</f>
        <v>304.797761</v>
      </c>
      <c r="C52" s="41">
        <v>3496.778454492198</v>
      </c>
      <c r="D52" s="41">
        <v>82.67662395782902</v>
      </c>
      <c r="E52" s="34">
        <f t="shared" si="7"/>
        <v>3579.455078450027</v>
      </c>
      <c r="F52" s="34">
        <v>11.640129530328068</v>
      </c>
      <c r="G52" s="42">
        <v>3567.814948919699</v>
      </c>
      <c r="H52" s="41">
        <v>269.99361849219764</v>
      </c>
      <c r="I52" s="41">
        <v>3.6837530298998007</v>
      </c>
      <c r="J52" s="41">
        <v>1262.1178541673826</v>
      </c>
      <c r="K52" s="41">
        <v>2035.7034762601188</v>
      </c>
      <c r="L52" s="34">
        <f aca="true" t="shared" si="8" ref="L52:L57">K52*2</f>
        <v>4071.4069525202376</v>
      </c>
      <c r="M52" s="34">
        <f t="shared" si="6"/>
        <v>13.357732481900475</v>
      </c>
    </row>
    <row r="53" spans="1:13" ht="12" customHeight="1">
      <c r="A53" s="33">
        <v>2009</v>
      </c>
      <c r="B53" s="51">
        <f>'[1]Pop'!D230</f>
        <v>307.439406</v>
      </c>
      <c r="C53" s="41">
        <v>3362.629250182738</v>
      </c>
      <c r="D53" s="41">
        <v>67.49621388447191</v>
      </c>
      <c r="E53" s="34">
        <f t="shared" si="7"/>
        <v>3430.12546406721</v>
      </c>
      <c r="F53" s="34">
        <v>-25.174250626867888</v>
      </c>
      <c r="G53" s="42">
        <v>3455.299714694078</v>
      </c>
      <c r="H53" s="41">
        <v>261.18749468273774</v>
      </c>
      <c r="I53" s="41">
        <v>9.395452845186103</v>
      </c>
      <c r="J53" s="41">
        <v>1203.329819544737</v>
      </c>
      <c r="K53" s="41">
        <v>1990.7824004666031</v>
      </c>
      <c r="L53" s="34">
        <f t="shared" si="8"/>
        <v>3981.5648009332062</v>
      </c>
      <c r="M53" s="34">
        <f t="shared" si="6"/>
        <v>12.950730203184188</v>
      </c>
    </row>
    <row r="54" spans="1:13" ht="12" customHeight="1">
      <c r="A54" s="33">
        <v>2010</v>
      </c>
      <c r="B54" s="51">
        <f>'[1]Pop'!D231</f>
        <v>309.741279</v>
      </c>
      <c r="C54" s="41">
        <v>3624.489227121364</v>
      </c>
      <c r="D54" s="41">
        <v>80.78716991185722</v>
      </c>
      <c r="E54" s="34">
        <f t="shared" si="7"/>
        <v>3705.276397033221</v>
      </c>
      <c r="F54" s="34">
        <v>33.8076779388939</v>
      </c>
      <c r="G54" s="42">
        <v>3671.4687190943273</v>
      </c>
      <c r="H54" s="41">
        <v>377.1395611213638</v>
      </c>
      <c r="I54" s="41">
        <v>0.4020319516862001</v>
      </c>
      <c r="J54" s="41">
        <v>1338.3257517337004</v>
      </c>
      <c r="K54" s="41">
        <v>1956.003406239263</v>
      </c>
      <c r="L54" s="34">
        <f t="shared" si="8"/>
        <v>3912.006812478526</v>
      </c>
      <c r="M54" s="34">
        <f t="shared" si="6"/>
        <v>12.629917539917326</v>
      </c>
    </row>
    <row r="55" spans="1:13" ht="12" customHeight="1">
      <c r="A55" s="82">
        <v>2011</v>
      </c>
      <c r="B55" s="83">
        <f>'[1]Pop'!D232</f>
        <v>311.973914</v>
      </c>
      <c r="C55" s="96">
        <v>4076.892172490857</v>
      </c>
      <c r="D55" s="96">
        <v>92.22725013576031</v>
      </c>
      <c r="E55" s="84">
        <f t="shared" si="7"/>
        <v>4169.119422626617</v>
      </c>
      <c r="F55" s="84">
        <v>88.9224730443434</v>
      </c>
      <c r="G55" s="97">
        <v>4080.1969495822736</v>
      </c>
      <c r="H55" s="96">
        <v>520.9467959908566</v>
      </c>
      <c r="I55" s="96">
        <v>0.6154745048584002</v>
      </c>
      <c r="J55" s="96">
        <v>1651.375502335729</v>
      </c>
      <c r="K55" s="96">
        <v>1907.8746512556881</v>
      </c>
      <c r="L55" s="84">
        <f t="shared" si="8"/>
        <v>3815.7493025113763</v>
      </c>
      <c r="M55" s="84">
        <f t="shared" si="6"/>
        <v>12.230988333567455</v>
      </c>
    </row>
    <row r="56" spans="1:13" ht="12" customHeight="1">
      <c r="A56" s="82">
        <v>2012</v>
      </c>
      <c r="B56" s="83">
        <f>'[1]Pop'!D233</f>
        <v>314.167558</v>
      </c>
      <c r="C56" s="96">
        <v>3964.841706869052</v>
      </c>
      <c r="D56" s="96">
        <v>83.28518192481081</v>
      </c>
      <c r="E56" s="84">
        <f t="shared" si="7"/>
        <v>4048.1268887938627</v>
      </c>
      <c r="F56" s="84">
        <v>22.416822595684152</v>
      </c>
      <c r="G56" s="97">
        <v>4025.7100661981785</v>
      </c>
      <c r="H56" s="96">
        <v>400.53589586905184</v>
      </c>
      <c r="I56" s="96">
        <v>0.4421503497818001</v>
      </c>
      <c r="J56" s="96">
        <v>1655.6912110110977</v>
      </c>
      <c r="K56" s="96">
        <v>1969.4829593180286</v>
      </c>
      <c r="L56" s="84">
        <f t="shared" si="8"/>
        <v>3938.9659186360573</v>
      </c>
      <c r="M56" s="84">
        <f t="shared" si="6"/>
        <v>12.537786981289957</v>
      </c>
    </row>
    <row r="57" spans="1:13" ht="12" customHeight="1">
      <c r="A57" s="82">
        <v>2013</v>
      </c>
      <c r="B57" s="83">
        <f>'[1]Pop'!D234</f>
        <v>316.294766</v>
      </c>
      <c r="C57" s="96">
        <v>4214.388983384684</v>
      </c>
      <c r="D57" s="96">
        <v>92.61610667584002</v>
      </c>
      <c r="E57" s="84">
        <f t="shared" si="7"/>
        <v>4307.005090060525</v>
      </c>
      <c r="F57" s="84">
        <v>70.04168907969051</v>
      </c>
      <c r="G57" s="97">
        <v>4236.963400980834</v>
      </c>
      <c r="H57" s="96">
        <v>402.5608313846846</v>
      </c>
      <c r="I57" s="96">
        <v>0.2988893240168</v>
      </c>
      <c r="J57" s="96">
        <v>1931.6924132113877</v>
      </c>
      <c r="K57" s="96">
        <v>1902.7101563847614</v>
      </c>
      <c r="L57" s="84">
        <f t="shared" si="8"/>
        <v>3805.4203127695228</v>
      </c>
      <c r="M57" s="84">
        <f aca="true" t="shared" si="9" ref="M57:M63">L57/B57</f>
        <v>12.031246551735615</v>
      </c>
    </row>
    <row r="58" spans="1:13" ht="12" customHeight="1">
      <c r="A58" s="82">
        <v>2014</v>
      </c>
      <c r="B58" s="83">
        <f>'[1]Pop'!D235</f>
        <v>318.576955</v>
      </c>
      <c r="C58" s="96">
        <v>4392.114111754302</v>
      </c>
      <c r="D58" s="96">
        <v>123.74003763430433</v>
      </c>
      <c r="E58" s="84">
        <f t="shared" si="7"/>
        <v>4515.854149388606</v>
      </c>
      <c r="F58" s="84">
        <v>71.80319590183171</v>
      </c>
      <c r="G58" s="97">
        <v>4444.050953486774</v>
      </c>
      <c r="H58" s="96">
        <v>394.496652754302</v>
      </c>
      <c r="I58" s="96">
        <v>0.08595218972450001</v>
      </c>
      <c r="J58" s="96">
        <v>2109.020290849717</v>
      </c>
      <c r="K58" s="96">
        <v>1940.534009882755</v>
      </c>
      <c r="L58" s="84">
        <f aca="true" t="shared" si="10" ref="L58:L63">K58*2</f>
        <v>3881.06801976551</v>
      </c>
      <c r="M58" s="84">
        <f t="shared" si="9"/>
        <v>12.182513389160588</v>
      </c>
    </row>
    <row r="59" spans="1:13" ht="12" customHeight="1">
      <c r="A59" s="82">
        <v>2015</v>
      </c>
      <c r="B59" s="83">
        <f>'[1]Pop'!D236</f>
        <v>320.870703</v>
      </c>
      <c r="C59" s="96">
        <v>4211.880750783796</v>
      </c>
      <c r="D59" s="96">
        <v>128.03929880464472</v>
      </c>
      <c r="E59" s="84">
        <f t="shared" si="7"/>
        <v>4339.9200495884415</v>
      </c>
      <c r="F59" s="84">
        <v>-9.68053741276617</v>
      </c>
      <c r="G59" s="97">
        <v>4349.600587001208</v>
      </c>
      <c r="H59" s="96">
        <v>330.8910117837963</v>
      </c>
      <c r="I59" s="96">
        <v>0.6010377589194001</v>
      </c>
      <c r="J59" s="96">
        <v>2046.3486098515898</v>
      </c>
      <c r="K59" s="96">
        <v>1972.360965365822</v>
      </c>
      <c r="L59" s="84">
        <f t="shared" si="10"/>
        <v>3944.721930731644</v>
      </c>
      <c r="M59" s="84">
        <f t="shared" si="9"/>
        <v>12.293805242579731</v>
      </c>
    </row>
    <row r="60" spans="1:13" ht="12" customHeight="1">
      <c r="A60" s="113">
        <v>2016</v>
      </c>
      <c r="B60" s="114">
        <f>'[1]Pop'!D237</f>
        <v>323.161011</v>
      </c>
      <c r="C60" s="136">
        <v>5327.152247048633</v>
      </c>
      <c r="D60" s="136">
        <v>170.02029470412364</v>
      </c>
      <c r="E60" s="112">
        <f t="shared" si="7"/>
        <v>5497.172541752757</v>
      </c>
      <c r="F60" s="112">
        <v>300.2571034342791</v>
      </c>
      <c r="G60" s="137">
        <v>5196.915438318478</v>
      </c>
      <c r="H60" s="136">
        <v>278.53466204863315</v>
      </c>
      <c r="I60" s="136">
        <v>0.3667030834665001</v>
      </c>
      <c r="J60" s="136">
        <v>2917.3850022262736</v>
      </c>
      <c r="K60" s="136">
        <v>2000.9957740435716</v>
      </c>
      <c r="L60" s="112">
        <f t="shared" si="10"/>
        <v>4001.991548087143</v>
      </c>
      <c r="M60" s="112">
        <f t="shared" si="9"/>
        <v>12.383893513958414</v>
      </c>
    </row>
    <row r="61" spans="1:13" ht="12" customHeight="1">
      <c r="A61" s="113">
        <v>2017</v>
      </c>
      <c r="B61" s="114">
        <f>'[1]Pop'!D238</f>
        <v>325.20603</v>
      </c>
      <c r="C61" s="136">
        <v>5559.321464515752</v>
      </c>
      <c r="D61" s="136">
        <v>149.41374294203612</v>
      </c>
      <c r="E61" s="112">
        <f t="shared" si="7"/>
        <v>5708.735207457788</v>
      </c>
      <c r="F61" s="112">
        <v>128.79529123635803</v>
      </c>
      <c r="G61" s="137">
        <v>5579.93991622143</v>
      </c>
      <c r="H61" s="136">
        <v>277.23283401575196</v>
      </c>
      <c r="I61" s="136">
        <v>0.6865225910807001</v>
      </c>
      <c r="J61" s="136">
        <v>3173.9578064676207</v>
      </c>
      <c r="K61" s="136">
        <v>2128.749275738058</v>
      </c>
      <c r="L61" s="112">
        <f t="shared" si="10"/>
        <v>4257.498551476116</v>
      </c>
      <c r="M61" s="112">
        <f t="shared" si="9"/>
        <v>13.091696213247078</v>
      </c>
    </row>
    <row r="62" spans="1:13" ht="12" customHeight="1">
      <c r="A62" s="122">
        <v>2018</v>
      </c>
      <c r="B62" s="123">
        <f>'[1]Pop'!D239</f>
        <v>326.923976</v>
      </c>
      <c r="C62" s="150">
        <v>5437.079095975784</v>
      </c>
      <c r="D62" s="149">
        <v>177.65100273522583</v>
      </c>
      <c r="E62" s="75">
        <f t="shared" si="7"/>
        <v>5614.73009871101</v>
      </c>
      <c r="F62" s="75">
        <v>17.46041717115986</v>
      </c>
      <c r="G62" s="151">
        <v>5597.26968153985</v>
      </c>
      <c r="H62" s="150">
        <v>245.50342097578334</v>
      </c>
      <c r="I62" s="150">
        <v>1.1073577183636003</v>
      </c>
      <c r="J62" s="150">
        <v>3203.7110032382748</v>
      </c>
      <c r="K62" s="150">
        <v>2148.0552573257924</v>
      </c>
      <c r="L62" s="75">
        <f t="shared" si="10"/>
        <v>4296.110514651585</v>
      </c>
      <c r="M62" s="75">
        <f t="shared" si="9"/>
        <v>13.141007787852136</v>
      </c>
    </row>
    <row r="63" spans="1:13" ht="12" customHeight="1" thickBot="1">
      <c r="A63" s="147">
        <v>2019</v>
      </c>
      <c r="B63" s="148">
        <f>'[1]Pop'!D240</f>
        <v>328.475998</v>
      </c>
      <c r="C63" s="145">
        <v>5199.537587913805</v>
      </c>
      <c r="D63" s="145">
        <v>206.3495771937292</v>
      </c>
      <c r="E63" s="145">
        <f t="shared" si="7"/>
        <v>5405.887165107534</v>
      </c>
      <c r="F63" s="145">
        <v>-38.95866881540405</v>
      </c>
      <c r="G63" s="145">
        <v>5444.845833922938</v>
      </c>
      <c r="H63" s="145">
        <v>210.53311691380435</v>
      </c>
      <c r="I63" s="145">
        <v>0.19251236957480003</v>
      </c>
      <c r="J63" s="145">
        <v>3072.00105364665</v>
      </c>
      <c r="K63" s="145">
        <v>2162.311663362484</v>
      </c>
      <c r="L63" s="145">
        <f t="shared" si="10"/>
        <v>4324.623326724968</v>
      </c>
      <c r="M63" s="145">
        <f t="shared" si="9"/>
        <v>13.165720944776513</v>
      </c>
    </row>
    <row r="64" spans="1:37" ht="12" customHeight="1" thickTop="1">
      <c r="A64" s="275" t="s">
        <v>3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105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5"/>
      <c r="AE64" s="5"/>
      <c r="AF64" s="5"/>
      <c r="AG64" s="5"/>
      <c r="AH64" s="5"/>
      <c r="AI64" s="5"/>
      <c r="AJ64" s="5"/>
      <c r="AK64" s="5"/>
    </row>
    <row r="65" spans="1:37" ht="12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105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5"/>
      <c r="AE65" s="5"/>
      <c r="AF65" s="5"/>
      <c r="AG65" s="5"/>
      <c r="AH65" s="5"/>
      <c r="AI65" s="5"/>
      <c r="AJ65" s="5"/>
      <c r="AK65" s="5"/>
    </row>
    <row r="66" spans="1:13" ht="12" customHeight="1">
      <c r="A66" s="291" t="s">
        <v>98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3"/>
    </row>
    <row r="67" spans="1:13" ht="12" customHeight="1">
      <c r="A67" s="29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6"/>
    </row>
    <row r="68" spans="1:13" ht="12" customHeight="1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</row>
    <row r="69" spans="1:13" ht="12" customHeight="1">
      <c r="A69" s="285" t="s">
        <v>101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7"/>
    </row>
  </sheetData>
  <sheetProtection/>
  <mergeCells count="23">
    <mergeCell ref="L1:M1"/>
    <mergeCell ref="A1:K1"/>
    <mergeCell ref="F2:J2"/>
    <mergeCell ref="K2:M3"/>
    <mergeCell ref="H3:H6"/>
    <mergeCell ref="F3:F6"/>
    <mergeCell ref="C3:C6"/>
    <mergeCell ref="A69:M69"/>
    <mergeCell ref="A68:M68"/>
    <mergeCell ref="A66:M67"/>
    <mergeCell ref="B2:B6"/>
    <mergeCell ref="M4:M6"/>
    <mergeCell ref="I3:I6"/>
    <mergeCell ref="K4:K6"/>
    <mergeCell ref="A64:M64"/>
    <mergeCell ref="C7:K7"/>
    <mergeCell ref="A2:A6"/>
    <mergeCell ref="A65:M65"/>
    <mergeCell ref="E3:E6"/>
    <mergeCell ref="L4:L6"/>
    <mergeCell ref="D3:D6"/>
    <mergeCell ref="G3:G6"/>
    <mergeCell ref="J3:J6"/>
  </mergeCells>
  <printOptions horizontalCentered="1" verticalCentered="1"/>
  <pageMargins left="0.25" right="0.25" top="0.75" bottom="0.75" header="0" footer="0"/>
  <pageSetup fitToHeight="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Caloric sweeteners, per capita availability</dc:title>
  <dc:subject>Agricultural economics</dc:subject>
  <dc:creator>Andrzej Blazejczyk</dc:creator>
  <cp:keywords>Sweets, caloric sweeteners, food consumption, food availability, per capita, cane and beet sugar, corn sweeteners, HFCS, glucose, dextrose, syrup, honey, confectionery products, U.S. Department of Agriculture, USDA, Economic Research Service, ERS</cp:keywords>
  <dc:description/>
  <cp:lastModifiedBy>Blazejczyk, Andrzej - REE-ERS, Kansas City, MO</cp:lastModifiedBy>
  <cp:lastPrinted>2014-08-26T18:14:26Z</cp:lastPrinted>
  <dcterms:created xsi:type="dcterms:W3CDTF">1999-06-15T16:49:22Z</dcterms:created>
  <dcterms:modified xsi:type="dcterms:W3CDTF">2021-01-04T16:49:30Z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