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tabRatio="751" activeTab="0"/>
  </bookViews>
  <sheets>
    <sheet name="TableOfContents" sheetId="1" r:id="rId1"/>
    <sheet name="PeanutPcc" sheetId="2" r:id="rId2"/>
    <sheet name="Peanuts" sheetId="3" r:id="rId3"/>
    <sheet name="PeanutUse" sheetId="4" r:id="rId4"/>
    <sheet name="TreeNutsPcc" sheetId="5" r:id="rId5"/>
    <sheet name="TreeNuts" sheetId="6" r:id="rId6"/>
    <sheet name="Almonds" sheetId="7" r:id="rId7"/>
    <sheet name="Walnuts" sheetId="8" r:id="rId8"/>
    <sheet name="Hazelnuts" sheetId="9" r:id="rId9"/>
    <sheet name="Pistachios" sheetId="10" r:id="rId10"/>
    <sheet name="Pecans" sheetId="11" r:id="rId11"/>
    <sheet name="Macadamias" sheetId="12" r:id="rId12"/>
    <sheet name="Other" sheetId="13" r:id="rId13"/>
  </sheets>
  <externalReferences>
    <externalReference r:id="rId16"/>
  </externalReferences>
  <definedNames>
    <definedName name="_xlnm.Print_Area" localSheetId="6">'Almonds'!$A$1:$K$67</definedName>
    <definedName name="_xlnm.Print_Area" localSheetId="8">'Hazelnuts'!$A$1:$J$65</definedName>
    <definedName name="_xlnm.Print_Area" localSheetId="11">'Macadamias'!$A$1:$J$67</definedName>
    <definedName name="_xlnm.Print_Area" localSheetId="12">'Other'!$A$1:$J$66</definedName>
    <definedName name="_xlnm.Print_Area" localSheetId="2">'Peanuts'!$A$1:$M$63</definedName>
    <definedName name="_xlnm.Print_Area" localSheetId="3">'PeanutUse'!$A$1:$O$65</definedName>
    <definedName name="_xlnm.Print_Area" localSheetId="10">'Pecans'!$A$1:$J$68</definedName>
    <definedName name="_xlnm.Print_Area" localSheetId="9">'Pistachios'!$A$1:$J$70</definedName>
    <definedName name="_xlnm.Print_Area" localSheetId="5">'TreeNuts'!$A$1:$J$61</definedName>
    <definedName name="_xlnm.Print_Area" localSheetId="4">'TreeNutsPcc'!$A$1:$J$67</definedName>
    <definedName name="_xlnm.Print_Area" localSheetId="7">'Walnuts'!$A$1:$J$67</definedName>
    <definedName name="_xlnm.Print_Titles" localSheetId="6">'Almonds'!$1:$7</definedName>
    <definedName name="_xlnm.Print_Titles" localSheetId="8">'Hazelnuts'!$1:$7</definedName>
    <definedName name="_xlnm.Print_Titles" localSheetId="11">'Macadamias'!$1:$8</definedName>
    <definedName name="_xlnm.Print_Titles" localSheetId="12">'Other'!$1:$7</definedName>
    <definedName name="_xlnm.Print_Titles" localSheetId="1">'PeanutPcc'!$1:$7</definedName>
    <definedName name="_xlnm.Print_Titles" localSheetId="2">'Peanuts'!$1:$7</definedName>
    <definedName name="_xlnm.Print_Titles" localSheetId="3">'PeanutUse'!$1:$7</definedName>
    <definedName name="_xlnm.Print_Titles" localSheetId="10">'Pecans'!$1:$7</definedName>
    <definedName name="_xlnm.Print_Titles" localSheetId="9">'Pistachios'!$1:$7</definedName>
    <definedName name="_xlnm.Print_Titles" localSheetId="5">'TreeNuts'!$1:$7</definedName>
    <definedName name="_xlnm.Print_Titles" localSheetId="4">'TreeNutsPcc'!$1:$7</definedName>
    <definedName name="_xlnm.Print_Titles" localSheetId="7">'Walnuts'!$1:$7</definedName>
  </definedNames>
  <calcPr fullCalcOnLoad="1"/>
</workbook>
</file>

<file path=xl/sharedStrings.xml><?xml version="1.0" encoding="utf-8"?>
<sst xmlns="http://schemas.openxmlformats.org/spreadsheetml/2006/main" count="691" uniqueCount="120">
  <si>
    <t>Year</t>
  </si>
  <si>
    <t>Supply</t>
  </si>
  <si>
    <t>Imports</t>
  </si>
  <si>
    <t>Total</t>
  </si>
  <si>
    <t>Exports</t>
  </si>
  <si>
    <t>Per capita</t>
  </si>
  <si>
    <t>Production</t>
  </si>
  <si>
    <t>NA</t>
  </si>
  <si>
    <t>Filename:  NUTS</t>
  </si>
  <si>
    <t>Crush</t>
  </si>
  <si>
    <t>FILENAME:  NUTS</t>
  </si>
  <si>
    <t>Peanuts</t>
  </si>
  <si>
    <t>NA = Not available.</t>
  </si>
  <si>
    <t>Tree nuts</t>
  </si>
  <si>
    <t>Almonds</t>
  </si>
  <si>
    <t>Pecans</t>
  </si>
  <si>
    <t>Walnuts</t>
  </si>
  <si>
    <t>Macadamias</t>
  </si>
  <si>
    <t>Pistachios</t>
  </si>
  <si>
    <t>Other</t>
  </si>
  <si>
    <t>Filename:</t>
  </si>
  <si>
    <t>nuts.xls</t>
  </si>
  <si>
    <t>Worksheets:</t>
  </si>
  <si>
    <t>Peanuts - Supply and disappearance</t>
  </si>
  <si>
    <t>Tree nuts - Supply and disappearance</t>
  </si>
  <si>
    <t>Almonds - Supply and disappearance</t>
  </si>
  <si>
    <t>Walnuts - Supply and disappearance</t>
  </si>
  <si>
    <t>Hazelnuts (filberts) - Supply and disappearance</t>
  </si>
  <si>
    <t>Macadamia nuts - Supply and disappearance</t>
  </si>
  <si>
    <t>Pistachio nuts - Supply and disappearance</t>
  </si>
  <si>
    <t>Other tree nuts - Supply and disappearance</t>
  </si>
  <si>
    <t>Peanuts - Per capita availability, by type of product</t>
  </si>
  <si>
    <t>Tree nuts and coconuts- Per capita availability</t>
  </si>
  <si>
    <t>Peanut disappearance - availability, by type of product</t>
  </si>
  <si>
    <t>----------------------------------------------------------------------------- Million pounds, in-shell basis---------------------------------------------------------------------------</t>
  </si>
  <si>
    <r>
      <t>U.S. population, January 1 of following year</t>
    </r>
    <r>
      <rPr>
        <vertAlign val="superscript"/>
        <sz val="8"/>
        <rFont val="Arial"/>
        <family val="2"/>
      </rPr>
      <t>3</t>
    </r>
  </si>
  <si>
    <r>
      <t>Year</t>
    </r>
    <r>
      <rPr>
        <vertAlign val="superscript"/>
        <sz val="8"/>
        <rFont val="Arial"/>
        <family val="2"/>
      </rPr>
      <t>2</t>
    </r>
  </si>
  <si>
    <r>
      <t>Other</t>
    </r>
    <r>
      <rPr>
        <vertAlign val="superscript"/>
        <sz val="8"/>
        <rFont val="Arial"/>
        <family val="2"/>
      </rPr>
      <t>6</t>
    </r>
  </si>
  <si>
    <r>
      <t>Total</t>
    </r>
    <r>
      <rPr>
        <vertAlign val="superscript"/>
        <sz val="8"/>
        <rFont val="Arial"/>
        <family val="2"/>
      </rPr>
      <t>7</t>
    </r>
  </si>
  <si>
    <r>
      <t>U.S. population, January 1 of following year</t>
    </r>
    <r>
      <rPr>
        <vertAlign val="superscript"/>
        <sz val="8"/>
        <rFont val="Arial"/>
        <family val="2"/>
      </rPr>
      <t>2</t>
    </r>
  </si>
  <si>
    <r>
      <t>Other</t>
    </r>
    <r>
      <rPr>
        <vertAlign val="superscript"/>
        <sz val="8"/>
        <rFont val="Arial"/>
        <family val="2"/>
      </rPr>
      <t>3</t>
    </r>
  </si>
  <si>
    <r>
      <t>Total</t>
    </r>
    <r>
      <rPr>
        <vertAlign val="superscript"/>
        <sz val="8"/>
        <rFont val="Arial"/>
        <family val="2"/>
      </rPr>
      <t>4</t>
    </r>
  </si>
  <si>
    <r>
      <t>Total</t>
    </r>
    <r>
      <rPr>
        <vertAlign val="superscript"/>
        <sz val="8"/>
        <rFont val="Arial"/>
        <family val="2"/>
      </rPr>
      <t>5</t>
    </r>
  </si>
  <si>
    <r>
      <t>Seed, loss, shrinkage, and residual</t>
    </r>
    <r>
      <rPr>
        <vertAlign val="superscript"/>
        <sz val="8"/>
        <rFont val="Arial"/>
        <family val="2"/>
      </rPr>
      <t>6</t>
    </r>
  </si>
  <si>
    <r>
      <t>Shelled basis</t>
    </r>
    <r>
      <rPr>
        <vertAlign val="superscript"/>
        <sz val="8"/>
        <rFont val="Arial"/>
        <family val="2"/>
      </rPr>
      <t>7</t>
    </r>
  </si>
  <si>
    <t>--- Millions ---</t>
  </si>
  <si>
    <t>--- Pounds ---</t>
  </si>
  <si>
    <t>---- Millions ---</t>
  </si>
  <si>
    <t>-------------------------------------------------- 1,000 pounds, shelled basis------------------------------------------------------</t>
  </si>
  <si>
    <t>---- Pounds ----</t>
  </si>
  <si>
    <t>---------------------------------------------- 1,000 pounds, shelled basis ------------------------------------------------</t>
  </si>
  <si>
    <t>------------------------------------------------------ 1,000 pounds, shelled basis --------------------------------------------------</t>
  </si>
  <si>
    <t>-------------------------------------------------------- 1,000 pounds, shelled basis --------------------------------------------------</t>
  </si>
  <si>
    <t>---------------------------------------------------------- 1,000 pounds, shelled basis -------------------------------------------------------</t>
  </si>
  <si>
    <t>---  Pounds ---</t>
  </si>
  <si>
    <t>------------------------------------------------- 1,000 pounds, shelled basis -------------------------------------------------------</t>
  </si>
  <si>
    <t>-------------------------------------------------------- 1,000 pounds, shelled basis ------------------------------------------------------</t>
  </si>
  <si>
    <t>--------------------------------------------------------------------------- Pounds ---------------------------------------------------------------------------</t>
  </si>
  <si>
    <t>------------------------------------------------------------- Pounds --------------------------------------------</t>
  </si>
  <si>
    <t>------------------------------------------------------------------------------------- Million pounds --------------------------------------------------------------------------------------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</si>
  <si>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Shelled basis. Includes Brazil nuts, pignolias, chestnuts, cashews, and mixed nuts.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Resident population plus the Armed Forces overseas.</t>
    </r>
  </si>
  <si>
    <r>
      <t>Shelled peanuts use in primary products (raw basis)</t>
    </r>
    <r>
      <rPr>
        <vertAlign val="superscript"/>
        <sz val="8"/>
        <rFont val="Arial"/>
        <family val="2"/>
      </rPr>
      <t>4</t>
    </r>
  </si>
  <si>
    <t>Per capita availability</t>
  </si>
  <si>
    <r>
      <t>Beginning stocks</t>
    </r>
    <r>
      <rPr>
        <vertAlign val="superscript"/>
        <sz val="8"/>
        <rFont val="Arial"/>
        <family val="2"/>
      </rPr>
      <t>6</t>
    </r>
  </si>
  <si>
    <r>
      <t>Ending stocks</t>
    </r>
    <r>
      <rPr>
        <vertAlign val="superscript"/>
        <sz val="8"/>
        <rFont val="Arial"/>
        <family val="2"/>
      </rPr>
      <t>6</t>
    </r>
  </si>
  <si>
    <t>Hazelnuts (filberts)</t>
  </si>
  <si>
    <t xml:space="preserve">NA = not available. </t>
  </si>
  <si>
    <t xml:space="preserve">NA = Not available. </t>
  </si>
  <si>
    <r>
      <t>Tree nuts: Per capita availability</t>
    </r>
    <r>
      <rPr>
        <b/>
        <vertAlign val="superscript"/>
        <sz val="8"/>
        <rFont val="Arial"/>
        <family val="2"/>
      </rPr>
      <t>1</t>
    </r>
  </si>
  <si>
    <r>
      <t>Peanuts: Per capita availability, by type of product</t>
    </r>
    <r>
      <rPr>
        <b/>
        <vertAlign val="superscript"/>
        <sz val="8"/>
        <rFont val="Arial"/>
        <family val="2"/>
      </rPr>
      <t>1</t>
    </r>
  </si>
  <si>
    <t>Nonfood use</t>
  </si>
  <si>
    <t>Food availability</t>
  </si>
  <si>
    <r>
      <t>Almonds: Supply and use</t>
    </r>
    <r>
      <rPr>
        <b/>
        <vertAlign val="superscript"/>
        <sz val="8"/>
        <rFont val="Arial"/>
        <family val="2"/>
      </rPr>
      <t>1</t>
    </r>
  </si>
  <si>
    <r>
      <t>Walnuts: Supply and use</t>
    </r>
    <r>
      <rPr>
        <b/>
        <vertAlign val="superscript"/>
        <sz val="8"/>
        <rFont val="Arial"/>
        <family val="2"/>
      </rPr>
      <t>1</t>
    </r>
  </si>
  <si>
    <t xml:space="preserve"> </t>
  </si>
  <si>
    <r>
      <t>Hazelnuts (filberts): Supply and use</t>
    </r>
    <r>
      <rPr>
        <b/>
        <vertAlign val="superscript"/>
        <sz val="8"/>
        <rFont val="Arial"/>
        <family val="2"/>
      </rPr>
      <t>1</t>
    </r>
  </si>
  <si>
    <r>
      <t>Pecans: Supply and use</t>
    </r>
    <r>
      <rPr>
        <b/>
        <vertAlign val="superscript"/>
        <sz val="8"/>
        <rFont val="Arial"/>
        <family val="2"/>
      </rPr>
      <t>1</t>
    </r>
  </si>
  <si>
    <r>
      <t>Pistachio nuts: Supply and use</t>
    </r>
    <r>
      <rPr>
        <b/>
        <vertAlign val="superscript"/>
        <sz val="8"/>
        <rFont val="Arial"/>
        <family val="2"/>
      </rPr>
      <t>1</t>
    </r>
  </si>
  <si>
    <r>
      <t>Macadamia nuts: Supply and use</t>
    </r>
    <r>
      <rPr>
        <b/>
        <vertAlign val="superscript"/>
        <sz val="8"/>
        <rFont val="Arial"/>
        <family val="2"/>
      </rPr>
      <t>1</t>
    </r>
  </si>
  <si>
    <r>
      <t>Other tree nuts: Supply and use</t>
    </r>
    <r>
      <rPr>
        <b/>
        <vertAlign val="superscript"/>
        <sz val="8"/>
        <rFont val="Arial"/>
        <family val="2"/>
      </rPr>
      <t>1</t>
    </r>
  </si>
  <si>
    <r>
      <t>Tree nuts: Supply and use</t>
    </r>
    <r>
      <rPr>
        <b/>
        <vertAlign val="superscript"/>
        <sz val="8"/>
        <rFont val="Arial"/>
        <family val="2"/>
      </rPr>
      <t>1</t>
    </r>
  </si>
  <si>
    <r>
      <t>Food availability</t>
    </r>
    <r>
      <rPr>
        <vertAlign val="superscript"/>
        <sz val="8"/>
        <rFont val="Arial"/>
        <family val="2"/>
      </rPr>
      <t>5</t>
    </r>
  </si>
  <si>
    <r>
      <t>Peanuts: U.S. Supply and use</t>
    </r>
    <r>
      <rPr>
        <b/>
        <vertAlign val="superscript"/>
        <sz val="8"/>
        <rFont val="Arial"/>
        <family val="2"/>
      </rPr>
      <t>1</t>
    </r>
  </si>
  <si>
    <t>Available in products</t>
  </si>
  <si>
    <r>
      <t>Peanut use: availability, by type of product</t>
    </r>
    <r>
      <rPr>
        <b/>
        <vertAlign val="superscript"/>
        <sz val="8"/>
        <rFont val="Arial"/>
        <family val="2"/>
      </rPr>
      <t>1</t>
    </r>
  </si>
  <si>
    <r>
      <t>Coconut (desiccated)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</si>
  <si>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Uses U.S. resident population plus the Armed Forces overseas.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Calendar year for coconut.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Includes Brazil nuts, pignolas, chestnuts, cashews, and miscellaneous tree nuts.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Grated, dried, and unsweetened coconut.</t>
    </r>
  </si>
  <si>
    <r>
      <t>Production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</si>
  <si>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Shelled basis. Includes almonds, hazelnuts, macadamias, pecans, walnuts, pistachios, Brazil nuts, pignolias, chestnuts, cashews, and mixed nuts.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Marketing year begins July for hazelnuts, macadamias, and pecans; August for almonds and walnuts; September for pistachios; October for pecans.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Marketable production. Excludes quantities unharvested on account of economic conditions, sent to oil mills, and culls and blows not used.</t>
    </r>
  </si>
  <si>
    <t>----------------------------------------------------------------- 1,000 pounds, shelled basis-------------------------------------------------------------------------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</si>
  <si>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Shelled basis. Conversion factors from in-shell to shelled basis varies year to year for production, stocks, and exports, and were 0.41 in 1996/97, 1997/98, and 1998/99, 0.42 in 1999/2000, 0.43 in 2000/01, 0.42 in 2001/02, and 0.43 in 2002/03 and 2003/04, 0.45 in 2004/05, 0.41 in 2005/06, and 0.43 in 2006/07, 0.45 in 2007/08,  0.46 in 2008/09, 0.44 in 2009/10 through 2015/16.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Season begins August 1 of year indicated through 2007. As of 2008, walnut season begins September 1.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Marketable production. Excludes quantities unharvested on account of economic conditions, sent to oil mills, and culls and blows not used.</t>
    </r>
  </si>
  <si>
    <t>2014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</si>
  <si>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Shelled basis. Conversion factors from in-shell to shelled basis varies year to year for production, stocks, and exports, and were 0.45 in 1996/97,0.44 in 1997/98, 0.45 in 1998/99, 0.40 in 1999/2000, 0.44 in 2000/01, 0.43 in 2001/02, 0.45 in 2002/03, 0.42 in 2003/04, 0.44 in 2004/05 to 2006/07, 0.47 in 2007/08, 0.49 in 2008/09, 0.44 in 2009/10, 0.48 in 2010/11, 0.46 in 2011/12, 0.47 for 2012/13, 0.49 in 2013/14 and 2014/15, and 0.41 in 2015/16. For imports, the conversion factor was a constant 0.50.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Season begins in October as of 1989, prior to 1989 season began in July.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Marketable production. Excludes quantities unharvested on account of economic conditions, sent to oil mills, and culls and blows not used.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</si>
  <si>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Shelled basis. Conversion factor from in-shell to shelled basis varies year to year for production, stocks, and exports and were 0.39 in 1996/97, 0.42 in 1997/98 and in 1998/99, 0.47 in 1999/2000 and in 2000/01, 0.50 in 2001/02, 0.49 in 2002/03, 0.47 in 2003/04, 0.49 in 2004/05 and 2005/06,0.50 in 2006/07 and 2007/08, and 0.49 in 2008/09 and 2009/10, 0.48 in 2010/11, 0.50 in 2011/12, 0.51 in 2012/13, and 0.50 in 2013/14, 0.48 in 2014/15, and 0.50 in 2015/16. For imports, the conversion factor was a constant 0.40.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Season begins September 1 of year indicated.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Marketable production. Excludes quantities unharvested on account of economic conditions, sent to oil mills, and culls and blows not used.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</si>
  <si>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Shelled basis.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Marketing year begins July 1 of year indicated.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Marketable production. Excludes quantities unharvested on account of economic conditions, sent to oil mills, and culls and blows not used. Net production times kernel recovery rate (Hawaii State Statistics Service).</t>
    </r>
  </si>
  <si>
    <t>Snack peanuts</t>
  </si>
  <si>
    <r>
      <t>Cleaned in shell</t>
    </r>
    <r>
      <rPr>
        <vertAlign val="superscript"/>
        <sz val="8"/>
        <rFont val="Arial"/>
        <family val="2"/>
      </rPr>
      <t>4</t>
    </r>
  </si>
  <si>
    <r>
      <t>Peanut butter</t>
    </r>
    <r>
      <rPr>
        <vertAlign val="superscript"/>
        <sz val="8"/>
        <rFont val="Arial"/>
        <family val="2"/>
      </rPr>
      <t>5</t>
    </r>
  </si>
  <si>
    <t>Peanut candy</t>
  </si>
  <si>
    <r>
      <t>Beginning stocks</t>
    </r>
    <r>
      <rPr>
        <vertAlign val="superscript"/>
        <sz val="8"/>
        <rFont val="Arial"/>
        <family val="2"/>
      </rPr>
      <t>4</t>
    </r>
  </si>
  <si>
    <r>
      <t>Ending stocks</t>
    </r>
    <r>
      <rPr>
        <vertAlign val="superscript"/>
        <sz val="8"/>
        <rFont val="Arial"/>
        <family val="2"/>
      </rPr>
      <t>4</t>
    </r>
  </si>
  <si>
    <r>
      <t>Cleaned in shell</t>
    </r>
    <r>
      <rPr>
        <vertAlign val="superscript"/>
        <sz val="8"/>
        <rFont val="Arial"/>
        <family val="2"/>
      </rPr>
      <t>7</t>
    </r>
  </si>
  <si>
    <t>Peanut butter</t>
  </si>
  <si>
    <t>Food availability minus cleaned in shell</t>
  </si>
  <si>
    <t>Food availability minus cleaned in shell distributed among products</t>
  </si>
  <si>
    <t>Beginning stocks</t>
  </si>
  <si>
    <t>Ending stocks</t>
  </si>
  <si>
    <t>Total supply</t>
  </si>
  <si>
    <r>
      <t>Current year market reserve</t>
    </r>
    <r>
      <rPr>
        <vertAlign val="superscript"/>
        <sz val="8"/>
        <rFont val="Arial"/>
        <family val="2"/>
      </rPr>
      <t>5</t>
    </r>
  </si>
  <si>
    <r>
      <t>Production</t>
    </r>
    <r>
      <rPr>
        <vertAlign val="superscript"/>
        <sz val="8"/>
        <rFont val="Arial"/>
        <family val="2"/>
      </rPr>
      <t>4,6</t>
    </r>
  </si>
  <si>
    <r>
      <t>Exports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</si>
  <si>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Farmers' stock basis.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Marketing year begins August 1 of year indicated.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Domestic disappearance of roasting stock, on a shelled-equivalent basis.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Includes peanut butter made by manufacturers for use in cookies and sandwiches but excludes peanut butter used in candy.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Includes grated and granulated peanuts and peanut flour.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Computed from unrounded data.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</si>
  <si>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Shelled basis.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Season begins July 1 of year indicated.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Marketable production. Excludes quantities unharvested on account of economic conditions, sent to oil mills, and culls and blows not used.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In-shell export figure from Hazelnut Marketing Board. </t>
    </r>
  </si>
  <si>
    <t xml:space="preserve">Source: USDA, Economic Research Service - based on data from various sources as documented on the Food Availability Data System home page. Data last updated May 1, 2020.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</si>
  <si>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Farm weight.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Marketing year begins August of year indicated.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August 1 stocks in all positions; includes oil-stock peanuts, as reported by U.S. Department of Agriculture, National Agricultural Statistics Service.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Current estimates for farm use and local sales are not available, so these are now included as part of the residual.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Computed by dividing farmers' stock basis figure by 1.33.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</si>
  <si>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Farmers' stock basis.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Marketing year begins August 1 of year indicated.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Source: U.S. Department of Agriculture, National Agricultural Statistics Service, Peanut Stocks and Processing Report (September) USDA.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Includes peanut butter made by manufacturers for use in cookies and sandwiches but excludes peanut butter used in candy.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Includes grated and granulated peanuts and peanut flour.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Domestic disappearance of roasting stock, on a shelled-equivalent basis. Data revised for values since 1980.</t>
    </r>
  </si>
  <si>
    <t>Source: USDA, Economic Research Service - based on data from various sources as documented on the Food Availability Data System home page. Data last updated October 1, 2019.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</si>
  <si>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Shelled basis.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Marketing year begins July 1 of year indicated. Beginning in 1999, season begins August 1.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Marketable production. Excludes quantities unharvested on account of economic conditions, sent to oil mills, and culls and blows not used.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Market reserve allocated to domestic consumption, ending stocks, or exports.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Source: Almond Board of California.</t>
    </r>
  </si>
  <si>
    <t xml:space="preserve">Source: USDA, Economic Research Service - based on data from various sources as documented on the Food Availability Data System home page. Data last updated October 1, 2019. </t>
  </si>
  <si>
    <t>Pecans - Supply and disappearance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</si>
</sst>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[&lt;36526]dd\-mmm\-yy;dd\-mmm\-yyyy"/>
    <numFmt numFmtId="167" formatCode="0.0"/>
    <numFmt numFmtId="168" formatCode="mmmm\ d\,\ yyyy"/>
    <numFmt numFmtId="169" formatCode="#,##0.000"/>
    <numFmt numFmtId="170" formatCode="dd\-mmm\-yy"/>
    <numFmt numFmtId="171" formatCode="0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#,##0.0000"/>
    <numFmt numFmtId="180" formatCode="#,##0.0___)"/>
    <numFmt numFmtId="181" formatCode="#,##0.00___)"/>
    <numFmt numFmtId="182" formatCode="#,##0_____)"/>
    <numFmt numFmtId="183" formatCode="#,##0___)"/>
    <numFmt numFmtId="184" formatCode="#,##0___________________)"/>
    <numFmt numFmtId="185" formatCode="#,##0.0_)"/>
    <numFmt numFmtId="186" formatCode="#,##0.00000"/>
    <numFmt numFmtId="187" formatCode="#,##0.000000"/>
    <numFmt numFmtId="188" formatCode="#,##0.0000000"/>
    <numFmt numFmtId="189" formatCode="#,##0.000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Helvetica"/>
      <family val="0"/>
    </font>
    <font>
      <u val="single"/>
      <sz val="8"/>
      <color indexed="12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theme="0" tint="-0.3499799966812134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theme="0" tint="-0.3499799966812134"/>
      </right>
      <top style="double"/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ouble"/>
      <bottom style="thin">
        <color theme="0" tint="-0.3499799966812134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9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43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59" applyFont="1" applyAlignment="1" applyProtection="1">
      <alignment/>
      <protection/>
    </xf>
    <xf numFmtId="0" fontId="7" fillId="0" borderId="0" xfId="59" applyFont="1" applyAlignment="1" applyProtection="1" quotePrefix="1">
      <alignment horizontal="left"/>
      <protection/>
    </xf>
    <xf numFmtId="0" fontId="6" fillId="0" borderId="0" xfId="78" applyNumberFormat="1" applyFont="1" applyFill="1" applyAlignment="1">
      <alignment/>
    </xf>
    <xf numFmtId="165" fontId="6" fillId="0" borderId="0" xfId="78" applyNumberFormat="1" applyFont="1" applyFill="1" applyAlignment="1">
      <alignment/>
    </xf>
    <xf numFmtId="167" fontId="6" fillId="0" borderId="0" xfId="78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7" fontId="6" fillId="0" borderId="8" xfId="78" applyNumberFormat="1" applyFont="1" applyFill="1" applyBorder="1" applyAlignment="1">
      <alignment horizontal="centerContinuous"/>
    </xf>
    <xf numFmtId="0" fontId="6" fillId="0" borderId="0" xfId="78" applyNumberFormat="1" applyFont="1" applyFill="1" applyAlignment="1">
      <alignment horizontal="left"/>
    </xf>
    <xf numFmtId="0" fontId="6" fillId="0" borderId="0" xfId="78" applyNumberFormat="1" applyFont="1" applyFill="1" applyAlignment="1" quotePrefix="1">
      <alignment/>
    </xf>
    <xf numFmtId="167" fontId="6" fillId="0" borderId="0" xfId="78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78" applyNumberFormat="1" applyFont="1" applyFill="1" applyAlignment="1">
      <alignment/>
    </xf>
    <xf numFmtId="3" fontId="6" fillId="0" borderId="9" xfId="78" applyNumberFormat="1" applyFont="1" applyFill="1" applyBorder="1" applyAlignment="1">
      <alignment horizontal="centerContinuous"/>
    </xf>
    <xf numFmtId="167" fontId="6" fillId="0" borderId="9" xfId="78" applyNumberFormat="1" applyFont="1" applyFill="1" applyBorder="1" applyAlignment="1">
      <alignment horizontal="centerContinuous"/>
    </xf>
    <xf numFmtId="2" fontId="6" fillId="0" borderId="9" xfId="0" applyNumberFormat="1" applyFont="1" applyFill="1" applyBorder="1" applyAlignment="1">
      <alignment/>
    </xf>
    <xf numFmtId="0" fontId="6" fillId="0" borderId="9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3" fontId="6" fillId="0" borderId="8" xfId="78" applyNumberFormat="1" applyFont="1" applyFill="1" applyBorder="1" applyAlignment="1">
      <alignment horizontal="centerContinuous"/>
    </xf>
    <xf numFmtId="167" fontId="6" fillId="0" borderId="0" xfId="79" applyNumberFormat="1" applyFont="1" applyFill="1">
      <alignment/>
      <protection/>
    </xf>
    <xf numFmtId="0" fontId="6" fillId="0" borderId="0" xfId="79" applyNumberFormat="1" applyFont="1" applyFill="1">
      <alignment/>
      <protection/>
    </xf>
    <xf numFmtId="0" fontId="6" fillId="0" borderId="9" xfId="79" applyNumberFormat="1" applyFont="1" applyFill="1" applyBorder="1">
      <alignment/>
      <protection/>
    </xf>
    <xf numFmtId="167" fontId="6" fillId="0" borderId="0" xfId="0" applyNumberFormat="1" applyFont="1" applyFill="1" applyAlignment="1">
      <alignment/>
    </xf>
    <xf numFmtId="0" fontId="6" fillId="0" borderId="0" xfId="67" applyNumberFormat="1" applyFont="1" applyFill="1" applyAlignment="1">
      <alignment/>
    </xf>
    <xf numFmtId="165" fontId="6" fillId="0" borderId="0" xfId="67" applyNumberFormat="1" applyFont="1" applyFill="1" applyAlignment="1">
      <alignment/>
    </xf>
    <xf numFmtId="3" fontId="6" fillId="0" borderId="0" xfId="67" applyNumberFormat="1" applyFont="1" applyFill="1" applyAlignment="1">
      <alignment/>
    </xf>
    <xf numFmtId="3" fontId="6" fillId="0" borderId="9" xfId="67" applyNumberFormat="1" applyFont="1" applyFill="1" applyBorder="1" applyAlignment="1">
      <alignment horizontal="centerContinuous"/>
    </xf>
    <xf numFmtId="3" fontId="6" fillId="0" borderId="10" xfId="67" applyNumberFormat="1" applyFont="1" applyFill="1" applyBorder="1" applyAlignment="1">
      <alignment horizontal="centerContinuous"/>
    </xf>
    <xf numFmtId="3" fontId="6" fillId="0" borderId="8" xfId="67" applyNumberFormat="1" applyFont="1" applyFill="1" applyBorder="1" applyAlignment="1">
      <alignment horizontal="centerContinuous"/>
    </xf>
    <xf numFmtId="167" fontId="6" fillId="0" borderId="11" xfId="67" applyNumberFormat="1" applyFont="1" applyFill="1" applyBorder="1" applyAlignment="1">
      <alignment horizontal="centerContinuous"/>
    </xf>
    <xf numFmtId="0" fontId="6" fillId="0" borderId="0" xfId="67" applyNumberFormat="1" applyFont="1" applyFill="1" applyAlignment="1">
      <alignment horizontal="left"/>
    </xf>
    <xf numFmtId="167" fontId="6" fillId="0" borderId="0" xfId="67" applyNumberFormat="1" applyFont="1" applyFill="1" applyAlignment="1">
      <alignment/>
    </xf>
    <xf numFmtId="167" fontId="10" fillId="0" borderId="12" xfId="78" applyNumberFormat="1" applyFont="1" applyFill="1" applyBorder="1" applyAlignment="1" quotePrefix="1">
      <alignment horizontal="left"/>
    </xf>
    <xf numFmtId="0" fontId="6" fillId="0" borderId="13" xfId="78" applyNumberFormat="1" applyFont="1" applyFill="1" applyBorder="1" applyAlignment="1">
      <alignment horizontal="center"/>
    </xf>
    <xf numFmtId="2" fontId="6" fillId="0" borderId="13" xfId="78" applyNumberFormat="1" applyFont="1" applyFill="1" applyBorder="1" applyAlignment="1">
      <alignment horizontal="center"/>
    </xf>
    <xf numFmtId="0" fontId="6" fillId="33" borderId="13" xfId="78" applyNumberFormat="1" applyFont="1" applyFill="1" applyBorder="1" applyAlignment="1">
      <alignment horizontal="center"/>
    </xf>
    <xf numFmtId="2" fontId="6" fillId="33" borderId="13" xfId="78" applyNumberFormat="1" applyFont="1" applyFill="1" applyBorder="1" applyAlignment="1">
      <alignment horizontal="center"/>
    </xf>
    <xf numFmtId="0" fontId="6" fillId="0" borderId="13" xfId="67" applyNumberFormat="1" applyFont="1" applyFill="1" applyBorder="1" applyAlignment="1">
      <alignment horizontal="center"/>
    </xf>
    <xf numFmtId="167" fontId="6" fillId="0" borderId="13" xfId="67" applyNumberFormat="1" applyFont="1" applyFill="1" applyBorder="1" applyAlignment="1">
      <alignment horizontal="center"/>
    </xf>
    <xf numFmtId="0" fontId="6" fillId="33" borderId="13" xfId="67" applyNumberFormat="1" applyFont="1" applyFill="1" applyBorder="1" applyAlignment="1">
      <alignment horizontal="center"/>
    </xf>
    <xf numFmtId="167" fontId="6" fillId="33" borderId="13" xfId="67" applyNumberFormat="1" applyFont="1" applyFill="1" applyBorder="1" applyAlignment="1">
      <alignment horizontal="center"/>
    </xf>
    <xf numFmtId="3" fontId="6" fillId="0" borderId="13" xfId="78" applyNumberFormat="1" applyFont="1" applyFill="1" applyBorder="1" applyAlignment="1">
      <alignment horizontal="right"/>
    </xf>
    <xf numFmtId="167" fontId="6" fillId="0" borderId="13" xfId="78" applyNumberFormat="1" applyFont="1" applyFill="1" applyBorder="1" applyAlignment="1">
      <alignment horizontal="right"/>
    </xf>
    <xf numFmtId="3" fontId="6" fillId="33" borderId="13" xfId="78" applyNumberFormat="1" applyFont="1" applyFill="1" applyBorder="1" applyAlignment="1">
      <alignment horizontal="right"/>
    </xf>
    <xf numFmtId="167" fontId="6" fillId="33" borderId="13" xfId="78" applyNumberFormat="1" applyFont="1" applyFill="1" applyBorder="1" applyAlignment="1">
      <alignment horizontal="right"/>
    </xf>
    <xf numFmtId="3" fontId="6" fillId="33" borderId="13" xfId="78" applyNumberFormat="1" applyFont="1" applyFill="1" applyBorder="1" applyAlignment="1" applyProtection="1">
      <alignment horizontal="right"/>
      <protection locked="0"/>
    </xf>
    <xf numFmtId="165" fontId="6" fillId="0" borderId="13" xfId="78" applyNumberFormat="1" applyFont="1" applyFill="1" applyBorder="1" applyAlignment="1">
      <alignment horizontal="center"/>
    </xf>
    <xf numFmtId="165" fontId="6" fillId="33" borderId="13" xfId="78" applyNumberFormat="1" applyFont="1" applyFill="1" applyBorder="1" applyAlignment="1">
      <alignment horizontal="center"/>
    </xf>
    <xf numFmtId="167" fontId="6" fillId="0" borderId="13" xfId="78" applyNumberFormat="1" applyFont="1" applyFill="1" applyBorder="1" applyAlignment="1">
      <alignment horizontal="center"/>
    </xf>
    <xf numFmtId="167" fontId="6" fillId="33" borderId="13" xfId="78" applyNumberFormat="1" applyFont="1" applyFill="1" applyBorder="1" applyAlignment="1">
      <alignment horizontal="center"/>
    </xf>
    <xf numFmtId="165" fontId="6" fillId="0" borderId="13" xfId="67" applyNumberFormat="1" applyFont="1" applyFill="1" applyBorder="1" applyAlignment="1">
      <alignment horizontal="center"/>
    </xf>
    <xf numFmtId="165" fontId="6" fillId="33" borderId="13" xfId="67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/>
    </xf>
    <xf numFmtId="0" fontId="10" fillId="0" borderId="0" xfId="79" applyNumberFormat="1" applyFont="1" applyFill="1">
      <alignment/>
      <protection/>
    </xf>
    <xf numFmtId="164" fontId="6" fillId="0" borderId="13" xfId="67" applyNumberFormat="1" applyFont="1" applyFill="1" applyBorder="1" applyAlignment="1">
      <alignment horizontal="right"/>
    </xf>
    <xf numFmtId="164" fontId="6" fillId="33" borderId="13" xfId="67" applyNumberFormat="1" applyFont="1" applyFill="1" applyBorder="1" applyAlignment="1">
      <alignment horizontal="right"/>
    </xf>
    <xf numFmtId="164" fontId="6" fillId="33" borderId="13" xfId="67" applyNumberFormat="1" applyFont="1" applyFill="1" applyBorder="1" applyAlignment="1" applyProtection="1">
      <alignment horizontal="right"/>
      <protection locked="0"/>
    </xf>
    <xf numFmtId="164" fontId="6" fillId="33" borderId="13" xfId="67" applyNumberFormat="1" applyFont="1" applyFill="1" applyBorder="1" applyAlignment="1">
      <alignment/>
    </xf>
    <xf numFmtId="164" fontId="6" fillId="0" borderId="13" xfId="67" applyNumberFormat="1" applyFont="1" applyFill="1" applyBorder="1" applyAlignment="1">
      <alignment/>
    </xf>
    <xf numFmtId="164" fontId="13" fillId="0" borderId="13" xfId="67" applyNumberFormat="1" applyFont="1" applyFill="1" applyBorder="1" applyAlignment="1">
      <alignment/>
    </xf>
    <xf numFmtId="164" fontId="6" fillId="0" borderId="13" xfId="78" applyNumberFormat="1" applyFont="1" applyFill="1" applyBorder="1" applyAlignment="1">
      <alignment horizontal="right"/>
    </xf>
    <xf numFmtId="164" fontId="6" fillId="0" borderId="13" xfId="42" applyNumberFormat="1" applyFont="1" applyFill="1" applyBorder="1" applyAlignment="1">
      <alignment horizontal="right"/>
    </xf>
    <xf numFmtId="164" fontId="6" fillId="33" borderId="13" xfId="78" applyNumberFormat="1" applyFont="1" applyFill="1" applyBorder="1" applyAlignment="1">
      <alignment horizontal="right"/>
    </xf>
    <xf numFmtId="164" fontId="6" fillId="33" borderId="13" xfId="78" applyNumberFormat="1" applyFont="1" applyFill="1" applyBorder="1" applyAlignment="1" applyProtection="1">
      <alignment horizontal="right"/>
      <protection locked="0"/>
    </xf>
    <xf numFmtId="164" fontId="6" fillId="33" borderId="13" xfId="80" applyNumberFormat="1" applyFont="1" applyFill="1" applyBorder="1">
      <alignment/>
      <protection/>
    </xf>
    <xf numFmtId="164" fontId="6" fillId="0" borderId="13" xfId="80" applyNumberFormat="1" applyFont="1" applyFill="1" applyBorder="1">
      <alignment/>
      <protection/>
    </xf>
    <xf numFmtId="2" fontId="6" fillId="33" borderId="13" xfId="78" applyNumberFormat="1" applyFont="1" applyFill="1" applyBorder="1" applyAlignment="1" quotePrefix="1">
      <alignment horizontal="center"/>
    </xf>
    <xf numFmtId="3" fontId="6" fillId="33" borderId="13" xfId="78" applyNumberFormat="1" applyFont="1" applyFill="1" applyBorder="1" applyAlignment="1" quotePrefix="1">
      <alignment horizontal="right"/>
    </xf>
    <xf numFmtId="3" fontId="6" fillId="0" borderId="13" xfId="78" applyNumberFormat="1" applyFont="1" applyFill="1" applyBorder="1" applyAlignment="1" quotePrefix="1">
      <alignment horizontal="right"/>
    </xf>
    <xf numFmtId="164" fontId="6" fillId="33" borderId="13" xfId="78" applyNumberFormat="1" applyFont="1" applyFill="1" applyBorder="1" applyAlignment="1">
      <alignment/>
    </xf>
    <xf numFmtId="164" fontId="6" fillId="33" borderId="13" xfId="78" applyNumberFormat="1" applyFont="1" applyFill="1" applyBorder="1" applyAlignment="1" quotePrefix="1">
      <alignment horizontal="right"/>
    </xf>
    <xf numFmtId="164" fontId="6" fillId="0" borderId="13" xfId="78" applyNumberFormat="1" applyFont="1" applyFill="1" applyBorder="1" applyAlignment="1">
      <alignment/>
    </xf>
    <xf numFmtId="164" fontId="6" fillId="34" borderId="13" xfId="78" applyNumberFormat="1" applyFont="1" applyFill="1" applyBorder="1" applyAlignment="1" quotePrefix="1">
      <alignment horizontal="right"/>
    </xf>
    <xf numFmtId="164" fontId="13" fillId="0" borderId="13" xfId="77" applyNumberFormat="1" applyFont="1" applyFill="1" applyBorder="1" applyProtection="1">
      <alignment/>
      <protection/>
    </xf>
    <xf numFmtId="164" fontId="13" fillId="33" borderId="13" xfId="77" applyNumberFormat="1" applyFont="1" applyFill="1" applyBorder="1" applyProtection="1">
      <alignment/>
      <protection/>
    </xf>
    <xf numFmtId="164" fontId="6" fillId="0" borderId="13" xfId="78" applyNumberFormat="1" applyFont="1" applyFill="1" applyBorder="1" applyAlignment="1" quotePrefix="1">
      <alignment horizontal="right"/>
    </xf>
    <xf numFmtId="164" fontId="6" fillId="0" borderId="13" xfId="77" applyNumberFormat="1" applyFont="1" applyFill="1" applyBorder="1" applyProtection="1">
      <alignment/>
      <protection/>
    </xf>
    <xf numFmtId="164" fontId="6" fillId="33" borderId="13" xfId="77" applyNumberFormat="1" applyFont="1" applyFill="1" applyBorder="1" applyProtection="1">
      <alignment/>
      <protection/>
    </xf>
    <xf numFmtId="164" fontId="6" fillId="0" borderId="13" xfId="45" applyNumberFormat="1" applyFont="1" applyFill="1" applyBorder="1" applyAlignment="1">
      <alignment/>
    </xf>
    <xf numFmtId="0" fontId="0" fillId="0" borderId="0" xfId="70">
      <alignment/>
      <protection/>
    </xf>
    <xf numFmtId="0" fontId="14" fillId="0" borderId="14" xfId="78" applyNumberFormat="1" applyFont="1" applyFill="1" applyBorder="1" applyAlignment="1" quotePrefix="1">
      <alignment horizontal="center" vertical="center"/>
    </xf>
    <xf numFmtId="167" fontId="14" fillId="0" borderId="14" xfId="78" applyNumberFormat="1" applyFont="1" applyFill="1" applyBorder="1" applyAlignment="1" quotePrefix="1">
      <alignment horizontal="centerContinuous" vertical="center"/>
    </xf>
    <xf numFmtId="164" fontId="6" fillId="0" borderId="0" xfId="67" applyNumberFormat="1" applyFont="1" applyFill="1" applyBorder="1" applyAlignment="1">
      <alignment horizontal="right"/>
    </xf>
    <xf numFmtId="164" fontId="6" fillId="0" borderId="0" xfId="67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33" borderId="15" xfId="78" applyNumberFormat="1" applyFont="1" applyFill="1" applyBorder="1" applyAlignment="1">
      <alignment horizontal="center"/>
    </xf>
    <xf numFmtId="165" fontId="6" fillId="33" borderId="15" xfId="78" applyNumberFormat="1" applyFont="1" applyFill="1" applyBorder="1" applyAlignment="1">
      <alignment horizontal="center"/>
    </xf>
    <xf numFmtId="164" fontId="6" fillId="33" borderId="15" xfId="77" applyNumberFormat="1" applyFont="1" applyFill="1" applyBorder="1" applyProtection="1">
      <alignment/>
      <protection/>
    </xf>
    <xf numFmtId="164" fontId="13" fillId="33" borderId="15" xfId="77" applyNumberFormat="1" applyFont="1" applyFill="1" applyBorder="1" applyProtection="1">
      <alignment/>
      <protection/>
    </xf>
    <xf numFmtId="164" fontId="6" fillId="33" borderId="15" xfId="78" applyNumberFormat="1" applyFont="1" applyFill="1" applyBorder="1" applyAlignment="1">
      <alignment horizontal="right"/>
    </xf>
    <xf numFmtId="164" fontId="6" fillId="33" borderId="15" xfId="78" applyNumberFormat="1" applyFont="1" applyFill="1" applyBorder="1" applyAlignment="1" quotePrefix="1">
      <alignment horizontal="right"/>
    </xf>
    <xf numFmtId="164" fontId="6" fillId="33" borderId="15" xfId="45" applyNumberFormat="1" applyFont="1" applyFill="1" applyBorder="1" applyAlignment="1">
      <alignment/>
    </xf>
    <xf numFmtId="2" fontId="6" fillId="33" borderId="15" xfId="78" applyNumberFormat="1" applyFont="1" applyFill="1" applyBorder="1" applyAlignment="1">
      <alignment horizontal="center"/>
    </xf>
    <xf numFmtId="0" fontId="0" fillId="0" borderId="0" xfId="73">
      <alignment/>
      <protection/>
    </xf>
    <xf numFmtId="0" fontId="14" fillId="0" borderId="0" xfId="78" applyNumberFormat="1" applyFont="1" applyFill="1" applyAlignment="1" quotePrefix="1">
      <alignment horizontal="center" vertical="center"/>
    </xf>
    <xf numFmtId="167" fontId="14" fillId="0" borderId="0" xfId="78" applyNumberFormat="1" applyFont="1" applyFill="1" applyAlignment="1" quotePrefix="1">
      <alignment horizontal="centerContinuous" vertical="center"/>
    </xf>
    <xf numFmtId="0" fontId="0" fillId="0" borderId="0" xfId="74">
      <alignment/>
      <protection/>
    </xf>
    <xf numFmtId="0" fontId="6" fillId="0" borderId="0" xfId="74" applyNumberFormat="1" applyFont="1" applyFill="1" applyAlignment="1">
      <alignment vertical="top" wrapText="1"/>
      <protection/>
    </xf>
    <xf numFmtId="3" fontId="6" fillId="33" borderId="15" xfId="78" applyNumberFormat="1" applyFont="1" applyFill="1" applyBorder="1" applyAlignment="1" quotePrefix="1">
      <alignment horizontal="right"/>
    </xf>
    <xf numFmtId="0" fontId="0" fillId="0" borderId="0" xfId="75">
      <alignment/>
      <protection/>
    </xf>
    <xf numFmtId="0" fontId="14" fillId="0" borderId="14" xfId="78" applyNumberFormat="1" applyFont="1" applyFill="1" applyBorder="1" applyAlignment="1" quotePrefix="1">
      <alignment horizontal="center" vertical="center"/>
    </xf>
    <xf numFmtId="167" fontId="14" fillId="0" borderId="14" xfId="78" applyNumberFormat="1" applyFont="1" applyFill="1" applyBorder="1" applyAlignment="1" quotePrefix="1">
      <alignment horizontal="centerContinuous" vertical="center"/>
    </xf>
    <xf numFmtId="0" fontId="0" fillId="0" borderId="0" xfId="76">
      <alignment/>
      <protection/>
    </xf>
    <xf numFmtId="0" fontId="6" fillId="0" borderId="0" xfId="76" applyNumberFormat="1" applyFont="1" applyFill="1" applyAlignment="1">
      <alignment vertical="top" wrapText="1"/>
      <protection/>
    </xf>
    <xf numFmtId="0" fontId="0" fillId="0" borderId="0" xfId="65">
      <alignment/>
      <protection/>
    </xf>
    <xf numFmtId="0" fontId="14" fillId="0" borderId="14" xfId="78" applyNumberFormat="1" applyFont="1" applyFill="1" applyBorder="1" applyAlignment="1" quotePrefix="1">
      <alignment horizontal="center" vertical="center"/>
    </xf>
    <xf numFmtId="167" fontId="14" fillId="0" borderId="14" xfId="78" applyNumberFormat="1" applyFont="1" applyFill="1" applyBorder="1" applyAlignment="1" quotePrefix="1">
      <alignment horizontal="centerContinuous" vertical="center"/>
    </xf>
    <xf numFmtId="0" fontId="6" fillId="0" borderId="0" xfId="65" applyNumberFormat="1" applyFont="1" applyFill="1" applyAlignment="1">
      <alignment vertical="top" wrapText="1"/>
      <protection/>
    </xf>
    <xf numFmtId="0" fontId="14" fillId="0" borderId="14" xfId="78" applyNumberFormat="1" applyFont="1" applyFill="1" applyBorder="1" applyAlignment="1" quotePrefix="1">
      <alignment horizontal="center" vertical="center"/>
    </xf>
    <xf numFmtId="167" fontId="14" fillId="0" borderId="14" xfId="78" applyNumberFormat="1" applyFont="1" applyFill="1" applyBorder="1" applyAlignment="1" quotePrefix="1">
      <alignment horizontal="center" vertical="center"/>
    </xf>
    <xf numFmtId="3" fontId="6" fillId="33" borderId="15" xfId="78" applyNumberFormat="1" applyFont="1" applyFill="1" applyBorder="1" applyAlignment="1">
      <alignment horizontal="right"/>
    </xf>
    <xf numFmtId="0" fontId="14" fillId="0" borderId="14" xfId="78" applyNumberFormat="1" applyFont="1" applyFill="1" applyBorder="1" applyAlignment="1" quotePrefix="1">
      <alignment horizontal="center" vertical="center"/>
    </xf>
    <xf numFmtId="167" fontId="14" fillId="0" borderId="14" xfId="78" applyNumberFormat="1" applyFont="1" applyFill="1" applyBorder="1" applyAlignment="1" quotePrefix="1">
      <alignment horizontal="centerContinuous" vertical="center"/>
    </xf>
    <xf numFmtId="0" fontId="14" fillId="0" borderId="14" xfId="78" applyNumberFormat="1" applyFont="1" applyFill="1" applyBorder="1" applyAlignment="1" quotePrefix="1">
      <alignment horizontal="center" vertical="center"/>
    </xf>
    <xf numFmtId="167" fontId="14" fillId="0" borderId="14" xfId="78" applyNumberFormat="1" applyFont="1" applyFill="1" applyBorder="1" applyAlignment="1" quotePrefix="1">
      <alignment horizontal="centerContinuous" vertical="center"/>
    </xf>
    <xf numFmtId="167" fontId="6" fillId="33" borderId="15" xfId="78" applyNumberFormat="1" applyFont="1" applyFill="1" applyBorder="1" applyAlignment="1">
      <alignment horizontal="center"/>
    </xf>
    <xf numFmtId="0" fontId="14" fillId="0" borderId="14" xfId="78" applyNumberFormat="1" applyFont="1" applyFill="1" applyBorder="1" applyAlignment="1" quotePrefix="1">
      <alignment horizontal="center" vertical="center"/>
    </xf>
    <xf numFmtId="167" fontId="14" fillId="0" borderId="14" xfId="78" applyNumberFormat="1" applyFont="1" applyFill="1" applyBorder="1" applyAlignment="1" quotePrefix="1">
      <alignment horizontal="centerContinuous" vertical="center"/>
    </xf>
    <xf numFmtId="165" fontId="14" fillId="0" borderId="14" xfId="78" applyNumberFormat="1" applyFont="1" applyFill="1" applyBorder="1" applyAlignment="1" quotePrefix="1">
      <alignment horizontal="center" vertical="center"/>
    </xf>
    <xf numFmtId="165" fontId="14" fillId="0" borderId="14" xfId="67" applyNumberFormat="1" applyFont="1" applyFill="1" applyBorder="1" applyAlignment="1" quotePrefix="1">
      <alignment horizontal="center" vertical="center"/>
    </xf>
    <xf numFmtId="167" fontId="14" fillId="0" borderId="14" xfId="67" applyNumberFormat="1" applyFont="1" applyFill="1" applyBorder="1" applyAlignment="1" quotePrefix="1">
      <alignment horizontal="centerContinuous" vertical="center"/>
    </xf>
    <xf numFmtId="165" fontId="14" fillId="0" borderId="14" xfId="78" applyNumberFormat="1" applyFont="1" applyFill="1" applyBorder="1" applyAlignment="1" quotePrefix="1">
      <alignment horizontal="center"/>
    </xf>
    <xf numFmtId="164" fontId="6" fillId="33" borderId="15" xfId="80" applyNumberFormat="1" applyFont="1" applyFill="1" applyBorder="1">
      <alignment/>
      <protection/>
    </xf>
    <xf numFmtId="167" fontId="6" fillId="33" borderId="15" xfId="78" applyNumberFormat="1" applyFont="1" applyFill="1" applyBorder="1" applyAlignment="1">
      <alignment horizontal="right"/>
    </xf>
    <xf numFmtId="0" fontId="6" fillId="33" borderId="15" xfId="67" applyNumberFormat="1" applyFont="1" applyFill="1" applyBorder="1" applyAlignment="1">
      <alignment horizontal="center"/>
    </xf>
    <xf numFmtId="165" fontId="6" fillId="33" borderId="15" xfId="67" applyNumberFormat="1" applyFont="1" applyFill="1" applyBorder="1" applyAlignment="1">
      <alignment horizontal="center"/>
    </xf>
    <xf numFmtId="164" fontId="6" fillId="33" borderId="15" xfId="67" applyNumberFormat="1" applyFont="1" applyFill="1" applyBorder="1" applyAlignment="1">
      <alignment/>
    </xf>
    <xf numFmtId="164" fontId="6" fillId="33" borderId="15" xfId="67" applyNumberFormat="1" applyFont="1" applyFill="1" applyBorder="1" applyAlignment="1">
      <alignment horizontal="right"/>
    </xf>
    <xf numFmtId="167" fontId="6" fillId="33" borderId="15" xfId="67" applyNumberFormat="1" applyFont="1" applyFill="1" applyBorder="1" applyAlignment="1">
      <alignment horizontal="center"/>
    </xf>
    <xf numFmtId="167" fontId="6" fillId="0" borderId="8" xfId="78" applyNumberFormat="1" applyFont="1" applyFill="1" applyBorder="1" applyAlignment="1">
      <alignment horizontal="centerContinuous" vertical="center"/>
    </xf>
    <xf numFmtId="164" fontId="6" fillId="34" borderId="13" xfId="67" applyNumberFormat="1" applyFont="1" applyFill="1" applyBorder="1" applyAlignment="1">
      <alignment/>
    </xf>
    <xf numFmtId="164" fontId="6" fillId="33" borderId="13" xfId="80" applyNumberFormat="1" applyFont="1" applyFill="1" applyBorder="1" applyAlignment="1">
      <alignment horizontal="right"/>
      <protection/>
    </xf>
    <xf numFmtId="49" fontId="6" fillId="33" borderId="15" xfId="78" applyNumberFormat="1" applyFont="1" applyFill="1" applyBorder="1" applyAlignment="1">
      <alignment horizontal="center"/>
    </xf>
    <xf numFmtId="0" fontId="6" fillId="34" borderId="16" xfId="78" applyNumberFormat="1" applyFont="1" applyFill="1" applyBorder="1" applyAlignment="1">
      <alignment horizontal="center"/>
    </xf>
    <xf numFmtId="165" fontId="6" fillId="34" borderId="16" xfId="78" applyNumberFormat="1" applyFont="1" applyFill="1" applyBorder="1" applyAlignment="1">
      <alignment horizontal="center"/>
    </xf>
    <xf numFmtId="164" fontId="6" fillId="34" borderId="16" xfId="78" applyNumberFormat="1" applyFont="1" applyFill="1" applyBorder="1" applyAlignment="1">
      <alignment horizontal="right"/>
    </xf>
    <xf numFmtId="2" fontId="6" fillId="34" borderId="16" xfId="78" applyNumberFormat="1" applyFont="1" applyFill="1" applyBorder="1" applyAlignment="1">
      <alignment horizontal="center"/>
    </xf>
    <xf numFmtId="167" fontId="6" fillId="34" borderId="16" xfId="78" applyNumberFormat="1" applyFont="1" applyFill="1" applyBorder="1" applyAlignment="1">
      <alignment horizontal="center"/>
    </xf>
    <xf numFmtId="164" fontId="6" fillId="33" borderId="15" xfId="80" applyNumberFormat="1" applyFont="1" applyFill="1" applyBorder="1" applyAlignment="1">
      <alignment horizontal="right"/>
      <protection/>
    </xf>
    <xf numFmtId="0" fontId="6" fillId="34" borderId="13" xfId="78" applyNumberFormat="1" applyFont="1" applyFill="1" applyBorder="1" applyAlignment="1">
      <alignment horizontal="center"/>
    </xf>
    <xf numFmtId="165" fontId="6" fillId="34" borderId="13" xfId="78" applyNumberFormat="1" applyFont="1" applyFill="1" applyBorder="1" applyAlignment="1">
      <alignment horizontal="center"/>
    </xf>
    <xf numFmtId="164" fontId="6" fillId="34" borderId="13" xfId="80" applyNumberFormat="1" applyFont="1" applyFill="1" applyBorder="1" applyAlignment="1">
      <alignment horizontal="right"/>
      <protection/>
    </xf>
    <xf numFmtId="0" fontId="6" fillId="34" borderId="13" xfId="67" applyNumberFormat="1" applyFont="1" applyFill="1" applyBorder="1" applyAlignment="1">
      <alignment horizontal="center"/>
    </xf>
    <xf numFmtId="165" fontId="6" fillId="34" borderId="13" xfId="67" applyNumberFormat="1" applyFont="1" applyFill="1" applyBorder="1" applyAlignment="1">
      <alignment horizontal="center"/>
    </xf>
    <xf numFmtId="164" fontId="6" fillId="34" borderId="13" xfId="67" applyNumberFormat="1" applyFont="1" applyFill="1" applyBorder="1" applyAlignment="1">
      <alignment horizontal="right"/>
    </xf>
    <xf numFmtId="167" fontId="6" fillId="34" borderId="13" xfId="67" applyNumberFormat="1" applyFont="1" applyFill="1" applyBorder="1" applyAlignment="1">
      <alignment horizontal="center"/>
    </xf>
    <xf numFmtId="0" fontId="6" fillId="34" borderId="15" xfId="78" applyNumberFormat="1" applyFont="1" applyFill="1" applyBorder="1" applyAlignment="1">
      <alignment horizontal="center"/>
    </xf>
    <xf numFmtId="165" fontId="6" fillId="34" borderId="15" xfId="78" applyNumberFormat="1" applyFont="1" applyFill="1" applyBorder="1" applyAlignment="1">
      <alignment horizontal="center"/>
    </xf>
    <xf numFmtId="164" fontId="6" fillId="34" borderId="15" xfId="77" applyNumberFormat="1" applyFont="1" applyFill="1" applyBorder="1" applyProtection="1">
      <alignment/>
      <protection/>
    </xf>
    <xf numFmtId="164" fontId="13" fillId="34" borderId="15" xfId="77" applyNumberFormat="1" applyFont="1" applyFill="1" applyBorder="1" applyProtection="1">
      <alignment/>
      <protection/>
    </xf>
    <xf numFmtId="164" fontId="6" fillId="34" borderId="15" xfId="78" applyNumberFormat="1" applyFont="1" applyFill="1" applyBorder="1" applyAlignment="1">
      <alignment horizontal="right"/>
    </xf>
    <xf numFmtId="164" fontId="6" fillId="34" borderId="15" xfId="78" applyNumberFormat="1" applyFont="1" applyFill="1" applyBorder="1" applyAlignment="1" quotePrefix="1">
      <alignment horizontal="right"/>
    </xf>
    <xf numFmtId="164" fontId="6" fillId="34" borderId="15" xfId="45" applyNumberFormat="1" applyFont="1" applyFill="1" applyBorder="1" applyAlignment="1">
      <alignment/>
    </xf>
    <xf numFmtId="2" fontId="6" fillId="34" borderId="15" xfId="78" applyNumberFormat="1" applyFont="1" applyFill="1" applyBorder="1" applyAlignment="1">
      <alignment horizontal="center"/>
    </xf>
    <xf numFmtId="3" fontId="6" fillId="34" borderId="15" xfId="78" applyNumberFormat="1" applyFont="1" applyFill="1" applyBorder="1" applyAlignment="1" quotePrefix="1">
      <alignment horizontal="right"/>
    </xf>
    <xf numFmtId="3" fontId="6" fillId="34" borderId="15" xfId="78" applyNumberFormat="1" applyFont="1" applyFill="1" applyBorder="1" applyAlignment="1">
      <alignment horizontal="right"/>
    </xf>
    <xf numFmtId="164" fontId="6" fillId="34" borderId="13" xfId="78" applyNumberFormat="1" applyFont="1" applyFill="1" applyBorder="1" applyAlignment="1">
      <alignment horizontal="right"/>
    </xf>
    <xf numFmtId="167" fontId="6" fillId="34" borderId="13" xfId="78" applyNumberFormat="1" applyFont="1" applyFill="1" applyBorder="1" applyAlignment="1">
      <alignment horizontal="center"/>
    </xf>
    <xf numFmtId="164" fontId="6" fillId="34" borderId="17" xfId="67" applyNumberFormat="1" applyFont="1" applyFill="1" applyBorder="1" applyAlignment="1">
      <alignment/>
    </xf>
    <xf numFmtId="164" fontId="6" fillId="34" borderId="17" xfId="67" applyNumberFormat="1" applyFont="1" applyFill="1" applyBorder="1" applyAlignment="1">
      <alignment horizontal="right"/>
    </xf>
    <xf numFmtId="164" fontId="6" fillId="34" borderId="16" xfId="67" applyNumberFormat="1" applyFont="1" applyFill="1" applyBorder="1" applyAlignment="1">
      <alignment/>
    </xf>
    <xf numFmtId="2" fontId="6" fillId="34" borderId="13" xfId="78" applyNumberFormat="1" applyFont="1" applyFill="1" applyBorder="1" applyAlignment="1">
      <alignment horizontal="center"/>
    </xf>
    <xf numFmtId="164" fontId="6" fillId="34" borderId="0" xfId="77" applyNumberFormat="1" applyFont="1" applyFill="1" applyBorder="1" applyProtection="1">
      <alignment/>
      <protection/>
    </xf>
    <xf numFmtId="164" fontId="6" fillId="34" borderId="0" xfId="78" applyNumberFormat="1" applyFont="1" applyFill="1" applyBorder="1" applyAlignment="1">
      <alignment horizontal="right"/>
    </xf>
    <xf numFmtId="0" fontId="6" fillId="34" borderId="18" xfId="78" applyNumberFormat="1" applyFont="1" applyFill="1" applyBorder="1" applyAlignment="1">
      <alignment horizontal="center"/>
    </xf>
    <xf numFmtId="165" fontId="6" fillId="34" borderId="18" xfId="78" applyNumberFormat="1" applyFont="1" applyFill="1" applyBorder="1" applyAlignment="1">
      <alignment horizontal="center"/>
    </xf>
    <xf numFmtId="164" fontId="6" fillId="34" borderId="18" xfId="78" applyNumberFormat="1" applyFont="1" applyFill="1" applyBorder="1" applyAlignment="1">
      <alignment horizontal="right"/>
    </xf>
    <xf numFmtId="164" fontId="6" fillId="34" borderId="18" xfId="78" applyNumberFormat="1" applyFont="1" applyFill="1" applyBorder="1" applyAlignment="1" quotePrefix="1">
      <alignment horizontal="right"/>
    </xf>
    <xf numFmtId="2" fontId="6" fillId="34" borderId="18" xfId="78" applyNumberFormat="1" applyFont="1" applyFill="1" applyBorder="1" applyAlignment="1">
      <alignment horizontal="center"/>
    </xf>
    <xf numFmtId="164" fontId="6" fillId="34" borderId="13" xfId="77" applyNumberFormat="1" applyFont="1" applyFill="1" applyBorder="1" applyProtection="1">
      <alignment/>
      <protection/>
    </xf>
    <xf numFmtId="164" fontId="13" fillId="34" borderId="13" xfId="77" applyNumberFormat="1" applyFont="1" applyFill="1" applyBorder="1" applyProtection="1">
      <alignment/>
      <protection/>
    </xf>
    <xf numFmtId="164" fontId="6" fillId="34" borderId="13" xfId="45" applyNumberFormat="1" applyFont="1" applyFill="1" applyBorder="1" applyAlignment="1">
      <alignment/>
    </xf>
    <xf numFmtId="164" fontId="6" fillId="34" borderId="19" xfId="78" applyNumberFormat="1" applyFont="1" applyFill="1" applyBorder="1" applyAlignment="1">
      <alignment horizontal="right"/>
    </xf>
    <xf numFmtId="3" fontId="6" fillId="34" borderId="0" xfId="78" applyNumberFormat="1" applyFont="1" applyFill="1" applyBorder="1" applyAlignment="1">
      <alignment horizontal="right"/>
    </xf>
    <xf numFmtId="3" fontId="6" fillId="34" borderId="18" xfId="78" applyNumberFormat="1" applyFont="1" applyFill="1" applyBorder="1" applyAlignment="1" quotePrefix="1">
      <alignment horizontal="right"/>
    </xf>
    <xf numFmtId="3" fontId="6" fillId="34" borderId="18" xfId="78" applyNumberFormat="1" applyFont="1" applyFill="1" applyBorder="1" applyAlignment="1">
      <alignment horizontal="right"/>
    </xf>
    <xf numFmtId="3" fontId="6" fillId="34" borderId="13" xfId="78" applyNumberFormat="1" applyFont="1" applyFill="1" applyBorder="1" applyAlignment="1" quotePrefix="1">
      <alignment horizontal="right"/>
    </xf>
    <xf numFmtId="3" fontId="6" fillId="34" borderId="13" xfId="78" applyNumberFormat="1" applyFont="1" applyFill="1" applyBorder="1" applyAlignment="1">
      <alignment horizontal="right"/>
    </xf>
    <xf numFmtId="167" fontId="6" fillId="34" borderId="15" xfId="78" applyNumberFormat="1" applyFont="1" applyFill="1" applyBorder="1" applyAlignment="1">
      <alignment horizontal="center"/>
    </xf>
    <xf numFmtId="180" fontId="15" fillId="0" borderId="0" xfId="66" applyNumberFormat="1" applyBorder="1">
      <alignment/>
      <protection/>
    </xf>
    <xf numFmtId="164" fontId="6" fillId="0" borderId="0" xfId="67" applyNumberFormat="1" applyFont="1" applyFill="1" applyAlignment="1">
      <alignment/>
    </xf>
    <xf numFmtId="181" fontId="15" fillId="0" borderId="0" xfId="66" applyNumberFormat="1" applyFont="1" applyBorder="1">
      <alignment/>
      <protection/>
    </xf>
    <xf numFmtId="180" fontId="15" fillId="0" borderId="0" xfId="66" applyNumberFormat="1" applyFont="1" applyFill="1" applyBorder="1">
      <alignment/>
      <protection/>
    </xf>
    <xf numFmtId="180" fontId="15" fillId="0" borderId="0" xfId="66" applyNumberFormat="1" applyFont="1">
      <alignment/>
      <protection/>
    </xf>
    <xf numFmtId="188" fontId="6" fillId="0" borderId="0" xfId="67" applyNumberFormat="1" applyFont="1" applyFill="1" applyAlignment="1">
      <alignment/>
    </xf>
    <xf numFmtId="164" fontId="6" fillId="34" borderId="16" xfId="67" applyNumberFormat="1" applyFont="1" applyFill="1" applyBorder="1" applyAlignment="1">
      <alignment horizontal="right"/>
    </xf>
    <xf numFmtId="180" fontId="15" fillId="0" borderId="0" xfId="66" applyNumberFormat="1">
      <alignment/>
      <protection/>
    </xf>
    <xf numFmtId="2" fontId="6" fillId="0" borderId="18" xfId="78" applyNumberFormat="1" applyFont="1" applyFill="1" applyBorder="1" applyAlignment="1">
      <alignment horizontal="center"/>
    </xf>
    <xf numFmtId="164" fontId="6" fillId="0" borderId="15" xfId="78" applyNumberFormat="1" applyFont="1" applyFill="1" applyBorder="1" applyAlignment="1">
      <alignment horizontal="right"/>
    </xf>
    <xf numFmtId="167" fontId="6" fillId="0" borderId="15" xfId="78" applyNumberFormat="1" applyFont="1" applyFill="1" applyBorder="1" applyAlignment="1">
      <alignment horizontal="right"/>
    </xf>
    <xf numFmtId="2" fontId="6" fillId="0" borderId="15" xfId="78" applyNumberFormat="1" applyFont="1" applyFill="1" applyBorder="1" applyAlignment="1">
      <alignment horizontal="center"/>
    </xf>
    <xf numFmtId="164" fontId="13" fillId="34" borderId="16" xfId="77" applyNumberFormat="1" applyFont="1" applyFill="1" applyBorder="1" applyProtection="1">
      <alignment/>
      <protection/>
    </xf>
    <xf numFmtId="164" fontId="6" fillId="34" borderId="16" xfId="45" applyNumberFormat="1" applyFont="1" applyFill="1" applyBorder="1" applyAlignment="1">
      <alignment/>
    </xf>
    <xf numFmtId="167" fontId="6" fillId="0" borderId="20" xfId="78" applyNumberFormat="1" applyFont="1" applyFill="1" applyBorder="1" applyAlignment="1" quotePrefix="1">
      <alignment horizontal="center" vertical="center"/>
    </xf>
    <xf numFmtId="167" fontId="6" fillId="0" borderId="21" xfId="78" applyNumberFormat="1" applyFont="1" applyFill="1" applyBorder="1" applyAlignment="1" quotePrefix="1">
      <alignment horizontal="center" vertical="center"/>
    </xf>
    <xf numFmtId="167" fontId="6" fillId="0" borderId="8" xfId="78" applyNumberFormat="1" applyFont="1" applyFill="1" applyBorder="1" applyAlignment="1" quotePrefix="1">
      <alignment horizontal="center" vertical="center"/>
    </xf>
    <xf numFmtId="167" fontId="6" fillId="0" borderId="22" xfId="78" applyNumberFormat="1" applyFont="1" applyFill="1" applyBorder="1" applyAlignment="1" quotePrefix="1">
      <alignment horizontal="center" vertical="center"/>
    </xf>
    <xf numFmtId="167" fontId="6" fillId="0" borderId="23" xfId="78" applyNumberFormat="1" applyFont="1" applyFill="1" applyBorder="1" applyAlignment="1" quotePrefix="1">
      <alignment horizontal="center" vertical="center"/>
    </xf>
    <xf numFmtId="167" fontId="6" fillId="0" borderId="24" xfId="78" applyNumberFormat="1" applyFont="1" applyFill="1" applyBorder="1" applyAlignment="1" quotePrefix="1">
      <alignment horizontal="center" vertical="center"/>
    </xf>
    <xf numFmtId="0" fontId="6" fillId="0" borderId="25" xfId="78" applyNumberFormat="1" applyFont="1" applyFill="1" applyBorder="1" applyAlignment="1" quotePrefix="1">
      <alignment horizontal="center" vertical="center"/>
    </xf>
    <xf numFmtId="0" fontId="6" fillId="0" borderId="26" xfId="78" applyNumberFormat="1" applyFont="1" applyFill="1" applyBorder="1" applyAlignment="1" quotePrefix="1">
      <alignment horizontal="center" vertical="center"/>
    </xf>
    <xf numFmtId="0" fontId="6" fillId="0" borderId="27" xfId="78" applyNumberFormat="1" applyFont="1" applyFill="1" applyBorder="1" applyAlignment="1" quotePrefix="1">
      <alignment horizontal="center" vertical="center"/>
    </xf>
    <xf numFmtId="167" fontId="14" fillId="0" borderId="14" xfId="78" applyNumberFormat="1" applyFont="1" applyFill="1" applyBorder="1" applyAlignment="1" quotePrefix="1">
      <alignment horizontal="center" vertical="center"/>
    </xf>
    <xf numFmtId="0" fontId="6" fillId="34" borderId="28" xfId="78" applyNumberFormat="1" applyFont="1" applyFill="1" applyBorder="1" applyAlignment="1" quotePrefix="1">
      <alignment horizontal="left"/>
    </xf>
    <xf numFmtId="0" fontId="6" fillId="34" borderId="7" xfId="78" applyNumberFormat="1" applyFont="1" applyFill="1" applyBorder="1" applyAlignment="1" quotePrefix="1">
      <alignment horizontal="left"/>
    </xf>
    <xf numFmtId="0" fontId="6" fillId="34" borderId="29" xfId="78" applyNumberFormat="1" applyFont="1" applyFill="1" applyBorder="1" applyAlignment="1" quotePrefix="1">
      <alignment horizontal="left"/>
    </xf>
    <xf numFmtId="0" fontId="6" fillId="34" borderId="30" xfId="78" applyNumberFormat="1" applyFont="1" applyFill="1" applyBorder="1" applyAlignment="1">
      <alignment horizontal="center"/>
    </xf>
    <xf numFmtId="0" fontId="6" fillId="34" borderId="31" xfId="78" applyNumberFormat="1" applyFont="1" applyFill="1" applyBorder="1" applyAlignment="1">
      <alignment horizontal="center"/>
    </xf>
    <xf numFmtId="0" fontId="6" fillId="34" borderId="32" xfId="78" applyNumberFormat="1" applyFont="1" applyFill="1" applyBorder="1" applyAlignment="1">
      <alignment horizontal="center"/>
    </xf>
    <xf numFmtId="0" fontId="10" fillId="0" borderId="12" xfId="78" applyNumberFormat="1" applyFont="1" applyFill="1" applyBorder="1" applyAlignment="1" quotePrefix="1">
      <alignment horizontal="left"/>
    </xf>
    <xf numFmtId="0" fontId="6" fillId="0" borderId="33" xfId="78" applyNumberFormat="1" applyFont="1" applyFill="1" applyBorder="1" applyAlignment="1" quotePrefix="1">
      <alignment horizontal="left" vertical="center" wrapText="1"/>
    </xf>
    <xf numFmtId="0" fontId="6" fillId="0" borderId="17" xfId="78" applyNumberFormat="1" applyFont="1" applyFill="1" applyBorder="1" applyAlignment="1" quotePrefix="1">
      <alignment horizontal="left" vertical="center" wrapText="1"/>
    </xf>
    <xf numFmtId="0" fontId="6" fillId="0" borderId="34" xfId="78" applyNumberFormat="1" applyFont="1" applyFill="1" applyBorder="1" applyAlignment="1" quotePrefix="1">
      <alignment horizontal="left" vertical="center" wrapText="1"/>
    </xf>
    <xf numFmtId="0" fontId="6" fillId="0" borderId="30" xfId="78" applyNumberFormat="1" applyFont="1" applyFill="1" applyBorder="1" applyAlignment="1" quotePrefix="1">
      <alignment horizontal="left" vertical="center" wrapText="1"/>
    </xf>
    <xf numFmtId="0" fontId="6" fillId="0" borderId="31" xfId="78" applyNumberFormat="1" applyFont="1" applyFill="1" applyBorder="1" applyAlignment="1" quotePrefix="1">
      <alignment horizontal="left" vertical="center" wrapText="1"/>
    </xf>
    <xf numFmtId="0" fontId="6" fillId="0" borderId="32" xfId="78" applyNumberFormat="1" applyFont="1" applyFill="1" applyBorder="1" applyAlignment="1" quotePrefix="1">
      <alignment horizontal="left" vertical="center" wrapText="1"/>
    </xf>
    <xf numFmtId="0" fontId="6" fillId="0" borderId="30" xfId="78" applyNumberFormat="1" applyFont="1" applyFill="1" applyBorder="1" applyAlignment="1" quotePrefix="1">
      <alignment horizontal="center" vertical="center" wrapText="1"/>
    </xf>
    <xf numFmtId="0" fontId="6" fillId="0" borderId="31" xfId="78" applyNumberFormat="1" applyFont="1" applyFill="1" applyBorder="1" applyAlignment="1" quotePrefix="1">
      <alignment horizontal="center" vertical="center" wrapText="1"/>
    </xf>
    <xf numFmtId="0" fontId="6" fillId="0" borderId="32" xfId="78" applyNumberFormat="1" applyFont="1" applyFill="1" applyBorder="1" applyAlignment="1" quotePrefix="1">
      <alignment horizontal="center" vertical="center" wrapText="1"/>
    </xf>
    <xf numFmtId="167" fontId="6" fillId="0" borderId="22" xfId="78" applyNumberFormat="1" applyFont="1" applyFill="1" applyBorder="1" applyAlignment="1">
      <alignment horizontal="center" vertical="center"/>
    </xf>
    <xf numFmtId="167" fontId="6" fillId="0" borderId="23" xfId="78" applyNumberFormat="1" applyFont="1" applyFill="1" applyBorder="1" applyAlignment="1">
      <alignment horizontal="center" vertical="center"/>
    </xf>
    <xf numFmtId="167" fontId="6" fillId="0" borderId="24" xfId="78" applyNumberFormat="1" applyFont="1" applyFill="1" applyBorder="1" applyAlignment="1">
      <alignment horizontal="center" vertical="center"/>
    </xf>
    <xf numFmtId="165" fontId="6" fillId="0" borderId="23" xfId="67" applyNumberFormat="1" applyFont="1" applyFill="1" applyBorder="1" applyAlignment="1" quotePrefix="1">
      <alignment horizontal="center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0" fontId="6" fillId="0" borderId="25" xfId="67" applyNumberFormat="1" applyFont="1" applyFill="1" applyBorder="1" applyAlignment="1" quotePrefix="1">
      <alignment horizontal="center" vertical="center"/>
    </xf>
    <xf numFmtId="0" fontId="6" fillId="0" borderId="26" xfId="67" applyNumberFormat="1" applyFont="1" applyFill="1" applyBorder="1" applyAlignment="1" quotePrefix="1">
      <alignment horizontal="center" vertical="center"/>
    </xf>
    <xf numFmtId="0" fontId="6" fillId="0" borderId="27" xfId="67" applyNumberFormat="1" applyFont="1" applyFill="1" applyBorder="1" applyAlignment="1" quotePrefix="1">
      <alignment horizontal="center" vertical="center"/>
    </xf>
    <xf numFmtId="3" fontId="6" fillId="0" borderId="35" xfId="67" applyNumberFormat="1" applyFont="1" applyFill="1" applyBorder="1" applyAlignment="1">
      <alignment horizontal="center" vertical="center"/>
    </xf>
    <xf numFmtId="3" fontId="6" fillId="0" borderId="7" xfId="67" applyNumberFormat="1" applyFont="1" applyFill="1" applyBorder="1" applyAlignment="1">
      <alignment horizontal="center" vertical="center"/>
    </xf>
    <xf numFmtId="3" fontId="6" fillId="0" borderId="8" xfId="67" applyNumberFormat="1" applyFont="1" applyFill="1" applyBorder="1" applyAlignment="1">
      <alignment horizontal="center" vertical="center"/>
    </xf>
    <xf numFmtId="3" fontId="6" fillId="0" borderId="9" xfId="67" applyNumberFormat="1" applyFont="1" applyFill="1" applyBorder="1" applyAlignment="1">
      <alignment horizontal="center" vertical="center"/>
    </xf>
    <xf numFmtId="3" fontId="6" fillId="0" borderId="22" xfId="67" applyNumberFormat="1" applyFont="1" applyFill="1" applyBorder="1" applyAlignment="1" quotePrefix="1">
      <alignment horizontal="center" vertical="center"/>
    </xf>
    <xf numFmtId="3" fontId="6" fillId="0" borderId="23" xfId="67" applyNumberFormat="1" applyFont="1" applyFill="1" applyBorder="1" applyAlignment="1" quotePrefix="1">
      <alignment horizontal="center" vertical="center"/>
    </xf>
    <xf numFmtId="3" fontId="6" fillId="0" borderId="24" xfId="67" applyNumberFormat="1" applyFont="1" applyFill="1" applyBorder="1" applyAlignment="1" quotePrefix="1">
      <alignment horizontal="center" vertical="center"/>
    </xf>
    <xf numFmtId="0" fontId="6" fillId="0" borderId="30" xfId="78" applyNumberFormat="1" applyFont="1" applyFill="1" applyBorder="1" applyAlignment="1" quotePrefix="1">
      <alignment horizontal="left" vertical="center"/>
    </xf>
    <xf numFmtId="0" fontId="6" fillId="0" borderId="31" xfId="78" applyNumberFormat="1" applyFont="1" applyFill="1" applyBorder="1" applyAlignment="1" quotePrefix="1">
      <alignment horizontal="left" vertical="center"/>
    </xf>
    <xf numFmtId="0" fontId="6" fillId="0" borderId="32" xfId="78" applyNumberFormat="1" applyFont="1" applyFill="1" applyBorder="1" applyAlignment="1" quotePrefix="1">
      <alignment horizontal="left" vertical="center"/>
    </xf>
    <xf numFmtId="0" fontId="6" fillId="0" borderId="30" xfId="65" applyNumberFormat="1" applyFont="1" applyFill="1" applyBorder="1" applyAlignment="1">
      <alignment horizontal="center" vertical="center" wrapText="1"/>
      <protection/>
    </xf>
    <xf numFmtId="0" fontId="6" fillId="0" borderId="31" xfId="65" applyNumberFormat="1" applyFont="1" applyFill="1" applyBorder="1" applyAlignment="1">
      <alignment horizontal="center" vertical="center" wrapText="1"/>
      <protection/>
    </xf>
    <xf numFmtId="0" fontId="6" fillId="0" borderId="32" xfId="65" applyNumberFormat="1" applyFont="1" applyFill="1" applyBorder="1" applyAlignment="1">
      <alignment horizontal="center" vertical="center" wrapText="1"/>
      <protection/>
    </xf>
    <xf numFmtId="3" fontId="6" fillId="0" borderId="22" xfId="67" applyNumberFormat="1" applyFont="1" applyFill="1" applyBorder="1" applyAlignment="1" quotePrefix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2" xfId="67" applyNumberFormat="1" applyFont="1" applyFill="1" applyBorder="1" applyAlignment="1">
      <alignment horizontal="center" vertical="center" wrapText="1"/>
    </xf>
    <xf numFmtId="167" fontId="6" fillId="0" borderId="20" xfId="67" applyNumberFormat="1" applyFont="1" applyFill="1" applyBorder="1" applyAlignment="1" quotePrefix="1">
      <alignment horizontal="center" vertical="center"/>
    </xf>
    <xf numFmtId="167" fontId="6" fillId="0" borderId="8" xfId="67" applyNumberFormat="1" applyFont="1" applyFill="1" applyBorder="1" applyAlignment="1" quotePrefix="1">
      <alignment horizontal="center" vertical="center"/>
    </xf>
    <xf numFmtId="3" fontId="14" fillId="0" borderId="36" xfId="67" applyNumberFormat="1" applyFont="1" applyFill="1" applyBorder="1" applyAlignment="1" quotePrefix="1">
      <alignment horizontal="center" vertical="center"/>
    </xf>
    <xf numFmtId="3" fontId="14" fillId="0" borderId="37" xfId="67" applyNumberFormat="1" applyFont="1" applyFill="1" applyBorder="1" applyAlignment="1" quotePrefix="1">
      <alignment horizontal="center" vertical="center"/>
    </xf>
    <xf numFmtId="3" fontId="14" fillId="0" borderId="38" xfId="67" applyNumberFormat="1" applyFont="1" applyFill="1" applyBorder="1" applyAlignment="1" quotePrefix="1">
      <alignment horizontal="center" vertical="center"/>
    </xf>
    <xf numFmtId="0" fontId="6" fillId="0" borderId="39" xfId="65" applyNumberFormat="1" applyFont="1" applyFill="1" applyBorder="1" applyAlignment="1" quotePrefix="1">
      <alignment horizontal="left" vertical="center" wrapText="1"/>
      <protection/>
    </xf>
    <xf numFmtId="0" fontId="6" fillId="0" borderId="40" xfId="65" applyNumberFormat="1" applyFont="1" applyFill="1" applyBorder="1" applyAlignment="1" quotePrefix="1">
      <alignment horizontal="left" vertical="center" wrapText="1"/>
      <protection/>
    </xf>
    <xf numFmtId="0" fontId="6" fillId="0" borderId="41" xfId="65" applyNumberFormat="1" applyFont="1" applyFill="1" applyBorder="1" applyAlignment="1" quotePrefix="1">
      <alignment horizontal="left" vertical="center" wrapText="1"/>
      <protection/>
    </xf>
    <xf numFmtId="0" fontId="6" fillId="0" borderId="30" xfId="65" applyNumberFormat="1" applyFont="1" applyFill="1" applyBorder="1" applyAlignment="1" quotePrefix="1">
      <alignment horizontal="left" vertical="center" wrapText="1"/>
      <protection/>
    </xf>
    <xf numFmtId="0" fontId="6" fillId="0" borderId="31" xfId="65" applyNumberFormat="1" applyFont="1" applyFill="1" applyBorder="1" applyAlignment="1" quotePrefix="1">
      <alignment horizontal="left" vertical="center" wrapText="1"/>
      <protection/>
    </xf>
    <xf numFmtId="0" fontId="6" fillId="0" borderId="32" xfId="65" applyNumberFormat="1" applyFont="1" applyFill="1" applyBorder="1" applyAlignment="1" quotePrefix="1">
      <alignment horizontal="left" vertical="center" wrapText="1"/>
      <protection/>
    </xf>
    <xf numFmtId="3" fontId="6" fillId="0" borderId="23" xfId="67" applyNumberFormat="1" applyFont="1" applyFill="1" applyBorder="1" applyAlignment="1">
      <alignment horizontal="center" vertical="center" wrapText="1"/>
    </xf>
    <xf numFmtId="3" fontId="6" fillId="0" borderId="24" xfId="67" applyNumberFormat="1" applyFont="1" applyFill="1" applyBorder="1" applyAlignment="1">
      <alignment horizontal="center" vertical="center" wrapText="1"/>
    </xf>
    <xf numFmtId="3" fontId="10" fillId="0" borderId="12" xfId="67" applyNumberFormat="1" applyFont="1" applyFill="1" applyBorder="1" applyAlignment="1" quotePrefix="1">
      <alignment horizontal="right"/>
    </xf>
    <xf numFmtId="3" fontId="6" fillId="0" borderId="22" xfId="67" applyNumberFormat="1" applyFont="1" applyFill="1" applyBorder="1" applyAlignment="1">
      <alignment horizontal="center" vertical="center"/>
    </xf>
    <xf numFmtId="3" fontId="6" fillId="0" borderId="23" xfId="67" applyNumberFormat="1" applyFont="1" applyFill="1" applyBorder="1" applyAlignment="1">
      <alignment horizontal="center" vertical="center"/>
    </xf>
    <xf numFmtId="3" fontId="6" fillId="0" borderId="24" xfId="67" applyNumberFormat="1" applyFont="1" applyFill="1" applyBorder="1" applyAlignment="1">
      <alignment horizontal="center" vertical="center"/>
    </xf>
    <xf numFmtId="165" fontId="10" fillId="0" borderId="12" xfId="67" applyNumberFormat="1" applyFont="1" applyFill="1" applyBorder="1" applyAlignment="1" quotePrefix="1">
      <alignment horizontal="left"/>
    </xf>
    <xf numFmtId="3" fontId="6" fillId="0" borderId="42" xfId="67" applyNumberFormat="1" applyFont="1" applyFill="1" applyBorder="1" applyAlignment="1">
      <alignment horizontal="center"/>
    </xf>
    <xf numFmtId="3" fontId="6" fillId="0" borderId="43" xfId="67" applyNumberFormat="1" applyFont="1" applyFill="1" applyBorder="1" applyAlignment="1">
      <alignment horizontal="center"/>
    </xf>
    <xf numFmtId="0" fontId="6" fillId="34" borderId="39" xfId="78" applyNumberFormat="1" applyFont="1" applyFill="1" applyBorder="1" applyAlignment="1" quotePrefix="1">
      <alignment horizontal="left"/>
    </xf>
    <xf numFmtId="0" fontId="6" fillId="34" borderId="40" xfId="78" applyNumberFormat="1" applyFont="1" applyFill="1" applyBorder="1" applyAlignment="1" quotePrefix="1">
      <alignment horizontal="left"/>
    </xf>
    <xf numFmtId="0" fontId="6" fillId="34" borderId="41" xfId="78" applyNumberFormat="1" applyFont="1" applyFill="1" applyBorder="1" applyAlignment="1" quotePrefix="1">
      <alignment horizontal="left"/>
    </xf>
    <xf numFmtId="0" fontId="6" fillId="0" borderId="17" xfId="65" applyNumberFormat="1" applyFont="1" applyFill="1" applyBorder="1" applyAlignment="1">
      <alignment horizontal="left" vertical="center" wrapText="1"/>
      <protection/>
    </xf>
    <xf numFmtId="0" fontId="6" fillId="0" borderId="34" xfId="65" applyNumberFormat="1" applyFont="1" applyFill="1" applyBorder="1" applyAlignment="1">
      <alignment horizontal="left" vertical="center" wrapText="1"/>
      <protection/>
    </xf>
    <xf numFmtId="0" fontId="6" fillId="0" borderId="30" xfId="65" applyNumberFormat="1" applyFont="1" applyFill="1" applyBorder="1" applyAlignment="1">
      <alignment horizontal="left" vertical="center" wrapText="1"/>
      <protection/>
    </xf>
    <xf numFmtId="0" fontId="6" fillId="0" borderId="31" xfId="65" applyNumberFormat="1" applyFont="1" applyFill="1" applyBorder="1" applyAlignment="1">
      <alignment horizontal="left" vertical="center" wrapText="1"/>
      <protection/>
    </xf>
    <xf numFmtId="0" fontId="6" fillId="0" borderId="32" xfId="65" applyNumberFormat="1" applyFont="1" applyFill="1" applyBorder="1" applyAlignment="1">
      <alignment horizontal="left" vertical="center" wrapText="1"/>
      <protection/>
    </xf>
    <xf numFmtId="3" fontId="6" fillId="0" borderId="22" xfId="78" applyNumberFormat="1" applyFont="1" applyFill="1" applyBorder="1" applyAlignment="1">
      <alignment horizontal="center" vertical="center"/>
    </xf>
    <xf numFmtId="3" fontId="6" fillId="0" borderId="23" xfId="78" applyNumberFormat="1" applyFont="1" applyFill="1" applyBorder="1" applyAlignment="1">
      <alignment horizontal="center" vertical="center"/>
    </xf>
    <xf numFmtId="3" fontId="6" fillId="0" borderId="24" xfId="78" applyNumberFormat="1" applyFont="1" applyFill="1" applyBorder="1" applyAlignment="1">
      <alignment horizontal="center" vertical="center"/>
    </xf>
    <xf numFmtId="167" fontId="10" fillId="0" borderId="12" xfId="78" applyNumberFormat="1" applyFont="1" applyFill="1" applyBorder="1" applyAlignment="1" quotePrefix="1">
      <alignment horizontal="right"/>
    </xf>
    <xf numFmtId="165" fontId="10" fillId="0" borderId="12" xfId="78" applyNumberFormat="1" applyFont="1" applyFill="1" applyBorder="1" applyAlignment="1" quotePrefix="1">
      <alignment horizontal="left"/>
    </xf>
    <xf numFmtId="3" fontId="14" fillId="0" borderId="14" xfId="78" applyNumberFormat="1" applyFont="1" applyFill="1" applyBorder="1" applyAlignment="1" quotePrefix="1">
      <alignment horizontal="center"/>
    </xf>
    <xf numFmtId="3" fontId="6" fillId="0" borderId="22" xfId="78" applyNumberFormat="1" applyFont="1" applyFill="1" applyBorder="1" applyAlignment="1" quotePrefix="1">
      <alignment horizontal="center" vertical="center"/>
    </xf>
    <xf numFmtId="3" fontId="6" fillId="0" borderId="23" xfId="78" applyNumberFormat="1" applyFont="1" applyFill="1" applyBorder="1" applyAlignment="1" quotePrefix="1">
      <alignment horizontal="center" vertical="center"/>
    </xf>
    <xf numFmtId="3" fontId="6" fillId="0" borderId="24" xfId="78" applyNumberFormat="1" applyFont="1" applyFill="1" applyBorder="1" applyAlignment="1" quotePrefix="1">
      <alignment horizontal="center" vertical="center"/>
    </xf>
    <xf numFmtId="3" fontId="6" fillId="0" borderId="44" xfId="78" applyNumberFormat="1" applyFont="1" applyFill="1" applyBorder="1" applyAlignment="1" quotePrefix="1">
      <alignment horizontal="center" vertical="center"/>
    </xf>
    <xf numFmtId="167" fontId="6" fillId="0" borderId="20" xfId="78" applyNumberFormat="1" applyFont="1" applyFill="1" applyBorder="1" applyAlignment="1">
      <alignment horizontal="center" vertical="center"/>
    </xf>
    <xf numFmtId="167" fontId="6" fillId="0" borderId="21" xfId="78" applyNumberFormat="1" applyFont="1" applyFill="1" applyBorder="1" applyAlignment="1">
      <alignment horizontal="center" vertical="center"/>
    </xf>
    <xf numFmtId="167" fontId="6" fillId="0" borderId="8" xfId="78" applyNumberFormat="1" applyFont="1" applyFill="1" applyBorder="1" applyAlignment="1">
      <alignment horizontal="center" vertical="center"/>
    </xf>
    <xf numFmtId="3" fontId="6" fillId="0" borderId="44" xfId="78" applyNumberFormat="1" applyFont="1" applyFill="1" applyBorder="1" applyAlignment="1">
      <alignment horizontal="center" vertical="center" wrapText="1"/>
    </xf>
    <xf numFmtId="3" fontId="6" fillId="0" borderId="23" xfId="78" applyNumberFormat="1" applyFont="1" applyFill="1" applyBorder="1" applyAlignment="1">
      <alignment horizontal="center" vertical="center" wrapText="1"/>
    </xf>
    <xf numFmtId="3" fontId="6" fillId="0" borderId="24" xfId="78" applyNumberFormat="1" applyFont="1" applyFill="1" applyBorder="1" applyAlignment="1">
      <alignment horizontal="center" vertical="center" wrapText="1"/>
    </xf>
    <xf numFmtId="3" fontId="6" fillId="0" borderId="44" xfId="78" applyNumberFormat="1" applyFont="1" applyFill="1" applyBorder="1" applyAlignment="1">
      <alignment horizontal="center" vertical="center"/>
    </xf>
    <xf numFmtId="0" fontId="6" fillId="34" borderId="30" xfId="78" applyNumberFormat="1" applyFont="1" applyFill="1" applyBorder="1" applyAlignment="1">
      <alignment horizontal="left"/>
    </xf>
    <xf numFmtId="0" fontId="6" fillId="34" borderId="31" xfId="78" applyNumberFormat="1" applyFont="1" applyFill="1" applyBorder="1" applyAlignment="1">
      <alignment horizontal="left"/>
    </xf>
    <xf numFmtId="0" fontId="6" fillId="34" borderId="32" xfId="78" applyNumberFormat="1" applyFont="1" applyFill="1" applyBorder="1" applyAlignment="1">
      <alignment horizontal="left"/>
    </xf>
    <xf numFmtId="167" fontId="14" fillId="0" borderId="36" xfId="78" applyNumberFormat="1" applyFont="1" applyFill="1" applyBorder="1" applyAlignment="1" quotePrefix="1">
      <alignment horizontal="center" vertical="center"/>
    </xf>
    <xf numFmtId="167" fontId="14" fillId="0" borderId="37" xfId="78" applyNumberFormat="1" applyFont="1" applyFill="1" applyBorder="1" applyAlignment="1">
      <alignment horizontal="center" vertical="center"/>
    </xf>
    <xf numFmtId="167" fontId="14" fillId="0" borderId="38" xfId="78" applyNumberFormat="1" applyFont="1" applyFill="1" applyBorder="1" applyAlignment="1">
      <alignment horizontal="center" vertical="center"/>
    </xf>
    <xf numFmtId="167" fontId="10" fillId="0" borderId="12" xfId="78" applyNumberFormat="1" applyFont="1" applyFill="1" applyBorder="1" applyAlignment="1" quotePrefix="1">
      <alignment horizontal="left"/>
    </xf>
    <xf numFmtId="167" fontId="10" fillId="0" borderId="12" xfId="78" applyNumberFormat="1" applyFont="1" applyFill="1" applyBorder="1" applyAlignment="1">
      <alignment horizontal="right"/>
    </xf>
    <xf numFmtId="167" fontId="6" fillId="0" borderId="22" xfId="78" applyNumberFormat="1" applyFont="1" applyFill="1" applyBorder="1" applyAlignment="1">
      <alignment horizontal="center" vertical="center" wrapText="1"/>
    </xf>
    <xf numFmtId="167" fontId="6" fillId="0" borderId="23" xfId="78" applyNumberFormat="1" applyFont="1" applyFill="1" applyBorder="1" applyAlignment="1">
      <alignment horizontal="center" vertical="center" wrapText="1"/>
    </xf>
    <xf numFmtId="167" fontId="6" fillId="0" borderId="24" xfId="78" applyNumberFormat="1" applyFont="1" applyFill="1" applyBorder="1" applyAlignment="1">
      <alignment horizontal="center" vertical="center" wrapText="1"/>
    </xf>
    <xf numFmtId="167" fontId="6" fillId="0" borderId="35" xfId="78" applyNumberFormat="1" applyFont="1" applyFill="1" applyBorder="1" applyAlignment="1">
      <alignment horizontal="center" vertical="center" wrapText="1"/>
    </xf>
    <xf numFmtId="167" fontId="6" fillId="0" borderId="21" xfId="78" applyNumberFormat="1" applyFont="1" applyFill="1" applyBorder="1" applyAlignment="1">
      <alignment horizontal="center" vertical="center" wrapText="1"/>
    </xf>
    <xf numFmtId="167" fontId="6" fillId="0" borderId="8" xfId="78" applyNumberFormat="1" applyFont="1" applyFill="1" applyBorder="1" applyAlignment="1">
      <alignment horizontal="center" vertical="center" wrapText="1"/>
    </xf>
    <xf numFmtId="3" fontId="10" fillId="0" borderId="12" xfId="78" applyNumberFormat="1" applyFont="1" applyFill="1" applyBorder="1" applyAlignment="1">
      <alignment horizontal="right"/>
    </xf>
    <xf numFmtId="3" fontId="14" fillId="0" borderId="14" xfId="78" applyNumberFormat="1" applyFont="1" applyFill="1" applyBorder="1" applyAlignment="1" quotePrefix="1">
      <alignment horizontal="center" vertical="center"/>
    </xf>
    <xf numFmtId="167" fontId="6" fillId="0" borderId="20" xfId="78" applyNumberFormat="1" applyFont="1" applyFill="1" applyBorder="1" applyAlignment="1">
      <alignment horizontal="center" vertical="center" wrapText="1"/>
    </xf>
    <xf numFmtId="0" fontId="6" fillId="0" borderId="39" xfId="78" applyNumberFormat="1" applyFont="1" applyFill="1" applyBorder="1" applyAlignment="1" quotePrefix="1">
      <alignment horizontal="left" vertical="center" wrapText="1"/>
    </xf>
    <xf numFmtId="0" fontId="6" fillId="0" borderId="40" xfId="65" applyNumberFormat="1" applyFont="1" applyFill="1" applyBorder="1" applyAlignment="1">
      <alignment horizontal="left" vertical="center" wrapText="1"/>
      <protection/>
    </xf>
    <xf numFmtId="0" fontId="6" fillId="0" borderId="41" xfId="65" applyNumberFormat="1" applyFont="1" applyFill="1" applyBorder="1" applyAlignment="1">
      <alignment horizontal="left" vertical="center" wrapText="1"/>
      <protection/>
    </xf>
    <xf numFmtId="0" fontId="6" fillId="0" borderId="23" xfId="78" applyNumberFormat="1" applyFont="1" applyFill="1" applyBorder="1" applyAlignment="1" quotePrefix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3" fontId="6" fillId="0" borderId="22" xfId="78" applyNumberFormat="1" applyFont="1" applyFill="1" applyBorder="1" applyAlignment="1" quotePrefix="1">
      <alignment horizontal="center" vertical="center" wrapText="1"/>
    </xf>
    <xf numFmtId="3" fontId="6" fillId="0" borderId="22" xfId="78" applyNumberFormat="1" applyFont="1" applyFill="1" applyBorder="1" applyAlignment="1">
      <alignment horizontal="center" vertical="center" wrapText="1"/>
    </xf>
    <xf numFmtId="3" fontId="6" fillId="0" borderId="42" xfId="78" applyNumberFormat="1" applyFont="1" applyFill="1" applyBorder="1" applyAlignment="1">
      <alignment horizontal="center"/>
    </xf>
    <xf numFmtId="3" fontId="6" fillId="0" borderId="43" xfId="78" applyNumberFormat="1" applyFont="1" applyFill="1" applyBorder="1" applyAlignment="1">
      <alignment horizontal="center"/>
    </xf>
    <xf numFmtId="3" fontId="6" fillId="0" borderId="35" xfId="78" applyNumberFormat="1" applyFont="1" applyFill="1" applyBorder="1" applyAlignment="1">
      <alignment horizontal="center" vertical="center"/>
    </xf>
    <xf numFmtId="3" fontId="6" fillId="0" borderId="7" xfId="78" applyNumberFormat="1" applyFont="1" applyFill="1" applyBorder="1" applyAlignment="1">
      <alignment horizontal="center" vertical="center"/>
    </xf>
    <xf numFmtId="3" fontId="6" fillId="0" borderId="8" xfId="78" applyNumberFormat="1" applyFont="1" applyFill="1" applyBorder="1" applyAlignment="1">
      <alignment horizontal="center" vertical="center"/>
    </xf>
    <xf numFmtId="3" fontId="6" fillId="0" borderId="9" xfId="78" applyNumberFormat="1" applyFont="1" applyFill="1" applyBorder="1" applyAlignment="1">
      <alignment horizontal="center" vertical="center"/>
    </xf>
    <xf numFmtId="0" fontId="6" fillId="0" borderId="28" xfId="67" applyNumberFormat="1" applyFont="1" applyFill="1" applyBorder="1" applyAlignment="1" quotePrefix="1">
      <alignment horizontal="left" vertical="center" wrapText="1"/>
    </xf>
    <xf numFmtId="0" fontId="6" fillId="0" borderId="7" xfId="67" applyNumberFormat="1" applyFont="1" applyFill="1" applyBorder="1" applyAlignment="1" quotePrefix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17" xfId="72" applyNumberFormat="1" applyFont="1" applyFill="1" applyBorder="1" applyAlignment="1">
      <alignment horizontal="left" vertical="center" wrapText="1"/>
      <protection/>
    </xf>
    <xf numFmtId="0" fontId="6" fillId="0" borderId="34" xfId="72" applyNumberFormat="1" applyFont="1" applyFill="1" applyBorder="1" applyAlignment="1">
      <alignment horizontal="left" vertical="center" wrapText="1"/>
      <protection/>
    </xf>
    <xf numFmtId="3" fontId="6" fillId="0" borderId="23" xfId="78" applyNumberFormat="1" applyFont="1" applyFill="1" applyBorder="1" applyAlignment="1" quotePrefix="1">
      <alignment horizontal="center" vertical="center" wrapText="1"/>
    </xf>
    <xf numFmtId="3" fontId="6" fillId="0" borderId="24" xfId="78" applyNumberFormat="1" applyFont="1" applyFill="1" applyBorder="1" applyAlignment="1" quotePrefix="1">
      <alignment horizontal="center" vertical="center" wrapText="1"/>
    </xf>
    <xf numFmtId="3" fontId="14" fillId="0" borderId="14" xfId="78" applyNumberFormat="1" applyFont="1" applyFill="1" applyBorder="1" applyAlignment="1">
      <alignment horizontal="center" vertical="center"/>
    </xf>
    <xf numFmtId="0" fontId="6" fillId="0" borderId="30" xfId="72" applyNumberFormat="1" applyFont="1" applyFill="1" applyBorder="1" applyAlignment="1">
      <alignment horizontal="center" vertical="center" wrapText="1"/>
      <protection/>
    </xf>
    <xf numFmtId="0" fontId="6" fillId="0" borderId="31" xfId="72" applyNumberFormat="1" applyFont="1" applyFill="1" applyBorder="1" applyAlignment="1">
      <alignment horizontal="center" vertical="center" wrapText="1"/>
      <protection/>
    </xf>
    <xf numFmtId="0" fontId="6" fillId="0" borderId="32" xfId="72" applyNumberFormat="1" applyFont="1" applyFill="1" applyBorder="1" applyAlignment="1">
      <alignment horizontal="center" vertical="center" wrapText="1"/>
      <protection/>
    </xf>
    <xf numFmtId="3" fontId="6" fillId="0" borderId="20" xfId="78" applyNumberFormat="1" applyFont="1" applyFill="1" applyBorder="1" applyAlignment="1">
      <alignment horizontal="center" vertical="center"/>
    </xf>
    <xf numFmtId="3" fontId="14" fillId="0" borderId="37" xfId="78" applyNumberFormat="1" applyFont="1" applyFill="1" applyBorder="1" applyAlignment="1" quotePrefix="1">
      <alignment horizontal="center" vertical="center"/>
    </xf>
    <xf numFmtId="0" fontId="6" fillId="0" borderId="40" xfId="78" applyNumberFormat="1" applyFont="1" applyFill="1" applyBorder="1" applyAlignment="1" quotePrefix="1">
      <alignment horizontal="left" vertical="center" wrapText="1"/>
    </xf>
    <xf numFmtId="0" fontId="6" fillId="0" borderId="41" xfId="78" applyNumberFormat="1" applyFont="1" applyFill="1" applyBorder="1" applyAlignment="1" quotePrefix="1">
      <alignment horizontal="left" vertical="center" wrapText="1"/>
    </xf>
    <xf numFmtId="3" fontId="14" fillId="0" borderId="36" xfId="78" applyNumberFormat="1" applyFont="1" applyFill="1" applyBorder="1" applyAlignment="1" quotePrefix="1">
      <alignment horizontal="center" vertical="center"/>
    </xf>
    <xf numFmtId="3" fontId="14" fillId="0" borderId="38" xfId="78" applyNumberFormat="1" applyFont="1" applyFill="1" applyBorder="1" applyAlignment="1" quotePrefix="1">
      <alignment horizontal="center" vertical="center"/>
    </xf>
    <xf numFmtId="3" fontId="6" fillId="0" borderId="39" xfId="78" applyNumberFormat="1" applyFont="1" applyFill="1" applyBorder="1" applyAlignment="1">
      <alignment vertical="center"/>
    </xf>
    <xf numFmtId="3" fontId="6" fillId="0" borderId="40" xfId="78" applyNumberFormat="1" applyFont="1" applyFill="1" applyBorder="1" applyAlignment="1">
      <alignment vertical="center"/>
    </xf>
    <xf numFmtId="3" fontId="6" fillId="0" borderId="41" xfId="78" applyNumberFormat="1" applyFont="1" applyFill="1" applyBorder="1" applyAlignment="1">
      <alignment vertical="center"/>
    </xf>
    <xf numFmtId="3" fontId="6" fillId="0" borderId="30" xfId="78" applyNumberFormat="1" applyFont="1" applyFill="1" applyBorder="1" applyAlignment="1">
      <alignment horizontal="center" vertical="center"/>
    </xf>
    <xf numFmtId="3" fontId="6" fillId="0" borderId="31" xfId="78" applyNumberFormat="1" applyFont="1" applyFill="1" applyBorder="1" applyAlignment="1">
      <alignment horizontal="center" vertical="center"/>
    </xf>
    <xf numFmtId="3" fontId="6" fillId="0" borderId="32" xfId="78" applyNumberFormat="1" applyFont="1" applyFill="1" applyBorder="1" applyAlignment="1">
      <alignment horizontal="center" vertical="center"/>
    </xf>
    <xf numFmtId="0" fontId="6" fillId="0" borderId="33" xfId="78" applyNumberFormat="1" applyFont="1" applyFill="1" applyBorder="1" applyAlignment="1" quotePrefix="1">
      <alignment horizontal="left" vertical="center"/>
    </xf>
    <xf numFmtId="0" fontId="6" fillId="0" borderId="17" xfId="78" applyNumberFormat="1" applyFont="1" applyFill="1" applyBorder="1" applyAlignment="1" quotePrefix="1">
      <alignment horizontal="left" vertical="center"/>
    </xf>
    <xf numFmtId="0" fontId="6" fillId="0" borderId="34" xfId="78" applyNumberFormat="1" applyFont="1" applyFill="1" applyBorder="1" applyAlignment="1" quotePrefix="1">
      <alignment horizontal="left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lmonds" xfId="45"/>
    <cellStyle name="Comma0" xfId="46"/>
    <cellStyle name="Currency" xfId="47"/>
    <cellStyle name="Currency [0]" xfId="48"/>
    <cellStyle name="Currency0" xfId="49"/>
    <cellStyle name="Date" xfId="50"/>
    <cellStyle name="Explanatory Text" xfId="51"/>
    <cellStyle name="Fixed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Hyperlink 3" xfId="61"/>
    <cellStyle name="Input" xfId="62"/>
    <cellStyle name="Linked Cell" xfId="63"/>
    <cellStyle name="Neutral" xfId="64"/>
    <cellStyle name="Normal 10" xfId="65"/>
    <cellStyle name="Normal 11" xfId="66"/>
    <cellStyle name="normal 2" xfId="67"/>
    <cellStyle name="Normal 2 2" xfId="68"/>
    <cellStyle name="Normal 2 3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_Almonds" xfId="77"/>
    <cellStyle name="normal_nuts" xfId="78"/>
    <cellStyle name="Normal_nuts_1" xfId="79"/>
    <cellStyle name="Normal_PeanutUse_1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DS\2010\p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"/>
      <sheetName val="pop-2020"/>
      <sheetName val="pop-2019"/>
      <sheetName val="pop-2018"/>
      <sheetName val="pop-2017"/>
      <sheetName val="pop-2015"/>
      <sheetName val="pop-2014"/>
      <sheetName val="pop-2013"/>
      <sheetName val="pop-2012"/>
      <sheetName val="pop-march2012"/>
      <sheetName val="pop-2011"/>
      <sheetName val="MTED-pop"/>
      <sheetName val="pop-2008"/>
      <sheetName val="pop-2008a"/>
      <sheetName val="pop-2009"/>
      <sheetName val="pop-2009a"/>
      <sheetName val="pop-2010"/>
    </sheetNames>
    <sheetDataSet>
      <sheetData sheetId="0">
        <row r="186">
          <cell r="B186">
            <v>193.223</v>
          </cell>
        </row>
        <row r="187">
          <cell r="B187">
            <v>195.539</v>
          </cell>
        </row>
        <row r="188">
          <cell r="B188">
            <v>197.736</v>
          </cell>
        </row>
        <row r="189">
          <cell r="B189">
            <v>199.808</v>
          </cell>
        </row>
        <row r="190">
          <cell r="B190">
            <v>201.76</v>
          </cell>
        </row>
        <row r="191">
          <cell r="B191">
            <v>203.849</v>
          </cell>
        </row>
        <row r="192">
          <cell r="B192">
            <v>206.46599999999998</v>
          </cell>
        </row>
        <row r="193">
          <cell r="B193">
            <v>208.917</v>
          </cell>
        </row>
        <row r="194">
          <cell r="B194">
            <v>210.985</v>
          </cell>
        </row>
        <row r="195">
          <cell r="B195">
            <v>212.932</v>
          </cell>
        </row>
        <row r="196">
          <cell r="B196">
            <v>214.931</v>
          </cell>
        </row>
        <row r="197">
          <cell r="B197">
            <v>217.095</v>
          </cell>
        </row>
        <row r="198">
          <cell r="B198">
            <v>219.179</v>
          </cell>
        </row>
        <row r="199">
          <cell r="B199">
            <v>221.47699999999998</v>
          </cell>
        </row>
        <row r="200">
          <cell r="B200">
            <v>223.865</v>
          </cell>
        </row>
        <row r="201">
          <cell r="B201">
            <v>226.451</v>
          </cell>
        </row>
        <row r="202">
          <cell r="B202">
            <v>228.937</v>
          </cell>
        </row>
        <row r="203">
          <cell r="B203">
            <v>231.157</v>
          </cell>
        </row>
        <row r="204">
          <cell r="B204">
            <v>233.322</v>
          </cell>
        </row>
        <row r="205">
          <cell r="B205">
            <v>235.385</v>
          </cell>
        </row>
        <row r="206">
          <cell r="B206">
            <v>237.468</v>
          </cell>
        </row>
        <row r="207">
          <cell r="B207">
            <v>239.638</v>
          </cell>
        </row>
        <row r="208">
          <cell r="B208">
            <v>241.784</v>
          </cell>
        </row>
        <row r="209">
          <cell r="B209">
            <v>243.981</v>
          </cell>
        </row>
        <row r="210">
          <cell r="B210">
            <v>246.224</v>
          </cell>
        </row>
        <row r="211">
          <cell r="B211">
            <v>248.659</v>
          </cell>
        </row>
        <row r="212">
          <cell r="B212">
            <v>251.889</v>
          </cell>
        </row>
        <row r="213">
          <cell r="B213">
            <v>255.214</v>
          </cell>
        </row>
        <row r="214">
          <cell r="B214">
            <v>258.679</v>
          </cell>
        </row>
        <row r="215">
          <cell r="B215">
            <v>261.919</v>
          </cell>
        </row>
        <row r="216">
          <cell r="B216">
            <v>265.044</v>
          </cell>
        </row>
        <row r="217">
          <cell r="B217">
            <v>268.151</v>
          </cell>
        </row>
        <row r="218">
          <cell r="B218">
            <v>271.36</v>
          </cell>
        </row>
        <row r="219">
          <cell r="B219">
            <v>274.626</v>
          </cell>
        </row>
        <row r="220">
          <cell r="B220">
            <v>277.79</v>
          </cell>
        </row>
        <row r="221">
          <cell r="B221">
            <v>280.976</v>
          </cell>
        </row>
        <row r="222">
          <cell r="B222">
            <v>283.920402</v>
          </cell>
        </row>
        <row r="223">
          <cell r="B223">
            <v>286.78756</v>
          </cell>
        </row>
        <row r="224">
          <cell r="B224">
            <v>289.517581</v>
          </cell>
        </row>
        <row r="225">
          <cell r="B225">
            <v>292.19189</v>
          </cell>
        </row>
        <row r="226">
          <cell r="B226">
            <v>294.914085</v>
          </cell>
        </row>
        <row r="227">
          <cell r="B227">
            <v>297.646557</v>
          </cell>
        </row>
        <row r="228">
          <cell r="B228">
            <v>300.574481</v>
          </cell>
        </row>
        <row r="229">
          <cell r="B229">
            <v>303.506469</v>
          </cell>
        </row>
        <row r="230">
          <cell r="B230">
            <v>306.207719</v>
          </cell>
        </row>
        <row r="231">
          <cell r="B231">
            <v>308.833264</v>
          </cell>
        </row>
        <row r="232">
          <cell r="B232">
            <v>310.946962</v>
          </cell>
        </row>
        <row r="233">
          <cell r="B233">
            <v>313.149997</v>
          </cell>
        </row>
        <row r="234">
          <cell r="B234">
            <v>315.335976</v>
          </cell>
        </row>
        <row r="235">
          <cell r="B235">
            <v>317.519206</v>
          </cell>
        </row>
        <row r="236">
          <cell r="B236">
            <v>319.83219</v>
          </cell>
        </row>
        <row r="237">
          <cell r="B237">
            <v>322.114094</v>
          </cell>
        </row>
        <row r="238">
          <cell r="B238">
            <v>324.296746</v>
          </cell>
        </row>
        <row r="239">
          <cell r="B239">
            <v>326.163263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</cols>
  <sheetData>
    <row r="2" spans="1:2" ht="12.75">
      <c r="A2" t="s">
        <v>20</v>
      </c>
      <c r="B2" s="1" t="s">
        <v>21</v>
      </c>
    </row>
    <row r="4" spans="1:2" ht="12.75">
      <c r="A4" t="s">
        <v>22</v>
      </c>
      <c r="B4" s="3" t="s">
        <v>31</v>
      </c>
    </row>
    <row r="5" ht="12.75">
      <c r="B5" s="2" t="s">
        <v>23</v>
      </c>
    </row>
    <row r="6" ht="12.75">
      <c r="B6" s="3" t="s">
        <v>33</v>
      </c>
    </row>
    <row r="7" ht="12.75">
      <c r="B7" s="2" t="s">
        <v>32</v>
      </c>
    </row>
    <row r="8" ht="12.75">
      <c r="B8" s="2" t="s">
        <v>24</v>
      </c>
    </row>
    <row r="9" ht="12.75">
      <c r="B9" s="2" t="s">
        <v>25</v>
      </c>
    </row>
    <row r="10" ht="12.75">
      <c r="B10" s="2" t="s">
        <v>26</v>
      </c>
    </row>
    <row r="11" ht="12.75">
      <c r="B11" s="3" t="s">
        <v>27</v>
      </c>
    </row>
    <row r="12" ht="12.75">
      <c r="B12" s="3" t="s">
        <v>119</v>
      </c>
    </row>
    <row r="13" ht="12.75">
      <c r="B13" s="3" t="s">
        <v>29</v>
      </c>
    </row>
    <row r="14" ht="12.75">
      <c r="B14" s="3" t="s">
        <v>28</v>
      </c>
    </row>
    <row r="15" ht="12.75">
      <c r="B15" s="2" t="s">
        <v>30</v>
      </c>
    </row>
  </sheetData>
  <sheetProtection/>
  <hyperlinks>
    <hyperlink ref="B4" location="PeanutPcc!A1" display="PeanutPcc!A1"/>
    <hyperlink ref="B5" location="Peanuts!A1" display="Peanuts!A1"/>
    <hyperlink ref="B7" location="TreeNutsPcc!A1" display="TreeNutsPcc!A1"/>
    <hyperlink ref="B8" location="TreeNuts!A1" display="TreeNuts!A1"/>
    <hyperlink ref="B9" location="Almonds!A1" display="Almonds!A1"/>
    <hyperlink ref="B10" location="Walnuts!A1" display="Walnuts!A1"/>
    <hyperlink ref="B11" location="Hazelnuts!A1" display="Hazelnuts!A1"/>
    <hyperlink ref="B12" location="Pecans!A1" display="Pecans!A1"/>
    <hyperlink ref="B14" location="Macadamias!A1" display="Macadamias!A1"/>
    <hyperlink ref="B13" location="Pistachios!A1" display="Pistachios!A1"/>
    <hyperlink ref="B15" location="Other!A1" display="Other!A1"/>
    <hyperlink ref="B6" location="PeanutUse!A1" display="Peanut use - Supply and utilization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U91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12.7109375" defaultRowHeight="12" customHeight="1"/>
  <cols>
    <col min="1" max="2" width="12.7109375" style="4" customWidth="1"/>
    <col min="3" max="7" width="12.7109375" style="14" customWidth="1"/>
    <col min="8" max="9" width="12.7109375" style="13" customWidth="1"/>
    <col min="10" max="10" width="12.7109375" style="6" customWidth="1"/>
    <col min="11" max="16384" width="12.7109375" style="7" customWidth="1"/>
  </cols>
  <sheetData>
    <row r="1" spans="1:10" s="54" customFormat="1" ht="12" customHeight="1" thickBot="1">
      <c r="A1" s="212" t="s">
        <v>77</v>
      </c>
      <c r="B1" s="212"/>
      <c r="C1" s="212"/>
      <c r="D1" s="212"/>
      <c r="E1" s="212"/>
      <c r="F1" s="212"/>
      <c r="G1" s="212"/>
      <c r="H1" s="212"/>
      <c r="I1" s="307" t="s">
        <v>10</v>
      </c>
      <c r="J1" s="307"/>
    </row>
    <row r="2" spans="1:10" ht="12" customHeight="1" thickTop="1">
      <c r="A2" s="202" t="s">
        <v>36</v>
      </c>
      <c r="B2" s="313" t="s">
        <v>35</v>
      </c>
      <c r="C2" s="20" t="s">
        <v>1</v>
      </c>
      <c r="D2" s="15"/>
      <c r="E2" s="15"/>
      <c r="F2" s="15"/>
      <c r="G2" s="318" t="s">
        <v>70</v>
      </c>
      <c r="H2" s="319"/>
      <c r="I2" s="320" t="s">
        <v>71</v>
      </c>
      <c r="J2" s="321"/>
    </row>
    <row r="3" spans="1:10" ht="12" customHeight="1">
      <c r="A3" s="203"/>
      <c r="B3" s="314"/>
      <c r="C3" s="282" t="s">
        <v>87</v>
      </c>
      <c r="D3" s="316" t="s">
        <v>2</v>
      </c>
      <c r="E3" s="276" t="s">
        <v>105</v>
      </c>
      <c r="F3" s="276" t="s">
        <v>107</v>
      </c>
      <c r="G3" s="317" t="s">
        <v>4</v>
      </c>
      <c r="H3" s="276" t="s">
        <v>106</v>
      </c>
      <c r="I3" s="322"/>
      <c r="J3" s="323"/>
    </row>
    <row r="4" spans="1:10" ht="12" customHeight="1">
      <c r="A4" s="203"/>
      <c r="B4" s="314"/>
      <c r="C4" s="283"/>
      <c r="D4" s="245"/>
      <c r="E4" s="277"/>
      <c r="F4" s="277"/>
      <c r="G4" s="245"/>
      <c r="H4" s="277"/>
      <c r="I4" s="276" t="s">
        <v>3</v>
      </c>
      <c r="J4" s="309" t="s">
        <v>62</v>
      </c>
    </row>
    <row r="5" spans="1:10" ht="12" customHeight="1">
      <c r="A5" s="203"/>
      <c r="B5" s="314"/>
      <c r="C5" s="283"/>
      <c r="D5" s="245"/>
      <c r="E5" s="277"/>
      <c r="F5" s="277"/>
      <c r="G5" s="245"/>
      <c r="H5" s="277"/>
      <c r="I5" s="277"/>
      <c r="J5" s="305"/>
    </row>
    <row r="6" spans="1:10" ht="12" customHeight="1">
      <c r="A6" s="204"/>
      <c r="B6" s="315"/>
      <c r="C6" s="284"/>
      <c r="D6" s="246"/>
      <c r="E6" s="278"/>
      <c r="F6" s="278"/>
      <c r="G6" s="246"/>
      <c r="H6" s="278"/>
      <c r="I6" s="278"/>
      <c r="J6" s="306"/>
    </row>
    <row r="7" spans="1:47" ht="12" customHeight="1">
      <c r="A7" s="9"/>
      <c r="B7" s="111" t="s">
        <v>45</v>
      </c>
      <c r="C7" s="341" t="s">
        <v>52</v>
      </c>
      <c r="D7" s="338"/>
      <c r="E7" s="338"/>
      <c r="F7" s="338"/>
      <c r="G7" s="338"/>
      <c r="H7" s="338"/>
      <c r="I7" s="342"/>
      <c r="J7" s="112" t="s">
        <v>49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</row>
    <row r="8" spans="1:11" s="18" customFormat="1" ht="12" customHeight="1">
      <c r="A8" s="37">
        <v>1965</v>
      </c>
      <c r="B8" s="49">
        <f>'[1]Pop'!$B186</f>
        <v>193.223</v>
      </c>
      <c r="C8" s="64" t="s">
        <v>7</v>
      </c>
      <c r="D8" s="64" t="s">
        <v>7</v>
      </c>
      <c r="E8" s="64" t="s">
        <v>7</v>
      </c>
      <c r="F8" s="64" t="s">
        <v>7</v>
      </c>
      <c r="G8" s="64" t="s">
        <v>7</v>
      </c>
      <c r="H8" s="64" t="s">
        <v>7</v>
      </c>
      <c r="I8" s="64" t="s">
        <v>7</v>
      </c>
      <c r="J8" s="38" t="s">
        <v>7</v>
      </c>
      <c r="K8" s="17"/>
    </row>
    <row r="9" spans="1:11" ht="12" customHeight="1">
      <c r="A9" s="35">
        <v>1966</v>
      </c>
      <c r="B9" s="48">
        <f>'[1]Pop'!$B187</f>
        <v>195.539</v>
      </c>
      <c r="C9" s="62" t="s">
        <v>7</v>
      </c>
      <c r="D9" s="62" t="s">
        <v>7</v>
      </c>
      <c r="E9" s="62" t="s">
        <v>7</v>
      </c>
      <c r="F9" s="62" t="s">
        <v>7</v>
      </c>
      <c r="G9" s="62" t="s">
        <v>7</v>
      </c>
      <c r="H9" s="62" t="s">
        <v>7</v>
      </c>
      <c r="I9" s="62" t="s">
        <v>7</v>
      </c>
      <c r="J9" s="36" t="s">
        <v>7</v>
      </c>
      <c r="K9" s="19"/>
    </row>
    <row r="10" spans="1:11" ht="12" customHeight="1">
      <c r="A10" s="35">
        <v>1967</v>
      </c>
      <c r="B10" s="48">
        <f>'[1]Pop'!$B188</f>
        <v>197.736</v>
      </c>
      <c r="C10" s="62" t="s">
        <v>7</v>
      </c>
      <c r="D10" s="62" t="s">
        <v>7</v>
      </c>
      <c r="E10" s="62" t="s">
        <v>7</v>
      </c>
      <c r="F10" s="62" t="s">
        <v>7</v>
      </c>
      <c r="G10" s="62" t="s">
        <v>7</v>
      </c>
      <c r="H10" s="62" t="s">
        <v>7</v>
      </c>
      <c r="I10" s="62" t="s">
        <v>7</v>
      </c>
      <c r="J10" s="36" t="s">
        <v>7</v>
      </c>
      <c r="K10" s="19"/>
    </row>
    <row r="11" spans="1:11" ht="12" customHeight="1">
      <c r="A11" s="35">
        <v>1968</v>
      </c>
      <c r="B11" s="48">
        <f>'[1]Pop'!$B189</f>
        <v>199.808</v>
      </c>
      <c r="C11" s="62" t="s">
        <v>7</v>
      </c>
      <c r="D11" s="62" t="s">
        <v>7</v>
      </c>
      <c r="E11" s="62" t="s">
        <v>7</v>
      </c>
      <c r="F11" s="62" t="s">
        <v>7</v>
      </c>
      <c r="G11" s="62" t="s">
        <v>7</v>
      </c>
      <c r="H11" s="62" t="s">
        <v>7</v>
      </c>
      <c r="I11" s="62" t="s">
        <v>7</v>
      </c>
      <c r="J11" s="36" t="s">
        <v>7</v>
      </c>
      <c r="K11" s="19"/>
    </row>
    <row r="12" spans="1:11" ht="12" customHeight="1">
      <c r="A12" s="35">
        <v>1969</v>
      </c>
      <c r="B12" s="48">
        <f>'[1]Pop'!$B190</f>
        <v>201.76</v>
      </c>
      <c r="C12" s="62" t="s">
        <v>7</v>
      </c>
      <c r="D12" s="62" t="s">
        <v>7</v>
      </c>
      <c r="E12" s="62" t="s">
        <v>7</v>
      </c>
      <c r="F12" s="62" t="s">
        <v>7</v>
      </c>
      <c r="G12" s="62" t="s">
        <v>7</v>
      </c>
      <c r="H12" s="62" t="s">
        <v>7</v>
      </c>
      <c r="I12" s="62" t="s">
        <v>7</v>
      </c>
      <c r="J12" s="36" t="s">
        <v>7</v>
      </c>
      <c r="K12" s="19"/>
    </row>
    <row r="13" spans="1:11" ht="12" customHeight="1">
      <c r="A13" s="35">
        <v>1970</v>
      </c>
      <c r="B13" s="48">
        <f>'[1]Pop'!$B191</f>
        <v>203.849</v>
      </c>
      <c r="C13" s="62" t="s">
        <v>7</v>
      </c>
      <c r="D13" s="62">
        <v>7488.8</v>
      </c>
      <c r="E13" s="62" t="s">
        <v>7</v>
      </c>
      <c r="F13" s="62">
        <f aca="true" t="shared" si="0" ref="F13:F43">SUM(C13,D13,E13)</f>
        <v>7488.8</v>
      </c>
      <c r="G13" s="62" t="s">
        <v>7</v>
      </c>
      <c r="H13" s="62" t="s">
        <v>7</v>
      </c>
      <c r="I13" s="62">
        <f aca="true" t="shared" si="1" ref="I13:I41">F13-SUM(G13,H13)</f>
        <v>7488.8</v>
      </c>
      <c r="J13" s="36">
        <f aca="true" t="shared" si="2" ref="J13:J41">I13/B13/1000</f>
        <v>0.03673699650231299</v>
      </c>
      <c r="K13" s="19"/>
    </row>
    <row r="14" spans="1:11" ht="12" customHeight="1">
      <c r="A14" s="37">
        <v>1971</v>
      </c>
      <c r="B14" s="49">
        <f>'[1]Pop'!$B192</f>
        <v>206.46599999999998</v>
      </c>
      <c r="C14" s="64" t="s">
        <v>7</v>
      </c>
      <c r="D14" s="64">
        <v>10003.2</v>
      </c>
      <c r="E14" s="64" t="s">
        <v>7</v>
      </c>
      <c r="F14" s="64">
        <f t="shared" si="0"/>
        <v>10003.2</v>
      </c>
      <c r="G14" s="64" t="s">
        <v>7</v>
      </c>
      <c r="H14" s="64" t="s">
        <v>7</v>
      </c>
      <c r="I14" s="64">
        <f t="shared" si="1"/>
        <v>10003.2</v>
      </c>
      <c r="J14" s="38">
        <f t="shared" si="2"/>
        <v>0.048449623666850725</v>
      </c>
      <c r="K14" s="19"/>
    </row>
    <row r="15" spans="1:11" ht="12" customHeight="1">
      <c r="A15" s="37">
        <v>1972</v>
      </c>
      <c r="B15" s="49">
        <f>'[1]Pop'!$B193</f>
        <v>208.917</v>
      </c>
      <c r="C15" s="64" t="s">
        <v>7</v>
      </c>
      <c r="D15" s="64">
        <v>7024.8</v>
      </c>
      <c r="E15" s="64" t="s">
        <v>7</v>
      </c>
      <c r="F15" s="64">
        <f t="shared" si="0"/>
        <v>7024.8</v>
      </c>
      <c r="G15" s="64" t="s">
        <v>7</v>
      </c>
      <c r="H15" s="64" t="s">
        <v>7</v>
      </c>
      <c r="I15" s="64">
        <f t="shared" si="1"/>
        <v>7024.8</v>
      </c>
      <c r="J15" s="38">
        <f t="shared" si="2"/>
        <v>0.03362483665762001</v>
      </c>
      <c r="K15" s="19"/>
    </row>
    <row r="16" spans="1:11" ht="12" customHeight="1">
      <c r="A16" s="37">
        <v>1973</v>
      </c>
      <c r="B16" s="49">
        <f>'[1]Pop'!$B194</f>
        <v>210.985</v>
      </c>
      <c r="C16" s="64" t="s">
        <v>7</v>
      </c>
      <c r="D16" s="64">
        <v>13433.2</v>
      </c>
      <c r="E16" s="64" t="s">
        <v>7</v>
      </c>
      <c r="F16" s="64">
        <f t="shared" si="0"/>
        <v>13433.2</v>
      </c>
      <c r="G16" s="64" t="s">
        <v>7</v>
      </c>
      <c r="H16" s="64" t="s">
        <v>7</v>
      </c>
      <c r="I16" s="64">
        <f t="shared" si="1"/>
        <v>13433.2</v>
      </c>
      <c r="J16" s="38">
        <f t="shared" si="2"/>
        <v>0.06366898120719483</v>
      </c>
      <c r="K16" s="19"/>
    </row>
    <row r="17" spans="1:11" ht="12" customHeight="1">
      <c r="A17" s="37">
        <v>1974</v>
      </c>
      <c r="B17" s="49">
        <f>'[1]Pop'!$B195</f>
        <v>212.932</v>
      </c>
      <c r="C17" s="64" t="s">
        <v>7</v>
      </c>
      <c r="D17" s="64">
        <v>10072.400000000001</v>
      </c>
      <c r="E17" s="64" t="s">
        <v>7</v>
      </c>
      <c r="F17" s="64">
        <f t="shared" si="0"/>
        <v>10072.400000000001</v>
      </c>
      <c r="G17" s="64" t="s">
        <v>7</v>
      </c>
      <c r="H17" s="64" t="s">
        <v>7</v>
      </c>
      <c r="I17" s="64">
        <f t="shared" si="1"/>
        <v>10072.400000000001</v>
      </c>
      <c r="J17" s="38">
        <f t="shared" si="2"/>
        <v>0.04730336445437981</v>
      </c>
      <c r="K17" s="19"/>
    </row>
    <row r="18" spans="1:11" ht="12" customHeight="1">
      <c r="A18" s="37">
        <v>1975</v>
      </c>
      <c r="B18" s="49">
        <f>'[1]Pop'!$B196</f>
        <v>214.931</v>
      </c>
      <c r="C18" s="64" t="s">
        <v>7</v>
      </c>
      <c r="D18" s="64">
        <v>7574.400000000001</v>
      </c>
      <c r="E18" s="64" t="s">
        <v>7</v>
      </c>
      <c r="F18" s="64">
        <f t="shared" si="0"/>
        <v>7574.400000000001</v>
      </c>
      <c r="G18" s="64" t="s">
        <v>7</v>
      </c>
      <c r="H18" s="64" t="s">
        <v>7</v>
      </c>
      <c r="I18" s="64">
        <f t="shared" si="1"/>
        <v>7574.400000000001</v>
      </c>
      <c r="J18" s="38">
        <f t="shared" si="2"/>
        <v>0.035241077369016105</v>
      </c>
      <c r="K18" s="19"/>
    </row>
    <row r="19" spans="1:11" ht="12" customHeight="1">
      <c r="A19" s="35">
        <v>1976</v>
      </c>
      <c r="B19" s="48">
        <f>'[1]Pop'!$B197</f>
        <v>217.095</v>
      </c>
      <c r="C19" s="62" t="s">
        <v>7</v>
      </c>
      <c r="D19" s="62">
        <v>7771.200000000001</v>
      </c>
      <c r="E19" s="62" t="s">
        <v>7</v>
      </c>
      <c r="F19" s="62">
        <f t="shared" si="0"/>
        <v>7771.200000000001</v>
      </c>
      <c r="G19" s="62" t="s">
        <v>7</v>
      </c>
      <c r="H19" s="62" t="s">
        <v>7</v>
      </c>
      <c r="I19" s="62">
        <f t="shared" si="1"/>
        <v>7771.200000000001</v>
      </c>
      <c r="J19" s="36">
        <f t="shared" si="2"/>
        <v>0.03579631037103572</v>
      </c>
      <c r="K19" s="19"/>
    </row>
    <row r="20" spans="1:11" ht="12" customHeight="1">
      <c r="A20" s="35">
        <v>1977</v>
      </c>
      <c r="B20" s="48">
        <f>'[1]Pop'!$B198</f>
        <v>219.179</v>
      </c>
      <c r="C20" s="62">
        <v>1520</v>
      </c>
      <c r="D20" s="62">
        <v>9528</v>
      </c>
      <c r="E20" s="62" t="s">
        <v>7</v>
      </c>
      <c r="F20" s="62">
        <f t="shared" si="0"/>
        <v>11048</v>
      </c>
      <c r="G20" s="62">
        <v>320</v>
      </c>
      <c r="H20" s="62">
        <v>2080</v>
      </c>
      <c r="I20" s="62">
        <f t="shared" si="1"/>
        <v>8648</v>
      </c>
      <c r="J20" s="36">
        <f t="shared" si="2"/>
        <v>0.03945633477659812</v>
      </c>
      <c r="K20" s="19"/>
    </row>
    <row r="21" spans="1:11" ht="12" customHeight="1">
      <c r="A21" s="35">
        <v>1978</v>
      </c>
      <c r="B21" s="48">
        <f>'[1]Pop'!$B199</f>
        <v>221.47699999999998</v>
      </c>
      <c r="C21" s="62">
        <v>840</v>
      </c>
      <c r="D21" s="62">
        <v>6863</v>
      </c>
      <c r="E21" s="62">
        <v>2080</v>
      </c>
      <c r="F21" s="62">
        <f t="shared" si="0"/>
        <v>9783</v>
      </c>
      <c r="G21" s="62">
        <v>160</v>
      </c>
      <c r="H21" s="62">
        <v>1080</v>
      </c>
      <c r="I21" s="62">
        <f t="shared" si="1"/>
        <v>8543</v>
      </c>
      <c r="J21" s="36">
        <f t="shared" si="2"/>
        <v>0.03857285406611071</v>
      </c>
      <c r="K21" s="19"/>
    </row>
    <row r="22" spans="1:11" ht="12" customHeight="1">
      <c r="A22" s="35">
        <v>1979</v>
      </c>
      <c r="B22" s="48">
        <f>'[1]Pop'!$B200</f>
        <v>223.865</v>
      </c>
      <c r="C22" s="62">
        <v>5240</v>
      </c>
      <c r="D22" s="62">
        <v>9219</v>
      </c>
      <c r="E22" s="62">
        <v>1080</v>
      </c>
      <c r="F22" s="62">
        <f t="shared" si="0"/>
        <v>15539</v>
      </c>
      <c r="G22" s="62">
        <v>1400</v>
      </c>
      <c r="H22" s="62">
        <v>5000</v>
      </c>
      <c r="I22" s="62">
        <f t="shared" si="1"/>
        <v>9139</v>
      </c>
      <c r="J22" s="36">
        <f t="shared" si="2"/>
        <v>0.04082371071851339</v>
      </c>
      <c r="K22" s="19"/>
    </row>
    <row r="23" spans="1:11" ht="12" customHeight="1">
      <c r="A23" s="35">
        <v>1980</v>
      </c>
      <c r="B23" s="48">
        <f>'[1]Pop'!$B201</f>
        <v>226.451</v>
      </c>
      <c r="C23" s="62">
        <v>11672.4</v>
      </c>
      <c r="D23" s="62">
        <v>1174.8</v>
      </c>
      <c r="E23" s="62">
        <v>5000</v>
      </c>
      <c r="F23" s="62">
        <f t="shared" si="0"/>
        <v>17847.199999999997</v>
      </c>
      <c r="G23" s="62">
        <v>1840</v>
      </c>
      <c r="H23" s="62">
        <v>5135.164</v>
      </c>
      <c r="I23" s="62">
        <f t="shared" si="1"/>
        <v>10872.035999999996</v>
      </c>
      <c r="J23" s="36">
        <f t="shared" si="2"/>
        <v>0.04801054532768677</v>
      </c>
      <c r="K23" s="19"/>
    </row>
    <row r="24" spans="1:11" ht="12" customHeight="1">
      <c r="A24" s="37">
        <v>1981</v>
      </c>
      <c r="B24" s="49">
        <f>'[1]Pop'!$B202</f>
        <v>228.937</v>
      </c>
      <c r="C24" s="64">
        <v>5887.8</v>
      </c>
      <c r="D24" s="64">
        <v>1816.8000000000002</v>
      </c>
      <c r="E24" s="64">
        <v>5135.164</v>
      </c>
      <c r="F24" s="64">
        <f t="shared" si="0"/>
        <v>12839.764</v>
      </c>
      <c r="G24" s="64">
        <v>1480</v>
      </c>
      <c r="H24" s="64">
        <v>2061.332</v>
      </c>
      <c r="I24" s="64">
        <f t="shared" si="1"/>
        <v>9298.431999999999</v>
      </c>
      <c r="J24" s="38">
        <f t="shared" si="2"/>
        <v>0.040615680296326055</v>
      </c>
      <c r="K24" s="19"/>
    </row>
    <row r="25" spans="1:11" ht="12" customHeight="1">
      <c r="A25" s="37">
        <v>1982</v>
      </c>
      <c r="B25" s="49">
        <f>'[1]Pop'!$B203</f>
        <v>231.157</v>
      </c>
      <c r="C25" s="64">
        <v>16985.6</v>
      </c>
      <c r="D25" s="64">
        <v>2818.6</v>
      </c>
      <c r="E25" s="64">
        <v>2061.332</v>
      </c>
      <c r="F25" s="64">
        <f t="shared" si="0"/>
        <v>21865.531999999996</v>
      </c>
      <c r="G25" s="64">
        <v>3247.44</v>
      </c>
      <c r="H25" s="64">
        <v>6580.7300000000005</v>
      </c>
      <c r="I25" s="64">
        <f t="shared" si="1"/>
        <v>12037.361999999996</v>
      </c>
      <c r="J25" s="38">
        <f t="shared" si="2"/>
        <v>0.052074399650454</v>
      </c>
      <c r="K25" s="19"/>
    </row>
    <row r="26" spans="1:11" ht="12" customHeight="1">
      <c r="A26" s="37">
        <v>1983</v>
      </c>
      <c r="B26" s="49">
        <f>'[1]Pop'!$B204</f>
        <v>233.322</v>
      </c>
      <c r="C26" s="64">
        <v>11114.699999999999</v>
      </c>
      <c r="D26" s="64">
        <v>6683</v>
      </c>
      <c r="E26" s="64">
        <v>6580.7300000000005</v>
      </c>
      <c r="F26" s="64">
        <f t="shared" si="0"/>
        <v>24378.429999999997</v>
      </c>
      <c r="G26" s="64">
        <v>1815.204</v>
      </c>
      <c r="H26" s="64">
        <v>4976.724</v>
      </c>
      <c r="I26" s="64">
        <f t="shared" si="1"/>
        <v>17586.501999999997</v>
      </c>
      <c r="J26" s="38">
        <f t="shared" si="2"/>
        <v>0.07537438389864648</v>
      </c>
      <c r="K26" s="19"/>
    </row>
    <row r="27" spans="1:11" ht="12" customHeight="1">
      <c r="A27" s="37">
        <v>1984</v>
      </c>
      <c r="B27" s="49">
        <f>'[1]Pop'!$B205</f>
        <v>235.385</v>
      </c>
      <c r="C27" s="64">
        <v>27507.2</v>
      </c>
      <c r="D27" s="64">
        <v>7283.6</v>
      </c>
      <c r="E27" s="64">
        <v>4976.724</v>
      </c>
      <c r="F27" s="64">
        <f t="shared" si="0"/>
        <v>39767.524000000005</v>
      </c>
      <c r="G27" s="64">
        <v>2758.348</v>
      </c>
      <c r="H27" s="64">
        <v>11256.132</v>
      </c>
      <c r="I27" s="64">
        <f t="shared" si="1"/>
        <v>25753.044000000005</v>
      </c>
      <c r="J27" s="38">
        <f t="shared" si="2"/>
        <v>0.1094081780912123</v>
      </c>
      <c r="K27" s="19"/>
    </row>
    <row r="28" spans="1:11" ht="12" customHeight="1">
      <c r="A28" s="37">
        <v>1985</v>
      </c>
      <c r="B28" s="49">
        <f>'[1]Pop'!$B206</f>
        <v>237.468</v>
      </c>
      <c r="C28" s="64">
        <v>11517.5</v>
      </c>
      <c r="D28" s="64">
        <v>14875.2</v>
      </c>
      <c r="E28" s="64">
        <v>11256.132</v>
      </c>
      <c r="F28" s="64">
        <f t="shared" si="0"/>
        <v>37648.832</v>
      </c>
      <c r="G28" s="64">
        <v>1658.4499999999998</v>
      </c>
      <c r="H28" s="64">
        <v>7362.349999999999</v>
      </c>
      <c r="I28" s="64">
        <f t="shared" si="1"/>
        <v>28628.032000000003</v>
      </c>
      <c r="J28" s="38">
        <f t="shared" si="2"/>
        <v>0.12055532534909968</v>
      </c>
      <c r="K28" s="19"/>
    </row>
    <row r="29" spans="1:11" ht="12" customHeight="1">
      <c r="A29" s="35">
        <v>1986</v>
      </c>
      <c r="B29" s="48">
        <f>'[1]Pop'!$B207</f>
        <v>239.638</v>
      </c>
      <c r="C29" s="62">
        <v>31005.000000000004</v>
      </c>
      <c r="D29" s="62">
        <v>5356.8</v>
      </c>
      <c r="E29" s="62">
        <v>7362.349999999999</v>
      </c>
      <c r="F29" s="62">
        <f t="shared" si="0"/>
        <v>43724.15</v>
      </c>
      <c r="G29" s="62">
        <v>2183.156</v>
      </c>
      <c r="H29" s="62">
        <v>15004.882000000001</v>
      </c>
      <c r="I29" s="62">
        <f t="shared" si="1"/>
        <v>26536.112</v>
      </c>
      <c r="J29" s="36">
        <f t="shared" si="2"/>
        <v>0.11073415735400897</v>
      </c>
      <c r="K29" s="19"/>
    </row>
    <row r="30" spans="1:11" ht="12" customHeight="1">
      <c r="A30" s="35">
        <v>1987</v>
      </c>
      <c r="B30" s="48">
        <f>'[1]Pop'!$B208</f>
        <v>241.784</v>
      </c>
      <c r="C30" s="62">
        <v>14579.032</v>
      </c>
      <c r="D30" s="62">
        <v>2165.8</v>
      </c>
      <c r="E30" s="62">
        <v>15004.882000000001</v>
      </c>
      <c r="F30" s="62">
        <f t="shared" si="0"/>
        <v>31749.714</v>
      </c>
      <c r="G30" s="62">
        <v>3469.306</v>
      </c>
      <c r="H30" s="62">
        <v>5486.811</v>
      </c>
      <c r="I30" s="62">
        <f t="shared" si="1"/>
        <v>22793.597</v>
      </c>
      <c r="J30" s="36">
        <f t="shared" si="2"/>
        <v>0.09427256145981538</v>
      </c>
      <c r="K30" s="19"/>
    </row>
    <row r="31" spans="1:11" ht="12" customHeight="1">
      <c r="A31" s="35">
        <v>1988</v>
      </c>
      <c r="B31" s="48">
        <f>'[1]Pop'!$B209</f>
        <v>243.981</v>
      </c>
      <c r="C31" s="62">
        <v>44752.14</v>
      </c>
      <c r="D31" s="62">
        <v>854.2</v>
      </c>
      <c r="E31" s="62">
        <v>5486.811</v>
      </c>
      <c r="F31" s="62">
        <f t="shared" si="0"/>
        <v>51093.151</v>
      </c>
      <c r="G31" s="62">
        <v>6441.826</v>
      </c>
      <c r="H31" s="62">
        <v>14897.464</v>
      </c>
      <c r="I31" s="62">
        <f t="shared" si="1"/>
        <v>29753.860999999997</v>
      </c>
      <c r="J31" s="36">
        <f t="shared" si="2"/>
        <v>0.12195154950590414</v>
      </c>
      <c r="K31" s="19"/>
    </row>
    <row r="32" spans="1:11" ht="12" customHeight="1">
      <c r="A32" s="35">
        <v>1989</v>
      </c>
      <c r="B32" s="48">
        <f>'[1]Pop'!$B210</f>
        <v>246.224</v>
      </c>
      <c r="C32" s="62">
        <v>18029.329</v>
      </c>
      <c r="D32" s="62">
        <v>2124.3737592</v>
      </c>
      <c r="E32" s="62">
        <v>14897.464</v>
      </c>
      <c r="F32" s="62">
        <f t="shared" si="0"/>
        <v>35051.1667592</v>
      </c>
      <c r="G32" s="62">
        <v>5519.423295918</v>
      </c>
      <c r="H32" s="62">
        <v>10044.827000000001</v>
      </c>
      <c r="I32" s="62">
        <f t="shared" si="1"/>
        <v>19486.916463282</v>
      </c>
      <c r="J32" s="36">
        <f t="shared" si="2"/>
        <v>0.07914304236500909</v>
      </c>
      <c r="K32" s="19"/>
    </row>
    <row r="33" spans="1:11" ht="12" customHeight="1">
      <c r="A33" s="35">
        <v>1990</v>
      </c>
      <c r="B33" s="48">
        <f>'[1]Pop'!$B211</f>
        <v>248.659</v>
      </c>
      <c r="C33" s="62">
        <v>42047.24409448819</v>
      </c>
      <c r="D33" s="62">
        <v>852.7477896000001</v>
      </c>
      <c r="E33" s="62">
        <v>10044.827000000001</v>
      </c>
      <c r="F33" s="62">
        <f t="shared" si="0"/>
        <v>52944.81888408819</v>
      </c>
      <c r="G33" s="62">
        <v>8681.931630212599</v>
      </c>
      <c r="H33" s="62">
        <v>16863.68622047244</v>
      </c>
      <c r="I33" s="62">
        <f t="shared" si="1"/>
        <v>27399.201033403155</v>
      </c>
      <c r="J33" s="36">
        <f t="shared" si="2"/>
        <v>0.11018785177050963</v>
      </c>
      <c r="K33" s="19"/>
    </row>
    <row r="34" spans="1:11" ht="12" customHeight="1">
      <c r="A34" s="37">
        <v>1991</v>
      </c>
      <c r="B34" s="49">
        <f>'[1]Pop'!$B212</f>
        <v>251.889</v>
      </c>
      <c r="C34" s="64">
        <v>25476.333333333332</v>
      </c>
      <c r="D34" s="64">
        <v>249.56321040000003</v>
      </c>
      <c r="E34" s="64">
        <v>16863.68622047244</v>
      </c>
      <c r="F34" s="64">
        <f t="shared" si="0"/>
        <v>42589.58276420577</v>
      </c>
      <c r="G34" s="64">
        <v>15413.247276</v>
      </c>
      <c r="H34" s="64">
        <v>6072.166666666667</v>
      </c>
      <c r="I34" s="64">
        <f t="shared" si="1"/>
        <v>21104.168821539104</v>
      </c>
      <c r="J34" s="38">
        <f t="shared" si="2"/>
        <v>0.0837836063565265</v>
      </c>
      <c r="K34" s="19"/>
    </row>
    <row r="35" spans="1:11" ht="12" customHeight="1">
      <c r="A35" s="37">
        <v>1992</v>
      </c>
      <c r="B35" s="49">
        <f>'[1]Pop'!$B213</f>
        <v>255.214</v>
      </c>
      <c r="C35" s="64">
        <v>65361.53846153847</v>
      </c>
      <c r="D35" s="64">
        <v>395.9501112000001</v>
      </c>
      <c r="E35" s="64">
        <v>6072.166666666667</v>
      </c>
      <c r="F35" s="64">
        <f t="shared" si="0"/>
        <v>71829.65523940514</v>
      </c>
      <c r="G35" s="64">
        <v>27763.14401861539</v>
      </c>
      <c r="H35" s="64">
        <v>17595.415384615386</v>
      </c>
      <c r="I35" s="64">
        <f t="shared" si="1"/>
        <v>26471.09583617437</v>
      </c>
      <c r="J35" s="38">
        <f t="shared" si="2"/>
        <v>0.10372117452872637</v>
      </c>
      <c r="K35" s="19"/>
    </row>
    <row r="36" spans="1:11" ht="12" customHeight="1">
      <c r="A36" s="37">
        <v>1993</v>
      </c>
      <c r="B36" s="49">
        <f>'[1]Pop'!$B214</f>
        <v>258.679</v>
      </c>
      <c r="C36" s="64">
        <v>61910.5641025641</v>
      </c>
      <c r="D36" s="64">
        <v>493.83532800000006</v>
      </c>
      <c r="E36" s="64">
        <v>17595.415384615386</v>
      </c>
      <c r="F36" s="64">
        <f t="shared" si="0"/>
        <v>79999.81481517949</v>
      </c>
      <c r="G36" s="64">
        <v>21065.615440153848</v>
      </c>
      <c r="H36" s="64">
        <v>25672.30769230769</v>
      </c>
      <c r="I36" s="64">
        <f t="shared" si="1"/>
        <v>33261.89168271795</v>
      </c>
      <c r="J36" s="38">
        <f t="shared" si="2"/>
        <v>0.1285836565114213</v>
      </c>
      <c r="K36" s="19"/>
    </row>
    <row r="37" spans="1:11" ht="12" customHeight="1">
      <c r="A37" s="37">
        <v>1994</v>
      </c>
      <c r="B37" s="49">
        <f>'[1]Pop'!$B215</f>
        <v>261.919</v>
      </c>
      <c r="C37" s="64">
        <v>51250</v>
      </c>
      <c r="D37" s="65">
        <v>731.8000000000001</v>
      </c>
      <c r="E37" s="64">
        <v>25672.30769230769</v>
      </c>
      <c r="F37" s="64">
        <f t="shared" si="0"/>
        <v>77654.10769230769</v>
      </c>
      <c r="G37" s="64">
        <v>25275.20348837209</v>
      </c>
      <c r="H37" s="65">
        <v>16824.857558139534</v>
      </c>
      <c r="I37" s="64">
        <f t="shared" si="1"/>
        <v>35554.046645796065</v>
      </c>
      <c r="J37" s="38">
        <f t="shared" si="2"/>
        <v>0.13574443490466925</v>
      </c>
      <c r="K37" s="19"/>
    </row>
    <row r="38" spans="1:11" ht="12" customHeight="1">
      <c r="A38" s="37">
        <v>1995</v>
      </c>
      <c r="B38" s="49">
        <f>'[1]Pop'!$B216</f>
        <v>265.044</v>
      </c>
      <c r="C38" s="64">
        <v>59504.48148148148</v>
      </c>
      <c r="D38" s="64">
        <v>422</v>
      </c>
      <c r="E38" s="64">
        <v>16824.857558139534</v>
      </c>
      <c r="F38" s="64">
        <f t="shared" si="0"/>
        <v>76751.33903962102</v>
      </c>
      <c r="G38" s="64">
        <v>31539.881481481483</v>
      </c>
      <c r="H38" s="64">
        <v>13794.688992592592</v>
      </c>
      <c r="I38" s="64">
        <f t="shared" si="1"/>
        <v>31416.76856554694</v>
      </c>
      <c r="J38" s="38">
        <f t="shared" si="2"/>
        <v>0.11853416249961117</v>
      </c>
      <c r="K38" s="19"/>
    </row>
    <row r="39" spans="1:11" ht="12" customHeight="1">
      <c r="A39" s="35">
        <v>1996</v>
      </c>
      <c r="B39" s="48">
        <f>'[1]Pop'!$B217</f>
        <v>268.151</v>
      </c>
      <c r="C39" s="62">
        <v>40425</v>
      </c>
      <c r="D39" s="62">
        <v>943.8</v>
      </c>
      <c r="E39" s="62">
        <v>13794.688992592592</v>
      </c>
      <c r="F39" s="62">
        <f t="shared" si="0"/>
        <v>55163.488992592596</v>
      </c>
      <c r="G39" s="62">
        <v>25235.051</v>
      </c>
      <c r="H39" s="62">
        <v>7695.79</v>
      </c>
      <c r="I39" s="62">
        <f t="shared" si="1"/>
        <v>22232.647992592596</v>
      </c>
      <c r="J39" s="36">
        <f t="shared" si="2"/>
        <v>0.08291092702467115</v>
      </c>
      <c r="K39" s="19"/>
    </row>
    <row r="40" spans="1:11" ht="12" customHeight="1">
      <c r="A40" s="35">
        <v>1997</v>
      </c>
      <c r="B40" s="48">
        <f>'[1]Pop'!$B218</f>
        <v>271.36</v>
      </c>
      <c r="C40" s="62">
        <v>74930.23255813953</v>
      </c>
      <c r="D40" s="62">
        <v>416.6</v>
      </c>
      <c r="E40" s="62">
        <v>7695.79</v>
      </c>
      <c r="F40" s="62">
        <f t="shared" si="0"/>
        <v>83042.62255813953</v>
      </c>
      <c r="G40" s="62">
        <v>36151.98723255814</v>
      </c>
      <c r="H40" s="62">
        <v>9742.347732558139</v>
      </c>
      <c r="I40" s="62">
        <f t="shared" si="1"/>
        <v>37148.28759302325</v>
      </c>
      <c r="J40" s="36">
        <f t="shared" si="2"/>
        <v>0.13689669661344062</v>
      </c>
      <c r="K40" s="19"/>
    </row>
    <row r="41" spans="1:11" ht="12" customHeight="1">
      <c r="A41" s="35">
        <v>1998</v>
      </c>
      <c r="B41" s="48">
        <f>'[1]Pop'!$B219</f>
        <v>274.626</v>
      </c>
      <c r="C41" s="62">
        <v>78208</v>
      </c>
      <c r="D41" s="62">
        <v>548.7884</v>
      </c>
      <c r="E41" s="62">
        <v>9742.347732558139</v>
      </c>
      <c r="F41" s="62">
        <f t="shared" si="0"/>
        <v>88499.13613255814</v>
      </c>
      <c r="G41" s="62">
        <v>25792.95752</v>
      </c>
      <c r="H41" s="62">
        <v>21263.576688</v>
      </c>
      <c r="I41" s="62">
        <f t="shared" si="1"/>
        <v>41442.60192455814</v>
      </c>
      <c r="J41" s="36">
        <f t="shared" si="2"/>
        <v>0.15090560225382207</v>
      </c>
      <c r="K41" s="19"/>
    </row>
    <row r="42" spans="1:11" ht="12" customHeight="1">
      <c r="A42" s="35">
        <v>1999</v>
      </c>
      <c r="B42" s="48">
        <f>'[1]Pop'!$B220</f>
        <v>277.79</v>
      </c>
      <c r="C42" s="62">
        <v>58083.33333333333</v>
      </c>
      <c r="D42" s="62">
        <v>296.6126</v>
      </c>
      <c r="E42" s="62">
        <v>21263.576688</v>
      </c>
      <c r="F42" s="62">
        <f t="shared" si="0"/>
        <v>79643.52262133334</v>
      </c>
      <c r="G42" s="62">
        <v>19803.025277777775</v>
      </c>
      <c r="H42" s="62">
        <v>10462.0735</v>
      </c>
      <c r="I42" s="62">
        <f aca="true" t="shared" si="3" ref="I42:I47">F42-SUM(G42,H42)</f>
        <v>49378.42384355556</v>
      </c>
      <c r="J42" s="36">
        <f aca="true" t="shared" si="4" ref="J42:J47">I42/B42/1000</f>
        <v>0.1777545046385959</v>
      </c>
      <c r="K42" s="19"/>
    </row>
    <row r="43" spans="1:11" ht="12" customHeight="1">
      <c r="A43" s="35">
        <v>2000</v>
      </c>
      <c r="B43" s="48">
        <f>'[1]Pop'!$B221</f>
        <v>280.976</v>
      </c>
      <c r="C43" s="62">
        <v>114164.15094339623</v>
      </c>
      <c r="D43" s="62">
        <v>920.398794</v>
      </c>
      <c r="E43" s="62">
        <v>10462.0735</v>
      </c>
      <c r="F43" s="62">
        <f t="shared" si="0"/>
        <v>125546.62323739623</v>
      </c>
      <c r="G43" s="62">
        <v>32641.27956603773</v>
      </c>
      <c r="H43" s="62">
        <v>33328.74822075472</v>
      </c>
      <c r="I43" s="62">
        <f t="shared" si="3"/>
        <v>59576.59545060377</v>
      </c>
      <c r="J43" s="36">
        <f t="shared" si="4"/>
        <v>0.21203446362181738</v>
      </c>
      <c r="K43" s="19"/>
    </row>
    <row r="44" spans="1:11" ht="12" customHeight="1">
      <c r="A44" s="37">
        <v>2001</v>
      </c>
      <c r="B44" s="49">
        <f>'[1]Pop'!$B222</f>
        <v>283.920402</v>
      </c>
      <c r="C44" s="64">
        <v>80733.33333333334</v>
      </c>
      <c r="D44" s="64">
        <v>532.2860000000001</v>
      </c>
      <c r="E44" s="64">
        <v>33328.74822075472</v>
      </c>
      <c r="F44" s="64">
        <f aca="true" t="shared" si="5" ref="F44:F49">SUM(C44,D44,E44)</f>
        <v>114594.36755408806</v>
      </c>
      <c r="G44" s="64">
        <v>44744.197507246376</v>
      </c>
      <c r="H44" s="64">
        <v>12424.595939130435</v>
      </c>
      <c r="I44" s="64">
        <f t="shared" si="3"/>
        <v>57425.574107711254</v>
      </c>
      <c r="J44" s="38">
        <f t="shared" si="4"/>
        <v>0.20225941391739521</v>
      </c>
      <c r="K44" s="19"/>
    </row>
    <row r="45" spans="1:11" ht="12" customHeight="1">
      <c r="A45" s="37">
        <v>2002</v>
      </c>
      <c r="B45" s="49">
        <f>'[1]Pop'!$B223</f>
        <v>286.78756</v>
      </c>
      <c r="C45" s="64">
        <v>149513.11475409838</v>
      </c>
      <c r="D45" s="64">
        <v>764.0780000000001</v>
      </c>
      <c r="E45" s="64">
        <v>12424.595939130435</v>
      </c>
      <c r="F45" s="64">
        <f t="shared" si="5"/>
        <v>162701.78869322882</v>
      </c>
      <c r="G45" s="64">
        <v>44448.92406557378</v>
      </c>
      <c r="H45" s="64">
        <v>56179.99425573771</v>
      </c>
      <c r="I45" s="64">
        <f t="shared" si="3"/>
        <v>62072.870371917335</v>
      </c>
      <c r="J45" s="38">
        <f t="shared" si="4"/>
        <v>0.2164419906216202</v>
      </c>
      <c r="K45" s="19"/>
    </row>
    <row r="46" spans="1:11" ht="12" customHeight="1">
      <c r="A46" s="37">
        <v>2003</v>
      </c>
      <c r="B46" s="49">
        <f>'[1]Pop'!$B224</f>
        <v>289.517581</v>
      </c>
      <c r="C46" s="64">
        <v>56217.24137931035</v>
      </c>
      <c r="D46" s="64">
        <v>1459.458</v>
      </c>
      <c r="E46" s="64">
        <v>56179.99425573771</v>
      </c>
      <c r="F46" s="64">
        <f t="shared" si="5"/>
        <v>113856.69363504805</v>
      </c>
      <c r="G46" s="64">
        <v>35550.89337931035</v>
      </c>
      <c r="H46" s="64">
        <v>22940.837931034483</v>
      </c>
      <c r="I46" s="64">
        <f t="shared" si="3"/>
        <v>55364.96232470322</v>
      </c>
      <c r="J46" s="38">
        <f t="shared" si="4"/>
        <v>0.19123177989216214</v>
      </c>
      <c r="K46" s="19"/>
    </row>
    <row r="47" spans="1:11" ht="12" customHeight="1">
      <c r="A47" s="37">
        <v>2004</v>
      </c>
      <c r="B47" s="49">
        <f>'[1]Pop'!$B225</f>
        <v>292.19189</v>
      </c>
      <c r="C47" s="64">
        <v>170515.05376344087</v>
      </c>
      <c r="D47" s="64">
        <v>798.098</v>
      </c>
      <c r="E47" s="64">
        <v>22940.837931034483</v>
      </c>
      <c r="F47" s="64">
        <f t="shared" si="5"/>
        <v>194253.98969447534</v>
      </c>
      <c r="G47" s="64">
        <v>74549.58859139786</v>
      </c>
      <c r="H47" s="64">
        <v>42317.47741935484</v>
      </c>
      <c r="I47" s="64">
        <f t="shared" si="3"/>
        <v>77386.92368372265</v>
      </c>
      <c r="J47" s="38">
        <f t="shared" si="4"/>
        <v>0.2648496632939492</v>
      </c>
      <c r="K47" s="19"/>
    </row>
    <row r="48" spans="1:11" ht="12" customHeight="1">
      <c r="A48" s="37">
        <v>2005</v>
      </c>
      <c r="B48" s="49">
        <f>'[1]Pop'!$B226</f>
        <v>294.914085</v>
      </c>
      <c r="C48" s="64">
        <v>139002.94117647057</v>
      </c>
      <c r="D48" s="64">
        <v>912.3660324906</v>
      </c>
      <c r="E48" s="64">
        <v>42317.47741935484</v>
      </c>
      <c r="F48" s="64">
        <f t="shared" si="5"/>
        <v>182232.784628316</v>
      </c>
      <c r="G48" s="64">
        <v>69332.20605407117</v>
      </c>
      <c r="H48" s="64">
        <v>67146.85885588235</v>
      </c>
      <c r="I48" s="64">
        <f aca="true" t="shared" si="6" ref="I48:I53">F48-SUM(G48,H48)</f>
        <v>45753.719718362496</v>
      </c>
      <c r="J48" s="38">
        <f aca="true" t="shared" si="7" ref="J48:J53">I48/B48/1000</f>
        <v>0.1551425382696201</v>
      </c>
      <c r="K48" s="19"/>
    </row>
    <row r="49" spans="1:11" ht="12" customHeight="1">
      <c r="A49" s="35">
        <v>2006</v>
      </c>
      <c r="B49" s="48">
        <f>'[1]Pop'!$B227</f>
        <v>297.646557</v>
      </c>
      <c r="C49" s="62">
        <v>119000</v>
      </c>
      <c r="D49" s="62">
        <v>1387.95</v>
      </c>
      <c r="E49" s="62">
        <v>67146.85885588235</v>
      </c>
      <c r="F49" s="62">
        <f t="shared" si="5"/>
        <v>187534.80885588235</v>
      </c>
      <c r="G49" s="62">
        <v>80061.08598671401</v>
      </c>
      <c r="H49" s="62">
        <v>56628.93450000001</v>
      </c>
      <c r="I49" s="62">
        <f t="shared" si="6"/>
        <v>50844.788369168324</v>
      </c>
      <c r="J49" s="36">
        <f t="shared" si="7"/>
        <v>0.17082269951863857</v>
      </c>
      <c r="K49" s="19"/>
    </row>
    <row r="50" spans="1:11" ht="12" customHeight="1">
      <c r="A50" s="35">
        <v>2007</v>
      </c>
      <c r="B50" s="48">
        <f>'[1]Pop'!$B228</f>
        <v>300.574481</v>
      </c>
      <c r="C50" s="62">
        <v>206997.59036144576</v>
      </c>
      <c r="D50" s="62">
        <v>942.828</v>
      </c>
      <c r="E50" s="62">
        <v>56628.93450000001</v>
      </c>
      <c r="F50" s="62">
        <f aca="true" t="shared" si="8" ref="F50:F61">SUM(C50,D50,E50)</f>
        <v>264569.3528614458</v>
      </c>
      <c r="G50" s="62">
        <v>128493.75052289155</v>
      </c>
      <c r="H50" s="62">
        <v>67304.30615903615</v>
      </c>
      <c r="I50" s="62">
        <f t="shared" si="6"/>
        <v>68771.2961795181</v>
      </c>
      <c r="J50" s="36">
        <f t="shared" si="7"/>
        <v>0.22879951734664428</v>
      </c>
      <c r="K50" s="19"/>
    </row>
    <row r="51" spans="1:11" ht="12" customHeight="1">
      <c r="A51" s="35">
        <v>2008</v>
      </c>
      <c r="B51" s="48">
        <f>'[1]Pop'!$B229</f>
        <v>303.506469</v>
      </c>
      <c r="C51" s="62">
        <v>135391.914893617</v>
      </c>
      <c r="D51" s="62">
        <v>940.7824</v>
      </c>
      <c r="E51" s="62">
        <v>67304.30615903615</v>
      </c>
      <c r="F51" s="62">
        <f t="shared" si="8"/>
        <v>203637.00345265315</v>
      </c>
      <c r="G51" s="62">
        <v>139797.1156035915</v>
      </c>
      <c r="H51" s="62">
        <v>32921.88328723404</v>
      </c>
      <c r="I51" s="62">
        <f t="shared" si="6"/>
        <v>30918.004561827605</v>
      </c>
      <c r="J51" s="36">
        <f t="shared" si="7"/>
        <v>0.10186934289637038</v>
      </c>
      <c r="K51" s="19"/>
    </row>
    <row r="52" spans="1:11" ht="12" customHeight="1">
      <c r="A52" s="35">
        <v>2009</v>
      </c>
      <c r="B52" s="48">
        <f>'[1]Pop'!$B230</f>
        <v>306.207719</v>
      </c>
      <c r="C52" s="62">
        <v>174769.23076923078</v>
      </c>
      <c r="D52" s="62">
        <v>1294.4288179999999</v>
      </c>
      <c r="E52" s="62">
        <v>32921.88328723404</v>
      </c>
      <c r="F52" s="62">
        <f t="shared" si="8"/>
        <v>208985.54287446482</v>
      </c>
      <c r="G52" s="62">
        <v>133176.54546107692</v>
      </c>
      <c r="H52" s="62">
        <v>21212.66987692308</v>
      </c>
      <c r="I52" s="62">
        <f t="shared" si="6"/>
        <v>54596.327536464814</v>
      </c>
      <c r="J52" s="36">
        <f t="shared" si="7"/>
        <v>0.17829833850943783</v>
      </c>
      <c r="K52" s="19"/>
    </row>
    <row r="53" spans="1:11" ht="12" customHeight="1">
      <c r="A53" s="35">
        <v>2010</v>
      </c>
      <c r="B53" s="48">
        <f>'[1]Pop'!$B231</f>
        <v>308.833264</v>
      </c>
      <c r="C53" s="62">
        <v>250125</v>
      </c>
      <c r="D53" s="62">
        <v>549.57479</v>
      </c>
      <c r="E53" s="62">
        <v>21212.66987692308</v>
      </c>
      <c r="F53" s="62">
        <f t="shared" si="8"/>
        <v>271887.24466692307</v>
      </c>
      <c r="G53" s="62">
        <v>145884.130229375</v>
      </c>
      <c r="H53" s="62">
        <v>72472.13108333333</v>
      </c>
      <c r="I53" s="62">
        <f t="shared" si="6"/>
        <v>53530.98335421475</v>
      </c>
      <c r="J53" s="36">
        <f t="shared" si="7"/>
        <v>0.1733329585708577</v>
      </c>
      <c r="K53" s="19"/>
    </row>
    <row r="54" spans="1:11" ht="12" customHeight="1">
      <c r="A54" s="88">
        <v>2011</v>
      </c>
      <c r="B54" s="89">
        <f>'[1]Pop'!$B232</f>
        <v>310.946962</v>
      </c>
      <c r="C54" s="92">
        <v>222000</v>
      </c>
      <c r="D54" s="92">
        <v>919.809756</v>
      </c>
      <c r="E54" s="92">
        <v>72472.13108333333</v>
      </c>
      <c r="F54" s="92">
        <f t="shared" si="8"/>
        <v>295391.94083933334</v>
      </c>
      <c r="G54" s="92">
        <v>172788.40113500002</v>
      </c>
      <c r="H54" s="92">
        <v>45330.773</v>
      </c>
      <c r="I54" s="92">
        <f aca="true" t="shared" si="9" ref="I54:I59">F54-SUM(G54,H54)</f>
        <v>77272.7667043333</v>
      </c>
      <c r="J54" s="95">
        <f aca="true" t="shared" si="10" ref="J54:J59">I54/B54/1000</f>
        <v>0.24850786837510028</v>
      </c>
      <c r="K54" s="19"/>
    </row>
    <row r="55" spans="1:11" ht="12" customHeight="1">
      <c r="A55" s="88">
        <v>2012</v>
      </c>
      <c r="B55" s="89">
        <f>'[1]Pop'!$B233</f>
        <v>313.149997</v>
      </c>
      <c r="C55" s="92">
        <v>278255</v>
      </c>
      <c r="D55" s="92">
        <v>1198.4148800000003</v>
      </c>
      <c r="E55" s="92">
        <v>45330.773</v>
      </c>
      <c r="F55" s="92">
        <f t="shared" si="8"/>
        <v>324784.18788</v>
      </c>
      <c r="G55" s="92">
        <v>185858.31792315</v>
      </c>
      <c r="H55" s="92">
        <v>55102.200845</v>
      </c>
      <c r="I55" s="92">
        <f t="shared" si="9"/>
        <v>83823.66911184997</v>
      </c>
      <c r="J55" s="95">
        <f t="shared" si="10"/>
        <v>0.2676789714669867</v>
      </c>
      <c r="K55" s="19"/>
    </row>
    <row r="56" spans="1:11" ht="12" customHeight="1">
      <c r="A56" s="88">
        <v>2013</v>
      </c>
      <c r="B56" s="89">
        <f>'[1]Pop'!$B234</f>
        <v>315.335976</v>
      </c>
      <c r="C56" s="92">
        <v>234483.5164835165</v>
      </c>
      <c r="D56" s="92">
        <v>542.234278</v>
      </c>
      <c r="E56" s="92">
        <v>55102.200845</v>
      </c>
      <c r="F56" s="92">
        <f t="shared" si="8"/>
        <v>290127.9516065165</v>
      </c>
      <c r="G56" s="92">
        <v>194979.53668912087</v>
      </c>
      <c r="H56" s="92">
        <v>38471.42867032967</v>
      </c>
      <c r="I56" s="92">
        <f t="shared" si="9"/>
        <v>56676.98624706594</v>
      </c>
      <c r="J56" s="95">
        <f t="shared" si="10"/>
        <v>0.17973523657530893</v>
      </c>
      <c r="K56" s="19"/>
    </row>
    <row r="57" spans="1:11" ht="12" customHeight="1">
      <c r="A57" s="88">
        <v>2014</v>
      </c>
      <c r="B57" s="89">
        <f>'[1]Pop'!$B235</f>
        <v>317.519206</v>
      </c>
      <c r="C57" s="92">
        <v>246332.0754716981</v>
      </c>
      <c r="D57" s="92">
        <v>910.224044</v>
      </c>
      <c r="E57" s="92">
        <v>38471.42867032967</v>
      </c>
      <c r="F57" s="92">
        <f t="shared" si="8"/>
        <v>285713.7281860278</v>
      </c>
      <c r="G57" s="92">
        <v>139537.63009132075</v>
      </c>
      <c r="H57" s="92">
        <v>79032.00894339624</v>
      </c>
      <c r="I57" s="92">
        <f t="shared" si="9"/>
        <v>67144.08915131079</v>
      </c>
      <c r="J57" s="95">
        <f t="shared" si="10"/>
        <v>0.21146465436585524</v>
      </c>
      <c r="K57" s="19"/>
    </row>
    <row r="58" spans="1:11" ht="12" customHeight="1">
      <c r="A58" s="88">
        <v>2015</v>
      </c>
      <c r="B58" s="89">
        <f>'[1]Pop'!$B236</f>
        <v>319.83219</v>
      </c>
      <c r="C58" s="92">
        <v>134593.3734939759</v>
      </c>
      <c r="D58" s="92">
        <v>1150.579434</v>
      </c>
      <c r="E58" s="92">
        <v>79032.00894339624</v>
      </c>
      <c r="F58" s="92">
        <f t="shared" si="8"/>
        <v>214775.96187137216</v>
      </c>
      <c r="G58" s="92">
        <v>90455.64592929216</v>
      </c>
      <c r="H58" s="92">
        <v>51132.50812349398</v>
      </c>
      <c r="I58" s="92">
        <f t="shared" si="9"/>
        <v>73187.807818586</v>
      </c>
      <c r="J58" s="95">
        <f t="shared" si="10"/>
        <v>0.22883190031180414</v>
      </c>
      <c r="K58" s="19"/>
    </row>
    <row r="59" spans="1:11" ht="12" customHeight="1">
      <c r="A59" s="149">
        <v>2016</v>
      </c>
      <c r="B59" s="150">
        <f>'[1]Pop'!$B237</f>
        <v>322.114094</v>
      </c>
      <c r="C59" s="153">
        <v>446299.39077458665</v>
      </c>
      <c r="D59" s="153">
        <v>1362.857638</v>
      </c>
      <c r="E59" s="153">
        <v>51132.50812349398</v>
      </c>
      <c r="F59" s="153">
        <f t="shared" si="8"/>
        <v>498794.7565360806</v>
      </c>
      <c r="G59" s="153">
        <v>231847.1135508007</v>
      </c>
      <c r="H59" s="153">
        <v>126768.65867711054</v>
      </c>
      <c r="I59" s="153">
        <f t="shared" si="9"/>
        <v>140178.98430816934</v>
      </c>
      <c r="J59" s="156">
        <f t="shared" si="10"/>
        <v>0.4351842620961793</v>
      </c>
      <c r="K59" s="19"/>
    </row>
    <row r="60" spans="1:11" ht="12" customHeight="1">
      <c r="A60" s="142">
        <v>2017</v>
      </c>
      <c r="B60" s="143">
        <f>'[1]Pop'!$B238</f>
        <v>324.296746</v>
      </c>
      <c r="C60" s="159">
        <v>226915.11882605584</v>
      </c>
      <c r="D60" s="159">
        <v>1584.875414</v>
      </c>
      <c r="E60" s="159">
        <v>126768.65867711054</v>
      </c>
      <c r="F60" s="159">
        <f t="shared" si="8"/>
        <v>355268.65291716636</v>
      </c>
      <c r="G60" s="159">
        <v>178952.54381260544</v>
      </c>
      <c r="H60" s="159">
        <v>39547.82078098783</v>
      </c>
      <c r="I60" s="159">
        <f>F60-SUM(G60,H60)</f>
        <v>136768.2883235731</v>
      </c>
      <c r="J60" s="164">
        <f>I60/B60/1000</f>
        <v>0.42173808405580826</v>
      </c>
      <c r="K60" s="19"/>
    </row>
    <row r="61" spans="1:11" ht="12" customHeight="1" thickBot="1">
      <c r="A61" s="167">
        <v>2018</v>
      </c>
      <c r="B61" s="168">
        <f>'[1]Pop'!$B239</f>
        <v>326.163263</v>
      </c>
      <c r="C61" s="166">
        <v>487457.14285714284</v>
      </c>
      <c r="D61" s="138">
        <v>1283.672904</v>
      </c>
      <c r="E61" s="166">
        <v>39547.82078098783</v>
      </c>
      <c r="F61" s="169">
        <f t="shared" si="8"/>
        <v>528288.6365421306</v>
      </c>
      <c r="G61" s="138">
        <v>303516.1952026122</v>
      </c>
      <c r="H61" s="166">
        <v>65246.92926938776</v>
      </c>
      <c r="I61" s="169">
        <f>F61-SUM(G61,H61)</f>
        <v>159525.51207013067</v>
      </c>
      <c r="J61" s="171">
        <f>I61/B61/1000</f>
        <v>0.48909711842725434</v>
      </c>
      <c r="K61" s="19"/>
    </row>
    <row r="62" spans="1:11" ht="12" customHeight="1" thickTop="1">
      <c r="A62" s="343" t="s">
        <v>12</v>
      </c>
      <c r="B62" s="344"/>
      <c r="C62" s="344"/>
      <c r="D62" s="344"/>
      <c r="E62" s="344"/>
      <c r="F62" s="344"/>
      <c r="G62" s="344"/>
      <c r="H62" s="344"/>
      <c r="I62" s="344"/>
      <c r="J62" s="345"/>
      <c r="K62" s="110"/>
    </row>
    <row r="63" spans="1:11" ht="12" customHeight="1">
      <c r="A63" s="346"/>
      <c r="B63" s="347"/>
      <c r="C63" s="347"/>
      <c r="D63" s="347"/>
      <c r="E63" s="347"/>
      <c r="F63" s="347"/>
      <c r="G63" s="347"/>
      <c r="H63" s="347"/>
      <c r="I63" s="347"/>
      <c r="J63" s="348"/>
      <c r="K63" s="110"/>
    </row>
    <row r="64" spans="1:11" ht="12" customHeight="1">
      <c r="A64" s="216" t="s">
        <v>93</v>
      </c>
      <c r="B64" s="217"/>
      <c r="C64" s="217"/>
      <c r="D64" s="217"/>
      <c r="E64" s="217"/>
      <c r="F64" s="217"/>
      <c r="G64" s="217"/>
      <c r="H64" s="217"/>
      <c r="I64" s="217"/>
      <c r="J64" s="218"/>
      <c r="K64" s="110"/>
    </row>
    <row r="65" spans="1:11" ht="12" customHeight="1">
      <c r="A65" s="216"/>
      <c r="B65" s="217"/>
      <c r="C65" s="217"/>
      <c r="D65" s="217"/>
      <c r="E65" s="217"/>
      <c r="F65" s="217"/>
      <c r="G65" s="217"/>
      <c r="H65" s="217"/>
      <c r="I65" s="217"/>
      <c r="J65" s="218"/>
      <c r="K65" s="110"/>
    </row>
    <row r="66" spans="1:11" ht="12" customHeight="1">
      <c r="A66" s="216"/>
      <c r="B66" s="217"/>
      <c r="C66" s="217"/>
      <c r="D66" s="217"/>
      <c r="E66" s="217"/>
      <c r="F66" s="217"/>
      <c r="G66" s="217"/>
      <c r="H66" s="217"/>
      <c r="I66" s="217"/>
      <c r="J66" s="218"/>
      <c r="K66" s="110"/>
    </row>
    <row r="67" spans="1:11" ht="12" customHeight="1">
      <c r="A67" s="216"/>
      <c r="B67" s="217"/>
      <c r="C67" s="217"/>
      <c r="D67" s="217"/>
      <c r="E67" s="217"/>
      <c r="F67" s="217"/>
      <c r="G67" s="217"/>
      <c r="H67" s="217"/>
      <c r="I67" s="217"/>
      <c r="J67" s="218"/>
      <c r="K67" s="110"/>
    </row>
    <row r="68" spans="1:11" ht="12" customHeight="1">
      <c r="A68" s="216"/>
      <c r="B68" s="217"/>
      <c r="C68" s="217"/>
      <c r="D68" s="217"/>
      <c r="E68" s="217"/>
      <c r="F68" s="217"/>
      <c r="G68" s="217"/>
      <c r="H68" s="217"/>
      <c r="I68" s="217"/>
      <c r="J68" s="218"/>
      <c r="K68" s="110"/>
    </row>
    <row r="69" spans="1:11" ht="12" customHeight="1">
      <c r="A69" s="346"/>
      <c r="B69" s="347"/>
      <c r="C69" s="347"/>
      <c r="D69" s="347"/>
      <c r="E69" s="347"/>
      <c r="F69" s="347"/>
      <c r="G69" s="347"/>
      <c r="H69" s="347"/>
      <c r="I69" s="347"/>
      <c r="J69" s="348"/>
      <c r="K69" s="110"/>
    </row>
    <row r="70" spans="1:11" ht="12" customHeight="1">
      <c r="A70" s="216" t="s">
        <v>116</v>
      </c>
      <c r="B70" s="217"/>
      <c r="C70" s="217"/>
      <c r="D70" s="217"/>
      <c r="E70" s="217"/>
      <c r="F70" s="217"/>
      <c r="G70" s="217"/>
      <c r="H70" s="217"/>
      <c r="I70" s="217"/>
      <c r="J70" s="218"/>
      <c r="K70" s="107"/>
    </row>
    <row r="71" spans="3:11" ht="12" customHeight="1">
      <c r="C71" s="4"/>
      <c r="D71" s="4"/>
      <c r="E71" s="4"/>
      <c r="F71" s="4"/>
      <c r="G71" s="4"/>
      <c r="H71" s="4"/>
      <c r="I71" s="4"/>
      <c r="J71" s="4"/>
      <c r="K71" s="107"/>
    </row>
    <row r="72" spans="3:10" ht="12" customHeight="1">
      <c r="C72" s="4"/>
      <c r="D72" s="4"/>
      <c r="E72" s="4"/>
      <c r="F72" s="4"/>
      <c r="G72" s="4"/>
      <c r="H72" s="4"/>
      <c r="I72" s="4"/>
      <c r="J72" s="4"/>
    </row>
    <row r="73" spans="8:9" ht="12" customHeight="1">
      <c r="H73" s="14"/>
      <c r="I73" s="14"/>
    </row>
    <row r="74" spans="8:9" ht="12" customHeight="1">
      <c r="H74" s="14"/>
      <c r="I74" s="14"/>
    </row>
    <row r="75" spans="8:9" ht="12" customHeight="1">
      <c r="H75" s="14"/>
      <c r="I75" s="14"/>
    </row>
    <row r="76" spans="8:9" ht="12" customHeight="1">
      <c r="H76" s="14"/>
      <c r="I76" s="14"/>
    </row>
    <row r="77" spans="8:9" ht="12" customHeight="1">
      <c r="H77" s="14"/>
      <c r="I77" s="14"/>
    </row>
    <row r="78" spans="8:9" ht="12" customHeight="1">
      <c r="H78" s="14"/>
      <c r="I78" s="14"/>
    </row>
    <row r="79" spans="8:9" ht="12" customHeight="1">
      <c r="H79" s="14"/>
      <c r="I79" s="14"/>
    </row>
    <row r="80" spans="8:9" ht="12" customHeight="1">
      <c r="H80" s="14"/>
      <c r="I80" s="14"/>
    </row>
    <row r="81" spans="8:9" ht="12" customHeight="1">
      <c r="H81" s="14"/>
      <c r="I81" s="14"/>
    </row>
    <row r="82" spans="8:9" ht="12" customHeight="1">
      <c r="H82" s="14"/>
      <c r="I82" s="14"/>
    </row>
    <row r="83" ht="12" customHeight="1">
      <c r="I83" s="14"/>
    </row>
    <row r="84" ht="12" customHeight="1">
      <c r="I84" s="14"/>
    </row>
    <row r="85" ht="12" customHeight="1">
      <c r="I85" s="14"/>
    </row>
    <row r="86" ht="12" customHeight="1">
      <c r="I86" s="14"/>
    </row>
    <row r="87" ht="12" customHeight="1">
      <c r="I87" s="14"/>
    </row>
    <row r="88" ht="12" customHeight="1">
      <c r="I88" s="14"/>
    </row>
    <row r="89" ht="12" customHeight="1">
      <c r="I89" s="14"/>
    </row>
    <row r="90" ht="12" customHeight="1">
      <c r="I90" s="14"/>
    </row>
    <row r="91" ht="12" customHeight="1">
      <c r="I91" s="14"/>
    </row>
  </sheetData>
  <sheetProtection/>
  <mergeCells count="20">
    <mergeCell ref="F3:F6"/>
    <mergeCell ref="A62:J62"/>
    <mergeCell ref="A63:J63"/>
    <mergeCell ref="A69:J69"/>
    <mergeCell ref="A64:J68"/>
    <mergeCell ref="B2:B6"/>
    <mergeCell ref="D3:D6"/>
    <mergeCell ref="G3:G6"/>
    <mergeCell ref="C3:C6"/>
    <mergeCell ref="H3:H6"/>
    <mergeCell ref="A70:J70"/>
    <mergeCell ref="I1:J1"/>
    <mergeCell ref="A1:H1"/>
    <mergeCell ref="C7:I7"/>
    <mergeCell ref="I4:I6"/>
    <mergeCell ref="A2:A6"/>
    <mergeCell ref="J4:J6"/>
    <mergeCell ref="G2:H2"/>
    <mergeCell ref="I2:J3"/>
    <mergeCell ref="E3:E6"/>
  </mergeCells>
  <printOptions horizontalCentered="1" verticalCentered="1"/>
  <pageMargins left="0.5" right="0.5" top="0.5" bottom="0.5" header="0.199305556" footer="0.199305556"/>
  <pageSetup fitToHeight="1" fitToWidth="1"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J89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12.7109375" defaultRowHeight="12" customHeight="1"/>
  <cols>
    <col min="1" max="2" width="12.7109375" style="4" customWidth="1"/>
    <col min="3" max="7" width="12.7109375" style="14" customWidth="1"/>
    <col min="8" max="9" width="12.7109375" style="13" customWidth="1"/>
    <col min="10" max="10" width="12.7109375" style="6" customWidth="1"/>
    <col min="11" max="16384" width="12.7109375" style="7" customWidth="1"/>
  </cols>
  <sheetData>
    <row r="1" spans="1:10" s="54" customFormat="1" ht="12" customHeight="1" thickBot="1">
      <c r="A1" s="212" t="s">
        <v>76</v>
      </c>
      <c r="B1" s="212"/>
      <c r="C1" s="212"/>
      <c r="D1" s="212"/>
      <c r="E1" s="212"/>
      <c r="F1" s="212"/>
      <c r="G1" s="212"/>
      <c r="H1" s="212"/>
      <c r="I1" s="307" t="s">
        <v>10</v>
      </c>
      <c r="J1" s="307"/>
    </row>
    <row r="2" spans="1:10" ht="12" customHeight="1" thickTop="1">
      <c r="A2" s="202" t="s">
        <v>36</v>
      </c>
      <c r="B2" s="313" t="s">
        <v>35</v>
      </c>
      <c r="C2" s="20" t="s">
        <v>1</v>
      </c>
      <c r="D2" s="15"/>
      <c r="E2" s="15"/>
      <c r="F2" s="15"/>
      <c r="G2" s="318" t="s">
        <v>70</v>
      </c>
      <c r="H2" s="319"/>
      <c r="I2" s="320" t="s">
        <v>71</v>
      </c>
      <c r="J2" s="321"/>
    </row>
    <row r="3" spans="1:10" ht="12" customHeight="1">
      <c r="A3" s="203"/>
      <c r="B3" s="314"/>
      <c r="C3" s="282" t="s">
        <v>87</v>
      </c>
      <c r="D3" s="316" t="s">
        <v>2</v>
      </c>
      <c r="E3" s="276" t="s">
        <v>105</v>
      </c>
      <c r="F3" s="276" t="s">
        <v>107</v>
      </c>
      <c r="G3" s="317" t="s">
        <v>4</v>
      </c>
      <c r="H3" s="276" t="s">
        <v>106</v>
      </c>
      <c r="I3" s="322"/>
      <c r="J3" s="323"/>
    </row>
    <row r="4" spans="1:10" ht="12" customHeight="1">
      <c r="A4" s="203"/>
      <c r="B4" s="314"/>
      <c r="C4" s="283"/>
      <c r="D4" s="245"/>
      <c r="E4" s="277"/>
      <c r="F4" s="277"/>
      <c r="G4" s="245"/>
      <c r="H4" s="277"/>
      <c r="I4" s="276" t="s">
        <v>3</v>
      </c>
      <c r="J4" s="309" t="s">
        <v>62</v>
      </c>
    </row>
    <row r="5" spans="1:10" ht="12" customHeight="1">
      <c r="A5" s="203"/>
      <c r="B5" s="314"/>
      <c r="C5" s="283"/>
      <c r="D5" s="245"/>
      <c r="E5" s="277"/>
      <c r="F5" s="277"/>
      <c r="G5" s="245"/>
      <c r="H5" s="277"/>
      <c r="I5" s="277"/>
      <c r="J5" s="305"/>
    </row>
    <row r="6" spans="1:10" ht="12" customHeight="1">
      <c r="A6" s="204"/>
      <c r="B6" s="315"/>
      <c r="C6" s="284"/>
      <c r="D6" s="246"/>
      <c r="E6" s="278"/>
      <c r="F6" s="278"/>
      <c r="G6" s="246"/>
      <c r="H6" s="278"/>
      <c r="I6" s="278"/>
      <c r="J6" s="306"/>
    </row>
    <row r="7" spans="1:62" ht="12" customHeight="1">
      <c r="A7" s="9"/>
      <c r="B7" s="108" t="s">
        <v>45</v>
      </c>
      <c r="C7" s="308" t="s">
        <v>51</v>
      </c>
      <c r="D7" s="308"/>
      <c r="E7" s="308"/>
      <c r="F7" s="308"/>
      <c r="G7" s="308"/>
      <c r="H7" s="308"/>
      <c r="I7" s="308"/>
      <c r="J7" s="109" t="s">
        <v>46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</row>
    <row r="8" spans="1:11" s="18" customFormat="1" ht="12" customHeight="1">
      <c r="A8" s="37">
        <v>1965</v>
      </c>
      <c r="B8" s="49">
        <f>'[1]Pop'!$B186</f>
        <v>193.223</v>
      </c>
      <c r="C8" s="71">
        <v>95320</v>
      </c>
      <c r="D8" s="71">
        <v>50</v>
      </c>
      <c r="E8" s="71">
        <v>57400</v>
      </c>
      <c r="F8" s="64">
        <f aca="true" t="shared" si="0" ref="F8:F43">SUM(C8,D8,E8)</f>
        <v>152770</v>
      </c>
      <c r="G8" s="71">
        <v>2960</v>
      </c>
      <c r="H8" s="71">
        <v>49000</v>
      </c>
      <c r="I8" s="71">
        <f aca="true" t="shared" si="1" ref="I8:I41">F8-SUM(G8,H8)</f>
        <v>100810</v>
      </c>
      <c r="J8" s="38">
        <f aca="true" t="shared" si="2" ref="J8:J41">I8/B8/1000</f>
        <v>0.5217287797001392</v>
      </c>
      <c r="K8" s="17"/>
    </row>
    <row r="9" spans="1:11" ht="12" customHeight="1">
      <c r="A9" s="35">
        <v>1966</v>
      </c>
      <c r="B9" s="48">
        <f>'[1]Pop'!$B187</f>
        <v>195.539</v>
      </c>
      <c r="C9" s="73">
        <v>61530</v>
      </c>
      <c r="D9" s="73">
        <v>420</v>
      </c>
      <c r="E9" s="73">
        <v>49000</v>
      </c>
      <c r="F9" s="62">
        <f t="shared" si="0"/>
        <v>110950</v>
      </c>
      <c r="G9" s="73">
        <v>2120</v>
      </c>
      <c r="H9" s="73">
        <v>29300</v>
      </c>
      <c r="I9" s="73">
        <f t="shared" si="1"/>
        <v>79530</v>
      </c>
      <c r="J9" s="36">
        <f t="shared" si="2"/>
        <v>0.406721932709076</v>
      </c>
      <c r="K9" s="19"/>
    </row>
    <row r="10" spans="1:11" ht="12" customHeight="1">
      <c r="A10" s="35">
        <v>1967</v>
      </c>
      <c r="B10" s="48">
        <f>'[1]Pop'!$B188</f>
        <v>197.736</v>
      </c>
      <c r="C10" s="62">
        <v>87650</v>
      </c>
      <c r="D10" s="62">
        <v>250</v>
      </c>
      <c r="E10" s="62">
        <v>29300</v>
      </c>
      <c r="F10" s="62">
        <f t="shared" si="0"/>
        <v>117200</v>
      </c>
      <c r="G10" s="62">
        <v>1640</v>
      </c>
      <c r="H10" s="62">
        <v>37600</v>
      </c>
      <c r="I10" s="62">
        <f t="shared" si="1"/>
        <v>77960</v>
      </c>
      <c r="J10" s="36">
        <f t="shared" si="2"/>
        <v>0.39426305781445975</v>
      </c>
      <c r="K10" s="19"/>
    </row>
    <row r="11" spans="1:11" ht="12" customHeight="1">
      <c r="A11" s="35">
        <v>1968</v>
      </c>
      <c r="B11" s="48">
        <f>'[1]Pop'!$B189</f>
        <v>199.808</v>
      </c>
      <c r="C11" s="62">
        <v>73090</v>
      </c>
      <c r="D11" s="62">
        <v>700</v>
      </c>
      <c r="E11" s="62">
        <v>37600</v>
      </c>
      <c r="F11" s="62">
        <f t="shared" si="0"/>
        <v>111390</v>
      </c>
      <c r="G11" s="62">
        <v>1990</v>
      </c>
      <c r="H11" s="62">
        <v>31900</v>
      </c>
      <c r="I11" s="62">
        <f t="shared" si="1"/>
        <v>77500</v>
      </c>
      <c r="J11" s="36">
        <f t="shared" si="2"/>
        <v>0.3878723574631646</v>
      </c>
      <c r="K11" s="19"/>
    </row>
    <row r="12" spans="1:11" ht="12" customHeight="1">
      <c r="A12" s="35">
        <v>1969</v>
      </c>
      <c r="B12" s="48">
        <f>'[1]Pop'!$B190</f>
        <v>201.76</v>
      </c>
      <c r="C12" s="62">
        <v>86820</v>
      </c>
      <c r="D12" s="62">
        <v>250</v>
      </c>
      <c r="E12" s="62">
        <v>31900</v>
      </c>
      <c r="F12" s="62">
        <f t="shared" si="0"/>
        <v>118970</v>
      </c>
      <c r="G12" s="62">
        <v>1900</v>
      </c>
      <c r="H12" s="62">
        <v>33200</v>
      </c>
      <c r="I12" s="62">
        <f t="shared" si="1"/>
        <v>83870</v>
      </c>
      <c r="J12" s="36">
        <f t="shared" si="2"/>
        <v>0.4156919111816019</v>
      </c>
      <c r="K12" s="19"/>
    </row>
    <row r="13" spans="1:11" ht="12" customHeight="1">
      <c r="A13" s="35">
        <v>1970</v>
      </c>
      <c r="B13" s="48">
        <f>'[1]Pop'!$B191</f>
        <v>203.849</v>
      </c>
      <c r="C13" s="62">
        <v>68709.3</v>
      </c>
      <c r="D13" s="62">
        <v>1190</v>
      </c>
      <c r="E13" s="62">
        <v>33200</v>
      </c>
      <c r="F13" s="62">
        <f t="shared" si="0"/>
        <v>103099.3</v>
      </c>
      <c r="G13" s="62">
        <v>2432</v>
      </c>
      <c r="H13" s="62">
        <v>17431</v>
      </c>
      <c r="I13" s="62">
        <f t="shared" si="1"/>
        <v>83236.3</v>
      </c>
      <c r="J13" s="36">
        <f t="shared" si="2"/>
        <v>0.40832331774990316</v>
      </c>
      <c r="K13" s="19"/>
    </row>
    <row r="14" spans="1:11" ht="12" customHeight="1">
      <c r="A14" s="37">
        <v>1971</v>
      </c>
      <c r="B14" s="49">
        <f>'[1]Pop'!$B192</f>
        <v>206.46599999999998</v>
      </c>
      <c r="C14" s="64">
        <v>110543.8</v>
      </c>
      <c r="D14" s="64">
        <v>682</v>
      </c>
      <c r="E14" s="64">
        <v>17431</v>
      </c>
      <c r="F14" s="64">
        <f t="shared" si="0"/>
        <v>128656.8</v>
      </c>
      <c r="G14" s="64">
        <v>2064</v>
      </c>
      <c r="H14" s="64">
        <v>34031</v>
      </c>
      <c r="I14" s="64">
        <f t="shared" si="1"/>
        <v>92561.8</v>
      </c>
      <c r="J14" s="38">
        <f t="shared" si="2"/>
        <v>0.4483149768000543</v>
      </c>
      <c r="K14" s="19"/>
    </row>
    <row r="15" spans="1:11" ht="12" customHeight="1">
      <c r="A15" s="37">
        <v>1972</v>
      </c>
      <c r="B15" s="49">
        <f>'[1]Pop'!$B193</f>
        <v>208.917</v>
      </c>
      <c r="C15" s="64">
        <v>80197.8</v>
      </c>
      <c r="D15" s="64">
        <v>42</v>
      </c>
      <c r="E15" s="64">
        <v>34031</v>
      </c>
      <c r="F15" s="64">
        <f t="shared" si="0"/>
        <v>114270.8</v>
      </c>
      <c r="G15" s="64">
        <v>2301</v>
      </c>
      <c r="H15" s="64">
        <v>20911</v>
      </c>
      <c r="I15" s="64">
        <f t="shared" si="1"/>
        <v>91058.8</v>
      </c>
      <c r="J15" s="38">
        <f t="shared" si="2"/>
        <v>0.43586113145411814</v>
      </c>
      <c r="K15" s="19"/>
    </row>
    <row r="16" spans="1:11" ht="12" customHeight="1">
      <c r="A16" s="37">
        <v>1973</v>
      </c>
      <c r="B16" s="49">
        <f>'[1]Pop'!$B194</f>
        <v>210.985</v>
      </c>
      <c r="C16" s="64">
        <v>122135.1</v>
      </c>
      <c r="D16" s="64">
        <v>199</v>
      </c>
      <c r="E16" s="64">
        <v>20911</v>
      </c>
      <c r="F16" s="64">
        <f t="shared" si="0"/>
        <v>143245.1</v>
      </c>
      <c r="G16" s="64">
        <v>2652</v>
      </c>
      <c r="H16" s="64">
        <v>49360</v>
      </c>
      <c r="I16" s="64">
        <f t="shared" si="1"/>
        <v>91233.1</v>
      </c>
      <c r="J16" s="38">
        <f t="shared" si="2"/>
        <v>0.43241510059956867</v>
      </c>
      <c r="K16" s="19"/>
    </row>
    <row r="17" spans="1:11" ht="12" customHeight="1">
      <c r="A17" s="37">
        <v>1974</v>
      </c>
      <c r="B17" s="49">
        <f>'[1]Pop'!$B195</f>
        <v>212.932</v>
      </c>
      <c r="C17" s="64">
        <v>62517.600000000006</v>
      </c>
      <c r="D17" s="64">
        <v>6</v>
      </c>
      <c r="E17" s="64">
        <v>49360</v>
      </c>
      <c r="F17" s="64">
        <f t="shared" si="0"/>
        <v>111883.6</v>
      </c>
      <c r="G17" s="64">
        <v>3252</v>
      </c>
      <c r="H17" s="64">
        <v>24149</v>
      </c>
      <c r="I17" s="64">
        <f t="shared" si="1"/>
        <v>84482.6</v>
      </c>
      <c r="J17" s="38">
        <f t="shared" si="2"/>
        <v>0.3967585895966788</v>
      </c>
      <c r="K17" s="19"/>
    </row>
    <row r="18" spans="1:11" ht="12" customHeight="1">
      <c r="A18" s="37">
        <v>1975</v>
      </c>
      <c r="B18" s="49">
        <f>'[1]Pop'!$B196</f>
        <v>214.931</v>
      </c>
      <c r="C18" s="64">
        <v>107111.2</v>
      </c>
      <c r="D18" s="64">
        <v>1</v>
      </c>
      <c r="E18" s="64">
        <v>24149</v>
      </c>
      <c r="F18" s="64">
        <f t="shared" si="0"/>
        <v>131261.2</v>
      </c>
      <c r="G18" s="64">
        <v>3659</v>
      </c>
      <c r="H18" s="64">
        <v>42646</v>
      </c>
      <c r="I18" s="64">
        <f t="shared" si="1"/>
        <v>84956.20000000001</v>
      </c>
      <c r="J18" s="38">
        <f t="shared" si="2"/>
        <v>0.39527197100464806</v>
      </c>
      <c r="K18" s="19"/>
    </row>
    <row r="19" spans="1:11" ht="12" customHeight="1">
      <c r="A19" s="35">
        <v>1976</v>
      </c>
      <c r="B19" s="48">
        <f>'[1]Pop'!$B197</f>
        <v>217.095</v>
      </c>
      <c r="C19" s="62">
        <v>48457</v>
      </c>
      <c r="D19" s="62">
        <v>2121</v>
      </c>
      <c r="E19" s="62">
        <v>42646</v>
      </c>
      <c r="F19" s="62">
        <f t="shared" si="0"/>
        <v>93224</v>
      </c>
      <c r="G19" s="62">
        <v>2628</v>
      </c>
      <c r="H19" s="62">
        <v>17387</v>
      </c>
      <c r="I19" s="62">
        <f t="shared" si="1"/>
        <v>73209</v>
      </c>
      <c r="J19" s="36">
        <f t="shared" si="2"/>
        <v>0.33722103226697986</v>
      </c>
      <c r="K19" s="19"/>
    </row>
    <row r="20" spans="1:11" ht="12" customHeight="1">
      <c r="A20" s="35">
        <v>1977</v>
      </c>
      <c r="B20" s="48">
        <f>'[1]Pop'!$B198</f>
        <v>219.179</v>
      </c>
      <c r="C20" s="62">
        <v>106470</v>
      </c>
      <c r="D20" s="62">
        <v>553</v>
      </c>
      <c r="E20" s="62">
        <v>17387</v>
      </c>
      <c r="F20" s="62">
        <f t="shared" si="0"/>
        <v>124410</v>
      </c>
      <c r="G20" s="62">
        <v>4065</v>
      </c>
      <c r="H20" s="62">
        <v>38199</v>
      </c>
      <c r="I20" s="62">
        <f t="shared" si="1"/>
        <v>82146</v>
      </c>
      <c r="J20" s="36">
        <f t="shared" si="2"/>
        <v>0.37478955556873605</v>
      </c>
      <c r="K20" s="19"/>
    </row>
    <row r="21" spans="1:11" ht="12" customHeight="1">
      <c r="A21" s="35">
        <v>1978</v>
      </c>
      <c r="B21" s="48">
        <f>'[1]Pop'!$B199</f>
        <v>221.47699999999998</v>
      </c>
      <c r="C21" s="62">
        <v>114704.1</v>
      </c>
      <c r="D21" s="62">
        <v>796</v>
      </c>
      <c r="E21" s="62">
        <v>38199</v>
      </c>
      <c r="F21" s="62">
        <f t="shared" si="0"/>
        <v>153699.1</v>
      </c>
      <c r="G21" s="62">
        <v>3411</v>
      </c>
      <c r="H21" s="62">
        <v>63192</v>
      </c>
      <c r="I21" s="62">
        <f t="shared" si="1"/>
        <v>87096.1</v>
      </c>
      <c r="J21" s="36">
        <f t="shared" si="2"/>
        <v>0.39325121795942697</v>
      </c>
      <c r="K21" s="19"/>
    </row>
    <row r="22" spans="1:11" ht="12" customHeight="1">
      <c r="A22" s="35">
        <v>1979</v>
      </c>
      <c r="B22" s="48">
        <f>'[1]Pop'!$B200</f>
        <v>223.865</v>
      </c>
      <c r="C22" s="62">
        <v>92242.8</v>
      </c>
      <c r="D22" s="62">
        <v>331</v>
      </c>
      <c r="E22" s="62">
        <v>63192</v>
      </c>
      <c r="F22" s="62">
        <f t="shared" si="0"/>
        <v>155765.8</v>
      </c>
      <c r="G22" s="62">
        <v>3260</v>
      </c>
      <c r="H22" s="62">
        <v>47245</v>
      </c>
      <c r="I22" s="62">
        <f t="shared" si="1"/>
        <v>105260.79999999999</v>
      </c>
      <c r="J22" s="36">
        <f t="shared" si="2"/>
        <v>0.470197663770576</v>
      </c>
      <c r="K22" s="19"/>
    </row>
    <row r="23" spans="1:11" ht="12" customHeight="1">
      <c r="A23" s="35">
        <v>1980</v>
      </c>
      <c r="B23" s="48">
        <f>'[1]Pop'!$B201</f>
        <v>226.451</v>
      </c>
      <c r="C23" s="62">
        <v>85144</v>
      </c>
      <c r="D23" s="62">
        <v>952</v>
      </c>
      <c r="E23" s="62">
        <v>47245</v>
      </c>
      <c r="F23" s="62">
        <f t="shared" si="0"/>
        <v>133341</v>
      </c>
      <c r="G23" s="62">
        <v>4665</v>
      </c>
      <c r="H23" s="62">
        <v>30852</v>
      </c>
      <c r="I23" s="62">
        <f t="shared" si="1"/>
        <v>97824</v>
      </c>
      <c r="J23" s="36">
        <f t="shared" si="2"/>
        <v>0.4319874939832458</v>
      </c>
      <c r="K23" s="19"/>
    </row>
    <row r="24" spans="1:11" ht="12" customHeight="1">
      <c r="A24" s="37">
        <v>1981</v>
      </c>
      <c r="B24" s="49">
        <f>'[1]Pop'!$B202</f>
        <v>228.937</v>
      </c>
      <c r="C24" s="64">
        <v>149882.2</v>
      </c>
      <c r="D24" s="64">
        <v>849</v>
      </c>
      <c r="E24" s="64">
        <v>30852</v>
      </c>
      <c r="F24" s="64">
        <f t="shared" si="0"/>
        <v>181583.2</v>
      </c>
      <c r="G24" s="64">
        <v>4194</v>
      </c>
      <c r="H24" s="64">
        <v>73406</v>
      </c>
      <c r="I24" s="64">
        <f t="shared" si="1"/>
        <v>103983.20000000001</v>
      </c>
      <c r="J24" s="38">
        <f t="shared" si="2"/>
        <v>0.4542000637730031</v>
      </c>
      <c r="K24" s="19"/>
    </row>
    <row r="25" spans="1:11" ht="12" customHeight="1">
      <c r="A25" s="37">
        <v>1982</v>
      </c>
      <c r="B25" s="49">
        <f>'[1]Pop'!$B203</f>
        <v>231.157</v>
      </c>
      <c r="C25" s="64">
        <v>102742</v>
      </c>
      <c r="D25" s="64">
        <v>1625</v>
      </c>
      <c r="E25" s="64">
        <v>73406</v>
      </c>
      <c r="F25" s="64">
        <f t="shared" si="0"/>
        <v>177773</v>
      </c>
      <c r="G25" s="64">
        <v>7298</v>
      </c>
      <c r="H25" s="64">
        <v>57289</v>
      </c>
      <c r="I25" s="64">
        <f t="shared" si="1"/>
        <v>113186</v>
      </c>
      <c r="J25" s="38">
        <f t="shared" si="2"/>
        <v>0.48964989163209416</v>
      </c>
      <c r="K25" s="19"/>
    </row>
    <row r="26" spans="1:11" ht="12" customHeight="1">
      <c r="A26" s="37">
        <v>1983</v>
      </c>
      <c r="B26" s="49">
        <f>'[1]Pop'!$B204</f>
        <v>233.322</v>
      </c>
      <c r="C26" s="64">
        <v>122580</v>
      </c>
      <c r="D26" s="64">
        <v>5789</v>
      </c>
      <c r="E26" s="64">
        <v>57289</v>
      </c>
      <c r="F26" s="64">
        <f t="shared" si="0"/>
        <v>185658</v>
      </c>
      <c r="G26" s="64">
        <v>3376</v>
      </c>
      <c r="H26" s="64">
        <v>69715</v>
      </c>
      <c r="I26" s="64">
        <f t="shared" si="1"/>
        <v>112567</v>
      </c>
      <c r="J26" s="38">
        <f t="shared" si="2"/>
        <v>0.482453433452482</v>
      </c>
      <c r="K26" s="19"/>
    </row>
    <row r="27" spans="1:11" ht="12" customHeight="1">
      <c r="A27" s="37">
        <v>1984</v>
      </c>
      <c r="B27" s="49">
        <f>'[1]Pop'!$B205</f>
        <v>235.385</v>
      </c>
      <c r="C27" s="64">
        <v>108530.8</v>
      </c>
      <c r="D27" s="64">
        <v>1934</v>
      </c>
      <c r="E27" s="64">
        <v>69715</v>
      </c>
      <c r="F27" s="64">
        <f t="shared" si="0"/>
        <v>180179.8</v>
      </c>
      <c r="G27" s="64">
        <v>2720</v>
      </c>
      <c r="H27" s="64">
        <v>50370</v>
      </c>
      <c r="I27" s="64">
        <f t="shared" si="1"/>
        <v>127089.79999999999</v>
      </c>
      <c r="J27" s="38">
        <f t="shared" si="2"/>
        <v>0.5399231047008093</v>
      </c>
      <c r="K27" s="19"/>
    </row>
    <row r="28" spans="1:11" ht="12" customHeight="1">
      <c r="A28" s="37">
        <v>1985</v>
      </c>
      <c r="B28" s="49">
        <f>'[1]Pop'!$B206</f>
        <v>237.468</v>
      </c>
      <c r="C28" s="64">
        <v>110957.6</v>
      </c>
      <c r="D28" s="64">
        <v>14298</v>
      </c>
      <c r="E28" s="64">
        <v>50370</v>
      </c>
      <c r="F28" s="64">
        <f t="shared" si="0"/>
        <v>175625.6</v>
      </c>
      <c r="G28" s="64">
        <v>2264</v>
      </c>
      <c r="H28" s="64">
        <v>59952</v>
      </c>
      <c r="I28" s="64">
        <f t="shared" si="1"/>
        <v>113409.6</v>
      </c>
      <c r="J28" s="38">
        <f t="shared" si="2"/>
        <v>0.477578452675729</v>
      </c>
      <c r="K28" s="19"/>
    </row>
    <row r="29" spans="1:11" ht="12" customHeight="1">
      <c r="A29" s="35">
        <v>1986</v>
      </c>
      <c r="B29" s="48">
        <f>'[1]Pop'!$B207</f>
        <v>239.638</v>
      </c>
      <c r="C29" s="62">
        <v>125442</v>
      </c>
      <c r="D29" s="62">
        <v>10918</v>
      </c>
      <c r="E29" s="62">
        <v>59952</v>
      </c>
      <c r="F29" s="62">
        <f t="shared" si="0"/>
        <v>196312</v>
      </c>
      <c r="G29" s="62">
        <v>2755</v>
      </c>
      <c r="H29" s="62">
        <v>63423</v>
      </c>
      <c r="I29" s="62">
        <f t="shared" si="1"/>
        <v>130134</v>
      </c>
      <c r="J29" s="36">
        <f t="shared" si="2"/>
        <v>0.5430440915046862</v>
      </c>
      <c r="K29" s="19"/>
    </row>
    <row r="30" spans="1:11" ht="12" customHeight="1">
      <c r="A30" s="35">
        <v>1987</v>
      </c>
      <c r="B30" s="48">
        <f>'[1]Pop'!$B208</f>
        <v>241.784</v>
      </c>
      <c r="C30" s="62">
        <v>121136.40000000001</v>
      </c>
      <c r="D30" s="62">
        <v>12966</v>
      </c>
      <c r="E30" s="62">
        <v>63423</v>
      </c>
      <c r="F30" s="62">
        <f t="shared" si="0"/>
        <v>197525.40000000002</v>
      </c>
      <c r="G30" s="62">
        <v>3934.752</v>
      </c>
      <c r="H30" s="62">
        <v>62520</v>
      </c>
      <c r="I30" s="62">
        <f t="shared" si="1"/>
        <v>131070.64800000003</v>
      </c>
      <c r="J30" s="36">
        <f t="shared" si="2"/>
        <v>0.5420981040929095</v>
      </c>
      <c r="K30" s="19"/>
    </row>
    <row r="31" spans="1:11" ht="12" customHeight="1">
      <c r="A31" s="35">
        <v>1988</v>
      </c>
      <c r="B31" s="48">
        <f>'[1]Pop'!$B209</f>
        <v>243.981</v>
      </c>
      <c r="C31" s="62">
        <v>135029.97694081475</v>
      </c>
      <c r="D31" s="62">
        <v>2717.5</v>
      </c>
      <c r="E31" s="62">
        <v>62520</v>
      </c>
      <c r="F31" s="62">
        <f t="shared" si="0"/>
        <v>200267.47694081475</v>
      </c>
      <c r="G31" s="62">
        <v>5884.6664104534975</v>
      </c>
      <c r="H31" s="62">
        <v>41744.09992313605</v>
      </c>
      <c r="I31" s="62">
        <f t="shared" si="1"/>
        <v>152638.7106072252</v>
      </c>
      <c r="J31" s="36">
        <f t="shared" si="2"/>
        <v>0.6256172021887982</v>
      </c>
      <c r="K31" s="19"/>
    </row>
    <row r="32" spans="1:11" ht="12" customHeight="1">
      <c r="A32" s="35">
        <v>1989</v>
      </c>
      <c r="B32" s="48">
        <f>'[1]Pop'!$B210</f>
        <v>246.224</v>
      </c>
      <c r="C32" s="62">
        <v>101989.28571428571</v>
      </c>
      <c r="D32" s="62">
        <v>15855.074999999999</v>
      </c>
      <c r="E32" s="62">
        <v>41744.09992313605</v>
      </c>
      <c r="F32" s="62">
        <f t="shared" si="0"/>
        <v>159588.46063742175</v>
      </c>
      <c r="G32" s="62">
        <v>11215.49942857143</v>
      </c>
      <c r="H32" s="62">
        <v>35004.392857142855</v>
      </c>
      <c r="I32" s="62">
        <f t="shared" si="1"/>
        <v>113368.56835170748</v>
      </c>
      <c r="J32" s="36">
        <f t="shared" si="2"/>
        <v>0.46042858678157894</v>
      </c>
      <c r="K32" s="19"/>
    </row>
    <row r="33" spans="1:11" ht="12" customHeight="1">
      <c r="A33" s="35">
        <v>1990</v>
      </c>
      <c r="B33" s="48">
        <f>'[1]Pop'!$B211</f>
        <v>248.659</v>
      </c>
      <c r="C33" s="62">
        <v>97530.30303030304</v>
      </c>
      <c r="D33" s="62">
        <v>26235.394999999997</v>
      </c>
      <c r="E33" s="62">
        <v>35004.392857142855</v>
      </c>
      <c r="F33" s="62">
        <f t="shared" si="0"/>
        <v>158770.0908874459</v>
      </c>
      <c r="G33" s="62">
        <v>17740.12096969697</v>
      </c>
      <c r="H33" s="62">
        <v>22896.381818181817</v>
      </c>
      <c r="I33" s="62">
        <f t="shared" si="1"/>
        <v>118133.5880995671</v>
      </c>
      <c r="J33" s="36">
        <f t="shared" si="2"/>
        <v>0.4750826959795025</v>
      </c>
      <c r="K33" s="19"/>
    </row>
    <row r="34" spans="1:11" ht="12" customHeight="1">
      <c r="A34" s="37">
        <v>1991</v>
      </c>
      <c r="B34" s="49">
        <f>'[1]Pop'!$B212</f>
        <v>251.889</v>
      </c>
      <c r="C34" s="64">
        <v>118933.08550185873</v>
      </c>
      <c r="D34" s="64">
        <v>20480.04</v>
      </c>
      <c r="E34" s="64">
        <v>22896.381818181817</v>
      </c>
      <c r="F34" s="64">
        <f t="shared" si="0"/>
        <v>162309.50732004055</v>
      </c>
      <c r="G34" s="64">
        <v>17081.696877323422</v>
      </c>
      <c r="H34" s="64">
        <v>32542.49814126394</v>
      </c>
      <c r="I34" s="64">
        <f t="shared" si="1"/>
        <v>112685.31230145319</v>
      </c>
      <c r="J34" s="38">
        <f t="shared" si="2"/>
        <v>0.44736098956863213</v>
      </c>
      <c r="K34" s="19"/>
    </row>
    <row r="35" spans="1:11" ht="12" customHeight="1">
      <c r="A35" s="37">
        <v>1992</v>
      </c>
      <c r="B35" s="49">
        <f>'[1]Pop'!$B213</f>
        <v>255.214</v>
      </c>
      <c r="C35" s="64">
        <v>74146.66666666667</v>
      </c>
      <c r="D35" s="64">
        <v>31098.915</v>
      </c>
      <c r="E35" s="64">
        <v>32542.49814126394</v>
      </c>
      <c r="F35" s="64">
        <f t="shared" si="0"/>
        <v>137788.0798079306</v>
      </c>
      <c r="G35" s="64">
        <v>15044.920933333333</v>
      </c>
      <c r="H35" s="64">
        <v>21444.506666666668</v>
      </c>
      <c r="I35" s="64">
        <f t="shared" si="1"/>
        <v>101298.6522079306</v>
      </c>
      <c r="J35" s="38">
        <f t="shared" si="2"/>
        <v>0.3969165179336972</v>
      </c>
      <c r="K35" s="19"/>
    </row>
    <row r="36" spans="1:11" ht="12" customHeight="1">
      <c r="A36" s="37">
        <v>1993</v>
      </c>
      <c r="B36" s="49">
        <f>'[1]Pop'!$B214</f>
        <v>258.679</v>
      </c>
      <c r="C36" s="64">
        <v>156895.5223880597</v>
      </c>
      <c r="D36" s="64">
        <v>21728.1</v>
      </c>
      <c r="E36" s="64">
        <v>21444.506666666668</v>
      </c>
      <c r="F36" s="64">
        <f t="shared" si="0"/>
        <v>200068.1290547264</v>
      </c>
      <c r="G36" s="64">
        <v>17213.28719402985</v>
      </c>
      <c r="H36" s="64">
        <v>46261.256716417905</v>
      </c>
      <c r="I36" s="64">
        <f t="shared" si="1"/>
        <v>136593.58514427865</v>
      </c>
      <c r="J36" s="38">
        <f t="shared" si="2"/>
        <v>0.5280428065064372</v>
      </c>
      <c r="K36" s="19"/>
    </row>
    <row r="37" spans="1:11" ht="12" customHeight="1">
      <c r="A37" s="37">
        <v>1994</v>
      </c>
      <c r="B37" s="49">
        <f>'[1]Pop'!$B215</f>
        <v>261.919</v>
      </c>
      <c r="C37" s="64">
        <v>86233.33333333334</v>
      </c>
      <c r="D37" s="65">
        <v>34221</v>
      </c>
      <c r="E37" s="64">
        <v>46261.256716417905</v>
      </c>
      <c r="F37" s="64">
        <f t="shared" si="0"/>
        <v>166715.59004975125</v>
      </c>
      <c r="G37" s="64">
        <v>13738.669333333335</v>
      </c>
      <c r="H37" s="65">
        <v>54170.66666666667</v>
      </c>
      <c r="I37" s="64">
        <f t="shared" si="1"/>
        <v>98806.25404975124</v>
      </c>
      <c r="J37" s="38">
        <f t="shared" si="2"/>
        <v>0.3772397346116595</v>
      </c>
      <c r="K37" s="19"/>
    </row>
    <row r="38" spans="1:11" ht="12" customHeight="1">
      <c r="A38" s="37">
        <v>1995</v>
      </c>
      <c r="B38" s="49">
        <f>'[1]Pop'!$B216</f>
        <v>265.044</v>
      </c>
      <c r="C38" s="64">
        <v>122191.35802469135</v>
      </c>
      <c r="D38" s="64">
        <v>32604.364999999998</v>
      </c>
      <c r="E38" s="64">
        <v>54170.66666666667</v>
      </c>
      <c r="F38" s="64">
        <f t="shared" si="0"/>
        <v>208966.38969135802</v>
      </c>
      <c r="G38" s="64">
        <v>18311.21913580247</v>
      </c>
      <c r="H38" s="64">
        <v>54727.765432098764</v>
      </c>
      <c r="I38" s="64">
        <f t="shared" si="1"/>
        <v>135927.4051234568</v>
      </c>
      <c r="J38" s="38">
        <f t="shared" si="2"/>
        <v>0.5128484520436486</v>
      </c>
      <c r="K38" s="19"/>
    </row>
    <row r="39" spans="1:11" ht="12" customHeight="1">
      <c r="A39" s="35">
        <v>1996</v>
      </c>
      <c r="B39" s="48">
        <f>'[1]Pop'!$B217</f>
        <v>268.151</v>
      </c>
      <c r="C39" s="62">
        <v>93893.55742296918</v>
      </c>
      <c r="D39" s="62">
        <v>27064.065000000002</v>
      </c>
      <c r="E39" s="62">
        <v>54727.765432098764</v>
      </c>
      <c r="F39" s="62">
        <f t="shared" si="0"/>
        <v>175685.38785506797</v>
      </c>
      <c r="G39" s="62">
        <v>19837.604397759103</v>
      </c>
      <c r="H39" s="62">
        <v>24923.624649859943</v>
      </c>
      <c r="I39" s="62">
        <f t="shared" si="1"/>
        <v>130924.15880744893</v>
      </c>
      <c r="J39" s="36">
        <f t="shared" si="2"/>
        <v>0.48824788573396677</v>
      </c>
      <c r="K39" s="19"/>
    </row>
    <row r="40" spans="1:11" ht="12" customHeight="1">
      <c r="A40" s="35">
        <v>1997</v>
      </c>
      <c r="B40" s="48">
        <f>'[1]Pop'!$B218</f>
        <v>271.36</v>
      </c>
      <c r="C40" s="62">
        <v>148140.70351758794</v>
      </c>
      <c r="D40" s="62">
        <v>35620.805</v>
      </c>
      <c r="E40" s="62">
        <v>24923.624649859943</v>
      </c>
      <c r="F40" s="62">
        <f t="shared" si="0"/>
        <v>208685.13316744787</v>
      </c>
      <c r="G40" s="62">
        <v>22010.52552763819</v>
      </c>
      <c r="H40" s="62">
        <v>63121.105527638196</v>
      </c>
      <c r="I40" s="62">
        <f t="shared" si="1"/>
        <v>123553.50211217148</v>
      </c>
      <c r="J40" s="36">
        <f t="shared" si="2"/>
        <v>0.4553121392694998</v>
      </c>
      <c r="K40" s="19"/>
    </row>
    <row r="41" spans="1:11" ht="12" customHeight="1">
      <c r="A41" s="35">
        <v>1998</v>
      </c>
      <c r="B41" s="48">
        <f>'[1]Pop'!$B219</f>
        <v>274.626</v>
      </c>
      <c r="C41" s="62">
        <v>65500.784929356356</v>
      </c>
      <c r="D41" s="62">
        <v>40383.41</v>
      </c>
      <c r="E41" s="62">
        <v>63121.105527638196</v>
      </c>
      <c r="F41" s="62">
        <f t="shared" si="0"/>
        <v>169005.30045699456</v>
      </c>
      <c r="G41" s="62">
        <v>17604.636138147565</v>
      </c>
      <c r="H41" s="62">
        <v>20542.662480376766</v>
      </c>
      <c r="I41" s="62">
        <f t="shared" si="1"/>
        <v>130858.00183847023</v>
      </c>
      <c r="J41" s="36">
        <f t="shared" si="2"/>
        <v>0.4764953130383512</v>
      </c>
      <c r="K41" s="19"/>
    </row>
    <row r="42" spans="1:11" ht="12" customHeight="1">
      <c r="A42" s="35">
        <v>1999</v>
      </c>
      <c r="B42" s="48">
        <f>'[1]Pop'!$B220</f>
        <v>277.79</v>
      </c>
      <c r="C42" s="62">
        <v>160396.17067833696</v>
      </c>
      <c r="D42" s="62">
        <v>28963.309999999998</v>
      </c>
      <c r="E42" s="62">
        <v>20542.662480376766</v>
      </c>
      <c r="F42" s="62">
        <f t="shared" si="0"/>
        <v>209902.14315871373</v>
      </c>
      <c r="G42" s="62">
        <v>20335.350886214444</v>
      </c>
      <c r="H42" s="62">
        <v>76152.14004376368</v>
      </c>
      <c r="I42" s="62">
        <f aca="true" t="shared" si="3" ref="I42:I47">F42-SUM(G42,H42)</f>
        <v>113414.65222873562</v>
      </c>
      <c r="J42" s="36">
        <f aca="true" t="shared" si="4" ref="J42:J47">I42/B42/1000</f>
        <v>0.40827478393295513</v>
      </c>
      <c r="K42" s="19"/>
    </row>
    <row r="43" spans="1:11" ht="12" customHeight="1">
      <c r="A43" s="35">
        <v>2000</v>
      </c>
      <c r="B43" s="48">
        <f>'[1]Pop'!$B221</f>
        <v>280.976</v>
      </c>
      <c r="C43" s="62">
        <v>92646.5425531915</v>
      </c>
      <c r="D43" s="62">
        <v>32989.545</v>
      </c>
      <c r="E43" s="62">
        <v>76152.14004376368</v>
      </c>
      <c r="F43" s="62">
        <f t="shared" si="0"/>
        <v>201788.22759695517</v>
      </c>
      <c r="G43" s="62">
        <v>20045.170531914893</v>
      </c>
      <c r="H43" s="62">
        <v>49003.15425531915</v>
      </c>
      <c r="I43" s="62">
        <f t="shared" si="3"/>
        <v>132739.90280972113</v>
      </c>
      <c r="J43" s="36">
        <f t="shared" si="4"/>
        <v>0.47242434517439613</v>
      </c>
      <c r="K43" s="19"/>
    </row>
    <row r="44" spans="1:11" ht="12" customHeight="1">
      <c r="A44" s="37">
        <v>2001</v>
      </c>
      <c r="B44" s="49">
        <f>'[1]Pop'!$B222</f>
        <v>283.920402</v>
      </c>
      <c r="C44" s="64">
        <v>145579.8024848678</v>
      </c>
      <c r="D44" s="64">
        <v>35456.053270000004</v>
      </c>
      <c r="E44" s="64">
        <v>49003.15425531915</v>
      </c>
      <c r="F44" s="64">
        <f aca="true" t="shared" si="5" ref="F44:F49">SUM(C44,D44,E44)</f>
        <v>230039.01001018696</v>
      </c>
      <c r="G44" s="64">
        <v>24971.873265371138</v>
      </c>
      <c r="H44" s="64">
        <v>76187.79197196559</v>
      </c>
      <c r="I44" s="64">
        <f t="shared" si="3"/>
        <v>128879.34477285024</v>
      </c>
      <c r="J44" s="38">
        <f t="shared" si="4"/>
        <v>0.4539277341994261</v>
      </c>
      <c r="K44" s="19"/>
    </row>
    <row r="45" spans="1:11" ht="12" customHeight="1">
      <c r="A45" s="37">
        <v>2002</v>
      </c>
      <c r="B45" s="49">
        <f>'[1]Pop'!$B223</f>
        <v>286.78756</v>
      </c>
      <c r="C45" s="64">
        <v>78444.37538844002</v>
      </c>
      <c r="D45" s="64">
        <v>41672.325</v>
      </c>
      <c r="E45" s="64">
        <v>76187.79197196559</v>
      </c>
      <c r="F45" s="64">
        <f t="shared" si="5"/>
        <v>196304.49236040562</v>
      </c>
      <c r="G45" s="64">
        <v>30522.653070229957</v>
      </c>
      <c r="H45" s="64">
        <v>28704.008079552517</v>
      </c>
      <c r="I45" s="64">
        <f t="shared" si="3"/>
        <v>137077.83121062315</v>
      </c>
      <c r="J45" s="38">
        <f t="shared" si="4"/>
        <v>0.47797690810097604</v>
      </c>
      <c r="K45" s="19"/>
    </row>
    <row r="46" spans="1:11" ht="12" customHeight="1">
      <c r="A46" s="37">
        <v>2003</v>
      </c>
      <c r="B46" s="49">
        <f>'[1]Pop'!$B224</f>
        <v>289.517581</v>
      </c>
      <c r="C46" s="64">
        <v>116968.29268292683</v>
      </c>
      <c r="D46" s="64">
        <v>62719.36</v>
      </c>
      <c r="E46" s="64">
        <v>28704.008079552517</v>
      </c>
      <c r="F46" s="64">
        <f t="shared" si="5"/>
        <v>208391.66076247935</v>
      </c>
      <c r="G46" s="64">
        <v>34168.87146341463</v>
      </c>
      <c r="H46" s="64">
        <v>41176.95121951219</v>
      </c>
      <c r="I46" s="64">
        <f t="shared" si="3"/>
        <v>133045.83807955252</v>
      </c>
      <c r="J46" s="38">
        <f t="shared" si="4"/>
        <v>0.4595432084642642</v>
      </c>
      <c r="K46" s="19"/>
    </row>
    <row r="47" spans="1:11" ht="12" customHeight="1">
      <c r="A47" s="37">
        <v>2004</v>
      </c>
      <c r="B47" s="49">
        <f>'[1]Pop'!$B225</f>
        <v>292.19189</v>
      </c>
      <c r="C47" s="64">
        <v>82551.93992490614</v>
      </c>
      <c r="D47" s="64">
        <v>81150.065178544</v>
      </c>
      <c r="E47" s="64">
        <v>41176.95121951219</v>
      </c>
      <c r="F47" s="64">
        <f t="shared" si="5"/>
        <v>204878.95632296236</v>
      </c>
      <c r="G47" s="64">
        <v>30565.041989987483</v>
      </c>
      <c r="H47" s="64">
        <v>29190.28785982478</v>
      </c>
      <c r="I47" s="64">
        <f t="shared" si="3"/>
        <v>145123.6264731501</v>
      </c>
      <c r="J47" s="38">
        <f t="shared" si="4"/>
        <v>0.4966723288355132</v>
      </c>
      <c r="K47" s="19"/>
    </row>
    <row r="48" spans="1:11" ht="12" customHeight="1">
      <c r="A48" s="37">
        <v>2005</v>
      </c>
      <c r="B48" s="49">
        <f>'[1]Pop'!$B226</f>
        <v>294.914085</v>
      </c>
      <c r="C48" s="64">
        <v>125251.39664804468</v>
      </c>
      <c r="D48" s="64">
        <v>75403.10337802951</v>
      </c>
      <c r="E48" s="64">
        <v>29190.28785982478</v>
      </c>
      <c r="F48" s="64">
        <f t="shared" si="5"/>
        <v>229844.78788589896</v>
      </c>
      <c r="G48" s="64">
        <v>38181.47009954398</v>
      </c>
      <c r="H48" s="64">
        <v>59588.31284916201</v>
      </c>
      <c r="I48" s="64">
        <f aca="true" t="shared" si="6" ref="I48:I53">F48-SUM(G48,H48)</f>
        <v>132075.00493719298</v>
      </c>
      <c r="J48" s="38">
        <f aca="true" t="shared" si="7" ref="J48:J53">I48/B48/1000</f>
        <v>0.4478423095227648</v>
      </c>
      <c r="K48" s="19"/>
    </row>
    <row r="49" spans="1:11" ht="12" customHeight="1">
      <c r="A49" s="35">
        <v>2006</v>
      </c>
      <c r="B49" s="48">
        <f>'[1]Pop'!$B227</f>
        <v>297.646557</v>
      </c>
      <c r="C49" s="62">
        <v>91393.90048154093</v>
      </c>
      <c r="D49" s="62">
        <v>56997.915</v>
      </c>
      <c r="E49" s="62">
        <v>59588.31284916201</v>
      </c>
      <c r="F49" s="62">
        <f t="shared" si="5"/>
        <v>207980.12833070292</v>
      </c>
      <c r="G49" s="62">
        <v>44104.738562434744</v>
      </c>
      <c r="H49" s="62">
        <v>30572.772070626004</v>
      </c>
      <c r="I49" s="62">
        <f t="shared" si="6"/>
        <v>133302.61769764218</v>
      </c>
      <c r="J49" s="36">
        <f t="shared" si="7"/>
        <v>0.44785539950876097</v>
      </c>
      <c r="K49" s="19"/>
    </row>
    <row r="50" spans="1:11" ht="12" customHeight="1">
      <c r="A50" s="35">
        <v>2007</v>
      </c>
      <c r="B50" s="48">
        <f>'[1]Pop'!$B228</f>
        <v>300.574481</v>
      </c>
      <c r="C50" s="62">
        <v>180255.1572327044</v>
      </c>
      <c r="D50" s="62">
        <v>79852.855</v>
      </c>
      <c r="E50" s="62">
        <v>30572.772070626004</v>
      </c>
      <c r="F50" s="62">
        <f aca="true" t="shared" si="8" ref="F50:F61">SUM(C50,D50,E50)</f>
        <v>290680.7843033304</v>
      </c>
      <c r="G50" s="62">
        <v>71319.44169672955</v>
      </c>
      <c r="H50" s="62">
        <v>85437.70440251572</v>
      </c>
      <c r="I50" s="62">
        <f t="shared" si="6"/>
        <v>133923.63820408512</v>
      </c>
      <c r="J50" s="36">
        <f t="shared" si="7"/>
        <v>0.4455589102525478</v>
      </c>
      <c r="K50" s="19"/>
    </row>
    <row r="51" spans="1:11" ht="12" customHeight="1">
      <c r="A51" s="35">
        <v>2008</v>
      </c>
      <c r="B51" s="48">
        <f>'[1]Pop'!$B229</f>
        <v>303.506469</v>
      </c>
      <c r="C51" s="62">
        <v>98210.50452192708</v>
      </c>
      <c r="D51" s="62">
        <v>61854.784999999996</v>
      </c>
      <c r="E51" s="62">
        <v>85437.70440251572</v>
      </c>
      <c r="F51" s="62">
        <f t="shared" si="8"/>
        <v>245502.9939244428</v>
      </c>
      <c r="G51" s="62">
        <v>52651.84205979637</v>
      </c>
      <c r="H51" s="62">
        <v>42224.54835712796</v>
      </c>
      <c r="I51" s="62">
        <f t="shared" si="6"/>
        <v>150626.60350751848</v>
      </c>
      <c r="J51" s="36">
        <f t="shared" si="7"/>
        <v>0.49628795064502723</v>
      </c>
      <c r="K51" s="19"/>
    </row>
    <row r="52" spans="1:11" ht="12" customHeight="1">
      <c r="A52" s="35">
        <v>2009</v>
      </c>
      <c r="B52" s="48">
        <f>'[1]Pop'!$B230</f>
        <v>306.207719</v>
      </c>
      <c r="C52" s="62">
        <v>131982.46520827565</v>
      </c>
      <c r="D52" s="62">
        <v>83177.73696000001</v>
      </c>
      <c r="E52" s="62">
        <v>42224.54835712796</v>
      </c>
      <c r="F52" s="62">
        <f t="shared" si="8"/>
        <v>257384.75052540362</v>
      </c>
      <c r="G52" s="62">
        <v>70501.8766067145</v>
      </c>
      <c r="H52" s="62">
        <v>39959.98427152973</v>
      </c>
      <c r="I52" s="62">
        <f t="shared" si="6"/>
        <v>146922.88964715938</v>
      </c>
      <c r="J52" s="36">
        <f t="shared" si="7"/>
        <v>0.4798144544721924</v>
      </c>
      <c r="K52" s="19"/>
    </row>
    <row r="53" spans="1:11" ht="12" customHeight="1">
      <c r="A53" s="35">
        <v>2010</v>
      </c>
      <c r="B53" s="48">
        <f>'[1]Pop'!$B231</f>
        <v>308.833264</v>
      </c>
      <c r="C53" s="62">
        <v>140407.47792559452</v>
      </c>
      <c r="D53" s="62">
        <v>88456.831145</v>
      </c>
      <c r="E53" s="62">
        <v>39959.98427152973</v>
      </c>
      <c r="F53" s="62">
        <f t="shared" si="8"/>
        <v>268824.29334212426</v>
      </c>
      <c r="G53" s="62">
        <v>61478.78691192577</v>
      </c>
      <c r="H53" s="62">
        <v>42817.20688132799</v>
      </c>
      <c r="I53" s="62">
        <f t="shared" si="6"/>
        <v>164528.2995488705</v>
      </c>
      <c r="J53" s="36">
        <f t="shared" si="7"/>
        <v>0.5327415104768977</v>
      </c>
      <c r="K53" s="19"/>
    </row>
    <row r="54" spans="1:11" ht="12" customHeight="1">
      <c r="A54" s="88">
        <v>2011</v>
      </c>
      <c r="B54" s="89">
        <f>'[1]Pop'!$B232</f>
        <v>310.946962</v>
      </c>
      <c r="C54" s="92">
        <v>124600.92264403548</v>
      </c>
      <c r="D54" s="92">
        <v>74610.029155</v>
      </c>
      <c r="E54" s="92">
        <v>42817.20688132799</v>
      </c>
      <c r="F54" s="92">
        <f t="shared" si="8"/>
        <v>242028.15868036347</v>
      </c>
      <c r="G54" s="92">
        <v>74112.93879869318</v>
      </c>
      <c r="H54" s="92">
        <v>53921.90269804171</v>
      </c>
      <c r="I54" s="92">
        <f aca="true" t="shared" si="9" ref="I54:I59">F54-SUM(G54,H54)</f>
        <v>113993.31718362858</v>
      </c>
      <c r="J54" s="95">
        <f aca="true" t="shared" si="10" ref="J54:J59">I54/B54/1000</f>
        <v>0.36660051749799244</v>
      </c>
      <c r="K54" s="19"/>
    </row>
    <row r="55" spans="1:11" ht="12" customHeight="1">
      <c r="A55" s="88">
        <v>2012</v>
      </c>
      <c r="B55" s="89">
        <f>'[1]Pop'!$B233</f>
        <v>313.149997</v>
      </c>
      <c r="C55" s="92">
        <v>140775.2721671689</v>
      </c>
      <c r="D55" s="92">
        <v>79346.70141499999</v>
      </c>
      <c r="E55" s="92">
        <v>53921.90269804171</v>
      </c>
      <c r="F55" s="92">
        <f t="shared" si="8"/>
        <v>274043.8762802106</v>
      </c>
      <c r="G55" s="92">
        <v>91273.80021966266</v>
      </c>
      <c r="H55" s="92">
        <v>48105.74523296138</v>
      </c>
      <c r="I55" s="92">
        <f t="shared" si="9"/>
        <v>134664.3308275866</v>
      </c>
      <c r="J55" s="95">
        <f t="shared" si="10"/>
        <v>0.43003139746984126</v>
      </c>
      <c r="K55" s="19"/>
    </row>
    <row r="56" spans="1:11" ht="12" customHeight="1">
      <c r="A56" s="88">
        <v>2013</v>
      </c>
      <c r="B56" s="89">
        <f>'[1]Pop'!$B234</f>
        <v>315.335976</v>
      </c>
      <c r="C56" s="92">
        <v>130767.91342809095</v>
      </c>
      <c r="D56" s="92">
        <v>92493.319865</v>
      </c>
      <c r="E56" s="92">
        <v>48105.74523296138</v>
      </c>
      <c r="F56" s="92">
        <f t="shared" si="8"/>
        <v>271366.9785260523</v>
      </c>
      <c r="G56" s="92">
        <v>81407.89177119469</v>
      </c>
      <c r="H56" s="92">
        <v>78132.9274804764</v>
      </c>
      <c r="I56" s="92">
        <f t="shared" si="9"/>
        <v>111826.15927438124</v>
      </c>
      <c r="J56" s="95">
        <f t="shared" si="10"/>
        <v>0.354625440119085</v>
      </c>
      <c r="K56" s="19"/>
    </row>
    <row r="57" spans="1:11" ht="12" customHeight="1">
      <c r="A57" s="88">
        <v>2014</v>
      </c>
      <c r="B57" s="89">
        <f>'[1]Pop'!$B235</f>
        <v>317.519206</v>
      </c>
      <c r="C57" s="92">
        <v>128112.44184994548</v>
      </c>
      <c r="D57" s="92">
        <v>103964.49504000001</v>
      </c>
      <c r="E57" s="92">
        <v>78132.9274804764</v>
      </c>
      <c r="F57" s="92">
        <f t="shared" si="8"/>
        <v>310209.86437042186</v>
      </c>
      <c r="G57" s="92">
        <v>99944.17298727551</v>
      </c>
      <c r="H57" s="92">
        <v>54322.68044015484</v>
      </c>
      <c r="I57" s="92">
        <f t="shared" si="9"/>
        <v>155943.0109429915</v>
      </c>
      <c r="J57" s="95">
        <f t="shared" si="10"/>
        <v>0.49112938051058086</v>
      </c>
      <c r="K57" s="19"/>
    </row>
    <row r="58" spans="1:11" ht="12" customHeight="1">
      <c r="A58" s="88">
        <v>2015</v>
      </c>
      <c r="B58" s="89">
        <f>'[1]Pop'!$B236</f>
        <v>319.83219</v>
      </c>
      <c r="C58" s="92">
        <v>104513.32659523337</v>
      </c>
      <c r="D58" s="92">
        <v>113711.69769</v>
      </c>
      <c r="E58" s="92">
        <v>54322.68044015484</v>
      </c>
      <c r="F58" s="92">
        <f t="shared" si="8"/>
        <v>272547.7047253882</v>
      </c>
      <c r="G58" s="92">
        <v>79730.59255530717</v>
      </c>
      <c r="H58" s="92">
        <v>55633.42557462328</v>
      </c>
      <c r="I58" s="92">
        <f t="shared" si="9"/>
        <v>137183.68659545775</v>
      </c>
      <c r="J58" s="95">
        <f t="shared" si="10"/>
        <v>0.42892395101149056</v>
      </c>
      <c r="K58" s="19"/>
    </row>
    <row r="59" spans="1:11" ht="12" customHeight="1">
      <c r="A59" s="149">
        <v>2016</v>
      </c>
      <c r="B59" s="150">
        <f>'[1]Pop'!$B237</f>
        <v>322.114094</v>
      </c>
      <c r="C59" s="153">
        <v>127934.65567003595</v>
      </c>
      <c r="D59" s="153">
        <v>132637.29398999998</v>
      </c>
      <c r="E59" s="153">
        <v>55633.42557462328</v>
      </c>
      <c r="F59" s="153">
        <f t="shared" si="8"/>
        <v>316205.3752346592</v>
      </c>
      <c r="G59" s="153">
        <v>103654.590626395</v>
      </c>
      <c r="H59" s="153">
        <v>69488.79736699627</v>
      </c>
      <c r="I59" s="153">
        <f t="shared" si="9"/>
        <v>143061.98724126793</v>
      </c>
      <c r="J59" s="156">
        <f t="shared" si="10"/>
        <v>0.4441345160180042</v>
      </c>
      <c r="K59" s="19"/>
    </row>
    <row r="60" spans="1:11" ht="12" customHeight="1">
      <c r="A60" s="142">
        <v>2017</v>
      </c>
      <c r="B60" s="143">
        <f>'[1]Pop'!$B238</f>
        <v>324.296746</v>
      </c>
      <c r="C60" s="159">
        <v>141145.8191235673</v>
      </c>
      <c r="D60" s="159">
        <v>137099.836925</v>
      </c>
      <c r="E60" s="159">
        <v>69488.79736699627</v>
      </c>
      <c r="F60" s="159">
        <f t="shared" si="8"/>
        <v>347734.45341556356</v>
      </c>
      <c r="G60" s="159">
        <v>113471.93402858611</v>
      </c>
      <c r="H60" s="159">
        <v>80080.85072144707</v>
      </c>
      <c r="I60" s="159">
        <f>F60-SUM(G60,H60)</f>
        <v>154181.6686655304</v>
      </c>
      <c r="J60" s="164">
        <f>I60/B60/1000</f>
        <v>0.47543390603595637</v>
      </c>
      <c r="K60" s="19"/>
    </row>
    <row r="61" spans="1:11" ht="12" customHeight="1" thickBot="1">
      <c r="A61" s="167">
        <v>2018</v>
      </c>
      <c r="B61" s="168">
        <f>'[1]Pop'!$B239</f>
        <v>326.163263</v>
      </c>
      <c r="C61" s="166">
        <v>104459.69905458864</v>
      </c>
      <c r="D61" s="138">
        <v>163000</v>
      </c>
      <c r="E61" s="166">
        <v>80080.85072144707</v>
      </c>
      <c r="F61" s="169">
        <f t="shared" si="8"/>
        <v>347540.5497760357</v>
      </c>
      <c r="G61" s="138">
        <v>91000</v>
      </c>
      <c r="H61" s="166">
        <v>82000</v>
      </c>
      <c r="I61" s="169">
        <f>F61-SUM(G61,H61)</f>
        <v>174540.5497760357</v>
      </c>
      <c r="J61" s="171">
        <f>I61/B61/1000</f>
        <v>0.5351324614876561</v>
      </c>
      <c r="K61" s="19"/>
    </row>
    <row r="62" spans="1:11" ht="12" customHeight="1" thickTop="1">
      <c r="A62" s="310" t="s">
        <v>92</v>
      </c>
      <c r="B62" s="339"/>
      <c r="C62" s="339"/>
      <c r="D62" s="339"/>
      <c r="E62" s="339"/>
      <c r="F62" s="339"/>
      <c r="G62" s="339"/>
      <c r="H62" s="339"/>
      <c r="I62" s="339"/>
      <c r="J62" s="340"/>
      <c r="K62" s="110"/>
    </row>
    <row r="63" spans="1:11" ht="12" customHeight="1">
      <c r="A63" s="213"/>
      <c r="B63" s="214"/>
      <c r="C63" s="214"/>
      <c r="D63" s="214"/>
      <c r="E63" s="214"/>
      <c r="F63" s="214"/>
      <c r="G63" s="214"/>
      <c r="H63" s="214"/>
      <c r="I63" s="214"/>
      <c r="J63" s="215"/>
      <c r="K63" s="110"/>
    </row>
    <row r="64" spans="1:11" ht="12" customHeight="1">
      <c r="A64" s="213"/>
      <c r="B64" s="214"/>
      <c r="C64" s="214"/>
      <c r="D64" s="214"/>
      <c r="E64" s="214"/>
      <c r="F64" s="214"/>
      <c r="G64" s="214"/>
      <c r="H64" s="214"/>
      <c r="I64" s="214"/>
      <c r="J64" s="215"/>
      <c r="K64" s="110"/>
    </row>
    <row r="65" spans="1:11" ht="12" customHeight="1">
      <c r="A65" s="213"/>
      <c r="B65" s="214"/>
      <c r="C65" s="214"/>
      <c r="D65" s="214"/>
      <c r="E65" s="214"/>
      <c r="F65" s="214"/>
      <c r="G65" s="214"/>
      <c r="H65" s="214"/>
      <c r="I65" s="214"/>
      <c r="J65" s="215"/>
      <c r="K65" s="110"/>
    </row>
    <row r="66" spans="1:11" ht="12" customHeight="1">
      <c r="A66" s="213"/>
      <c r="B66" s="214"/>
      <c r="C66" s="214"/>
      <c r="D66" s="214"/>
      <c r="E66" s="214"/>
      <c r="F66" s="214"/>
      <c r="G66" s="214"/>
      <c r="H66" s="214"/>
      <c r="I66" s="214"/>
      <c r="J66" s="215"/>
      <c r="K66" s="110"/>
    </row>
    <row r="67" spans="1:11" ht="12" customHeight="1">
      <c r="A67" s="219"/>
      <c r="B67" s="220"/>
      <c r="C67" s="220"/>
      <c r="D67" s="220"/>
      <c r="E67" s="220"/>
      <c r="F67" s="220"/>
      <c r="G67" s="220"/>
      <c r="H67" s="220"/>
      <c r="I67" s="220"/>
      <c r="J67" s="221"/>
      <c r="K67" s="110"/>
    </row>
    <row r="68" spans="1:11" ht="12" customHeight="1">
      <c r="A68" s="216" t="s">
        <v>116</v>
      </c>
      <c r="B68" s="217"/>
      <c r="C68" s="217"/>
      <c r="D68" s="217"/>
      <c r="E68" s="217"/>
      <c r="F68" s="217"/>
      <c r="G68" s="217"/>
      <c r="H68" s="217"/>
      <c r="I68" s="217"/>
      <c r="J68" s="218"/>
      <c r="K68" s="107"/>
    </row>
    <row r="69" spans="3:11" ht="12" customHeight="1">
      <c r="C69" s="4"/>
      <c r="D69" s="4"/>
      <c r="E69" s="4"/>
      <c r="F69" s="4"/>
      <c r="G69" s="4"/>
      <c r="H69" s="4"/>
      <c r="I69" s="4"/>
      <c r="J69" s="4"/>
      <c r="K69" s="107"/>
    </row>
    <row r="70" spans="3:10" ht="12" customHeight="1">
      <c r="C70" s="4"/>
      <c r="D70" s="4"/>
      <c r="E70" s="4"/>
      <c r="F70" s="4"/>
      <c r="G70" s="4"/>
      <c r="H70" s="4"/>
      <c r="I70" s="4"/>
      <c r="J70" s="4"/>
    </row>
    <row r="71" spans="3:10" ht="12" customHeight="1">
      <c r="C71" s="4"/>
      <c r="D71" s="4"/>
      <c r="E71" s="4"/>
      <c r="F71" s="4"/>
      <c r="G71" s="4"/>
      <c r="H71" s="4"/>
      <c r="I71" s="4"/>
      <c r="J71" s="4"/>
    </row>
    <row r="72" spans="8:9" ht="12" customHeight="1">
      <c r="H72" s="14"/>
      <c r="I72" s="14"/>
    </row>
    <row r="73" spans="8:9" ht="12" customHeight="1">
      <c r="H73" s="14"/>
      <c r="I73" s="14"/>
    </row>
    <row r="74" spans="8:9" ht="12" customHeight="1">
      <c r="H74" s="14"/>
      <c r="I74" s="14"/>
    </row>
    <row r="75" spans="8:9" ht="12" customHeight="1">
      <c r="H75" s="14"/>
      <c r="I75" s="14"/>
    </row>
    <row r="76" spans="8:9" ht="12" customHeight="1">
      <c r="H76" s="14"/>
      <c r="I76" s="14"/>
    </row>
    <row r="77" spans="8:9" ht="12" customHeight="1">
      <c r="H77" s="14"/>
      <c r="I77" s="14"/>
    </row>
    <row r="78" spans="8:9" ht="12" customHeight="1">
      <c r="H78" s="14"/>
      <c r="I78" s="14"/>
    </row>
    <row r="79" spans="8:9" ht="12" customHeight="1">
      <c r="H79" s="14"/>
      <c r="I79" s="14"/>
    </row>
    <row r="80" spans="8:9" ht="12" customHeight="1">
      <c r="H80" s="14"/>
      <c r="I80" s="14"/>
    </row>
    <row r="81" ht="12" customHeight="1">
      <c r="I81" s="14"/>
    </row>
    <row r="82" ht="12" customHeight="1">
      <c r="I82" s="14"/>
    </row>
    <row r="83" ht="12" customHeight="1">
      <c r="I83" s="14"/>
    </row>
    <row r="84" ht="12" customHeight="1">
      <c r="I84" s="14"/>
    </row>
    <row r="85" ht="12" customHeight="1">
      <c r="I85" s="14"/>
    </row>
    <row r="86" ht="12" customHeight="1">
      <c r="I86" s="14"/>
    </row>
    <row r="87" ht="12" customHeight="1">
      <c r="I87" s="14"/>
    </row>
    <row r="88" ht="12" customHeight="1">
      <c r="I88" s="14"/>
    </row>
    <row r="89" ht="12" customHeight="1">
      <c r="I89" s="14"/>
    </row>
  </sheetData>
  <sheetProtection/>
  <mergeCells count="18">
    <mergeCell ref="I1:J1"/>
    <mergeCell ref="A1:H1"/>
    <mergeCell ref="C7:I7"/>
    <mergeCell ref="I4:I6"/>
    <mergeCell ref="A2:A6"/>
    <mergeCell ref="A62:J66"/>
    <mergeCell ref="C3:C6"/>
    <mergeCell ref="J4:J6"/>
    <mergeCell ref="A68:J68"/>
    <mergeCell ref="A67:J67"/>
    <mergeCell ref="B2:B6"/>
    <mergeCell ref="D3:D6"/>
    <mergeCell ref="G3:G6"/>
    <mergeCell ref="G2:H2"/>
    <mergeCell ref="I2:J3"/>
    <mergeCell ref="E3:E6"/>
    <mergeCell ref="F3:F6"/>
    <mergeCell ref="H3:H6"/>
  </mergeCells>
  <printOptions horizontalCentered="1" verticalCentered="1"/>
  <pageMargins left="0.5" right="0.5" top="0.5" bottom="0.5" header="0.199305556" footer="0.199305556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88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12.7109375" defaultRowHeight="12" customHeight="1"/>
  <cols>
    <col min="1" max="2" width="12.7109375" style="4" customWidth="1"/>
    <col min="3" max="7" width="12.7109375" style="14" customWidth="1"/>
    <col min="8" max="9" width="12.7109375" style="13" customWidth="1"/>
    <col min="10" max="10" width="12.7109375" style="6" customWidth="1"/>
    <col min="11" max="16384" width="12.7109375" style="7" customWidth="1"/>
  </cols>
  <sheetData>
    <row r="1" spans="1:10" s="54" customFormat="1" ht="12" customHeight="1" thickBot="1">
      <c r="A1" s="212" t="s">
        <v>78</v>
      </c>
      <c r="B1" s="212"/>
      <c r="C1" s="212"/>
      <c r="D1" s="212"/>
      <c r="E1" s="212"/>
      <c r="F1" s="212"/>
      <c r="G1" s="212"/>
      <c r="H1" s="212"/>
      <c r="I1" s="307" t="s">
        <v>10</v>
      </c>
      <c r="J1" s="307"/>
    </row>
    <row r="2" spans="1:10" ht="12" customHeight="1" thickTop="1">
      <c r="A2" s="202" t="s">
        <v>36</v>
      </c>
      <c r="B2" s="313" t="s">
        <v>35</v>
      </c>
      <c r="C2" s="20" t="s">
        <v>1</v>
      </c>
      <c r="D2" s="15"/>
      <c r="E2" s="15"/>
      <c r="F2" s="15"/>
      <c r="G2" s="318" t="s">
        <v>70</v>
      </c>
      <c r="H2" s="319"/>
      <c r="I2" s="320" t="s">
        <v>71</v>
      </c>
      <c r="J2" s="321"/>
    </row>
    <row r="3" spans="1:10" ht="12" customHeight="1">
      <c r="A3" s="203"/>
      <c r="B3" s="314"/>
      <c r="C3" s="282" t="s">
        <v>87</v>
      </c>
      <c r="D3" s="316" t="s">
        <v>2</v>
      </c>
      <c r="E3" s="276" t="s">
        <v>105</v>
      </c>
      <c r="F3" s="276" t="s">
        <v>107</v>
      </c>
      <c r="G3" s="317" t="s">
        <v>4</v>
      </c>
      <c r="H3" s="276" t="s">
        <v>106</v>
      </c>
      <c r="I3" s="322"/>
      <c r="J3" s="323"/>
    </row>
    <row r="4" spans="1:10" ht="12" customHeight="1">
      <c r="A4" s="203"/>
      <c r="B4" s="314"/>
      <c r="C4" s="283"/>
      <c r="D4" s="245"/>
      <c r="E4" s="277"/>
      <c r="F4" s="277"/>
      <c r="G4" s="245"/>
      <c r="H4" s="277"/>
      <c r="I4" s="276" t="s">
        <v>3</v>
      </c>
      <c r="J4" s="309" t="s">
        <v>62</v>
      </c>
    </row>
    <row r="5" spans="1:10" ht="12" customHeight="1">
      <c r="A5" s="203"/>
      <c r="B5" s="314"/>
      <c r="C5" s="283"/>
      <c r="D5" s="245"/>
      <c r="E5" s="277"/>
      <c r="F5" s="277"/>
      <c r="G5" s="245"/>
      <c r="H5" s="277"/>
      <c r="I5" s="277"/>
      <c r="J5" s="305"/>
    </row>
    <row r="6" spans="1:10" ht="12" customHeight="1">
      <c r="A6" s="204"/>
      <c r="B6" s="315"/>
      <c r="C6" s="284"/>
      <c r="D6" s="246"/>
      <c r="E6" s="278"/>
      <c r="F6" s="278"/>
      <c r="G6" s="246"/>
      <c r="H6" s="278"/>
      <c r="I6" s="278"/>
      <c r="J6" s="306"/>
    </row>
    <row r="7" spans="1:11" ht="12" customHeight="1">
      <c r="A7" s="9"/>
      <c r="B7" s="114" t="s">
        <v>45</v>
      </c>
      <c r="C7" s="308" t="s">
        <v>53</v>
      </c>
      <c r="D7" s="333"/>
      <c r="E7" s="333"/>
      <c r="F7" s="333"/>
      <c r="G7" s="333"/>
      <c r="H7" s="333"/>
      <c r="I7" s="333"/>
      <c r="J7" s="115" t="s">
        <v>54</v>
      </c>
      <c r="K7" s="107"/>
    </row>
    <row r="8" spans="1:10" ht="12" customHeight="1">
      <c r="A8" s="37">
        <v>1965</v>
      </c>
      <c r="B8" s="49">
        <f>'[1]Pop'!$B186</f>
        <v>193.223</v>
      </c>
      <c r="C8" s="71">
        <v>2560</v>
      </c>
      <c r="D8" s="72" t="s">
        <v>7</v>
      </c>
      <c r="E8" s="72" t="s">
        <v>7</v>
      </c>
      <c r="F8" s="64">
        <f aca="true" t="shared" si="0" ref="F8:F43">SUM(C8,D8,E8)</f>
        <v>2560</v>
      </c>
      <c r="G8" s="72" t="s">
        <v>7</v>
      </c>
      <c r="H8" s="72" t="s">
        <v>7</v>
      </c>
      <c r="I8" s="71">
        <f aca="true" t="shared" si="1" ref="I8:I41">F8-SUM(G8,H8)</f>
        <v>2560</v>
      </c>
      <c r="J8" s="38">
        <f aca="true" t="shared" si="2" ref="J8:J41">I8/B8/1000</f>
        <v>0.013248940343540882</v>
      </c>
    </row>
    <row r="9" spans="1:11" s="18" customFormat="1" ht="12" customHeight="1">
      <c r="A9" s="35">
        <v>1966</v>
      </c>
      <c r="B9" s="48">
        <f>'[1]Pop'!$B187</f>
        <v>195.539</v>
      </c>
      <c r="C9" s="73">
        <v>2620</v>
      </c>
      <c r="D9" s="74" t="s">
        <v>7</v>
      </c>
      <c r="E9" s="77" t="s">
        <v>7</v>
      </c>
      <c r="F9" s="62">
        <f t="shared" si="0"/>
        <v>2620</v>
      </c>
      <c r="G9" s="74" t="s">
        <v>7</v>
      </c>
      <c r="H9" s="77" t="s">
        <v>7</v>
      </c>
      <c r="I9" s="73">
        <f t="shared" si="1"/>
        <v>2620</v>
      </c>
      <c r="J9" s="36">
        <f t="shared" si="2"/>
        <v>0.013398861608170238</v>
      </c>
      <c r="K9" s="17"/>
    </row>
    <row r="10" spans="1:11" ht="12" customHeight="1">
      <c r="A10" s="35">
        <v>1967</v>
      </c>
      <c r="B10" s="48">
        <f>'[1]Pop'!$B188</f>
        <v>197.736</v>
      </c>
      <c r="C10" s="62">
        <v>2390</v>
      </c>
      <c r="D10" s="74" t="s">
        <v>7</v>
      </c>
      <c r="E10" s="77" t="s">
        <v>7</v>
      </c>
      <c r="F10" s="62">
        <f t="shared" si="0"/>
        <v>2390</v>
      </c>
      <c r="G10" s="74" t="s">
        <v>7</v>
      </c>
      <c r="H10" s="77" t="s">
        <v>7</v>
      </c>
      <c r="I10" s="62">
        <f t="shared" si="1"/>
        <v>2390</v>
      </c>
      <c r="J10" s="36">
        <f t="shared" si="2"/>
        <v>0.012086822834486387</v>
      </c>
      <c r="K10" s="19"/>
    </row>
    <row r="11" spans="1:11" ht="12" customHeight="1">
      <c r="A11" s="35">
        <v>1968</v>
      </c>
      <c r="B11" s="48">
        <f>'[1]Pop'!$B189</f>
        <v>199.808</v>
      </c>
      <c r="C11" s="62">
        <v>3130</v>
      </c>
      <c r="D11" s="74" t="s">
        <v>7</v>
      </c>
      <c r="E11" s="77" t="s">
        <v>7</v>
      </c>
      <c r="F11" s="62">
        <f t="shared" si="0"/>
        <v>3130</v>
      </c>
      <c r="G11" s="74" t="s">
        <v>7</v>
      </c>
      <c r="H11" s="77" t="s">
        <v>7</v>
      </c>
      <c r="I11" s="62">
        <f t="shared" si="1"/>
        <v>3130</v>
      </c>
      <c r="J11" s="36">
        <f t="shared" si="2"/>
        <v>0.015665038436899426</v>
      </c>
      <c r="K11" s="19"/>
    </row>
    <row r="12" spans="1:11" ht="12" customHeight="1">
      <c r="A12" s="35">
        <v>1969</v>
      </c>
      <c r="B12" s="48">
        <f>'[1]Pop'!$B190</f>
        <v>201.76</v>
      </c>
      <c r="C12" s="62">
        <v>3020</v>
      </c>
      <c r="D12" s="74" t="s">
        <v>7</v>
      </c>
      <c r="E12" s="77" t="s">
        <v>7</v>
      </c>
      <c r="F12" s="62">
        <f t="shared" si="0"/>
        <v>3020</v>
      </c>
      <c r="G12" s="74" t="s">
        <v>7</v>
      </c>
      <c r="H12" s="77" t="s">
        <v>7</v>
      </c>
      <c r="I12" s="62">
        <f t="shared" si="1"/>
        <v>3020</v>
      </c>
      <c r="J12" s="36">
        <f t="shared" si="2"/>
        <v>0.014968279143536876</v>
      </c>
      <c r="K12" s="19"/>
    </row>
    <row r="13" spans="1:11" ht="12" customHeight="1">
      <c r="A13" s="35">
        <v>1970</v>
      </c>
      <c r="B13" s="48">
        <f>'[1]Pop'!$B191</f>
        <v>203.849</v>
      </c>
      <c r="C13" s="62">
        <v>6004.0288</v>
      </c>
      <c r="D13" s="74" t="s">
        <v>7</v>
      </c>
      <c r="E13" s="77" t="s">
        <v>7</v>
      </c>
      <c r="F13" s="62">
        <f t="shared" si="0"/>
        <v>6004.0288</v>
      </c>
      <c r="G13" s="74" t="s">
        <v>7</v>
      </c>
      <c r="H13" s="77" t="s">
        <v>7</v>
      </c>
      <c r="I13" s="62">
        <f t="shared" si="1"/>
        <v>6004.0288</v>
      </c>
      <c r="J13" s="36">
        <f t="shared" si="2"/>
        <v>0.029453314953715743</v>
      </c>
      <c r="K13" s="19"/>
    </row>
    <row r="14" spans="1:11" ht="12" customHeight="1">
      <c r="A14" s="37">
        <v>1971</v>
      </c>
      <c r="B14" s="49">
        <f>'[1]Pop'!$B192</f>
        <v>206.46599999999998</v>
      </c>
      <c r="C14" s="64">
        <v>6563.7264</v>
      </c>
      <c r="D14" s="72" t="s">
        <v>7</v>
      </c>
      <c r="E14" s="72" t="s">
        <v>7</v>
      </c>
      <c r="F14" s="64">
        <f t="shared" si="0"/>
        <v>6563.7264</v>
      </c>
      <c r="G14" s="72" t="s">
        <v>7</v>
      </c>
      <c r="H14" s="72" t="s">
        <v>7</v>
      </c>
      <c r="I14" s="64">
        <f t="shared" si="1"/>
        <v>6563.7264</v>
      </c>
      <c r="J14" s="38">
        <f t="shared" si="2"/>
        <v>0.03179083432623289</v>
      </c>
      <c r="K14" s="19"/>
    </row>
    <row r="15" spans="1:11" ht="12" customHeight="1">
      <c r="A15" s="37">
        <v>1972</v>
      </c>
      <c r="B15" s="49">
        <f>'[1]Pop'!$B193</f>
        <v>208.917</v>
      </c>
      <c r="C15" s="64">
        <v>5955.873</v>
      </c>
      <c r="D15" s="72" t="s">
        <v>7</v>
      </c>
      <c r="E15" s="72" t="s">
        <v>7</v>
      </c>
      <c r="F15" s="64">
        <f t="shared" si="0"/>
        <v>5955.873</v>
      </c>
      <c r="G15" s="72" t="s">
        <v>7</v>
      </c>
      <c r="H15" s="72" t="s">
        <v>7</v>
      </c>
      <c r="I15" s="64">
        <f t="shared" si="1"/>
        <v>5955.873</v>
      </c>
      <c r="J15" s="38">
        <f t="shared" si="2"/>
        <v>0.028508321486523353</v>
      </c>
      <c r="K15" s="19"/>
    </row>
    <row r="16" spans="1:11" ht="12" customHeight="1">
      <c r="A16" s="37">
        <v>1973</v>
      </c>
      <c r="B16" s="49">
        <f>'[1]Pop'!$B194</f>
        <v>210.985</v>
      </c>
      <c r="C16" s="64">
        <v>5507.9331999999995</v>
      </c>
      <c r="D16" s="72" t="s">
        <v>7</v>
      </c>
      <c r="E16" s="72" t="s">
        <v>7</v>
      </c>
      <c r="F16" s="64">
        <f t="shared" si="0"/>
        <v>5507.9331999999995</v>
      </c>
      <c r="G16" s="72" t="s">
        <v>7</v>
      </c>
      <c r="H16" s="72" t="s">
        <v>7</v>
      </c>
      <c r="I16" s="64">
        <f t="shared" si="1"/>
        <v>5507.9331999999995</v>
      </c>
      <c r="J16" s="38">
        <f t="shared" si="2"/>
        <v>0.026105804678057676</v>
      </c>
      <c r="K16" s="19"/>
    </row>
    <row r="17" spans="1:11" ht="12" customHeight="1">
      <c r="A17" s="37">
        <v>1974</v>
      </c>
      <c r="B17" s="49">
        <f>'[1]Pop'!$B195</f>
        <v>212.932</v>
      </c>
      <c r="C17" s="64">
        <v>7436.891</v>
      </c>
      <c r="D17" s="72" t="s">
        <v>7</v>
      </c>
      <c r="E17" s="72" t="s">
        <v>7</v>
      </c>
      <c r="F17" s="64">
        <f t="shared" si="0"/>
        <v>7436.891</v>
      </c>
      <c r="G17" s="72" t="s">
        <v>7</v>
      </c>
      <c r="H17" s="72" t="s">
        <v>7</v>
      </c>
      <c r="I17" s="64">
        <f t="shared" si="1"/>
        <v>7436.891</v>
      </c>
      <c r="J17" s="38">
        <f t="shared" si="2"/>
        <v>0.034926131347096726</v>
      </c>
      <c r="K17" s="19"/>
    </row>
    <row r="18" spans="1:11" ht="12" customHeight="1">
      <c r="A18" s="37">
        <v>1975</v>
      </c>
      <c r="B18" s="49">
        <f>'[1]Pop'!$B196</f>
        <v>214.931</v>
      </c>
      <c r="C18" s="64">
        <v>8272.803</v>
      </c>
      <c r="D18" s="72" t="s">
        <v>7</v>
      </c>
      <c r="E18" s="72" t="s">
        <v>7</v>
      </c>
      <c r="F18" s="64">
        <f t="shared" si="0"/>
        <v>8272.803</v>
      </c>
      <c r="G18" s="72" t="s">
        <v>7</v>
      </c>
      <c r="H18" s="72" t="s">
        <v>7</v>
      </c>
      <c r="I18" s="64">
        <f t="shared" si="1"/>
        <v>8272.803</v>
      </c>
      <c r="J18" s="38">
        <f t="shared" si="2"/>
        <v>0.038490506255495945</v>
      </c>
      <c r="K18" s="19"/>
    </row>
    <row r="19" spans="1:11" ht="12" customHeight="1">
      <c r="A19" s="35">
        <v>1976</v>
      </c>
      <c r="B19" s="48">
        <f>'[1]Pop'!$B197</f>
        <v>217.095</v>
      </c>
      <c r="C19" s="62">
        <v>8627.157</v>
      </c>
      <c r="D19" s="74" t="s">
        <v>7</v>
      </c>
      <c r="E19" s="77" t="s">
        <v>7</v>
      </c>
      <c r="F19" s="62">
        <f t="shared" si="0"/>
        <v>8627.157</v>
      </c>
      <c r="G19" s="74" t="s">
        <v>7</v>
      </c>
      <c r="H19" s="77" t="s">
        <v>7</v>
      </c>
      <c r="I19" s="62">
        <f t="shared" si="1"/>
        <v>8627.157</v>
      </c>
      <c r="J19" s="36">
        <f t="shared" si="2"/>
        <v>0.03973908657500172</v>
      </c>
      <c r="K19" s="19"/>
    </row>
    <row r="20" spans="1:11" ht="12" customHeight="1">
      <c r="A20" s="35">
        <v>1977</v>
      </c>
      <c r="B20" s="48">
        <f>'[1]Pop'!$B198</f>
        <v>219.179</v>
      </c>
      <c r="C20" s="62">
        <v>8940.624</v>
      </c>
      <c r="D20" s="74" t="s">
        <v>7</v>
      </c>
      <c r="E20" s="77" t="s">
        <v>7</v>
      </c>
      <c r="F20" s="62">
        <f t="shared" si="0"/>
        <v>8940.624</v>
      </c>
      <c r="G20" s="74" t="s">
        <v>7</v>
      </c>
      <c r="H20" s="77" t="s">
        <v>7</v>
      </c>
      <c r="I20" s="62">
        <f t="shared" si="1"/>
        <v>8940.624</v>
      </c>
      <c r="J20" s="36">
        <f t="shared" si="2"/>
        <v>0.04079142618590284</v>
      </c>
      <c r="K20" s="19"/>
    </row>
    <row r="21" spans="1:11" ht="12" customHeight="1">
      <c r="A21" s="35">
        <v>1978</v>
      </c>
      <c r="B21" s="48">
        <f>'[1]Pop'!$B199</f>
        <v>221.47699999999998</v>
      </c>
      <c r="C21" s="62">
        <v>9531.214</v>
      </c>
      <c r="D21" s="74" t="s">
        <v>7</v>
      </c>
      <c r="E21" s="77" t="s">
        <v>7</v>
      </c>
      <c r="F21" s="62">
        <f t="shared" si="0"/>
        <v>9531.214</v>
      </c>
      <c r="G21" s="74" t="s">
        <v>7</v>
      </c>
      <c r="H21" s="77" t="s">
        <v>7</v>
      </c>
      <c r="I21" s="62">
        <f t="shared" si="1"/>
        <v>9531.214</v>
      </c>
      <c r="J21" s="36">
        <f t="shared" si="2"/>
        <v>0.04303478013518334</v>
      </c>
      <c r="K21" s="19"/>
    </row>
    <row r="22" spans="1:11" ht="12" customHeight="1">
      <c r="A22" s="35">
        <v>1979</v>
      </c>
      <c r="B22" s="48">
        <f>'[1]Pop'!$B200</f>
        <v>223.865</v>
      </c>
      <c r="C22" s="62">
        <v>12111.637999999999</v>
      </c>
      <c r="D22" s="74" t="s">
        <v>7</v>
      </c>
      <c r="E22" s="77" t="s">
        <v>7</v>
      </c>
      <c r="F22" s="62">
        <f t="shared" si="0"/>
        <v>12111.637999999999</v>
      </c>
      <c r="G22" s="74" t="s">
        <v>7</v>
      </c>
      <c r="H22" s="77" t="s">
        <v>7</v>
      </c>
      <c r="I22" s="62">
        <f t="shared" si="1"/>
        <v>12111.637999999999</v>
      </c>
      <c r="J22" s="36">
        <f t="shared" si="2"/>
        <v>0.054102418868514496</v>
      </c>
      <c r="K22" s="19"/>
    </row>
    <row r="23" spans="1:11" ht="12" customHeight="1">
      <c r="A23" s="35">
        <v>1980</v>
      </c>
      <c r="B23" s="48">
        <f>'[1]Pop'!$B201</f>
        <v>226.451</v>
      </c>
      <c r="C23" s="62">
        <v>15169.077</v>
      </c>
      <c r="D23" s="74" t="s">
        <v>7</v>
      </c>
      <c r="E23" s="77" t="s">
        <v>7</v>
      </c>
      <c r="F23" s="62">
        <f t="shared" si="0"/>
        <v>15169.077</v>
      </c>
      <c r="G23" s="74" t="s">
        <v>7</v>
      </c>
      <c r="H23" s="77" t="s">
        <v>7</v>
      </c>
      <c r="I23" s="62">
        <f t="shared" si="1"/>
        <v>15169.077</v>
      </c>
      <c r="J23" s="36">
        <f t="shared" si="2"/>
        <v>0.06698613386560447</v>
      </c>
      <c r="K23" s="19"/>
    </row>
    <row r="24" spans="1:11" ht="12" customHeight="1">
      <c r="A24" s="37">
        <v>1981</v>
      </c>
      <c r="B24" s="49">
        <f>'[1]Pop'!$B202</f>
        <v>228.937</v>
      </c>
      <c r="C24" s="64">
        <v>15155.447999999999</v>
      </c>
      <c r="D24" s="72" t="s">
        <v>7</v>
      </c>
      <c r="E24" s="72" t="s">
        <v>7</v>
      </c>
      <c r="F24" s="64">
        <f t="shared" si="0"/>
        <v>15155.447999999999</v>
      </c>
      <c r="G24" s="72" t="s">
        <v>7</v>
      </c>
      <c r="H24" s="72" t="s">
        <v>7</v>
      </c>
      <c r="I24" s="64">
        <f t="shared" si="1"/>
        <v>15155.447999999999</v>
      </c>
      <c r="J24" s="38">
        <f t="shared" si="2"/>
        <v>0.06619920764227712</v>
      </c>
      <c r="K24" s="19"/>
    </row>
    <row r="25" spans="1:11" ht="12" customHeight="1">
      <c r="A25" s="37">
        <v>1982</v>
      </c>
      <c r="B25" s="49">
        <f>'[1]Pop'!$B203</f>
        <v>231.157</v>
      </c>
      <c r="C25" s="64">
        <v>16681.896</v>
      </c>
      <c r="D25" s="64">
        <v>541</v>
      </c>
      <c r="E25" s="72" t="s">
        <v>7</v>
      </c>
      <c r="F25" s="64">
        <f t="shared" si="0"/>
        <v>17222.896</v>
      </c>
      <c r="G25" s="72" t="s">
        <v>7</v>
      </c>
      <c r="H25" s="72" t="s">
        <v>7</v>
      </c>
      <c r="I25" s="64">
        <f t="shared" si="1"/>
        <v>17222.896</v>
      </c>
      <c r="J25" s="38">
        <f t="shared" si="2"/>
        <v>0.0745073521459441</v>
      </c>
      <c r="K25" s="19"/>
    </row>
    <row r="26" spans="1:11" ht="12" customHeight="1">
      <c r="A26" s="37">
        <v>1983</v>
      </c>
      <c r="B26" s="49">
        <f>'[1]Pop'!$B204</f>
        <v>233.322</v>
      </c>
      <c r="C26" s="64">
        <v>16545.606</v>
      </c>
      <c r="D26" s="64">
        <v>548</v>
      </c>
      <c r="E26" s="72" t="s">
        <v>7</v>
      </c>
      <c r="F26" s="64">
        <f t="shared" si="0"/>
        <v>17093.606</v>
      </c>
      <c r="G26" s="72" t="s">
        <v>7</v>
      </c>
      <c r="H26" s="72" t="s">
        <v>7</v>
      </c>
      <c r="I26" s="64">
        <f t="shared" si="1"/>
        <v>17093.606</v>
      </c>
      <c r="J26" s="38">
        <f t="shared" si="2"/>
        <v>0.07326186986225044</v>
      </c>
      <c r="K26" s="19"/>
    </row>
    <row r="27" spans="1:11" ht="12" customHeight="1">
      <c r="A27" s="37">
        <v>1984</v>
      </c>
      <c r="B27" s="49">
        <f>'[1]Pop'!$B205</f>
        <v>235.385</v>
      </c>
      <c r="C27" s="64">
        <v>17127.11</v>
      </c>
      <c r="D27" s="64">
        <v>1003</v>
      </c>
      <c r="E27" s="72" t="s">
        <v>7</v>
      </c>
      <c r="F27" s="64">
        <f t="shared" si="0"/>
        <v>18130.11</v>
      </c>
      <c r="G27" s="72" t="s">
        <v>7</v>
      </c>
      <c r="H27" s="72" t="s">
        <v>7</v>
      </c>
      <c r="I27" s="64">
        <f t="shared" si="1"/>
        <v>18130.11</v>
      </c>
      <c r="J27" s="38">
        <f t="shared" si="2"/>
        <v>0.07702321728232471</v>
      </c>
      <c r="K27" s="19"/>
    </row>
    <row r="28" spans="1:11" ht="12" customHeight="1">
      <c r="A28" s="37">
        <v>1985</v>
      </c>
      <c r="B28" s="49">
        <f>'[1]Pop'!$B206</f>
        <v>237.468</v>
      </c>
      <c r="C28" s="64">
        <v>19080.6</v>
      </c>
      <c r="D28" s="64">
        <v>1515</v>
      </c>
      <c r="E28" s="72" t="s">
        <v>7</v>
      </c>
      <c r="F28" s="64">
        <f t="shared" si="0"/>
        <v>20595.6</v>
      </c>
      <c r="G28" s="72" t="s">
        <v>7</v>
      </c>
      <c r="H28" s="72" t="s">
        <v>7</v>
      </c>
      <c r="I28" s="64">
        <f t="shared" si="1"/>
        <v>20595.6</v>
      </c>
      <c r="J28" s="38">
        <f t="shared" si="2"/>
        <v>0.08673000151599373</v>
      </c>
      <c r="K28" s="19"/>
    </row>
    <row r="29" spans="1:11" ht="12" customHeight="1">
      <c r="A29" s="35">
        <v>1986</v>
      </c>
      <c r="B29" s="48">
        <f>'[1]Pop'!$B207</f>
        <v>239.638</v>
      </c>
      <c r="C29" s="62">
        <v>19989.2</v>
      </c>
      <c r="D29" s="62">
        <v>1649</v>
      </c>
      <c r="E29" s="77" t="s">
        <v>7</v>
      </c>
      <c r="F29" s="62">
        <f t="shared" si="0"/>
        <v>21638.2</v>
      </c>
      <c r="G29" s="74" t="s">
        <v>7</v>
      </c>
      <c r="H29" s="77" t="s">
        <v>7</v>
      </c>
      <c r="I29" s="62">
        <f t="shared" si="1"/>
        <v>21638.2</v>
      </c>
      <c r="J29" s="36">
        <f t="shared" si="2"/>
        <v>0.090295362171275</v>
      </c>
      <c r="K29" s="19"/>
    </row>
    <row r="30" spans="1:11" ht="12" customHeight="1">
      <c r="A30" s="35">
        <v>1987</v>
      </c>
      <c r="B30" s="48">
        <f>'[1]Pop'!$B208</f>
        <v>241.784</v>
      </c>
      <c r="C30" s="62">
        <v>19398.61</v>
      </c>
      <c r="D30" s="62">
        <v>2090</v>
      </c>
      <c r="E30" s="77" t="s">
        <v>7</v>
      </c>
      <c r="F30" s="62">
        <f t="shared" si="0"/>
        <v>21488.61</v>
      </c>
      <c r="G30" s="62">
        <v>632</v>
      </c>
      <c r="H30" s="77" t="s">
        <v>7</v>
      </c>
      <c r="I30" s="62">
        <f t="shared" si="1"/>
        <v>20856.61</v>
      </c>
      <c r="J30" s="36">
        <f t="shared" si="2"/>
        <v>0.08626133242894485</v>
      </c>
      <c r="K30" s="19"/>
    </row>
    <row r="31" spans="1:11" ht="12" customHeight="1">
      <c r="A31" s="35">
        <v>1988</v>
      </c>
      <c r="B31" s="48">
        <f>'[1]Pop'!$B209</f>
        <v>243.981</v>
      </c>
      <c r="C31" s="62">
        <v>20670.649999999998</v>
      </c>
      <c r="D31" s="62">
        <v>2503</v>
      </c>
      <c r="E31" s="77" t="s">
        <v>7</v>
      </c>
      <c r="F31" s="62">
        <f t="shared" si="0"/>
        <v>23173.649999999998</v>
      </c>
      <c r="G31" s="62">
        <v>1259</v>
      </c>
      <c r="H31" s="77" t="s">
        <v>7</v>
      </c>
      <c r="I31" s="62">
        <f t="shared" si="1"/>
        <v>21914.649999999998</v>
      </c>
      <c r="J31" s="36">
        <f t="shared" si="2"/>
        <v>0.08982113361286329</v>
      </c>
      <c r="K31" s="19"/>
    </row>
    <row r="32" spans="1:11" ht="12" customHeight="1">
      <c r="A32" s="35">
        <v>1989</v>
      </c>
      <c r="B32" s="48">
        <f>'[1]Pop'!$B210</f>
        <v>246.224</v>
      </c>
      <c r="C32" s="62">
        <v>22942.149999999998</v>
      </c>
      <c r="D32" s="62">
        <v>3759.982821</v>
      </c>
      <c r="E32" s="77" t="s">
        <v>7</v>
      </c>
      <c r="F32" s="62">
        <f t="shared" si="0"/>
        <v>26702.132821</v>
      </c>
      <c r="G32" s="62">
        <v>705.47904</v>
      </c>
      <c r="H32" s="77" t="s">
        <v>7</v>
      </c>
      <c r="I32" s="62">
        <f t="shared" si="1"/>
        <v>25996.653781</v>
      </c>
      <c r="J32" s="36">
        <f t="shared" si="2"/>
        <v>0.10558131531044902</v>
      </c>
      <c r="K32" s="19"/>
    </row>
    <row r="33" spans="1:11" ht="12" customHeight="1">
      <c r="A33" s="35">
        <v>1990</v>
      </c>
      <c r="B33" s="48">
        <f>'[1]Pop'!$B211</f>
        <v>248.659</v>
      </c>
      <c r="C33" s="62">
        <v>22715</v>
      </c>
      <c r="D33" s="62">
        <v>5161.9019508</v>
      </c>
      <c r="E33" s="77" t="s">
        <v>7</v>
      </c>
      <c r="F33" s="62">
        <f t="shared" si="0"/>
        <v>27876.9019508</v>
      </c>
      <c r="G33" s="62">
        <v>853.188714</v>
      </c>
      <c r="H33" s="77" t="s">
        <v>7</v>
      </c>
      <c r="I33" s="62">
        <f t="shared" si="1"/>
        <v>27023.7132368</v>
      </c>
      <c r="J33" s="36">
        <f t="shared" si="2"/>
        <v>0.10867780066999384</v>
      </c>
      <c r="K33" s="19"/>
    </row>
    <row r="34" spans="1:11" ht="12" customHeight="1">
      <c r="A34" s="37">
        <v>1991</v>
      </c>
      <c r="B34" s="49">
        <f>'[1]Pop'!$B212</f>
        <v>251.889</v>
      </c>
      <c r="C34" s="64">
        <v>22487.85</v>
      </c>
      <c r="D34" s="64">
        <v>2941.4066724</v>
      </c>
      <c r="E34" s="72" t="s">
        <v>7</v>
      </c>
      <c r="F34" s="64">
        <f t="shared" si="0"/>
        <v>25429.2566724</v>
      </c>
      <c r="G34" s="64">
        <v>1712.9912940000002</v>
      </c>
      <c r="H34" s="72" t="s">
        <v>7</v>
      </c>
      <c r="I34" s="64">
        <f t="shared" si="1"/>
        <v>23716.2653784</v>
      </c>
      <c r="J34" s="38">
        <f t="shared" si="2"/>
        <v>0.09415363663518454</v>
      </c>
      <c r="K34" s="19"/>
    </row>
    <row r="35" spans="1:11" ht="12" customHeight="1">
      <c r="A35" s="37">
        <v>1992</v>
      </c>
      <c r="B35" s="49">
        <f>'[1]Pop'!$B213</f>
        <v>255.214</v>
      </c>
      <c r="C35" s="64">
        <v>21806.399999999998</v>
      </c>
      <c r="D35" s="64">
        <v>4429.085598000001</v>
      </c>
      <c r="E35" s="72" t="s">
        <v>7</v>
      </c>
      <c r="F35" s="64">
        <f t="shared" si="0"/>
        <v>26235.485598</v>
      </c>
      <c r="G35" s="64">
        <v>2098.8001440000003</v>
      </c>
      <c r="H35" s="72" t="s">
        <v>7</v>
      </c>
      <c r="I35" s="64">
        <f t="shared" si="1"/>
        <v>24136.685454</v>
      </c>
      <c r="J35" s="38">
        <f t="shared" si="2"/>
        <v>0.09457430021080347</v>
      </c>
      <c r="K35" s="19"/>
    </row>
    <row r="36" spans="1:11" ht="12" customHeight="1">
      <c r="A36" s="37">
        <v>1993</v>
      </c>
      <c r="B36" s="49">
        <f>'[1]Pop'!$B214</f>
        <v>258.679</v>
      </c>
      <c r="C36" s="64">
        <v>22033.55</v>
      </c>
      <c r="D36" s="64">
        <v>4107.18873978</v>
      </c>
      <c r="E36" s="72" t="s">
        <v>7</v>
      </c>
      <c r="F36" s="64">
        <f t="shared" si="0"/>
        <v>26140.738739779998</v>
      </c>
      <c r="G36" s="64">
        <v>1446.2320320000001</v>
      </c>
      <c r="H36" s="72" t="s">
        <v>7</v>
      </c>
      <c r="I36" s="64">
        <f t="shared" si="1"/>
        <v>24694.506707779998</v>
      </c>
      <c r="J36" s="38">
        <f t="shared" si="2"/>
        <v>0.09546390200897638</v>
      </c>
      <c r="K36" s="19"/>
    </row>
    <row r="37" spans="1:11" ht="12" customHeight="1">
      <c r="A37" s="37">
        <v>1994</v>
      </c>
      <c r="B37" s="49">
        <f>'[1]Pop'!$B215</f>
        <v>261.919</v>
      </c>
      <c r="C37" s="64">
        <v>23850.75</v>
      </c>
      <c r="D37" s="65">
        <v>4680.8227965</v>
      </c>
      <c r="E37" s="72" t="s">
        <v>7</v>
      </c>
      <c r="F37" s="64">
        <f t="shared" si="0"/>
        <v>28531.5727965</v>
      </c>
      <c r="G37" s="64">
        <v>1780</v>
      </c>
      <c r="H37" s="72" t="s">
        <v>7</v>
      </c>
      <c r="I37" s="64">
        <f t="shared" si="1"/>
        <v>26751.5727965</v>
      </c>
      <c r="J37" s="38">
        <f t="shared" si="2"/>
        <v>0.10213681633062131</v>
      </c>
      <c r="K37" s="19"/>
    </row>
    <row r="38" spans="1:11" ht="12" customHeight="1">
      <c r="A38" s="37">
        <v>1995</v>
      </c>
      <c r="B38" s="49">
        <f>'[1]Pop'!$B216</f>
        <v>265.044</v>
      </c>
      <c r="C38" s="64">
        <v>23169.3</v>
      </c>
      <c r="D38" s="64">
        <v>5568.91</v>
      </c>
      <c r="E38" s="72" t="s">
        <v>7</v>
      </c>
      <c r="F38" s="64">
        <f t="shared" si="0"/>
        <v>28738.21</v>
      </c>
      <c r="G38" s="64">
        <v>2442</v>
      </c>
      <c r="H38" s="72" t="s">
        <v>7</v>
      </c>
      <c r="I38" s="64">
        <f t="shared" si="1"/>
        <v>26296.21</v>
      </c>
      <c r="J38" s="38">
        <f t="shared" si="2"/>
        <v>0.09921450777984034</v>
      </c>
      <c r="K38" s="19"/>
    </row>
    <row r="39" spans="1:11" ht="12" customHeight="1">
      <c r="A39" s="35">
        <v>1996</v>
      </c>
      <c r="B39" s="48">
        <f>'[1]Pop'!$B217</f>
        <v>268.151</v>
      </c>
      <c r="C39" s="62">
        <v>25667.95</v>
      </c>
      <c r="D39" s="62">
        <v>5492.19</v>
      </c>
      <c r="E39" s="77" t="s">
        <v>7</v>
      </c>
      <c r="F39" s="62">
        <f t="shared" si="0"/>
        <v>31160.14</v>
      </c>
      <c r="G39" s="62">
        <v>3116</v>
      </c>
      <c r="H39" s="77" t="s">
        <v>7</v>
      </c>
      <c r="I39" s="62">
        <f t="shared" si="1"/>
        <v>28044.14</v>
      </c>
      <c r="J39" s="36">
        <f t="shared" si="2"/>
        <v>0.10458338771811404</v>
      </c>
      <c r="K39" s="19"/>
    </row>
    <row r="40" spans="1:11" ht="12" customHeight="1">
      <c r="A40" s="35">
        <v>1997</v>
      </c>
      <c r="B40" s="48">
        <f>'[1]Pop'!$B218</f>
        <v>271.36</v>
      </c>
      <c r="C40" s="62">
        <v>26349.399999999998</v>
      </c>
      <c r="D40" s="62">
        <v>6840.99</v>
      </c>
      <c r="E40" s="77" t="s">
        <v>7</v>
      </c>
      <c r="F40" s="62">
        <f t="shared" si="0"/>
        <v>33190.39</v>
      </c>
      <c r="G40" s="62">
        <v>1642.829</v>
      </c>
      <c r="H40" s="77" t="s">
        <v>7</v>
      </c>
      <c r="I40" s="62">
        <f t="shared" si="1"/>
        <v>31547.560999999998</v>
      </c>
      <c r="J40" s="36">
        <f t="shared" si="2"/>
        <v>0.11625722656249998</v>
      </c>
      <c r="K40" s="19"/>
    </row>
    <row r="41" spans="1:11" ht="12" customHeight="1">
      <c r="A41" s="35">
        <v>1998</v>
      </c>
      <c r="B41" s="48">
        <f>'[1]Pop'!$B219</f>
        <v>274.626</v>
      </c>
      <c r="C41" s="62">
        <v>26122.25</v>
      </c>
      <c r="D41" s="62">
        <v>9081.50036</v>
      </c>
      <c r="E41" s="77" t="s">
        <v>7</v>
      </c>
      <c r="F41" s="62">
        <f t="shared" si="0"/>
        <v>35203.75036</v>
      </c>
      <c r="G41" s="62">
        <v>1687.627</v>
      </c>
      <c r="H41" s="77" t="s">
        <v>7</v>
      </c>
      <c r="I41" s="62">
        <f t="shared" si="1"/>
        <v>33516.12336</v>
      </c>
      <c r="J41" s="36">
        <f t="shared" si="2"/>
        <v>0.1220427904131437</v>
      </c>
      <c r="K41" s="19"/>
    </row>
    <row r="42" spans="1:11" ht="12" customHeight="1">
      <c r="A42" s="35">
        <v>1999</v>
      </c>
      <c r="B42" s="48">
        <f>'[1]Pop'!$B220</f>
        <v>277.79</v>
      </c>
      <c r="C42" s="62">
        <v>25667.95</v>
      </c>
      <c r="D42" s="62">
        <v>11236.32443</v>
      </c>
      <c r="E42" s="77" t="s">
        <v>7</v>
      </c>
      <c r="F42" s="62">
        <f t="shared" si="0"/>
        <v>36904.274430000005</v>
      </c>
      <c r="G42" s="62">
        <v>2279.819</v>
      </c>
      <c r="H42" s="77" t="s">
        <v>7</v>
      </c>
      <c r="I42" s="62">
        <f aca="true" t="shared" si="3" ref="I42:I47">F42-SUM(G42,H42)</f>
        <v>34624.45543</v>
      </c>
      <c r="J42" s="36">
        <f aca="true" t="shared" si="4" ref="J42:J47">I42/B42/1000</f>
        <v>0.12464255527556788</v>
      </c>
      <c r="K42" s="19"/>
    </row>
    <row r="43" spans="1:11" ht="12" customHeight="1">
      <c r="A43" s="35">
        <v>2000</v>
      </c>
      <c r="B43" s="48">
        <f>'[1]Pop'!$B221</f>
        <v>280.976</v>
      </c>
      <c r="C43" s="62">
        <v>22715</v>
      </c>
      <c r="D43" s="62">
        <v>11022.31859</v>
      </c>
      <c r="E43" s="77" t="s">
        <v>7</v>
      </c>
      <c r="F43" s="62">
        <f t="shared" si="0"/>
        <v>33737.31859</v>
      </c>
      <c r="G43" s="62">
        <v>2315.778</v>
      </c>
      <c r="H43" s="77" t="s">
        <v>7</v>
      </c>
      <c r="I43" s="62">
        <f t="shared" si="3"/>
        <v>31421.540590000004</v>
      </c>
      <c r="J43" s="36">
        <f t="shared" si="4"/>
        <v>0.11182998046096465</v>
      </c>
      <c r="K43" s="19"/>
    </row>
    <row r="44" spans="1:11" ht="12" customHeight="1">
      <c r="A44" s="37">
        <v>2001</v>
      </c>
      <c r="B44" s="49">
        <f>'[1]Pop'!$B222</f>
        <v>283.920402</v>
      </c>
      <c r="C44" s="64">
        <v>25440.8</v>
      </c>
      <c r="D44" s="64">
        <v>11607.5406</v>
      </c>
      <c r="E44" s="72" t="s">
        <v>7</v>
      </c>
      <c r="F44" s="64">
        <f aca="true" t="shared" si="5" ref="F44:F49">SUM(C44,D44,E44)</f>
        <v>37048.340599999996</v>
      </c>
      <c r="G44" s="64">
        <v>3011.13</v>
      </c>
      <c r="H44" s="72" t="s">
        <v>7</v>
      </c>
      <c r="I44" s="64">
        <f t="shared" si="3"/>
        <v>34037.2106</v>
      </c>
      <c r="J44" s="38">
        <f t="shared" si="4"/>
        <v>0.11988293324549461</v>
      </c>
      <c r="K44" s="19"/>
    </row>
    <row r="45" spans="1:11" ht="12" customHeight="1">
      <c r="A45" s="37">
        <v>2002</v>
      </c>
      <c r="B45" s="49">
        <f>'[1]Pop'!$B223</f>
        <v>286.78756</v>
      </c>
      <c r="C45" s="64">
        <v>24077.899999999998</v>
      </c>
      <c r="D45" s="64">
        <v>9744.383600000001</v>
      </c>
      <c r="E45" s="72" t="s">
        <v>7</v>
      </c>
      <c r="F45" s="64">
        <f t="shared" si="5"/>
        <v>33822.283599999995</v>
      </c>
      <c r="G45" s="64">
        <v>3410.3</v>
      </c>
      <c r="H45" s="72" t="s">
        <v>7</v>
      </c>
      <c r="I45" s="64">
        <f t="shared" si="3"/>
        <v>30411.983599999996</v>
      </c>
      <c r="J45" s="38">
        <f t="shared" si="4"/>
        <v>0.10604359408058005</v>
      </c>
      <c r="K45" s="19"/>
    </row>
    <row r="46" spans="1:11" ht="12" customHeight="1">
      <c r="A46" s="37">
        <v>2003</v>
      </c>
      <c r="B46" s="49">
        <f>'[1]Pop'!$B224</f>
        <v>289.517581</v>
      </c>
      <c r="C46" s="64">
        <v>24077.899999999998</v>
      </c>
      <c r="D46" s="64">
        <v>14611.7136</v>
      </c>
      <c r="E46" s="72" t="s">
        <v>7</v>
      </c>
      <c r="F46" s="64">
        <f t="shared" si="5"/>
        <v>38689.6136</v>
      </c>
      <c r="G46" s="64">
        <v>2516.38</v>
      </c>
      <c r="H46" s="72" t="s">
        <v>7</v>
      </c>
      <c r="I46" s="64">
        <f t="shared" si="3"/>
        <v>36173.2336</v>
      </c>
      <c r="J46" s="38">
        <f t="shared" si="4"/>
        <v>0.1249431329007961</v>
      </c>
      <c r="K46" s="19"/>
    </row>
    <row r="47" spans="1:11" ht="12" customHeight="1">
      <c r="A47" s="37">
        <v>2004</v>
      </c>
      <c r="B47" s="49">
        <f>'[1]Pop'!$B225</f>
        <v>292.19189</v>
      </c>
      <c r="C47" s="64">
        <v>25667.95</v>
      </c>
      <c r="D47" s="64">
        <v>20243.373499999998</v>
      </c>
      <c r="E47" s="72" t="s">
        <v>7</v>
      </c>
      <c r="F47" s="64">
        <f t="shared" si="5"/>
        <v>45911.3235</v>
      </c>
      <c r="G47" s="64">
        <v>1146.88</v>
      </c>
      <c r="H47" s="72" t="s">
        <v>7</v>
      </c>
      <c r="I47" s="64">
        <f t="shared" si="3"/>
        <v>44764.4435</v>
      </c>
      <c r="J47" s="38">
        <f t="shared" si="4"/>
        <v>0.15320221071159779</v>
      </c>
      <c r="K47" s="19"/>
    </row>
    <row r="48" spans="1:11" ht="12" customHeight="1">
      <c r="A48" s="37">
        <v>2005</v>
      </c>
      <c r="B48" s="49">
        <f>'[1]Pop'!$B226</f>
        <v>294.914085</v>
      </c>
      <c r="C48" s="64">
        <v>24532.2</v>
      </c>
      <c r="D48" s="64">
        <v>15614.206616468711</v>
      </c>
      <c r="E48" s="72" t="s">
        <v>7</v>
      </c>
      <c r="F48" s="64">
        <f t="shared" si="5"/>
        <v>40146.40661646871</v>
      </c>
      <c r="G48" s="64">
        <v>1640.8127139800001</v>
      </c>
      <c r="H48" s="72" t="s">
        <v>7</v>
      </c>
      <c r="I48" s="64">
        <f aca="true" t="shared" si="6" ref="I48:I53">F48-SUM(G48,H48)</f>
        <v>38505.59390248871</v>
      </c>
      <c r="J48" s="38">
        <f aca="true" t="shared" si="7" ref="J48:J53">I48/B48/1000</f>
        <v>0.13056546248880826</v>
      </c>
      <c r="K48" s="19"/>
    </row>
    <row r="49" spans="1:11" ht="12" customHeight="1">
      <c r="A49" s="35">
        <v>2006</v>
      </c>
      <c r="B49" s="48">
        <f>'[1]Pop'!$B227</f>
        <v>297.646557</v>
      </c>
      <c r="C49" s="62">
        <v>26349.399999999998</v>
      </c>
      <c r="D49" s="62">
        <v>14446.2092</v>
      </c>
      <c r="E49" s="77" t="s">
        <v>7</v>
      </c>
      <c r="F49" s="62">
        <f t="shared" si="5"/>
        <v>40795.6092</v>
      </c>
      <c r="G49" s="62">
        <v>1740.412</v>
      </c>
      <c r="H49" s="77" t="s">
        <v>7</v>
      </c>
      <c r="I49" s="62">
        <f t="shared" si="6"/>
        <v>39055.1972</v>
      </c>
      <c r="J49" s="36">
        <f t="shared" si="7"/>
        <v>0.13121333434406232</v>
      </c>
      <c r="K49" s="19"/>
    </row>
    <row r="50" spans="1:11" ht="12" customHeight="1">
      <c r="A50" s="35">
        <v>2007</v>
      </c>
      <c r="B50" s="48">
        <f>'[1]Pop'!$B228</f>
        <v>300.574481</v>
      </c>
      <c r="C50" s="62">
        <v>18626.3</v>
      </c>
      <c r="D50" s="62">
        <v>15578.3724</v>
      </c>
      <c r="E50" s="77" t="s">
        <v>7</v>
      </c>
      <c r="F50" s="62">
        <f aca="true" t="shared" si="8" ref="F50:F58">SUM(C50,D50,E50)</f>
        <v>34204.672399999996</v>
      </c>
      <c r="G50" s="62">
        <v>1755.2105</v>
      </c>
      <c r="H50" s="77" t="s">
        <v>7</v>
      </c>
      <c r="I50" s="62">
        <f t="shared" si="6"/>
        <v>32449.461899999995</v>
      </c>
      <c r="J50" s="36">
        <f t="shared" si="7"/>
        <v>0.10795813999925029</v>
      </c>
      <c r="K50" s="19"/>
    </row>
    <row r="51" spans="1:11" ht="12" customHeight="1">
      <c r="A51" s="35">
        <v>2008</v>
      </c>
      <c r="B51" s="48">
        <f>'[1]Pop'!$B229</f>
        <v>303.506469</v>
      </c>
      <c r="C51" s="62">
        <v>22715</v>
      </c>
      <c r="D51" s="62">
        <v>14315.3645</v>
      </c>
      <c r="E51" s="77" t="s">
        <v>7</v>
      </c>
      <c r="F51" s="62">
        <f t="shared" si="8"/>
        <v>37030.364499999996</v>
      </c>
      <c r="G51" s="62">
        <v>3768.286</v>
      </c>
      <c r="H51" s="77" t="s">
        <v>7</v>
      </c>
      <c r="I51" s="62">
        <f t="shared" si="6"/>
        <v>33262.078499999996</v>
      </c>
      <c r="J51" s="36">
        <f t="shared" si="7"/>
        <v>0.10959265089008696</v>
      </c>
      <c r="K51" s="19"/>
    </row>
    <row r="52" spans="1:11" ht="12" customHeight="1">
      <c r="A52" s="35">
        <v>2009</v>
      </c>
      <c r="B52" s="48">
        <f>'[1]Pop'!$B230</f>
        <v>306.207719</v>
      </c>
      <c r="C52" s="62">
        <v>19080.6</v>
      </c>
      <c r="D52" s="62">
        <v>14328.23262</v>
      </c>
      <c r="E52" s="77" t="s">
        <v>7</v>
      </c>
      <c r="F52" s="62">
        <f t="shared" si="8"/>
        <v>33408.83262</v>
      </c>
      <c r="G52" s="62">
        <v>2565.8433</v>
      </c>
      <c r="H52" s="77" t="s">
        <v>7</v>
      </c>
      <c r="I52" s="62">
        <f t="shared" si="6"/>
        <v>30842.98932</v>
      </c>
      <c r="J52" s="36">
        <f t="shared" si="7"/>
        <v>0.10072570809359642</v>
      </c>
      <c r="K52" s="19"/>
    </row>
    <row r="53" spans="1:11" ht="12" customHeight="1">
      <c r="A53" s="35">
        <v>2010</v>
      </c>
      <c r="B53" s="48">
        <f>'[1]Pop'!$B231</f>
        <v>308.833264</v>
      </c>
      <c r="C53" s="62">
        <v>18172</v>
      </c>
      <c r="D53" s="62">
        <v>17848.994580000002</v>
      </c>
      <c r="E53" s="77" t="s">
        <v>7</v>
      </c>
      <c r="F53" s="62">
        <f t="shared" si="8"/>
        <v>36020.99458</v>
      </c>
      <c r="G53" s="62">
        <v>2310.3787</v>
      </c>
      <c r="H53" s="77" t="s">
        <v>7</v>
      </c>
      <c r="I53" s="62">
        <f t="shared" si="6"/>
        <v>33710.61588</v>
      </c>
      <c r="J53" s="36">
        <f t="shared" si="7"/>
        <v>0.10915474403042283</v>
      </c>
      <c r="K53" s="19"/>
    </row>
    <row r="54" spans="1:11" ht="12" customHeight="1">
      <c r="A54" s="88">
        <v>2011</v>
      </c>
      <c r="B54" s="89">
        <f>'[1]Pop'!$B232</f>
        <v>310.946962</v>
      </c>
      <c r="C54" s="92">
        <v>22260.7</v>
      </c>
      <c r="D54" s="92">
        <v>16813.50266</v>
      </c>
      <c r="E54" s="93" t="s">
        <v>7</v>
      </c>
      <c r="F54" s="92">
        <f t="shared" si="8"/>
        <v>39074.202659999995</v>
      </c>
      <c r="G54" s="92">
        <v>1961.09496</v>
      </c>
      <c r="H54" s="93" t="s">
        <v>7</v>
      </c>
      <c r="I54" s="92">
        <f aca="true" t="shared" si="9" ref="I54:I59">F54-SUM(G54,H54)</f>
        <v>37113.10769999999</v>
      </c>
      <c r="J54" s="95">
        <f aca="true" t="shared" si="10" ref="J54:J59">I54/B54/1000</f>
        <v>0.1193551062897987</v>
      </c>
      <c r="K54" s="19"/>
    </row>
    <row r="55" spans="1:11" ht="12" customHeight="1">
      <c r="A55" s="88">
        <v>2012</v>
      </c>
      <c r="B55" s="89">
        <f>'[1]Pop'!$B233</f>
        <v>313.149997</v>
      </c>
      <c r="C55" s="92">
        <v>19989.2</v>
      </c>
      <c r="D55" s="92">
        <v>16533.6399989</v>
      </c>
      <c r="E55" s="93" t="s">
        <v>7</v>
      </c>
      <c r="F55" s="92">
        <f t="shared" si="8"/>
        <v>36522.8399989</v>
      </c>
      <c r="G55" s="92">
        <v>3635.1826920000003</v>
      </c>
      <c r="H55" s="93" t="s">
        <v>7</v>
      </c>
      <c r="I55" s="92">
        <f t="shared" si="9"/>
        <v>32887.6573069</v>
      </c>
      <c r="J55" s="95">
        <f t="shared" si="10"/>
        <v>0.10502205850859389</v>
      </c>
      <c r="K55" s="19"/>
    </row>
    <row r="56" spans="1:11" ht="12" customHeight="1">
      <c r="A56" s="88">
        <v>2013</v>
      </c>
      <c r="B56" s="89">
        <f>'[1]Pop'!$B234</f>
        <v>315.335976</v>
      </c>
      <c r="C56" s="92">
        <v>18626.3</v>
      </c>
      <c r="D56" s="92">
        <v>17234.9818772</v>
      </c>
      <c r="E56" s="93" t="s">
        <v>7</v>
      </c>
      <c r="F56" s="92">
        <f t="shared" si="8"/>
        <v>35861.2818772</v>
      </c>
      <c r="G56" s="92">
        <v>4309.3968905</v>
      </c>
      <c r="H56" s="93" t="s">
        <v>7</v>
      </c>
      <c r="I56" s="92">
        <f t="shared" si="9"/>
        <v>31551.884986700003</v>
      </c>
      <c r="J56" s="95">
        <f t="shared" si="10"/>
        <v>0.10005799334072812</v>
      </c>
      <c r="K56" s="19"/>
    </row>
    <row r="57" spans="1:11" ht="12" customHeight="1">
      <c r="A57" s="88">
        <v>2014</v>
      </c>
      <c r="B57" s="89">
        <f>'[1]Pop'!$B235</f>
        <v>317.519206</v>
      </c>
      <c r="C57" s="92">
        <v>20897.8</v>
      </c>
      <c r="D57" s="92">
        <v>21963.3847182</v>
      </c>
      <c r="E57" s="93" t="s">
        <v>7</v>
      </c>
      <c r="F57" s="92">
        <f t="shared" si="8"/>
        <v>42861.1847182</v>
      </c>
      <c r="G57" s="92">
        <v>8594.452772</v>
      </c>
      <c r="H57" s="93" t="s">
        <v>7</v>
      </c>
      <c r="I57" s="92">
        <f t="shared" si="9"/>
        <v>34266.7319462</v>
      </c>
      <c r="J57" s="95">
        <f t="shared" si="10"/>
        <v>0.10792018655463632</v>
      </c>
      <c r="K57" s="19"/>
    </row>
    <row r="58" spans="1:11" ht="12" customHeight="1">
      <c r="A58" s="88">
        <v>2015</v>
      </c>
      <c r="B58" s="89">
        <f>'[1]Pop'!$B236</f>
        <v>319.83219</v>
      </c>
      <c r="C58" s="92">
        <v>21352.1</v>
      </c>
      <c r="D58" s="92">
        <v>25262.4897526</v>
      </c>
      <c r="E58" s="93" t="s">
        <v>7</v>
      </c>
      <c r="F58" s="92">
        <f t="shared" si="8"/>
        <v>46614.5897526</v>
      </c>
      <c r="G58" s="92">
        <v>10840.621973000001</v>
      </c>
      <c r="H58" s="93" t="s">
        <v>7</v>
      </c>
      <c r="I58" s="92">
        <f t="shared" si="9"/>
        <v>35773.967779599996</v>
      </c>
      <c r="J58" s="95">
        <f t="shared" si="10"/>
        <v>0.11185230535925729</v>
      </c>
      <c r="K58" s="19"/>
    </row>
    <row r="59" spans="1:11" ht="12" customHeight="1">
      <c r="A59" s="149">
        <v>2016</v>
      </c>
      <c r="B59" s="150">
        <f>'[1]Pop'!$B237</f>
        <v>322.114094</v>
      </c>
      <c r="C59" s="153">
        <v>19080.6</v>
      </c>
      <c r="D59" s="153">
        <v>17477.6670205</v>
      </c>
      <c r="E59" s="154" t="s">
        <v>7</v>
      </c>
      <c r="F59" s="153">
        <f>SUM(C59,D59,E59)</f>
        <v>36558.2670205</v>
      </c>
      <c r="G59" s="153">
        <v>13326.816859</v>
      </c>
      <c r="H59" s="154" t="s">
        <v>7</v>
      </c>
      <c r="I59" s="153">
        <f t="shared" si="9"/>
        <v>23231.450161500004</v>
      </c>
      <c r="J59" s="156">
        <f t="shared" si="10"/>
        <v>0.07212180588875446</v>
      </c>
      <c r="K59" s="19"/>
    </row>
    <row r="60" spans="1:11" ht="12" customHeight="1">
      <c r="A60" s="142">
        <v>2017</v>
      </c>
      <c r="B60" s="143">
        <f>'[1]Pop'!$B238</f>
        <v>324.296746</v>
      </c>
      <c r="C60" s="159">
        <v>22260.7</v>
      </c>
      <c r="D60" s="159">
        <v>21144.9371731</v>
      </c>
      <c r="E60" s="74" t="s">
        <v>7</v>
      </c>
      <c r="F60" s="159">
        <f>SUM(C60,D60,E60)</f>
        <v>43405.637173099996</v>
      </c>
      <c r="G60" s="159">
        <v>9978.082351</v>
      </c>
      <c r="H60" s="74" t="s">
        <v>7</v>
      </c>
      <c r="I60" s="159">
        <f>F60-SUM(G60,H60)</f>
        <v>33427.5548221</v>
      </c>
      <c r="J60" s="164">
        <f>I60/B60/1000</f>
        <v>0.10307705900354609</v>
      </c>
      <c r="K60" s="19"/>
    </row>
    <row r="61" spans="1:11" ht="12" customHeight="1" thickBot="1">
      <c r="A61" s="167">
        <v>2018</v>
      </c>
      <c r="B61" s="168">
        <f>'[1]Pop'!$B239</f>
        <v>326.163263</v>
      </c>
      <c r="C61" s="166">
        <v>16036.789999999999</v>
      </c>
      <c r="D61" s="138">
        <v>28076.431351900002</v>
      </c>
      <c r="E61" s="170" t="s">
        <v>7</v>
      </c>
      <c r="F61" s="169">
        <f>SUM(C61,D61,E61)</f>
        <v>44113.2213519</v>
      </c>
      <c r="G61" s="166">
        <v>7281.3945674999995</v>
      </c>
      <c r="H61" s="170" t="s">
        <v>7</v>
      </c>
      <c r="I61" s="169">
        <f>F61-SUM(G61,H61)</f>
        <v>36831.8267844</v>
      </c>
      <c r="J61" s="171">
        <f>I61/B61/1000</f>
        <v>0.11292451039895318</v>
      </c>
      <c r="K61" s="19"/>
    </row>
    <row r="62" spans="1:11" ht="12" customHeight="1" thickTop="1">
      <c r="A62" s="343" t="s">
        <v>12</v>
      </c>
      <c r="B62" s="344"/>
      <c r="C62" s="344"/>
      <c r="D62" s="344"/>
      <c r="E62" s="344"/>
      <c r="F62" s="344"/>
      <c r="G62" s="344"/>
      <c r="H62" s="344"/>
      <c r="I62" s="344"/>
      <c r="J62" s="345"/>
      <c r="K62" s="110"/>
    </row>
    <row r="63" spans="1:11" ht="12" customHeight="1">
      <c r="A63" s="346"/>
      <c r="B63" s="347"/>
      <c r="C63" s="347"/>
      <c r="D63" s="347"/>
      <c r="E63" s="347"/>
      <c r="F63" s="347"/>
      <c r="G63" s="347"/>
      <c r="H63" s="347"/>
      <c r="I63" s="347"/>
      <c r="J63" s="348"/>
      <c r="K63" s="110"/>
    </row>
    <row r="64" spans="1:11" ht="12" customHeight="1">
      <c r="A64" s="216" t="s">
        <v>94</v>
      </c>
      <c r="B64" s="217"/>
      <c r="C64" s="217"/>
      <c r="D64" s="217"/>
      <c r="E64" s="217"/>
      <c r="F64" s="217"/>
      <c r="G64" s="217"/>
      <c r="H64" s="217"/>
      <c r="I64" s="217"/>
      <c r="J64" s="218"/>
      <c r="K64" s="110"/>
    </row>
    <row r="65" spans="1:11" ht="12" customHeight="1">
      <c r="A65" s="216"/>
      <c r="B65" s="217"/>
      <c r="C65" s="217"/>
      <c r="D65" s="217"/>
      <c r="E65" s="217"/>
      <c r="F65" s="217"/>
      <c r="G65" s="217"/>
      <c r="H65" s="217"/>
      <c r="I65" s="217"/>
      <c r="J65" s="218"/>
      <c r="K65" s="110"/>
    </row>
    <row r="66" spans="1:11" ht="12" customHeight="1">
      <c r="A66" s="346"/>
      <c r="B66" s="347"/>
      <c r="C66" s="347"/>
      <c r="D66" s="347"/>
      <c r="E66" s="347"/>
      <c r="F66" s="347"/>
      <c r="G66" s="347"/>
      <c r="H66" s="347"/>
      <c r="I66" s="347"/>
      <c r="J66" s="348"/>
      <c r="K66" s="110"/>
    </row>
    <row r="67" spans="1:11" ht="12" customHeight="1">
      <c r="A67" s="216" t="s">
        <v>116</v>
      </c>
      <c r="B67" s="217"/>
      <c r="C67" s="217"/>
      <c r="D67" s="217"/>
      <c r="E67" s="217"/>
      <c r="F67" s="217"/>
      <c r="G67" s="217"/>
      <c r="H67" s="217"/>
      <c r="I67" s="217"/>
      <c r="J67" s="218"/>
      <c r="K67" s="110"/>
    </row>
    <row r="68" spans="3:11" ht="12" customHeight="1">
      <c r="C68" s="4"/>
      <c r="D68" s="4"/>
      <c r="E68" s="4"/>
      <c r="F68" s="4"/>
      <c r="G68" s="4"/>
      <c r="H68" s="4"/>
      <c r="I68" s="4"/>
      <c r="J68" s="4"/>
      <c r="K68" s="107"/>
    </row>
    <row r="69" spans="3:10" ht="12" customHeight="1">
      <c r="C69" s="4"/>
      <c r="D69" s="4"/>
      <c r="E69" s="4"/>
      <c r="F69" s="4"/>
      <c r="G69" s="4"/>
      <c r="H69" s="4"/>
      <c r="I69" s="4"/>
      <c r="J69" s="4"/>
    </row>
    <row r="70" spans="3:10" ht="12" customHeight="1">
      <c r="C70" s="4"/>
      <c r="D70" s="4"/>
      <c r="E70" s="4"/>
      <c r="F70" s="4"/>
      <c r="G70" s="4"/>
      <c r="H70" s="4"/>
      <c r="I70" s="4"/>
      <c r="J70" s="4"/>
    </row>
    <row r="71" spans="8:9" ht="12" customHeight="1">
      <c r="H71" s="14"/>
      <c r="I71" s="14"/>
    </row>
    <row r="72" spans="8:9" ht="12" customHeight="1">
      <c r="H72" s="14"/>
      <c r="I72" s="14"/>
    </row>
    <row r="73" spans="8:9" ht="12" customHeight="1">
      <c r="H73" s="14"/>
      <c r="I73" s="14"/>
    </row>
    <row r="74" spans="8:9" ht="12" customHeight="1">
      <c r="H74" s="14"/>
      <c r="I74" s="14"/>
    </row>
    <row r="75" spans="8:9" ht="12" customHeight="1">
      <c r="H75" s="14"/>
      <c r="I75" s="14"/>
    </row>
    <row r="76" spans="8:9" ht="12" customHeight="1">
      <c r="H76" s="14"/>
      <c r="I76" s="14"/>
    </row>
    <row r="77" spans="8:9" ht="12" customHeight="1">
      <c r="H77" s="14"/>
      <c r="I77" s="14"/>
    </row>
    <row r="78" spans="8:9" ht="12" customHeight="1">
      <c r="H78" s="14"/>
      <c r="I78" s="14"/>
    </row>
    <row r="79" spans="8:9" ht="12" customHeight="1">
      <c r="H79" s="14"/>
      <c r="I79" s="14"/>
    </row>
    <row r="80" ht="12" customHeight="1">
      <c r="I80" s="14"/>
    </row>
    <row r="81" ht="12" customHeight="1">
      <c r="I81" s="14"/>
    </row>
    <row r="82" ht="12" customHeight="1">
      <c r="I82" s="14"/>
    </row>
    <row r="83" ht="12" customHeight="1">
      <c r="I83" s="14"/>
    </row>
    <row r="84" ht="12" customHeight="1">
      <c r="I84" s="14"/>
    </row>
    <row r="85" ht="12" customHeight="1">
      <c r="I85" s="14"/>
    </row>
    <row r="86" ht="12" customHeight="1">
      <c r="I86" s="14"/>
    </row>
    <row r="87" ht="12" customHeight="1">
      <c r="I87" s="14"/>
    </row>
    <row r="88" ht="12" customHeight="1">
      <c r="I88" s="14"/>
    </row>
  </sheetData>
  <sheetProtection/>
  <mergeCells count="20">
    <mergeCell ref="B2:B6"/>
    <mergeCell ref="D3:D6"/>
    <mergeCell ref="G3:G6"/>
    <mergeCell ref="I1:J1"/>
    <mergeCell ref="A1:H1"/>
    <mergeCell ref="C3:C6"/>
    <mergeCell ref="E3:E6"/>
    <mergeCell ref="F3:F6"/>
    <mergeCell ref="H3:H6"/>
    <mergeCell ref="J4:J6"/>
    <mergeCell ref="A67:J67"/>
    <mergeCell ref="C7:I7"/>
    <mergeCell ref="A2:A6"/>
    <mergeCell ref="I4:I6"/>
    <mergeCell ref="A62:J62"/>
    <mergeCell ref="A63:J63"/>
    <mergeCell ref="A66:J66"/>
    <mergeCell ref="A64:J65"/>
    <mergeCell ref="G2:H2"/>
    <mergeCell ref="I2:J3"/>
  </mergeCells>
  <printOptions horizontalCentered="1" verticalCentered="1"/>
  <pageMargins left="0.5" right="0.5" top="0.5" bottom="0.5" header="0.199305556" footer="0.199305556"/>
  <pageSetup fitToHeight="1" fitToWidth="1"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N87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12.7109375" defaultRowHeight="12" customHeight="1"/>
  <cols>
    <col min="1" max="2" width="12.7109375" style="4" customWidth="1"/>
    <col min="3" max="7" width="12.7109375" style="14" customWidth="1"/>
    <col min="8" max="9" width="12.7109375" style="13" customWidth="1"/>
    <col min="10" max="10" width="12.7109375" style="6" customWidth="1"/>
    <col min="11" max="16384" width="12.7109375" style="7" customWidth="1"/>
  </cols>
  <sheetData>
    <row r="1" spans="1:10" s="54" customFormat="1" ht="12" customHeight="1" thickBot="1">
      <c r="A1" s="212" t="s">
        <v>79</v>
      </c>
      <c r="B1" s="212"/>
      <c r="C1" s="212"/>
      <c r="D1" s="212"/>
      <c r="E1" s="212"/>
      <c r="F1" s="212"/>
      <c r="G1" s="212"/>
      <c r="H1" s="212"/>
      <c r="I1" s="307" t="s">
        <v>10</v>
      </c>
      <c r="J1" s="307"/>
    </row>
    <row r="2" spans="1:10" ht="12" customHeight="1" thickTop="1">
      <c r="A2" s="202" t="s">
        <v>0</v>
      </c>
      <c r="B2" s="313" t="s">
        <v>39</v>
      </c>
      <c r="C2" s="20" t="s">
        <v>1</v>
      </c>
      <c r="D2" s="15"/>
      <c r="E2" s="15"/>
      <c r="F2" s="15"/>
      <c r="G2" s="318" t="s">
        <v>70</v>
      </c>
      <c r="H2" s="319"/>
      <c r="I2" s="320" t="s">
        <v>71</v>
      </c>
      <c r="J2" s="321"/>
    </row>
    <row r="3" spans="1:10" ht="12" customHeight="1">
      <c r="A3" s="203"/>
      <c r="B3" s="314"/>
      <c r="C3" s="282" t="s">
        <v>6</v>
      </c>
      <c r="D3" s="316" t="s">
        <v>2</v>
      </c>
      <c r="E3" s="276" t="s">
        <v>105</v>
      </c>
      <c r="F3" s="276" t="s">
        <v>107</v>
      </c>
      <c r="G3" s="317" t="s">
        <v>4</v>
      </c>
      <c r="H3" s="276" t="s">
        <v>106</v>
      </c>
      <c r="I3" s="322"/>
      <c r="J3" s="323"/>
    </row>
    <row r="4" spans="1:10" ht="12" customHeight="1">
      <c r="A4" s="203"/>
      <c r="B4" s="314"/>
      <c r="C4" s="283"/>
      <c r="D4" s="245"/>
      <c r="E4" s="277"/>
      <c r="F4" s="277"/>
      <c r="G4" s="245"/>
      <c r="H4" s="277"/>
      <c r="I4" s="276" t="s">
        <v>3</v>
      </c>
      <c r="J4" s="309" t="s">
        <v>62</v>
      </c>
    </row>
    <row r="5" spans="1:10" ht="12" customHeight="1">
      <c r="A5" s="203"/>
      <c r="B5" s="314"/>
      <c r="C5" s="283"/>
      <c r="D5" s="245"/>
      <c r="E5" s="277"/>
      <c r="F5" s="277"/>
      <c r="G5" s="245"/>
      <c r="H5" s="277"/>
      <c r="I5" s="277"/>
      <c r="J5" s="305"/>
    </row>
    <row r="6" spans="1:10" ht="12" customHeight="1">
      <c r="A6" s="204"/>
      <c r="B6" s="315"/>
      <c r="C6" s="284"/>
      <c r="D6" s="246"/>
      <c r="E6" s="278"/>
      <c r="F6" s="278"/>
      <c r="G6" s="246"/>
      <c r="H6" s="278"/>
      <c r="I6" s="278"/>
      <c r="J6" s="306"/>
    </row>
    <row r="7" spans="1:170" ht="12" customHeight="1">
      <c r="A7" s="9"/>
      <c r="B7" s="116" t="s">
        <v>45</v>
      </c>
      <c r="C7" s="308" t="s">
        <v>55</v>
      </c>
      <c r="D7" s="333"/>
      <c r="E7" s="333"/>
      <c r="F7" s="333"/>
      <c r="G7" s="333"/>
      <c r="H7" s="333"/>
      <c r="I7" s="333"/>
      <c r="J7" s="117" t="s">
        <v>46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</row>
    <row r="8" spans="1:11" s="18" customFormat="1" ht="12" customHeight="1">
      <c r="A8" s="37">
        <v>1965</v>
      </c>
      <c r="B8" s="49">
        <f>'[1]Pop'!$B186</f>
        <v>193.223</v>
      </c>
      <c r="C8" s="69" t="s">
        <v>7</v>
      </c>
      <c r="D8" s="45">
        <v>113780</v>
      </c>
      <c r="E8" s="69" t="s">
        <v>7</v>
      </c>
      <c r="F8" s="45">
        <f>SUM(C8,D8,E8)</f>
        <v>113780</v>
      </c>
      <c r="G8" s="45">
        <v>5690</v>
      </c>
      <c r="H8" s="69" t="s">
        <v>7</v>
      </c>
      <c r="I8" s="45">
        <f aca="true" t="shared" si="0" ref="I8:I13">F8-SUM(G8,H8)</f>
        <v>108090</v>
      </c>
      <c r="J8" s="38">
        <f aca="true" t="shared" si="1" ref="J8:J13">I8/B8/1000</f>
        <v>0.5594054538020836</v>
      </c>
      <c r="K8" s="17"/>
    </row>
    <row r="9" spans="1:11" ht="12" customHeight="1">
      <c r="A9" s="35">
        <v>1966</v>
      </c>
      <c r="B9" s="48">
        <f>'[1]Pop'!$B187</f>
        <v>195.539</v>
      </c>
      <c r="C9" s="70" t="s">
        <v>7</v>
      </c>
      <c r="D9" s="43">
        <v>111710</v>
      </c>
      <c r="E9" s="70" t="s">
        <v>7</v>
      </c>
      <c r="F9" s="43">
        <f>SUM(C9,D9,E9)</f>
        <v>111710</v>
      </c>
      <c r="G9" s="43">
        <v>6770</v>
      </c>
      <c r="H9" s="70" t="s">
        <v>7</v>
      </c>
      <c r="I9" s="43">
        <f t="shared" si="0"/>
        <v>104940</v>
      </c>
      <c r="J9" s="36">
        <f t="shared" si="1"/>
        <v>0.5366704340310628</v>
      </c>
      <c r="K9" s="19"/>
    </row>
    <row r="10" spans="1:11" ht="12" customHeight="1">
      <c r="A10" s="35">
        <v>1967</v>
      </c>
      <c r="B10" s="48">
        <f>'[1]Pop'!$B188</f>
        <v>197.736</v>
      </c>
      <c r="C10" s="70" t="s">
        <v>7</v>
      </c>
      <c r="D10" s="43">
        <v>126710</v>
      </c>
      <c r="E10" s="70" t="s">
        <v>7</v>
      </c>
      <c r="F10" s="43">
        <f>SUM(C10,D10,E10)</f>
        <v>126710</v>
      </c>
      <c r="G10" s="43">
        <v>9580</v>
      </c>
      <c r="H10" s="70" t="s">
        <v>7</v>
      </c>
      <c r="I10" s="43">
        <f t="shared" si="0"/>
        <v>117130</v>
      </c>
      <c r="J10" s="36">
        <f t="shared" si="1"/>
        <v>0.592355463850791</v>
      </c>
      <c r="K10" s="19"/>
    </row>
    <row r="11" spans="1:11" ht="12" customHeight="1">
      <c r="A11" s="35">
        <v>1968</v>
      </c>
      <c r="B11" s="48">
        <f>'[1]Pop'!$B189</f>
        <v>199.808</v>
      </c>
      <c r="C11" s="70" t="s">
        <v>7</v>
      </c>
      <c r="D11" s="43">
        <v>144650</v>
      </c>
      <c r="E11" s="70" t="s">
        <v>7</v>
      </c>
      <c r="F11" s="43">
        <f>SUM(C11,D11,E11)</f>
        <v>144650</v>
      </c>
      <c r="G11" s="43">
        <v>10650</v>
      </c>
      <c r="H11" s="70" t="s">
        <v>7</v>
      </c>
      <c r="I11" s="43">
        <f t="shared" si="0"/>
        <v>134000</v>
      </c>
      <c r="J11" s="36">
        <f t="shared" si="1"/>
        <v>0.6706438180653428</v>
      </c>
      <c r="K11" s="19"/>
    </row>
    <row r="12" spans="1:11" ht="12" customHeight="1">
      <c r="A12" s="35">
        <v>1969</v>
      </c>
      <c r="B12" s="48">
        <f>'[1]Pop'!$B190</f>
        <v>201.76</v>
      </c>
      <c r="C12" s="70" t="s">
        <v>7</v>
      </c>
      <c r="D12" s="43">
        <v>130320</v>
      </c>
      <c r="E12" s="70" t="s">
        <v>7</v>
      </c>
      <c r="F12" s="43">
        <f>SUM(C12,D12,E12)</f>
        <v>130320</v>
      </c>
      <c r="G12" s="43">
        <v>13710</v>
      </c>
      <c r="H12" s="70" t="s">
        <v>7</v>
      </c>
      <c r="I12" s="43">
        <f t="shared" si="0"/>
        <v>116610</v>
      </c>
      <c r="J12" s="36">
        <f t="shared" si="1"/>
        <v>0.5779639175257733</v>
      </c>
      <c r="K12" s="19"/>
    </row>
    <row r="13" spans="1:11" ht="12" customHeight="1">
      <c r="A13" s="35">
        <v>1970</v>
      </c>
      <c r="B13" s="48">
        <f>'[1]Pop'!$B191</f>
        <v>203.849</v>
      </c>
      <c r="C13" s="70" t="s">
        <v>7</v>
      </c>
      <c r="D13" s="43">
        <v>133501</v>
      </c>
      <c r="E13" s="70" t="s">
        <v>7</v>
      </c>
      <c r="F13" s="43">
        <f aca="true" t="shared" si="2" ref="F13:F43">SUM(C13,D13,E13)</f>
        <v>133501</v>
      </c>
      <c r="G13" s="43">
        <v>18630</v>
      </c>
      <c r="H13" s="70" t="s">
        <v>7</v>
      </c>
      <c r="I13" s="43">
        <f t="shared" si="0"/>
        <v>114871</v>
      </c>
      <c r="J13" s="36">
        <f t="shared" si="1"/>
        <v>0.5635102453286501</v>
      </c>
      <c r="K13" s="19"/>
    </row>
    <row r="14" spans="1:11" ht="12" customHeight="1">
      <c r="A14" s="37">
        <v>1971</v>
      </c>
      <c r="B14" s="49">
        <f>'[1]Pop'!$B192</f>
        <v>206.46599999999998</v>
      </c>
      <c r="C14" s="69" t="s">
        <v>7</v>
      </c>
      <c r="D14" s="45">
        <v>135867</v>
      </c>
      <c r="E14" s="69" t="s">
        <v>7</v>
      </c>
      <c r="F14" s="45">
        <f t="shared" si="2"/>
        <v>135867</v>
      </c>
      <c r="G14" s="45">
        <v>18960</v>
      </c>
      <c r="H14" s="69" t="s">
        <v>7</v>
      </c>
      <c r="I14" s="45">
        <f aca="true" t="shared" si="3" ref="I14:I41">F14-SUM(G14,H14)</f>
        <v>116907</v>
      </c>
      <c r="J14" s="38">
        <f aca="true" t="shared" si="4" ref="J14:J41">I14/B14/1000</f>
        <v>0.5662288221789545</v>
      </c>
      <c r="K14" s="19"/>
    </row>
    <row r="15" spans="1:11" ht="12" customHeight="1">
      <c r="A15" s="37">
        <v>1972</v>
      </c>
      <c r="B15" s="49">
        <f>'[1]Pop'!$B193</f>
        <v>208.917</v>
      </c>
      <c r="C15" s="69" t="s">
        <v>7</v>
      </c>
      <c r="D15" s="45">
        <v>161815</v>
      </c>
      <c r="E15" s="69" t="s">
        <v>7</v>
      </c>
      <c r="F15" s="45">
        <f t="shared" si="2"/>
        <v>161815</v>
      </c>
      <c r="G15" s="45">
        <v>19860</v>
      </c>
      <c r="H15" s="69" t="s">
        <v>7</v>
      </c>
      <c r="I15" s="45">
        <f t="shared" si="3"/>
        <v>141955</v>
      </c>
      <c r="J15" s="38">
        <f t="shared" si="4"/>
        <v>0.6794803678015672</v>
      </c>
      <c r="K15" s="19"/>
    </row>
    <row r="16" spans="1:11" ht="12" customHeight="1">
      <c r="A16" s="37">
        <v>1973</v>
      </c>
      <c r="B16" s="49">
        <f>'[1]Pop'!$B194</f>
        <v>210.985</v>
      </c>
      <c r="C16" s="69" t="s">
        <v>7</v>
      </c>
      <c r="D16" s="45">
        <v>124597</v>
      </c>
      <c r="E16" s="69" t="s">
        <v>7</v>
      </c>
      <c r="F16" s="45">
        <f t="shared" si="2"/>
        <v>124597</v>
      </c>
      <c r="G16" s="45">
        <v>17630</v>
      </c>
      <c r="H16" s="69" t="s">
        <v>7</v>
      </c>
      <c r="I16" s="45">
        <f t="shared" si="3"/>
        <v>106967</v>
      </c>
      <c r="J16" s="38">
        <f t="shared" si="4"/>
        <v>0.5069886484821196</v>
      </c>
      <c r="K16" s="19"/>
    </row>
    <row r="17" spans="1:11" ht="12" customHeight="1">
      <c r="A17" s="37">
        <v>1974</v>
      </c>
      <c r="B17" s="49">
        <f>'[1]Pop'!$B195</f>
        <v>212.932</v>
      </c>
      <c r="C17" s="69" t="s">
        <v>7</v>
      </c>
      <c r="D17" s="45">
        <v>102248</v>
      </c>
      <c r="E17" s="69" t="s">
        <v>7</v>
      </c>
      <c r="F17" s="45">
        <f t="shared" si="2"/>
        <v>102248</v>
      </c>
      <c r="G17" s="45">
        <v>16040</v>
      </c>
      <c r="H17" s="69" t="s">
        <v>7</v>
      </c>
      <c r="I17" s="45">
        <f t="shared" si="3"/>
        <v>86208</v>
      </c>
      <c r="J17" s="38">
        <f t="shared" si="4"/>
        <v>0.4048616459714839</v>
      </c>
      <c r="K17" s="19"/>
    </row>
    <row r="18" spans="1:11" ht="12" customHeight="1">
      <c r="A18" s="37">
        <v>1975</v>
      </c>
      <c r="B18" s="49">
        <f>'[1]Pop'!$B196</f>
        <v>214.931</v>
      </c>
      <c r="C18" s="69" t="s">
        <v>7</v>
      </c>
      <c r="D18" s="45">
        <v>149626</v>
      </c>
      <c r="E18" s="69" t="s">
        <v>7</v>
      </c>
      <c r="F18" s="45">
        <f t="shared" si="2"/>
        <v>149626</v>
      </c>
      <c r="G18" s="45">
        <v>26600</v>
      </c>
      <c r="H18" s="69" t="s">
        <v>7</v>
      </c>
      <c r="I18" s="45">
        <f t="shared" si="3"/>
        <v>123026</v>
      </c>
      <c r="J18" s="38">
        <f t="shared" si="4"/>
        <v>0.5723976532003294</v>
      </c>
      <c r="K18" s="19"/>
    </row>
    <row r="19" spans="1:11" ht="12" customHeight="1">
      <c r="A19" s="35">
        <v>1976</v>
      </c>
      <c r="B19" s="48">
        <f>'[1]Pop'!$B197</f>
        <v>217.095</v>
      </c>
      <c r="C19" s="70" t="s">
        <v>7</v>
      </c>
      <c r="D19" s="43">
        <v>140329</v>
      </c>
      <c r="E19" s="70" t="s">
        <v>7</v>
      </c>
      <c r="F19" s="43">
        <f t="shared" si="2"/>
        <v>140329</v>
      </c>
      <c r="G19" s="43">
        <v>27470</v>
      </c>
      <c r="H19" s="70" t="s">
        <v>7</v>
      </c>
      <c r="I19" s="43">
        <f t="shared" si="3"/>
        <v>112859</v>
      </c>
      <c r="J19" s="36">
        <f t="shared" si="4"/>
        <v>0.519859969137935</v>
      </c>
      <c r="K19" s="19"/>
    </row>
    <row r="20" spans="1:11" ht="12" customHeight="1">
      <c r="A20" s="35">
        <v>1977</v>
      </c>
      <c r="B20" s="48">
        <f>'[1]Pop'!$B198</f>
        <v>219.179</v>
      </c>
      <c r="C20" s="70" t="s">
        <v>7</v>
      </c>
      <c r="D20" s="43">
        <v>88270</v>
      </c>
      <c r="E20" s="70" t="s">
        <v>7</v>
      </c>
      <c r="F20" s="43">
        <f t="shared" si="2"/>
        <v>88270</v>
      </c>
      <c r="G20" s="43">
        <v>25320</v>
      </c>
      <c r="H20" s="70" t="s">
        <v>7</v>
      </c>
      <c r="I20" s="43">
        <f t="shared" si="3"/>
        <v>62950</v>
      </c>
      <c r="J20" s="36">
        <f t="shared" si="4"/>
        <v>0.28720817231577844</v>
      </c>
      <c r="K20" s="19"/>
    </row>
    <row r="21" spans="1:11" ht="12" customHeight="1">
      <c r="A21" s="35">
        <v>1978</v>
      </c>
      <c r="B21" s="48">
        <f>'[1]Pop'!$B199</f>
        <v>221.47699999999998</v>
      </c>
      <c r="C21" s="70" t="s">
        <v>7</v>
      </c>
      <c r="D21" s="43">
        <v>105170</v>
      </c>
      <c r="E21" s="70" t="s">
        <v>7</v>
      </c>
      <c r="F21" s="43">
        <f t="shared" si="2"/>
        <v>105170</v>
      </c>
      <c r="G21" s="43">
        <v>12000</v>
      </c>
      <c r="H21" s="70" t="s">
        <v>7</v>
      </c>
      <c r="I21" s="43">
        <f t="shared" si="3"/>
        <v>93170</v>
      </c>
      <c r="J21" s="36">
        <f t="shared" si="4"/>
        <v>0.4206757360809475</v>
      </c>
      <c r="K21" s="19"/>
    </row>
    <row r="22" spans="1:11" ht="12" customHeight="1">
      <c r="A22" s="35">
        <v>1979</v>
      </c>
      <c r="B22" s="48">
        <f>'[1]Pop'!$B200</f>
        <v>223.865</v>
      </c>
      <c r="C22" s="70" t="s">
        <v>7</v>
      </c>
      <c r="D22" s="43">
        <v>107310</v>
      </c>
      <c r="E22" s="70" t="s">
        <v>7</v>
      </c>
      <c r="F22" s="43">
        <f t="shared" si="2"/>
        <v>107310</v>
      </c>
      <c r="G22" s="43">
        <v>20920</v>
      </c>
      <c r="H22" s="70" t="s">
        <v>7</v>
      </c>
      <c r="I22" s="43">
        <f t="shared" si="3"/>
        <v>86390</v>
      </c>
      <c r="J22" s="36">
        <f t="shared" si="4"/>
        <v>0.3859022178545105</v>
      </c>
      <c r="K22" s="19"/>
    </row>
    <row r="23" spans="1:11" ht="12" customHeight="1">
      <c r="A23" s="35">
        <v>1980</v>
      </c>
      <c r="B23" s="48">
        <f>'[1]Pop'!$B201</f>
        <v>226.451</v>
      </c>
      <c r="C23" s="70" t="s">
        <v>7</v>
      </c>
      <c r="D23" s="43">
        <v>94910</v>
      </c>
      <c r="E23" s="70" t="s">
        <v>7</v>
      </c>
      <c r="F23" s="43">
        <f t="shared" si="2"/>
        <v>94910</v>
      </c>
      <c r="G23" s="43">
        <v>21370</v>
      </c>
      <c r="H23" s="70" t="s">
        <v>7</v>
      </c>
      <c r="I23" s="43">
        <f t="shared" si="3"/>
        <v>73540</v>
      </c>
      <c r="J23" s="36">
        <f t="shared" si="4"/>
        <v>0.3247501667027304</v>
      </c>
      <c r="K23" s="19"/>
    </row>
    <row r="24" spans="1:11" ht="12" customHeight="1">
      <c r="A24" s="37">
        <v>1981</v>
      </c>
      <c r="B24" s="49">
        <f>'[1]Pop'!$B202</f>
        <v>228.937</v>
      </c>
      <c r="C24" s="69" t="s">
        <v>7</v>
      </c>
      <c r="D24" s="45">
        <v>85930</v>
      </c>
      <c r="E24" s="69" t="s">
        <v>7</v>
      </c>
      <c r="F24" s="45">
        <f t="shared" si="2"/>
        <v>85930</v>
      </c>
      <c r="G24" s="45">
        <v>10120</v>
      </c>
      <c r="H24" s="69" t="s">
        <v>7</v>
      </c>
      <c r="I24" s="45">
        <f t="shared" si="3"/>
        <v>75810</v>
      </c>
      <c r="J24" s="38">
        <f t="shared" si="4"/>
        <v>0.3311391343470037</v>
      </c>
      <c r="K24" s="19"/>
    </row>
    <row r="25" spans="1:11" ht="12" customHeight="1">
      <c r="A25" s="37">
        <v>1982</v>
      </c>
      <c r="B25" s="49">
        <f>'[1]Pop'!$B203</f>
        <v>231.157</v>
      </c>
      <c r="C25" s="69" t="s">
        <v>7</v>
      </c>
      <c r="D25" s="45">
        <v>110630</v>
      </c>
      <c r="E25" s="69" t="s">
        <v>7</v>
      </c>
      <c r="F25" s="45">
        <f t="shared" si="2"/>
        <v>110630</v>
      </c>
      <c r="G25" s="45">
        <v>3560</v>
      </c>
      <c r="H25" s="69" t="s">
        <v>7</v>
      </c>
      <c r="I25" s="45">
        <f t="shared" si="3"/>
        <v>107070</v>
      </c>
      <c r="J25" s="38">
        <f t="shared" si="4"/>
        <v>0.4631916835743672</v>
      </c>
      <c r="K25" s="19"/>
    </row>
    <row r="26" spans="1:11" ht="12" customHeight="1">
      <c r="A26" s="37">
        <v>1983</v>
      </c>
      <c r="B26" s="49">
        <f>'[1]Pop'!$B204</f>
        <v>233.322</v>
      </c>
      <c r="C26" s="69" t="s">
        <v>7</v>
      </c>
      <c r="D26" s="45">
        <v>126550</v>
      </c>
      <c r="E26" s="69" t="s">
        <v>7</v>
      </c>
      <c r="F26" s="45">
        <f t="shared" si="2"/>
        <v>126550</v>
      </c>
      <c r="G26" s="45">
        <v>4800</v>
      </c>
      <c r="H26" s="69" t="s">
        <v>7</v>
      </c>
      <c r="I26" s="45">
        <f t="shared" si="3"/>
        <v>121750</v>
      </c>
      <c r="J26" s="38">
        <f t="shared" si="4"/>
        <v>0.5218110593943135</v>
      </c>
      <c r="K26" s="19"/>
    </row>
    <row r="27" spans="1:11" ht="12" customHeight="1">
      <c r="A27" s="37">
        <v>1984</v>
      </c>
      <c r="B27" s="49">
        <f>'[1]Pop'!$B205</f>
        <v>235.385</v>
      </c>
      <c r="C27" s="69" t="s">
        <v>7</v>
      </c>
      <c r="D27" s="45">
        <v>120150</v>
      </c>
      <c r="E27" s="69" t="s">
        <v>7</v>
      </c>
      <c r="F27" s="45">
        <f t="shared" si="2"/>
        <v>120150</v>
      </c>
      <c r="G27" s="45">
        <v>8770</v>
      </c>
      <c r="H27" s="69" t="s">
        <v>7</v>
      </c>
      <c r="I27" s="45">
        <f t="shared" si="3"/>
        <v>111380</v>
      </c>
      <c r="J27" s="38">
        <f t="shared" si="4"/>
        <v>0.4731822333623638</v>
      </c>
      <c r="K27" s="19"/>
    </row>
    <row r="28" spans="1:11" ht="12" customHeight="1">
      <c r="A28" s="37">
        <v>1985</v>
      </c>
      <c r="B28" s="49">
        <f>'[1]Pop'!$B206</f>
        <v>237.468</v>
      </c>
      <c r="C28" s="69" t="s">
        <v>7</v>
      </c>
      <c r="D28" s="45">
        <v>115658</v>
      </c>
      <c r="E28" s="69" t="s">
        <v>7</v>
      </c>
      <c r="F28" s="45">
        <f t="shared" si="2"/>
        <v>115658</v>
      </c>
      <c r="G28" s="45">
        <v>8468</v>
      </c>
      <c r="H28" s="69" t="s">
        <v>7</v>
      </c>
      <c r="I28" s="45">
        <f t="shared" si="3"/>
        <v>107190</v>
      </c>
      <c r="J28" s="38">
        <f t="shared" si="4"/>
        <v>0.4513871342665117</v>
      </c>
      <c r="K28" s="19"/>
    </row>
    <row r="29" spans="1:11" ht="12" customHeight="1">
      <c r="A29" s="35">
        <v>1986</v>
      </c>
      <c r="B29" s="48">
        <f>'[1]Pop'!$B207</f>
        <v>239.638</v>
      </c>
      <c r="C29" s="70" t="s">
        <v>7</v>
      </c>
      <c r="D29" s="43">
        <v>118003</v>
      </c>
      <c r="E29" s="70" t="s">
        <v>7</v>
      </c>
      <c r="F29" s="43">
        <f t="shared" si="2"/>
        <v>118003</v>
      </c>
      <c r="G29" s="43">
        <v>5265</v>
      </c>
      <c r="H29" s="70" t="s">
        <v>7</v>
      </c>
      <c r="I29" s="43">
        <f t="shared" si="3"/>
        <v>112738</v>
      </c>
      <c r="J29" s="36">
        <f t="shared" si="4"/>
        <v>0.4704512639898513</v>
      </c>
      <c r="K29" s="19"/>
    </row>
    <row r="30" spans="1:11" ht="12" customHeight="1">
      <c r="A30" s="35">
        <v>1987</v>
      </c>
      <c r="B30" s="48">
        <f>'[1]Pop'!$B208</f>
        <v>241.784</v>
      </c>
      <c r="C30" s="70" t="s">
        <v>7</v>
      </c>
      <c r="D30" s="43">
        <v>110239</v>
      </c>
      <c r="E30" s="70" t="s">
        <v>7</v>
      </c>
      <c r="F30" s="43">
        <f t="shared" si="2"/>
        <v>110239</v>
      </c>
      <c r="G30" s="43">
        <v>9800</v>
      </c>
      <c r="H30" s="70" t="s">
        <v>7</v>
      </c>
      <c r="I30" s="43">
        <f t="shared" si="3"/>
        <v>100439</v>
      </c>
      <c r="J30" s="36">
        <f t="shared" si="4"/>
        <v>0.41540796744201436</v>
      </c>
      <c r="K30" s="19"/>
    </row>
    <row r="31" spans="1:11" ht="12" customHeight="1">
      <c r="A31" s="35">
        <v>1988</v>
      </c>
      <c r="B31" s="48">
        <f>'[1]Pop'!$B209</f>
        <v>243.981</v>
      </c>
      <c r="C31" s="70" t="s">
        <v>7</v>
      </c>
      <c r="D31" s="43">
        <v>111838</v>
      </c>
      <c r="E31" s="70" t="s">
        <v>7</v>
      </c>
      <c r="F31" s="43">
        <f t="shared" si="2"/>
        <v>111838</v>
      </c>
      <c r="G31" s="43">
        <v>13876</v>
      </c>
      <c r="H31" s="70" t="s">
        <v>7</v>
      </c>
      <c r="I31" s="43">
        <f t="shared" si="3"/>
        <v>97962</v>
      </c>
      <c r="J31" s="36">
        <f t="shared" si="4"/>
        <v>0.4015148720597096</v>
      </c>
      <c r="K31" s="19"/>
    </row>
    <row r="32" spans="1:11" ht="12" customHeight="1">
      <c r="A32" s="35">
        <v>1989</v>
      </c>
      <c r="B32" s="48">
        <f>'[1]Pop'!$B210</f>
        <v>246.224</v>
      </c>
      <c r="C32" s="70" t="s">
        <v>7</v>
      </c>
      <c r="D32" s="43">
        <v>146408.94702</v>
      </c>
      <c r="E32" s="70" t="s">
        <v>7</v>
      </c>
      <c r="F32" s="43">
        <f t="shared" si="2"/>
        <v>146408.94702</v>
      </c>
      <c r="G32" s="43">
        <v>19211.076108</v>
      </c>
      <c r="H32" s="70" t="s">
        <v>7</v>
      </c>
      <c r="I32" s="43">
        <f t="shared" si="3"/>
        <v>127197.87091199998</v>
      </c>
      <c r="J32" s="36">
        <f t="shared" si="4"/>
        <v>0.5165941212554421</v>
      </c>
      <c r="K32" s="19"/>
    </row>
    <row r="33" spans="1:11" ht="12" customHeight="1">
      <c r="A33" s="35">
        <v>1990</v>
      </c>
      <c r="B33" s="48">
        <f>'[1]Pop'!$B211</f>
        <v>248.659</v>
      </c>
      <c r="C33" s="70" t="s">
        <v>7</v>
      </c>
      <c r="D33" s="43">
        <v>151549.023213</v>
      </c>
      <c r="E33" s="70" t="s">
        <v>7</v>
      </c>
      <c r="F33" s="43">
        <f t="shared" si="2"/>
        <v>151549.023213</v>
      </c>
      <c r="G33" s="43">
        <v>25429.212459000002</v>
      </c>
      <c r="H33" s="70" t="s">
        <v>7</v>
      </c>
      <c r="I33" s="43">
        <f t="shared" si="3"/>
        <v>126119.810754</v>
      </c>
      <c r="J33" s="36">
        <f t="shared" si="4"/>
        <v>0.5071998630815696</v>
      </c>
      <c r="K33" s="19"/>
    </row>
    <row r="34" spans="1:11" ht="12" customHeight="1">
      <c r="A34" s="37">
        <v>1991</v>
      </c>
      <c r="B34" s="49">
        <f>'[1]Pop'!$B212</f>
        <v>251.889</v>
      </c>
      <c r="C34" s="69" t="s">
        <v>7</v>
      </c>
      <c r="D34" s="45">
        <v>142693.27710120002</v>
      </c>
      <c r="E34" s="69" t="s">
        <v>7</v>
      </c>
      <c r="F34" s="45">
        <f t="shared" si="2"/>
        <v>142693.27710120002</v>
      </c>
      <c r="G34" s="45">
        <v>31757.57991</v>
      </c>
      <c r="H34" s="69" t="s">
        <v>7</v>
      </c>
      <c r="I34" s="45">
        <f t="shared" si="3"/>
        <v>110935.69719120002</v>
      </c>
      <c r="J34" s="38">
        <f t="shared" si="4"/>
        <v>0.4404150129271227</v>
      </c>
      <c r="K34" s="19"/>
    </row>
    <row r="35" spans="1:11" ht="12" customHeight="1">
      <c r="A35" s="37">
        <v>1992</v>
      </c>
      <c r="B35" s="49">
        <f>'[1]Pop'!$B213</f>
        <v>255.214</v>
      </c>
      <c r="C35" s="69" t="s">
        <v>7</v>
      </c>
      <c r="D35" s="45">
        <v>175826.320677</v>
      </c>
      <c r="E35" s="69" t="s">
        <v>7</v>
      </c>
      <c r="F35" s="45">
        <f t="shared" si="2"/>
        <v>175826.320677</v>
      </c>
      <c r="G35" s="45">
        <v>27442.032345</v>
      </c>
      <c r="H35" s="69" t="s">
        <v>7</v>
      </c>
      <c r="I35" s="45">
        <f t="shared" si="3"/>
        <v>148384.28833200003</v>
      </c>
      <c r="J35" s="38">
        <f t="shared" si="4"/>
        <v>0.5814112404962111</v>
      </c>
      <c r="K35" s="19"/>
    </row>
    <row r="36" spans="1:11" ht="12" customHeight="1">
      <c r="A36" s="37">
        <v>1993</v>
      </c>
      <c r="B36" s="49">
        <f>'[1]Pop'!$B214</f>
        <v>258.679</v>
      </c>
      <c r="C36" s="69" t="s">
        <v>7</v>
      </c>
      <c r="D36" s="45">
        <v>176702.657922</v>
      </c>
      <c r="E36" s="69" t="s">
        <v>7</v>
      </c>
      <c r="F36" s="45">
        <f t="shared" si="2"/>
        <v>176702.657922</v>
      </c>
      <c r="G36" s="45">
        <v>32396.920290000002</v>
      </c>
      <c r="H36" s="69" t="s">
        <v>7</v>
      </c>
      <c r="I36" s="45">
        <f t="shared" si="3"/>
        <v>144305.737632</v>
      </c>
      <c r="J36" s="38">
        <f t="shared" si="4"/>
        <v>0.5578564074857256</v>
      </c>
      <c r="K36" s="19"/>
    </row>
    <row r="37" spans="1:11" ht="12" customHeight="1">
      <c r="A37" s="37">
        <v>1994</v>
      </c>
      <c r="B37" s="49">
        <f>'[1]Pop'!$B215</f>
        <v>261.919</v>
      </c>
      <c r="C37" s="69" t="s">
        <v>7</v>
      </c>
      <c r="D37" s="47">
        <v>167522.315586</v>
      </c>
      <c r="E37" s="69" t="s">
        <v>7</v>
      </c>
      <c r="F37" s="45">
        <f t="shared" si="2"/>
        <v>167522.315586</v>
      </c>
      <c r="G37" s="45">
        <v>36475.912326</v>
      </c>
      <c r="H37" s="69" t="s">
        <v>7</v>
      </c>
      <c r="I37" s="45">
        <f t="shared" si="3"/>
        <v>131046.40326000002</v>
      </c>
      <c r="J37" s="38">
        <f t="shared" si="4"/>
        <v>0.5003317944097222</v>
      </c>
      <c r="K37" s="19"/>
    </row>
    <row r="38" spans="1:11" ht="12" customHeight="1">
      <c r="A38" s="37">
        <v>1995</v>
      </c>
      <c r="B38" s="49">
        <f>'[1]Pop'!$B216</f>
        <v>265.044</v>
      </c>
      <c r="C38" s="69" t="s">
        <v>7</v>
      </c>
      <c r="D38" s="45">
        <v>156201</v>
      </c>
      <c r="E38" s="69" t="s">
        <v>7</v>
      </c>
      <c r="F38" s="45">
        <f t="shared" si="2"/>
        <v>156201</v>
      </c>
      <c r="G38" s="45">
        <v>44436.086</v>
      </c>
      <c r="H38" s="69" t="s">
        <v>7</v>
      </c>
      <c r="I38" s="45">
        <f t="shared" si="3"/>
        <v>111764.91399999999</v>
      </c>
      <c r="J38" s="38">
        <f t="shared" si="4"/>
        <v>0.4216843769336412</v>
      </c>
      <c r="K38" s="19"/>
    </row>
    <row r="39" spans="1:11" ht="12" customHeight="1">
      <c r="A39" s="35">
        <v>1996</v>
      </c>
      <c r="B39" s="48">
        <f>'[1]Pop'!$B217</f>
        <v>268.151</v>
      </c>
      <c r="C39" s="70" t="s">
        <v>7</v>
      </c>
      <c r="D39" s="43">
        <v>173549.5</v>
      </c>
      <c r="E39" s="70" t="s">
        <v>7</v>
      </c>
      <c r="F39" s="43">
        <f t="shared" si="2"/>
        <v>173549.5</v>
      </c>
      <c r="G39" s="43">
        <v>34331.939</v>
      </c>
      <c r="H39" s="70" t="s">
        <v>7</v>
      </c>
      <c r="I39" s="43">
        <f t="shared" si="3"/>
        <v>139217.561</v>
      </c>
      <c r="J39" s="36">
        <f t="shared" si="4"/>
        <v>0.5191759903934723</v>
      </c>
      <c r="K39" s="19"/>
    </row>
    <row r="40" spans="1:11" ht="12" customHeight="1">
      <c r="A40" s="35">
        <v>1997</v>
      </c>
      <c r="B40" s="48">
        <f>'[1]Pop'!$B218</f>
        <v>271.36</v>
      </c>
      <c r="C40" s="70" t="s">
        <v>7</v>
      </c>
      <c r="D40" s="43">
        <v>191146.5</v>
      </c>
      <c r="E40" s="70" t="s">
        <v>7</v>
      </c>
      <c r="F40" s="43">
        <f t="shared" si="2"/>
        <v>191146.5</v>
      </c>
      <c r="G40" s="43">
        <v>46228.161</v>
      </c>
      <c r="H40" s="70" t="s">
        <v>7</v>
      </c>
      <c r="I40" s="43">
        <f t="shared" si="3"/>
        <v>144918.339</v>
      </c>
      <c r="J40" s="36">
        <f t="shared" si="4"/>
        <v>0.5340445865271226</v>
      </c>
      <c r="K40" s="19"/>
    </row>
    <row r="41" spans="1:11" ht="12" customHeight="1">
      <c r="A41" s="35">
        <v>1998</v>
      </c>
      <c r="B41" s="48">
        <f>'[1]Pop'!$B219</f>
        <v>274.626</v>
      </c>
      <c r="C41" s="70" t="s">
        <v>7</v>
      </c>
      <c r="D41" s="43">
        <v>188000.59250000003</v>
      </c>
      <c r="E41" s="70" t="s">
        <v>7</v>
      </c>
      <c r="F41" s="43">
        <f t="shared" si="2"/>
        <v>188000.59250000003</v>
      </c>
      <c r="G41" s="43">
        <v>44358.2715</v>
      </c>
      <c r="H41" s="70" t="s">
        <v>7</v>
      </c>
      <c r="I41" s="43">
        <f t="shared" si="3"/>
        <v>143642.32100000003</v>
      </c>
      <c r="J41" s="36">
        <f t="shared" si="4"/>
        <v>0.5230470567244181</v>
      </c>
      <c r="K41" s="19"/>
    </row>
    <row r="42" spans="1:11" ht="12" customHeight="1">
      <c r="A42" s="35">
        <v>1999</v>
      </c>
      <c r="B42" s="48">
        <f>'[1]Pop'!$B220</f>
        <v>277.79</v>
      </c>
      <c r="C42" s="70" t="s">
        <v>7</v>
      </c>
      <c r="D42" s="43">
        <v>232335.13399999996</v>
      </c>
      <c r="E42" s="70" t="s">
        <v>7</v>
      </c>
      <c r="F42" s="43">
        <f t="shared" si="2"/>
        <v>232335.13399999996</v>
      </c>
      <c r="G42" s="43">
        <v>84557.528</v>
      </c>
      <c r="H42" s="70" t="s">
        <v>7</v>
      </c>
      <c r="I42" s="43">
        <f aca="true" t="shared" si="5" ref="I42:I47">F42-SUM(G42,H42)</f>
        <v>147777.60599999997</v>
      </c>
      <c r="J42" s="36">
        <f aca="true" t="shared" si="6" ref="J42:J47">I42/B42/1000</f>
        <v>0.531975974657115</v>
      </c>
      <c r="K42" s="19"/>
    </row>
    <row r="43" spans="1:11" ht="12" customHeight="1">
      <c r="A43" s="35">
        <v>2000</v>
      </c>
      <c r="B43" s="48">
        <f>'[1]Pop'!$B221</f>
        <v>280.976</v>
      </c>
      <c r="C43" s="70" t="s">
        <v>7</v>
      </c>
      <c r="D43" s="43">
        <v>235678.98666842704</v>
      </c>
      <c r="E43" s="70" t="s">
        <v>7</v>
      </c>
      <c r="F43" s="43">
        <f t="shared" si="2"/>
        <v>235678.98666842704</v>
      </c>
      <c r="G43" s="43">
        <v>100856.92622473599</v>
      </c>
      <c r="H43" s="70" t="s">
        <v>7</v>
      </c>
      <c r="I43" s="43">
        <f t="shared" si="5"/>
        <v>134822.06044369104</v>
      </c>
      <c r="J43" s="36">
        <f t="shared" si="6"/>
        <v>0.4798347917391202</v>
      </c>
      <c r="K43" s="19"/>
    </row>
    <row r="44" spans="1:11" ht="12" customHeight="1">
      <c r="A44" s="37">
        <v>2001</v>
      </c>
      <c r="B44" s="49">
        <f>'[1]Pop'!$B222</f>
        <v>283.920402</v>
      </c>
      <c r="C44" s="69" t="s">
        <v>7</v>
      </c>
      <c r="D44" s="45">
        <v>274841.594</v>
      </c>
      <c r="E44" s="69" t="s">
        <v>7</v>
      </c>
      <c r="F44" s="45">
        <f aca="true" t="shared" si="7" ref="F44:F49">SUM(C44,D44,E44)</f>
        <v>274841.594</v>
      </c>
      <c r="G44" s="45">
        <v>64251.545000000006</v>
      </c>
      <c r="H44" s="69" t="s">
        <v>7</v>
      </c>
      <c r="I44" s="45">
        <f t="shared" si="5"/>
        <v>210590.04899999997</v>
      </c>
      <c r="J44" s="38">
        <f t="shared" si="6"/>
        <v>0.7417221429547002</v>
      </c>
      <c r="K44" s="19"/>
    </row>
    <row r="45" spans="1:11" ht="12" customHeight="1">
      <c r="A45" s="37">
        <v>2002</v>
      </c>
      <c r="B45" s="49">
        <f>'[1]Pop'!$B223</f>
        <v>286.78756</v>
      </c>
      <c r="C45" s="69" t="s">
        <v>7</v>
      </c>
      <c r="D45" s="45">
        <v>291803.1399999999</v>
      </c>
      <c r="E45" s="69" t="s">
        <v>7</v>
      </c>
      <c r="F45" s="45">
        <f t="shared" si="7"/>
        <v>291803.1399999999</v>
      </c>
      <c r="G45" s="45">
        <v>51929.025</v>
      </c>
      <c r="H45" s="69" t="s">
        <v>7</v>
      </c>
      <c r="I45" s="45">
        <f t="shared" si="5"/>
        <v>239874.1149999999</v>
      </c>
      <c r="J45" s="38">
        <f t="shared" si="6"/>
        <v>0.836417433866378</v>
      </c>
      <c r="K45" s="19"/>
    </row>
    <row r="46" spans="1:11" ht="12" customHeight="1">
      <c r="A46" s="37">
        <v>2003</v>
      </c>
      <c r="B46" s="49">
        <f>'[1]Pop'!$B224</f>
        <v>289.517581</v>
      </c>
      <c r="C46" s="69" t="s">
        <v>7</v>
      </c>
      <c r="D46" s="45">
        <v>337535.06429000007</v>
      </c>
      <c r="E46" s="69" t="s">
        <v>7</v>
      </c>
      <c r="F46" s="45">
        <f t="shared" si="7"/>
        <v>337535.06429000007</v>
      </c>
      <c r="G46" s="45">
        <v>41457.92</v>
      </c>
      <c r="H46" s="69" t="s">
        <v>7</v>
      </c>
      <c r="I46" s="45">
        <f t="shared" si="5"/>
        <v>296077.1442900001</v>
      </c>
      <c r="J46" s="38">
        <f t="shared" si="6"/>
        <v>1.0226568737806636</v>
      </c>
      <c r="K46" s="19"/>
    </row>
    <row r="47" spans="1:11" ht="12" customHeight="1">
      <c r="A47" s="37">
        <v>2004</v>
      </c>
      <c r="B47" s="49">
        <f>'[1]Pop'!$B225</f>
        <v>292.19189</v>
      </c>
      <c r="C47" s="69" t="s">
        <v>7</v>
      </c>
      <c r="D47" s="45">
        <v>381677.50270000007</v>
      </c>
      <c r="E47" s="69" t="s">
        <v>7</v>
      </c>
      <c r="F47" s="45">
        <f t="shared" si="7"/>
        <v>381677.50270000007</v>
      </c>
      <c r="G47" s="45">
        <v>61954.47</v>
      </c>
      <c r="H47" s="69" t="s">
        <v>7</v>
      </c>
      <c r="I47" s="45">
        <f t="shared" si="5"/>
        <v>319723.0327000001</v>
      </c>
      <c r="J47" s="38">
        <f t="shared" si="6"/>
        <v>1.094222816040514</v>
      </c>
      <c r="K47" s="19"/>
    </row>
    <row r="48" spans="1:11" ht="12" customHeight="1">
      <c r="A48" s="37">
        <v>2005</v>
      </c>
      <c r="B48" s="49">
        <f>'[1]Pop'!$B226</f>
        <v>294.914085</v>
      </c>
      <c r="C48" s="69" t="s">
        <v>7</v>
      </c>
      <c r="D48" s="45">
        <v>317861.8440485836</v>
      </c>
      <c r="E48" s="69" t="s">
        <v>7</v>
      </c>
      <c r="F48" s="45">
        <f t="shared" si="7"/>
        <v>317861.8440485836</v>
      </c>
      <c r="G48" s="45">
        <v>56530.098595391006</v>
      </c>
      <c r="H48" s="69" t="s">
        <v>7</v>
      </c>
      <c r="I48" s="45">
        <f aca="true" t="shared" si="8" ref="I48:I53">F48-SUM(G48,H48)</f>
        <v>261331.7454531926</v>
      </c>
      <c r="J48" s="38">
        <f aca="true" t="shared" si="9" ref="J48:J53">I48/B48/1000</f>
        <v>0.8861283972014853</v>
      </c>
      <c r="K48" s="19"/>
    </row>
    <row r="49" spans="1:11" ht="12" customHeight="1">
      <c r="A49" s="35">
        <v>2006</v>
      </c>
      <c r="B49" s="48">
        <f>'[1]Pop'!$B227</f>
        <v>297.646557</v>
      </c>
      <c r="C49" s="70" t="s">
        <v>7</v>
      </c>
      <c r="D49" s="43">
        <v>342787.5472030846</v>
      </c>
      <c r="E49" s="70" t="s">
        <v>7</v>
      </c>
      <c r="F49" s="43">
        <f t="shared" si="7"/>
        <v>342787.5472030846</v>
      </c>
      <c r="G49" s="43">
        <v>54344.23167098149</v>
      </c>
      <c r="H49" s="70" t="s">
        <v>7</v>
      </c>
      <c r="I49" s="43">
        <f t="shared" si="8"/>
        <v>288443.3155321031</v>
      </c>
      <c r="J49" s="36">
        <f t="shared" si="9"/>
        <v>0.9690799666535472</v>
      </c>
      <c r="K49" s="19"/>
    </row>
    <row r="50" spans="1:11" ht="12" customHeight="1">
      <c r="A50" s="35">
        <v>2007</v>
      </c>
      <c r="B50" s="48">
        <f>'[1]Pop'!$B228</f>
        <v>300.574481</v>
      </c>
      <c r="C50" s="70" t="s">
        <v>7</v>
      </c>
      <c r="D50" s="43">
        <v>370936.2407542121</v>
      </c>
      <c r="E50" s="70" t="s">
        <v>7</v>
      </c>
      <c r="F50" s="43">
        <f aca="true" t="shared" si="10" ref="F50:F61">SUM(C50,D50,E50)</f>
        <v>370936.2407542121</v>
      </c>
      <c r="G50" s="43">
        <v>47064.919499999996</v>
      </c>
      <c r="H50" s="70" t="s">
        <v>7</v>
      </c>
      <c r="I50" s="43">
        <f t="shared" si="8"/>
        <v>323871.32125421206</v>
      </c>
      <c r="J50" s="36">
        <f t="shared" si="9"/>
        <v>1.0775077118213907</v>
      </c>
      <c r="K50" s="19"/>
    </row>
    <row r="51" spans="1:11" ht="12" customHeight="1">
      <c r="A51" s="35">
        <v>2008</v>
      </c>
      <c r="B51" s="48">
        <f>'[1]Pop'!$B229</f>
        <v>303.506469</v>
      </c>
      <c r="C51" s="70" t="s">
        <v>7</v>
      </c>
      <c r="D51" s="43">
        <v>339183.80915999995</v>
      </c>
      <c r="E51" s="70" t="s">
        <v>7</v>
      </c>
      <c r="F51" s="43">
        <f t="shared" si="10"/>
        <v>339183.80915999995</v>
      </c>
      <c r="G51" s="43">
        <v>47521.727</v>
      </c>
      <c r="H51" s="70" t="s">
        <v>7</v>
      </c>
      <c r="I51" s="43">
        <f t="shared" si="8"/>
        <v>291662.08215999993</v>
      </c>
      <c r="J51" s="36">
        <f t="shared" si="9"/>
        <v>0.9609748455147423</v>
      </c>
      <c r="K51" s="19"/>
    </row>
    <row r="52" spans="1:11" ht="12" customHeight="1">
      <c r="A52" s="35">
        <v>2009</v>
      </c>
      <c r="B52" s="48">
        <f>'[1]Pop'!$B230</f>
        <v>306.207719</v>
      </c>
      <c r="C52" s="70" t="s">
        <v>7</v>
      </c>
      <c r="D52" s="43">
        <v>353052.24941000005</v>
      </c>
      <c r="E52" s="70" t="s">
        <v>7</v>
      </c>
      <c r="F52" s="43">
        <f t="shared" si="10"/>
        <v>353052.24941000005</v>
      </c>
      <c r="G52" s="43">
        <v>43313.873889999995</v>
      </c>
      <c r="H52" s="70" t="s">
        <v>7</v>
      </c>
      <c r="I52" s="43">
        <f t="shared" si="8"/>
        <v>309738.37552000006</v>
      </c>
      <c r="J52" s="36">
        <f t="shared" si="9"/>
        <v>1.0115302662242818</v>
      </c>
      <c r="K52" s="19"/>
    </row>
    <row r="53" spans="1:11" ht="12" customHeight="1">
      <c r="A53" s="35">
        <v>2010</v>
      </c>
      <c r="B53" s="48">
        <f>'[1]Pop'!$B231</f>
        <v>308.833264</v>
      </c>
      <c r="C53" s="70" t="s">
        <v>7</v>
      </c>
      <c r="D53" s="43">
        <v>358760.46095000004</v>
      </c>
      <c r="E53" s="70" t="s">
        <v>7</v>
      </c>
      <c r="F53" s="43">
        <f t="shared" si="10"/>
        <v>358760.46095000004</v>
      </c>
      <c r="G53" s="43">
        <v>68179.881015</v>
      </c>
      <c r="H53" s="70" t="s">
        <v>7</v>
      </c>
      <c r="I53" s="43">
        <f t="shared" si="8"/>
        <v>290580.57993500005</v>
      </c>
      <c r="J53" s="36">
        <f t="shared" si="9"/>
        <v>0.940897933633859</v>
      </c>
      <c r="K53" s="19"/>
    </row>
    <row r="54" spans="1:11" ht="12" customHeight="1">
      <c r="A54" s="88">
        <v>2011</v>
      </c>
      <c r="B54" s="89">
        <f>'[1]Pop'!$B232</f>
        <v>310.946962</v>
      </c>
      <c r="C54" s="101" t="s">
        <v>7</v>
      </c>
      <c r="D54" s="113">
        <v>326518.863075</v>
      </c>
      <c r="E54" s="101" t="s">
        <v>7</v>
      </c>
      <c r="F54" s="113">
        <f t="shared" si="10"/>
        <v>326518.863075</v>
      </c>
      <c r="G54" s="113">
        <v>82981.20743000001</v>
      </c>
      <c r="H54" s="101" t="s">
        <v>7</v>
      </c>
      <c r="I54" s="113">
        <f aca="true" t="shared" si="11" ref="I54:I59">F54-SUM(G54,H54)</f>
        <v>243537.655645</v>
      </c>
      <c r="J54" s="95">
        <f aca="true" t="shared" si="12" ref="J54:J59">I54/B54/1000</f>
        <v>0.7832128478714643</v>
      </c>
      <c r="K54" s="19"/>
    </row>
    <row r="55" spans="1:11" ht="12" customHeight="1">
      <c r="A55" s="88">
        <v>2012</v>
      </c>
      <c r="B55" s="89">
        <f>'[1]Pop'!$B233</f>
        <v>313.149997</v>
      </c>
      <c r="C55" s="101" t="s">
        <v>7</v>
      </c>
      <c r="D55" s="113">
        <v>355414.693225</v>
      </c>
      <c r="E55" s="101" t="s">
        <v>7</v>
      </c>
      <c r="F55" s="113">
        <f t="shared" si="10"/>
        <v>355414.693225</v>
      </c>
      <c r="G55" s="113">
        <v>86940.96061</v>
      </c>
      <c r="H55" s="101" t="s">
        <v>7</v>
      </c>
      <c r="I55" s="113">
        <f t="shared" si="11"/>
        <v>268473.732615</v>
      </c>
      <c r="J55" s="95">
        <f t="shared" si="12"/>
        <v>0.857332700581185</v>
      </c>
      <c r="K55" s="19"/>
    </row>
    <row r="56" spans="1:11" ht="12" customHeight="1">
      <c r="A56" s="88">
        <v>2013</v>
      </c>
      <c r="B56" s="89">
        <f>'[1]Pop'!$B234</f>
        <v>315.335976</v>
      </c>
      <c r="C56" s="101" t="s">
        <v>7</v>
      </c>
      <c r="D56" s="113">
        <v>411431.3615</v>
      </c>
      <c r="E56" s="101" t="s">
        <v>7</v>
      </c>
      <c r="F56" s="113">
        <f t="shared" si="10"/>
        <v>411431.3615</v>
      </c>
      <c r="G56" s="113">
        <v>118252.85962500001</v>
      </c>
      <c r="H56" s="101" t="s">
        <v>7</v>
      </c>
      <c r="I56" s="113">
        <f t="shared" si="11"/>
        <v>293178.50187499996</v>
      </c>
      <c r="J56" s="95">
        <f t="shared" si="12"/>
        <v>0.9297337576065218</v>
      </c>
      <c r="K56" s="19"/>
    </row>
    <row r="57" spans="1:11" ht="12" customHeight="1">
      <c r="A57" s="88">
        <v>2014</v>
      </c>
      <c r="B57" s="89">
        <f>'[1]Pop'!$B235</f>
        <v>317.519206</v>
      </c>
      <c r="C57" s="101" t="s">
        <v>7</v>
      </c>
      <c r="D57" s="113">
        <v>476875.2679599999</v>
      </c>
      <c r="E57" s="101" t="s">
        <v>7</v>
      </c>
      <c r="F57" s="113">
        <f t="shared" si="10"/>
        <v>476875.2679599999</v>
      </c>
      <c r="G57" s="113">
        <v>136182.75606500002</v>
      </c>
      <c r="H57" s="101" t="s">
        <v>7</v>
      </c>
      <c r="I57" s="113">
        <f t="shared" si="11"/>
        <v>340692.5118949999</v>
      </c>
      <c r="J57" s="95">
        <f t="shared" si="12"/>
        <v>1.07298237541889</v>
      </c>
      <c r="K57" s="19"/>
    </row>
    <row r="58" spans="1:11" ht="12" customHeight="1">
      <c r="A58" s="88">
        <v>2015</v>
      </c>
      <c r="B58" s="89">
        <f>'[1]Pop'!$B236</f>
        <v>319.83219</v>
      </c>
      <c r="C58" s="101" t="s">
        <v>7</v>
      </c>
      <c r="D58" s="113">
        <v>476174.4505900001</v>
      </c>
      <c r="E58" s="101" t="s">
        <v>7</v>
      </c>
      <c r="F58" s="113">
        <f t="shared" si="10"/>
        <v>476174.4505900001</v>
      </c>
      <c r="G58" s="113">
        <v>135297.5419</v>
      </c>
      <c r="H58" s="101" t="s">
        <v>7</v>
      </c>
      <c r="I58" s="113">
        <f t="shared" si="11"/>
        <v>340876.90869000007</v>
      </c>
      <c r="J58" s="95">
        <f t="shared" si="12"/>
        <v>1.0657992514449532</v>
      </c>
      <c r="K58" s="19"/>
    </row>
    <row r="59" spans="1:11" ht="12" customHeight="1">
      <c r="A59" s="149">
        <v>2016</v>
      </c>
      <c r="B59" s="150">
        <f>'[1]Pop'!$B237</f>
        <v>322.114094</v>
      </c>
      <c r="C59" s="157" t="s">
        <v>7</v>
      </c>
      <c r="D59" s="158">
        <v>491929.14347499993</v>
      </c>
      <c r="E59" s="157" t="s">
        <v>7</v>
      </c>
      <c r="F59" s="158">
        <f t="shared" si="10"/>
        <v>491929.14347499993</v>
      </c>
      <c r="G59" s="158">
        <v>124290.805635</v>
      </c>
      <c r="H59" s="157" t="s">
        <v>7</v>
      </c>
      <c r="I59" s="158">
        <f t="shared" si="11"/>
        <v>367638.33783999993</v>
      </c>
      <c r="J59" s="156">
        <f t="shared" si="12"/>
        <v>1.1413295620650485</v>
      </c>
      <c r="K59" s="19"/>
    </row>
    <row r="60" spans="1:11" ht="12" customHeight="1">
      <c r="A60" s="142">
        <v>2017</v>
      </c>
      <c r="B60" s="143">
        <f>'[1]Pop'!$B238</f>
        <v>324.296746</v>
      </c>
      <c r="C60" s="179" t="s">
        <v>7</v>
      </c>
      <c r="D60" s="180">
        <v>519976.55068999995</v>
      </c>
      <c r="E60" s="179" t="s">
        <v>7</v>
      </c>
      <c r="F60" s="180">
        <f t="shared" si="10"/>
        <v>519976.55068999995</v>
      </c>
      <c r="G60" s="180">
        <v>138588.66666</v>
      </c>
      <c r="H60" s="179" t="s">
        <v>7</v>
      </c>
      <c r="I60" s="180">
        <f>F60-SUM(G60,H60)</f>
        <v>381387.88402999996</v>
      </c>
      <c r="J60" s="164">
        <f>I60/B60/1000</f>
        <v>1.1760459786728787</v>
      </c>
      <c r="K60" s="19"/>
    </row>
    <row r="61" spans="1:11" ht="12" customHeight="1" thickBot="1">
      <c r="A61" s="167">
        <v>2018</v>
      </c>
      <c r="B61" s="168">
        <f>'[1]Pop'!$B239</f>
        <v>326.163263</v>
      </c>
      <c r="C61" s="177" t="s">
        <v>7</v>
      </c>
      <c r="D61" s="176">
        <v>473197.02590500005</v>
      </c>
      <c r="E61" s="177" t="s">
        <v>7</v>
      </c>
      <c r="F61" s="178">
        <f t="shared" si="10"/>
        <v>473197.02590500005</v>
      </c>
      <c r="G61" s="176">
        <v>117308.519735</v>
      </c>
      <c r="H61" s="177" t="s">
        <v>7</v>
      </c>
      <c r="I61" s="178">
        <f>F61-SUM(G61,H61)</f>
        <v>355888.50617000007</v>
      </c>
      <c r="J61" s="171">
        <f>I61/B61/1000</f>
        <v>1.091136085948466</v>
      </c>
      <c r="K61" s="19"/>
    </row>
    <row r="62" spans="1:11" ht="12" customHeight="1" thickTop="1">
      <c r="A62" s="343" t="s">
        <v>12</v>
      </c>
      <c r="B62" s="344"/>
      <c r="C62" s="344"/>
      <c r="D62" s="344"/>
      <c r="E62" s="344"/>
      <c r="F62" s="344"/>
      <c r="G62" s="344"/>
      <c r="H62" s="344"/>
      <c r="I62" s="344"/>
      <c r="J62" s="345"/>
      <c r="K62" s="110"/>
    </row>
    <row r="63" spans="1:11" ht="12" customHeight="1">
      <c r="A63" s="346"/>
      <c r="B63" s="347"/>
      <c r="C63" s="347"/>
      <c r="D63" s="347"/>
      <c r="E63" s="347"/>
      <c r="F63" s="347"/>
      <c r="G63" s="347"/>
      <c r="H63" s="347"/>
      <c r="I63" s="347"/>
      <c r="J63" s="348"/>
      <c r="K63" s="110"/>
    </row>
    <row r="64" spans="1:11" ht="12" customHeight="1">
      <c r="A64" s="349" t="s">
        <v>60</v>
      </c>
      <c r="B64" s="350"/>
      <c r="C64" s="350"/>
      <c r="D64" s="350"/>
      <c r="E64" s="350"/>
      <c r="F64" s="350"/>
      <c r="G64" s="350"/>
      <c r="H64" s="350"/>
      <c r="I64" s="350"/>
      <c r="J64" s="351"/>
      <c r="K64" s="107"/>
    </row>
    <row r="65" spans="1:11" ht="12" customHeight="1">
      <c r="A65" s="238"/>
      <c r="B65" s="239"/>
      <c r="C65" s="239"/>
      <c r="D65" s="239"/>
      <c r="E65" s="239"/>
      <c r="F65" s="239"/>
      <c r="G65" s="239"/>
      <c r="H65" s="239"/>
      <c r="I65" s="239"/>
      <c r="J65" s="240"/>
      <c r="K65" s="107"/>
    </row>
    <row r="66" spans="1:11" ht="12" customHeight="1">
      <c r="A66" s="216" t="s">
        <v>116</v>
      </c>
      <c r="B66" s="217"/>
      <c r="C66" s="217"/>
      <c r="D66" s="217"/>
      <c r="E66" s="217"/>
      <c r="F66" s="217"/>
      <c r="G66" s="217"/>
      <c r="H66" s="217"/>
      <c r="I66" s="217"/>
      <c r="J66" s="218"/>
      <c r="K66" s="107"/>
    </row>
    <row r="67" spans="3:11" ht="12" customHeight="1">
      <c r="C67" s="4"/>
      <c r="D67" s="4"/>
      <c r="E67" s="4"/>
      <c r="F67" s="4"/>
      <c r="G67" s="4"/>
      <c r="H67" s="4"/>
      <c r="I67" s="4"/>
      <c r="J67" s="4"/>
      <c r="K67" s="107"/>
    </row>
    <row r="68" spans="3:10" ht="12" customHeight="1">
      <c r="C68" s="4"/>
      <c r="D68" s="4"/>
      <c r="E68" s="4"/>
      <c r="F68" s="4"/>
      <c r="G68" s="4"/>
      <c r="H68" s="4"/>
      <c r="I68" s="4"/>
      <c r="J68" s="4"/>
    </row>
    <row r="69" spans="3:10" ht="12" customHeight="1">
      <c r="C69" s="4"/>
      <c r="D69" s="4"/>
      <c r="E69" s="4"/>
      <c r="F69" s="4"/>
      <c r="G69" s="4"/>
      <c r="H69" s="4"/>
      <c r="I69" s="4"/>
      <c r="J69" s="4"/>
    </row>
    <row r="70" spans="8:9" ht="12" customHeight="1">
      <c r="H70" s="14"/>
      <c r="I70" s="14"/>
    </row>
    <row r="71" spans="8:9" ht="12" customHeight="1">
      <c r="H71" s="14"/>
      <c r="I71" s="14"/>
    </row>
    <row r="72" spans="8:9" ht="12" customHeight="1">
      <c r="H72" s="14"/>
      <c r="I72" s="14"/>
    </row>
    <row r="73" spans="8:9" ht="12" customHeight="1">
      <c r="H73" s="14"/>
      <c r="I73" s="14"/>
    </row>
    <row r="74" spans="8:9" ht="12" customHeight="1">
      <c r="H74" s="14"/>
      <c r="I74" s="14"/>
    </row>
    <row r="75" spans="8:9" ht="12" customHeight="1">
      <c r="H75" s="14"/>
      <c r="I75" s="14"/>
    </row>
    <row r="76" spans="8:9" ht="12" customHeight="1">
      <c r="H76" s="14"/>
      <c r="I76" s="14"/>
    </row>
    <row r="77" spans="8:9" ht="12" customHeight="1">
      <c r="H77" s="14"/>
      <c r="I77" s="14"/>
    </row>
    <row r="78" spans="8:9" ht="12" customHeight="1">
      <c r="H78" s="14"/>
      <c r="I78" s="14"/>
    </row>
    <row r="79" ht="12" customHeight="1">
      <c r="I79" s="14"/>
    </row>
    <row r="80" ht="12" customHeight="1">
      <c r="I80" s="14"/>
    </row>
    <row r="81" ht="12" customHeight="1">
      <c r="I81" s="14"/>
    </row>
    <row r="82" ht="12" customHeight="1">
      <c r="I82" s="14"/>
    </row>
    <row r="83" ht="12" customHeight="1">
      <c r="I83" s="14"/>
    </row>
    <row r="84" ht="12" customHeight="1">
      <c r="I84" s="14"/>
    </row>
    <row r="85" ht="12" customHeight="1">
      <c r="I85" s="14"/>
    </row>
    <row r="86" ht="12" customHeight="1">
      <c r="I86" s="14"/>
    </row>
    <row r="87" ht="12" customHeight="1">
      <c r="I87" s="14"/>
    </row>
  </sheetData>
  <sheetProtection/>
  <mergeCells count="20">
    <mergeCell ref="J4:J6"/>
    <mergeCell ref="A64:J64"/>
    <mergeCell ref="A65:J65"/>
    <mergeCell ref="B2:B6"/>
    <mergeCell ref="D3:D6"/>
    <mergeCell ref="G3:G6"/>
    <mergeCell ref="A63:J63"/>
    <mergeCell ref="G2:H2"/>
    <mergeCell ref="I2:J3"/>
    <mergeCell ref="C3:C6"/>
    <mergeCell ref="A66:J66"/>
    <mergeCell ref="I1:J1"/>
    <mergeCell ref="A1:H1"/>
    <mergeCell ref="C7:I7"/>
    <mergeCell ref="A2:A6"/>
    <mergeCell ref="I4:I6"/>
    <mergeCell ref="A62:J62"/>
    <mergeCell ref="E3:E6"/>
    <mergeCell ref="F3:F6"/>
    <mergeCell ref="H3:H6"/>
  </mergeCells>
  <printOptions horizontalCentered="1" verticalCentered="1"/>
  <pageMargins left="0.5" right="0.5" top="0.5" bottom="0.5" header="0.199305556" footer="0.199305556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8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12.7109375" defaultRowHeight="12" customHeight="1"/>
  <cols>
    <col min="1" max="1" width="12.7109375" style="4" customWidth="1"/>
    <col min="2" max="2" width="12.7109375" style="5" customWidth="1"/>
    <col min="3" max="8" width="12.7109375" style="6" customWidth="1"/>
    <col min="9" max="16384" width="12.7109375" style="7" customWidth="1"/>
  </cols>
  <sheetData>
    <row r="1" spans="1:8" s="54" customFormat="1" ht="12" customHeight="1" thickBot="1">
      <c r="A1" s="212" t="s">
        <v>69</v>
      </c>
      <c r="B1" s="212"/>
      <c r="C1" s="212"/>
      <c r="D1" s="212"/>
      <c r="E1" s="212"/>
      <c r="F1" s="212"/>
      <c r="G1" s="212"/>
      <c r="H1" s="34" t="s">
        <v>8</v>
      </c>
    </row>
    <row r="2" spans="1:8" ht="12" customHeight="1" thickTop="1">
      <c r="A2" s="202" t="s">
        <v>36</v>
      </c>
      <c r="B2" s="225" t="s">
        <v>35</v>
      </c>
      <c r="C2" s="8" t="s">
        <v>11</v>
      </c>
      <c r="D2" s="16"/>
      <c r="E2" s="8" t="s">
        <v>83</v>
      </c>
      <c r="F2" s="8"/>
      <c r="G2" s="16"/>
      <c r="H2" s="8"/>
    </row>
    <row r="3" spans="1:8" ht="12" customHeight="1">
      <c r="A3" s="203"/>
      <c r="B3" s="226"/>
      <c r="C3" s="222" t="s">
        <v>95</v>
      </c>
      <c r="D3" s="199" t="s">
        <v>96</v>
      </c>
      <c r="E3" s="199" t="s">
        <v>97</v>
      </c>
      <c r="F3" s="222" t="s">
        <v>98</v>
      </c>
      <c r="G3" s="199" t="s">
        <v>37</v>
      </c>
      <c r="H3" s="196" t="s">
        <v>38</v>
      </c>
    </row>
    <row r="4" spans="1:8" ht="12" customHeight="1">
      <c r="A4" s="203"/>
      <c r="B4" s="226"/>
      <c r="C4" s="223"/>
      <c r="D4" s="200"/>
      <c r="E4" s="200"/>
      <c r="F4" s="223"/>
      <c r="G4" s="200"/>
      <c r="H4" s="197"/>
    </row>
    <row r="5" spans="1:8" ht="12" customHeight="1">
      <c r="A5" s="203"/>
      <c r="B5" s="226"/>
      <c r="C5" s="223"/>
      <c r="D5" s="200"/>
      <c r="E5" s="200"/>
      <c r="F5" s="223"/>
      <c r="G5" s="200"/>
      <c r="H5" s="197"/>
    </row>
    <row r="6" spans="1:8" ht="12" customHeight="1">
      <c r="A6" s="204"/>
      <c r="B6" s="227"/>
      <c r="C6" s="224"/>
      <c r="D6" s="201"/>
      <c r="E6" s="201"/>
      <c r="F6" s="224"/>
      <c r="G6" s="201"/>
      <c r="H6" s="198"/>
    </row>
    <row r="7" spans="1:8" ht="12" customHeight="1">
      <c r="A7" s="9"/>
      <c r="B7" s="121" t="s">
        <v>45</v>
      </c>
      <c r="C7" s="205" t="s">
        <v>58</v>
      </c>
      <c r="D7" s="205"/>
      <c r="E7" s="205"/>
      <c r="F7" s="205"/>
      <c r="G7" s="205"/>
      <c r="H7" s="205"/>
    </row>
    <row r="8" spans="1:8" ht="12" customHeight="1">
      <c r="A8" s="35">
        <v>1967</v>
      </c>
      <c r="B8" s="48">
        <f>'[1]Pop'!$B188</f>
        <v>197.736</v>
      </c>
      <c r="C8" s="36">
        <f>PeanutUse!C8/PeanutPcc!B8</f>
        <v>1.176315895942064</v>
      </c>
      <c r="D8" s="36">
        <f>PeanutUse!I8/PeanutPcc!B8</f>
        <v>0.3530667152162479</v>
      </c>
      <c r="E8" s="36">
        <f>PeanutUse!D8/PeanutPcc!B8</f>
        <v>2.7111906784803983</v>
      </c>
      <c r="F8" s="36">
        <f>PeanutUse!E8/PeanutPcc!B8</f>
        <v>1.092871303151677</v>
      </c>
      <c r="G8" s="36">
        <f>PeanutUse!F8/PeanutPcc!B8</f>
        <v>0.08698466642391876</v>
      </c>
      <c r="H8" s="36">
        <f>SUM(C8:G8)</f>
        <v>5.420429259214306</v>
      </c>
    </row>
    <row r="9" spans="1:8" ht="12" customHeight="1">
      <c r="A9" s="35">
        <v>1968</v>
      </c>
      <c r="B9" s="48">
        <f>'[1]Pop'!$B189</f>
        <v>199.808</v>
      </c>
      <c r="C9" s="36">
        <f>PeanutUse!C9/PeanutPcc!B9</f>
        <v>1.2011531069827035</v>
      </c>
      <c r="D9" s="36">
        <f>PeanutUse!I9/PeanutPcc!B9</f>
        <v>0.3911555092889174</v>
      </c>
      <c r="E9" s="36">
        <f>PeanutUse!D9/PeanutPcc!B9</f>
        <v>2.7371276425368354</v>
      </c>
      <c r="F9" s="36">
        <f>PeanutUse!E9/PeanutPcc!B9</f>
        <v>1.1330877642536836</v>
      </c>
      <c r="G9" s="36">
        <f>PeanutUse!F9/PeanutPcc!B9</f>
        <v>0.09258888532991673</v>
      </c>
      <c r="H9" s="36">
        <f>SUM(C9:G9)</f>
        <v>5.555112908392058</v>
      </c>
    </row>
    <row r="10" spans="1:8" ht="12" customHeight="1">
      <c r="A10" s="35">
        <v>1969</v>
      </c>
      <c r="B10" s="48">
        <f>'[1]Pop'!$B190</f>
        <v>201.76</v>
      </c>
      <c r="C10" s="36">
        <f>PeanutUse!C10/PeanutPcc!B10</f>
        <v>1.1939928628072958</v>
      </c>
      <c r="D10" s="36">
        <f>PeanutUse!I10/PeanutPcc!B10</f>
        <v>0.3894429024583664</v>
      </c>
      <c r="E10" s="36">
        <f>PeanutUse!D10/PeanutPcc!B10</f>
        <v>2.7864789849325935</v>
      </c>
      <c r="F10" s="36">
        <f>PeanutUse!E10/PeanutPcc!B10</f>
        <v>1.1716891356066614</v>
      </c>
      <c r="G10" s="36">
        <f>PeanutUse!F10/PeanutPcc!B10</f>
        <v>0.10457969865186362</v>
      </c>
      <c r="H10" s="36">
        <f>SUM(C10:G10)</f>
        <v>5.6461835844567805</v>
      </c>
    </row>
    <row r="11" spans="1:8" ht="12" customHeight="1">
      <c r="A11" s="35">
        <v>1970</v>
      </c>
      <c r="B11" s="48">
        <f>'[1]Pop'!$B191</f>
        <v>203.849</v>
      </c>
      <c r="C11" s="36">
        <f>PeanutUse!C11/PeanutPcc!B11</f>
        <v>1.1714553419442824</v>
      </c>
      <c r="D11" s="36">
        <f>PeanutUse!I11/PeanutPcc!B11</f>
        <v>0.4207428047231039</v>
      </c>
      <c r="E11" s="36">
        <f>PeanutUse!D11/PeanutPcc!B11</f>
        <v>2.775093328885597</v>
      </c>
      <c r="F11" s="36">
        <f>PeanutUse!E11/PeanutPcc!B11</f>
        <v>1.193039946234713</v>
      </c>
      <c r="G11" s="36">
        <f>PeanutUse!F11/PeanutPcc!B11</f>
        <v>0.08633841716172266</v>
      </c>
      <c r="H11" s="36">
        <f>SUM(C11:G11)</f>
        <v>5.6466698389494185</v>
      </c>
    </row>
    <row r="12" spans="1:8" ht="12" customHeight="1">
      <c r="A12" s="37">
        <v>1971</v>
      </c>
      <c r="B12" s="49">
        <f>'[1]Pop'!$B192</f>
        <v>206.46599999999998</v>
      </c>
      <c r="C12" s="38">
        <f>PeanutUse!C12/PeanutPcc!B12</f>
        <v>1.1706527951333392</v>
      </c>
      <c r="D12" s="38">
        <f>PeanutUse!I12/PeanutPcc!B12</f>
        <v>0.29711913826005254</v>
      </c>
      <c r="E12" s="38">
        <f>PeanutUse!D12/PeanutPcc!B12</f>
        <v>2.8208034252613023</v>
      </c>
      <c r="F12" s="38">
        <f>PeanutUse!E12/PeanutPcc!B12</f>
        <v>1.1914794687745198</v>
      </c>
      <c r="G12" s="38">
        <f>PeanutUse!F12/PeanutPcc!B12</f>
        <v>0.08233801206978389</v>
      </c>
      <c r="H12" s="38">
        <f aca="true" t="shared" si="0" ref="H12:H44">SUM(C12:G12)</f>
        <v>5.562392839498998</v>
      </c>
    </row>
    <row r="13" spans="1:8" ht="12" customHeight="1">
      <c r="A13" s="37">
        <v>1972</v>
      </c>
      <c r="B13" s="49">
        <f>'[1]Pop'!$B193</f>
        <v>208.917</v>
      </c>
      <c r="C13" s="38">
        <f>PeanutUse!C13/PeanutPcc!B13</f>
        <v>1.217708467956174</v>
      </c>
      <c r="D13" s="38">
        <f>PeanutUse!I13/PeanutPcc!B13</f>
        <v>0.407530263214578</v>
      </c>
      <c r="E13" s="38">
        <f>PeanutUse!D13/PeanutPcc!B13</f>
        <v>2.889664316451031</v>
      </c>
      <c r="F13" s="38">
        <f>PeanutUse!E13/PeanutPcc!B13</f>
        <v>1.2440347123498805</v>
      </c>
      <c r="G13" s="38">
        <f>PeanutUse!F13/PeanutPcc!B13</f>
        <v>0.0842439820598611</v>
      </c>
      <c r="H13" s="38">
        <f t="shared" si="0"/>
        <v>5.843181742031525</v>
      </c>
    </row>
    <row r="14" spans="1:8" ht="12" customHeight="1">
      <c r="A14" s="37">
        <v>1973</v>
      </c>
      <c r="B14" s="49">
        <f>'[1]Pop'!$B194</f>
        <v>210.985</v>
      </c>
      <c r="C14" s="38">
        <f>PeanutUse!C14/PeanutPcc!B14</f>
        <v>1.347489157997014</v>
      </c>
      <c r="D14" s="38">
        <f>PeanutUse!I14/PeanutPcc!B14</f>
        <v>0.3066758300353105</v>
      </c>
      <c r="E14" s="38">
        <f>PeanutUse!D14/PeanutPcc!B14</f>
        <v>3.241462663222504</v>
      </c>
      <c r="F14" s="38">
        <f>PeanutUse!E14/PeanutPcc!B14</f>
        <v>1.1920278692798065</v>
      </c>
      <c r="G14" s="38">
        <f>PeanutUse!F14/PeanutPcc!B14</f>
        <v>0.09147569732445435</v>
      </c>
      <c r="H14" s="38">
        <f t="shared" si="0"/>
        <v>6.17913121785909</v>
      </c>
    </row>
    <row r="15" spans="1:8" ht="12" customHeight="1">
      <c r="A15" s="37">
        <v>1974</v>
      </c>
      <c r="B15" s="49">
        <f>'[1]Pop'!$B195</f>
        <v>212.932</v>
      </c>
      <c r="C15" s="38">
        <f>PeanutUse!C15/PeanutPcc!B15</f>
        <v>1.3069900249845021</v>
      </c>
      <c r="D15" s="38">
        <f>PeanutUse!I15/PeanutPcc!B15</f>
        <v>0.3950275205229839</v>
      </c>
      <c r="E15" s="38">
        <f>PeanutUse!D15/PeanutPcc!B15</f>
        <v>3.1531193056938367</v>
      </c>
      <c r="F15" s="38">
        <f>PeanutUse!E15/PeanutPcc!B15</f>
        <v>1.0191046906993784</v>
      </c>
      <c r="G15" s="38">
        <f>PeanutUse!F15/PeanutPcc!B15</f>
        <v>0.06762722371461312</v>
      </c>
      <c r="H15" s="38">
        <f t="shared" si="0"/>
        <v>5.941868765615314</v>
      </c>
    </row>
    <row r="16" spans="1:8" ht="12" customHeight="1">
      <c r="A16" s="37">
        <v>1975</v>
      </c>
      <c r="B16" s="49">
        <f>'[1]Pop'!$B196</f>
        <v>214.931</v>
      </c>
      <c r="C16" s="38">
        <f>PeanutUse!C16/PeanutPcc!B16</f>
        <v>1.4032410401477684</v>
      </c>
      <c r="D16" s="38">
        <f>PeanutUse!I16/PeanutPcc!B16</f>
        <v>0.4194322829187041</v>
      </c>
      <c r="E16" s="38">
        <f>PeanutUse!D16/PeanutPcc!B16</f>
        <v>3.1126268430333455</v>
      </c>
      <c r="F16" s="38">
        <f>PeanutUse!E16/PeanutPcc!B16</f>
        <v>1.1152416356877322</v>
      </c>
      <c r="G16" s="38">
        <f>PeanutUse!F16/PeanutPcc!B16</f>
        <v>0.07444249549855535</v>
      </c>
      <c r="H16" s="38">
        <f t="shared" si="0"/>
        <v>6.1249842972861055</v>
      </c>
    </row>
    <row r="17" spans="1:8" ht="12" customHeight="1">
      <c r="A17" s="35">
        <v>1976</v>
      </c>
      <c r="B17" s="48">
        <f>'[1]Pop'!$B197</f>
        <v>217.095</v>
      </c>
      <c r="C17" s="36">
        <f>PeanutUse!C17/PeanutPcc!B17</f>
        <v>1.1690734471084088</v>
      </c>
      <c r="D17" s="36">
        <f>PeanutUse!I17/PeanutPcc!B17</f>
        <v>0.482585964669845</v>
      </c>
      <c r="E17" s="36">
        <f>PeanutUse!D17/PeanutPcc!B17</f>
        <v>2.958151961123011</v>
      </c>
      <c r="F17" s="36">
        <f>PeanutUse!E17/PeanutPcc!B17</f>
        <v>1.0824754139892674</v>
      </c>
      <c r="G17" s="36">
        <f>PeanutUse!F17/PeanutPcc!B17</f>
        <v>0.08199175476174025</v>
      </c>
      <c r="H17" s="36">
        <f t="shared" si="0"/>
        <v>5.774278541652272</v>
      </c>
    </row>
    <row r="18" spans="1:9" ht="12" customHeight="1">
      <c r="A18" s="35">
        <v>1977</v>
      </c>
      <c r="B18" s="48">
        <f>'[1]Pop'!$B198</f>
        <v>219.179</v>
      </c>
      <c r="C18" s="36">
        <f>PeanutUse!C18/PeanutPcc!B18</f>
        <v>1.2510322613024056</v>
      </c>
      <c r="D18" s="36">
        <f>PeanutUse!I18/PeanutPcc!B18</f>
        <v>0.4347177421194549</v>
      </c>
      <c r="E18" s="36">
        <f>PeanutUse!D18/PeanutPcc!B18</f>
        <v>2.9747375432865373</v>
      </c>
      <c r="F18" s="36">
        <f>PeanutUse!E18/PeanutPcc!B18</f>
        <v>1.073095506412567</v>
      </c>
      <c r="G18" s="36">
        <f>PeanutUse!F18/PeanutPcc!B18</f>
        <v>0.08531839272923045</v>
      </c>
      <c r="H18" s="36">
        <f t="shared" si="0"/>
        <v>5.818901445850195</v>
      </c>
      <c r="I18" s="19"/>
    </row>
    <row r="19" spans="1:9" ht="12" customHeight="1">
      <c r="A19" s="35">
        <v>1978</v>
      </c>
      <c r="B19" s="48">
        <f>'[1]Pop'!$B199</f>
        <v>221.47699999999998</v>
      </c>
      <c r="C19" s="36">
        <f>PeanutUse!C19/PeanutPcc!B19</f>
        <v>1.3166152693056166</v>
      </c>
      <c r="D19" s="36">
        <f>PeanutUse!I19/PeanutPcc!B19</f>
        <v>0.3963887898066165</v>
      </c>
      <c r="E19" s="36">
        <f>PeanutUse!D19/PeanutPcc!B19</f>
        <v>3.128993078288039</v>
      </c>
      <c r="F19" s="36">
        <f>PeanutUse!E19/PeanutPcc!B19</f>
        <v>1.2118639858766374</v>
      </c>
      <c r="G19" s="36">
        <f>PeanutUse!F19/PeanutPcc!B19</f>
        <v>0.08623920316782331</v>
      </c>
      <c r="H19" s="36">
        <f t="shared" si="0"/>
        <v>6.140100326444732</v>
      </c>
      <c r="I19" s="19"/>
    </row>
    <row r="20" spans="1:9" ht="12" customHeight="1">
      <c r="A20" s="35">
        <v>1979</v>
      </c>
      <c r="B20" s="48">
        <f>'[1]Pop'!$B200</f>
        <v>223.865</v>
      </c>
      <c r="C20" s="36">
        <f>PeanutUse!C20/PeanutPcc!B20</f>
        <v>1.2725258526344003</v>
      </c>
      <c r="D20" s="36">
        <f>PeanutUse!I20/PeanutPcc!B20</f>
        <v>0.46030866817054916</v>
      </c>
      <c r="E20" s="36">
        <f>PeanutUse!D20/PeanutPcc!B20</f>
        <v>3.2625108882585487</v>
      </c>
      <c r="F20" s="36">
        <f>PeanutUse!E20/PeanutPcc!B20</f>
        <v>1.1540258638018448</v>
      </c>
      <c r="G20" s="36">
        <f>PeanutUse!F20/PeanutPcc!B20</f>
        <v>0.08627074352846582</v>
      </c>
      <c r="H20" s="36">
        <f t="shared" si="0"/>
        <v>6.235642016393809</v>
      </c>
      <c r="I20" s="19"/>
    </row>
    <row r="21" spans="1:9" ht="12" customHeight="1">
      <c r="A21" s="35">
        <v>1980</v>
      </c>
      <c r="B21" s="48">
        <f>'[1]Pop'!$B201</f>
        <v>226.451</v>
      </c>
      <c r="C21" s="36">
        <f>PeanutUse!C21/PeanutPcc!B21</f>
        <v>0.907432512993981</v>
      </c>
      <c r="D21" s="36">
        <f>PeanutUse!I21/PeanutPcc!B21</f>
        <v>0.39931706947639894</v>
      </c>
      <c r="E21" s="36">
        <f>PeanutUse!D21/PeanutPcc!B21</f>
        <v>2.7053711398933986</v>
      </c>
      <c r="F21" s="36">
        <f>PeanutUse!E21/PeanutPcc!B21</f>
        <v>1.0505142392835536</v>
      </c>
      <c r="G21" s="36">
        <f>PeanutUse!F21/PeanutPcc!B21</f>
        <v>0.0869415458531868</v>
      </c>
      <c r="H21" s="36">
        <f t="shared" si="0"/>
        <v>5.1495765075005195</v>
      </c>
      <c r="I21" s="19"/>
    </row>
    <row r="22" spans="1:9" ht="12" customHeight="1">
      <c r="A22" s="37">
        <v>1981</v>
      </c>
      <c r="B22" s="49">
        <f>'[1]Pop'!$B202</f>
        <v>228.937</v>
      </c>
      <c r="C22" s="38">
        <f>PeanutUse!C22/PeanutPcc!B22</f>
        <v>1.2141069377164895</v>
      </c>
      <c r="D22" s="38">
        <f>PeanutUse!I22/PeanutPcc!B22</f>
        <v>0.6592758990464626</v>
      </c>
      <c r="E22" s="38">
        <f>PeanutUse!D22/PeanutPcc!B22</f>
        <v>2.9543891987752087</v>
      </c>
      <c r="F22" s="38">
        <f>PeanutUse!E22/PeanutPcc!B22</f>
        <v>1.1176087744663379</v>
      </c>
      <c r="G22" s="38">
        <f>PeanutUse!F22/PeanutPcc!B22</f>
        <v>0.06670394038534619</v>
      </c>
      <c r="H22" s="38">
        <f t="shared" si="0"/>
        <v>6.012084750389844</v>
      </c>
      <c r="I22" s="19"/>
    </row>
    <row r="23" spans="1:9" ht="12" customHeight="1">
      <c r="A23" s="37">
        <v>1982</v>
      </c>
      <c r="B23" s="49">
        <f>'[1]Pop'!$B203</f>
        <v>231.157</v>
      </c>
      <c r="C23" s="38">
        <f>PeanutUse!C23/PeanutPcc!B23</f>
        <v>1.3329425455426398</v>
      </c>
      <c r="D23" s="38">
        <f>PeanutUse!I23/PeanutPcc!B23</f>
        <v>0.6714525517289115</v>
      </c>
      <c r="E23" s="38">
        <f>PeanutUse!D23/PeanutPcc!B23</f>
        <v>3.0262289266602354</v>
      </c>
      <c r="F23" s="38">
        <f>PeanutUse!E23/PeanutPcc!B23</f>
        <v>1.2292770714276442</v>
      </c>
      <c r="G23" s="38">
        <f>PeanutUse!F23/PeanutPcc!B23</f>
        <v>0.07336572113325576</v>
      </c>
      <c r="H23" s="38">
        <f t="shared" si="0"/>
        <v>6.333266816492687</v>
      </c>
      <c r="I23" s="19"/>
    </row>
    <row r="24" spans="1:9" ht="12" customHeight="1">
      <c r="A24" s="37">
        <v>1983</v>
      </c>
      <c r="B24" s="49">
        <f>'[1]Pop'!$B204</f>
        <v>233.322</v>
      </c>
      <c r="C24" s="38">
        <f>PeanutUse!C24/PeanutPcc!B24</f>
        <v>1.294224290894129</v>
      </c>
      <c r="D24" s="38">
        <f>PeanutUse!I24/PeanutPcc!B24</f>
        <v>0.5574556604177917</v>
      </c>
      <c r="E24" s="38">
        <f>PeanutUse!D24/PeanutPcc!B24</f>
        <v>2.9817548280916504</v>
      </c>
      <c r="F24" s="38">
        <f>PeanutUse!E24/PeanutPcc!B24</f>
        <v>1.2774834777689201</v>
      </c>
      <c r="G24" s="38">
        <f>PeanutUse!F24/PeanutPcc!B24</f>
        <v>0.06629893451967668</v>
      </c>
      <c r="H24" s="38">
        <f t="shared" si="0"/>
        <v>6.177217191692168</v>
      </c>
      <c r="I24" s="19"/>
    </row>
    <row r="25" spans="1:9" ht="12" customHeight="1">
      <c r="A25" s="37">
        <v>1984</v>
      </c>
      <c r="B25" s="49">
        <f>'[1]Pop'!$B205</f>
        <v>235.385</v>
      </c>
      <c r="C25" s="38">
        <f>PeanutUse!C25/PeanutPcc!B25</f>
        <v>1.3129596193470274</v>
      </c>
      <c r="D25" s="38">
        <f>PeanutUse!I25/PeanutPcc!B25</f>
        <v>0.6770310312891645</v>
      </c>
      <c r="E25" s="38">
        <f>PeanutUse!D25/PeanutPcc!B25</f>
        <v>3.0731652399260785</v>
      </c>
      <c r="F25" s="38">
        <f>PeanutUse!E25/PeanutPcc!B25</f>
        <v>1.233375108864201</v>
      </c>
      <c r="G25" s="38">
        <f>PeanutUse!F25/PeanutPcc!B25</f>
        <v>0.08157274252819849</v>
      </c>
      <c r="H25" s="38">
        <f t="shared" si="0"/>
        <v>6.37810374195467</v>
      </c>
      <c r="I25" s="19"/>
    </row>
    <row r="26" spans="1:9" ht="12" customHeight="1">
      <c r="A26" s="37">
        <v>1985</v>
      </c>
      <c r="B26" s="49">
        <f>'[1]Pop'!$B206</f>
        <v>237.468</v>
      </c>
      <c r="C26" s="38">
        <f>PeanutUse!C26/PeanutPcc!B26</f>
        <v>1.509858170364007</v>
      </c>
      <c r="D26" s="38">
        <f>PeanutUse!I26/PeanutPcc!B26</f>
        <v>0.7431989489110112</v>
      </c>
      <c r="E26" s="38">
        <f>PeanutUse!D26/PeanutPcc!B26</f>
        <v>3.0568834537706135</v>
      </c>
      <c r="F26" s="38">
        <f>PeanutUse!E26/PeanutPcc!B26</f>
        <v>1.3215928040830767</v>
      </c>
      <c r="G26" s="38">
        <f>PeanutUse!F26/PeanutPcc!B26</f>
        <v>0.09902386847912141</v>
      </c>
      <c r="H26" s="38">
        <f t="shared" si="0"/>
        <v>6.730557245607829</v>
      </c>
      <c r="I26" s="19"/>
    </row>
    <row r="27" spans="1:9" ht="12" customHeight="1">
      <c r="A27" s="35">
        <v>1986</v>
      </c>
      <c r="B27" s="48">
        <f>'[1]Pop'!$B207</f>
        <v>239.638</v>
      </c>
      <c r="C27" s="36">
        <f>PeanutUse!C27/PeanutPcc!B27</f>
        <v>1.6036104457556812</v>
      </c>
      <c r="D27" s="36">
        <f>PeanutUse!I27/PeanutPcc!B27</f>
        <v>0.6747389287174822</v>
      </c>
      <c r="E27" s="36">
        <f>PeanutUse!D27/PeanutPcc!B27</f>
        <v>2.9762850633038167</v>
      </c>
      <c r="F27" s="36">
        <f>PeanutUse!E27/PeanutPcc!B27</f>
        <v>1.3403174788639531</v>
      </c>
      <c r="G27" s="36">
        <f>PeanutUse!F27/PeanutPcc!B27</f>
        <v>0.17136263864662532</v>
      </c>
      <c r="H27" s="36">
        <f t="shared" si="0"/>
        <v>6.766314555287559</v>
      </c>
      <c r="I27" s="19"/>
    </row>
    <row r="28" spans="1:9" ht="12" customHeight="1">
      <c r="A28" s="35">
        <v>1987</v>
      </c>
      <c r="B28" s="48">
        <f>'[1]Pop'!$B208</f>
        <v>241.784</v>
      </c>
      <c r="C28" s="36">
        <f>PeanutUse!C28/PeanutPcc!B28</f>
        <v>1.5458963372266157</v>
      </c>
      <c r="D28" s="36">
        <f>PeanutUse!I28/PeanutPcc!B28</f>
        <v>0.5841355933395096</v>
      </c>
      <c r="E28" s="36">
        <f>PeanutUse!D28/PeanutPcc!B28</f>
        <v>3.0905436257155143</v>
      </c>
      <c r="F28" s="36">
        <f>PeanutUse!E28/PeanutPcc!B28</f>
        <v>1.3465862091784402</v>
      </c>
      <c r="G28" s="36">
        <f>PeanutUse!F28/PeanutPcc!B28</f>
        <v>0.156300665056414</v>
      </c>
      <c r="H28" s="36">
        <f t="shared" si="0"/>
        <v>6.723462430516494</v>
      </c>
      <c r="I28" s="19"/>
    </row>
    <row r="29" spans="1:9" ht="12" customHeight="1">
      <c r="A29" s="35">
        <v>1988</v>
      </c>
      <c r="B29" s="48">
        <f>'[1]Pop'!$B209</f>
        <v>243.981</v>
      </c>
      <c r="C29" s="36">
        <f>PeanutUse!C29/PeanutPcc!B29</f>
        <v>1.5635684745943332</v>
      </c>
      <c r="D29" s="36">
        <f>PeanutUse!I29/PeanutPcc!B29</f>
        <v>0.7315755464564864</v>
      </c>
      <c r="E29" s="36">
        <f>PeanutUse!D29/PeanutPcc!B29</f>
        <v>3.5260983437234863</v>
      </c>
      <c r="F29" s="36">
        <f>PeanutUse!E29/PeanutPcc!B29</f>
        <v>1.3398871223578888</v>
      </c>
      <c r="G29" s="36">
        <f>PeanutUse!F29/PeanutPcc!B29</f>
        <v>0.14746230239239938</v>
      </c>
      <c r="H29" s="36">
        <f t="shared" si="0"/>
        <v>7.308591789524594</v>
      </c>
      <c r="I29" s="19"/>
    </row>
    <row r="30" spans="1:9" ht="12" customHeight="1">
      <c r="A30" s="35">
        <v>1989</v>
      </c>
      <c r="B30" s="48">
        <f>'[1]Pop'!$B210</f>
        <v>246.224</v>
      </c>
      <c r="C30" s="36">
        <f>PeanutUse!C30/PeanutPcc!B30</f>
        <v>1.5953400155955555</v>
      </c>
      <c r="D30" s="36">
        <f>PeanutUse!I30/PeanutPcc!B30</f>
        <v>0.7391720807069986</v>
      </c>
      <c r="E30" s="36">
        <f>PeanutUse!D30/PeanutPcc!B30</f>
        <v>3.6443157450126713</v>
      </c>
      <c r="F30" s="36">
        <f>PeanutUse!E30/PeanutPcc!B30</f>
        <v>1.3408847228539866</v>
      </c>
      <c r="G30" s="36">
        <f>PeanutUse!F30/PeanutPcc!B30</f>
        <v>0.14897816622262658</v>
      </c>
      <c r="H30" s="36">
        <f t="shared" si="0"/>
        <v>7.468690730391838</v>
      </c>
      <c r="I30" s="19"/>
    </row>
    <row r="31" spans="1:9" ht="12" customHeight="1">
      <c r="A31" s="35">
        <v>1990</v>
      </c>
      <c r="B31" s="48">
        <f>'[1]Pop'!$B211</f>
        <v>248.659</v>
      </c>
      <c r="C31" s="36">
        <f>PeanutUse!C31/PeanutPcc!B31</f>
        <v>1.4286955227842146</v>
      </c>
      <c r="D31" s="36">
        <f>PeanutUse!I31/PeanutPcc!B31</f>
        <v>0.6943929956285516</v>
      </c>
      <c r="E31" s="36">
        <f>PeanutUse!D31/PeanutPcc!B31</f>
        <v>2.9855504928436134</v>
      </c>
      <c r="F31" s="36">
        <f>PeanutUse!E31/PeanutPcc!B31</f>
        <v>1.2278823609843197</v>
      </c>
      <c r="G31" s="36">
        <f>PeanutUse!F31/PeanutPcc!B31</f>
        <v>0.15236930897333298</v>
      </c>
      <c r="H31" s="36">
        <f t="shared" si="0"/>
        <v>6.488890681214032</v>
      </c>
      <c r="I31" s="19"/>
    </row>
    <row r="32" spans="1:9" ht="12" customHeight="1">
      <c r="A32" s="37">
        <v>1991</v>
      </c>
      <c r="B32" s="49">
        <f>'[1]Pop'!$B212</f>
        <v>251.889</v>
      </c>
      <c r="C32" s="38">
        <f>PeanutUse!C32/PeanutPcc!B32</f>
        <v>1.3746570910202511</v>
      </c>
      <c r="D32" s="38">
        <f>PeanutUse!I32/PeanutPcc!B32</f>
        <v>0.7569059204649666</v>
      </c>
      <c r="E32" s="38">
        <f>PeanutUse!D32/PeanutPcc!B32</f>
        <v>3.5188793476491624</v>
      </c>
      <c r="F32" s="38">
        <f>PeanutUse!E32/PeanutPcc!B32</f>
        <v>1.3006403614290423</v>
      </c>
      <c r="G32" s="38">
        <f>PeanutUse!F32/PeanutPcc!B32</f>
        <v>0.1356669008968236</v>
      </c>
      <c r="H32" s="38">
        <f t="shared" si="0"/>
        <v>7.086749621460247</v>
      </c>
      <c r="I32" s="19"/>
    </row>
    <row r="33" spans="1:9" ht="12" customHeight="1">
      <c r="A33" s="37">
        <v>1992</v>
      </c>
      <c r="B33" s="49">
        <f>'[1]Pop'!$B213</f>
        <v>255.214</v>
      </c>
      <c r="C33" s="38">
        <f>PeanutUse!C33/PeanutPcc!B33</f>
        <v>1.3822713487504603</v>
      </c>
      <c r="D33" s="38">
        <f>PeanutUse!I33/PeanutPcc!B33</f>
        <v>0.7994833492676734</v>
      </c>
      <c r="E33" s="38">
        <f>PeanutUse!D33/PeanutPcc!B33</f>
        <v>3.126435070176401</v>
      </c>
      <c r="F33" s="38">
        <f>PeanutUse!E33/PeanutPcc!B33</f>
        <v>1.2864654760318792</v>
      </c>
      <c r="G33" s="38">
        <f>PeanutUse!F33/PeanutPcc!B33</f>
        <v>0.097882561301496</v>
      </c>
      <c r="H33" s="38">
        <f t="shared" si="0"/>
        <v>6.69253780552791</v>
      </c>
      <c r="I33" s="19"/>
    </row>
    <row r="34" spans="1:9" ht="12" customHeight="1">
      <c r="A34" s="37">
        <v>1993</v>
      </c>
      <c r="B34" s="49">
        <f>'[1]Pop'!$B214</f>
        <v>258.679</v>
      </c>
      <c r="C34" s="38">
        <f>PeanutUse!C34/PeanutPcc!B34</f>
        <v>1.3486483247577115</v>
      </c>
      <c r="D34" s="38">
        <f>PeanutUse!I34/PeanutPcc!B34</f>
        <v>0.6525085975282108</v>
      </c>
      <c r="E34" s="38">
        <f>PeanutUse!D34/PeanutPcc!B34</f>
        <v>2.810456202474882</v>
      </c>
      <c r="F34" s="38">
        <f>PeanutUse!E34/PeanutPcc!B34</f>
        <v>1.4010337135987074</v>
      </c>
      <c r="G34" s="38">
        <f>PeanutUse!F34/PeanutPcc!B34</f>
        <v>0.1403322264273482</v>
      </c>
      <c r="H34" s="38">
        <f t="shared" si="0"/>
        <v>6.352979064786859</v>
      </c>
      <c r="I34" s="19"/>
    </row>
    <row r="35" spans="1:9" ht="12" customHeight="1">
      <c r="A35" s="37">
        <v>1994</v>
      </c>
      <c r="B35" s="49">
        <f>'[1]Pop'!$B215</f>
        <v>261.919</v>
      </c>
      <c r="C35" s="38">
        <f>PeanutUse!C35/PeanutPcc!B35</f>
        <v>1.1513025019185321</v>
      </c>
      <c r="D35" s="38">
        <f>PeanutUse!I35/PeanutPcc!B35</f>
        <v>0.7438705546371207</v>
      </c>
      <c r="E35" s="38">
        <f>PeanutUse!D35/PeanutPcc!B35</f>
        <v>2.7100859426005752</v>
      </c>
      <c r="F35" s="38">
        <f>PeanutUse!E35/PeanutPcc!B35</f>
        <v>1.33487834025023</v>
      </c>
      <c r="G35" s="38">
        <f>PeanutUse!F35/PeanutPcc!B35</f>
        <v>0.1407076233492034</v>
      </c>
      <c r="H35" s="38">
        <f t="shared" si="0"/>
        <v>6.080844962755662</v>
      </c>
      <c r="I35" s="19"/>
    </row>
    <row r="36" spans="1:9" ht="12" customHeight="1">
      <c r="A36" s="37">
        <v>1995</v>
      </c>
      <c r="B36" s="49">
        <f>'[1]Pop'!$B216</f>
        <v>265.044</v>
      </c>
      <c r="C36" s="38">
        <f>PeanutUse!C36/PeanutPcc!B36</f>
        <v>1.0454452845565265</v>
      </c>
      <c r="D36" s="38">
        <f>PeanutUse!I36/PeanutPcc!B36</f>
        <v>0.6484926151884215</v>
      </c>
      <c r="E36" s="38">
        <f>PeanutUse!D36/PeanutPcc!B36</f>
        <v>2.747000498030516</v>
      </c>
      <c r="F36" s="38">
        <f>PeanutUse!E36/PeanutPcc!B36</f>
        <v>1.3230369297173301</v>
      </c>
      <c r="G36" s="38">
        <f>PeanutUse!F36/PeanutPcc!B36</f>
        <v>0.12079126484659151</v>
      </c>
      <c r="H36" s="38">
        <f t="shared" si="0"/>
        <v>5.884766592339385</v>
      </c>
      <c r="I36" s="19"/>
    </row>
    <row r="37" spans="1:9" ht="12" customHeight="1">
      <c r="A37" s="35">
        <v>1996</v>
      </c>
      <c r="B37" s="48">
        <f>'[1]Pop'!$B217</f>
        <v>268.151</v>
      </c>
      <c r="C37" s="36">
        <f>PeanutUse!C37/PeanutPcc!B37</f>
        <v>1.0818605934715886</v>
      </c>
      <c r="D37" s="36">
        <f>PeanutUse!I37/PeanutPcc!B37</f>
        <v>0.6773019280181688</v>
      </c>
      <c r="E37" s="36">
        <f>PeanutUse!D37/PeanutPcc!B37</f>
        <v>2.713139238712516</v>
      </c>
      <c r="F37" s="36">
        <f>PeanutUse!E37/PeanutPcc!B37</f>
        <v>1.345682097027421</v>
      </c>
      <c r="G37" s="36">
        <f>PeanutUse!F37/PeanutPcc!B37</f>
        <v>0.12614161423973808</v>
      </c>
      <c r="H37" s="36">
        <f t="shared" si="0"/>
        <v>5.944125471469432</v>
      </c>
      <c r="I37" s="19"/>
    </row>
    <row r="38" spans="1:9" ht="12" customHeight="1">
      <c r="A38" s="35">
        <v>1997</v>
      </c>
      <c r="B38" s="48">
        <f>'[1]Pop'!$B218</f>
        <v>271.36</v>
      </c>
      <c r="C38" s="36">
        <f>PeanutUse!C38/PeanutPcc!B38</f>
        <v>1.1309994103773584</v>
      </c>
      <c r="D38" s="36">
        <f>PeanutUse!I38/PeanutPcc!B38</f>
        <v>0.7013456975972877</v>
      </c>
      <c r="E38" s="36">
        <f>PeanutUse!D38/PeanutPcc!B38</f>
        <v>2.801555129716981</v>
      </c>
      <c r="F38" s="36">
        <f>PeanutUse!E38/PeanutPcc!B38</f>
        <v>1.2935473172169811</v>
      </c>
      <c r="G38" s="36">
        <f>PeanutUse!F38/PeanutPcc!B38</f>
        <v>0.13071565448113207</v>
      </c>
      <c r="H38" s="36">
        <f t="shared" si="0"/>
        <v>6.05816320938974</v>
      </c>
      <c r="I38" s="19"/>
    </row>
    <row r="39" spans="1:9" ht="12" customHeight="1">
      <c r="A39" s="35">
        <v>1998</v>
      </c>
      <c r="B39" s="48">
        <f>'[1]Pop'!$B219</f>
        <v>274.626</v>
      </c>
      <c r="C39" s="36">
        <f>PeanutUse!C39/PeanutPcc!B39</f>
        <v>1.2737541237901728</v>
      </c>
      <c r="D39" s="36">
        <f>PeanutUse!I39/PeanutPcc!B39</f>
        <v>0.6434406166932484</v>
      </c>
      <c r="E39" s="36">
        <f>PeanutUse!D39/PeanutPcc!B39</f>
        <v>2.711709743432887</v>
      </c>
      <c r="F39" s="36">
        <f>PeanutUse!E39/PeanutPcc!B39</f>
        <v>1.3843445267381822</v>
      </c>
      <c r="G39" s="36">
        <f>PeanutUse!F39/PeanutPcc!B39</f>
        <v>0.08058596054270172</v>
      </c>
      <c r="H39" s="36">
        <f t="shared" si="0"/>
        <v>6.093834971197192</v>
      </c>
      <c r="I39" s="19"/>
    </row>
    <row r="40" spans="1:9" ht="12" customHeight="1">
      <c r="A40" s="35">
        <v>1999</v>
      </c>
      <c r="B40" s="48">
        <f>'[1]Pop'!$B220</f>
        <v>277.79</v>
      </c>
      <c r="C40" s="36">
        <f>PeanutUse!C40/PeanutPcc!B40</f>
        <v>1.4187731739803446</v>
      </c>
      <c r="D40" s="36">
        <f>PeanutUse!I40/PeanutPcc!B40</f>
        <v>0.6738192220742287</v>
      </c>
      <c r="E40" s="36">
        <f>PeanutUse!D40/PeanutPcc!B40</f>
        <v>2.779452104107419</v>
      </c>
      <c r="F40" s="36">
        <f>PeanutUse!E40/PeanutPcc!B40</f>
        <v>1.2777745779185714</v>
      </c>
      <c r="G40" s="36">
        <f>PeanutUse!F40/PeanutPcc!B40</f>
        <v>0.0728139961841679</v>
      </c>
      <c r="H40" s="36">
        <f t="shared" si="0"/>
        <v>6.222633074264732</v>
      </c>
      <c r="I40" s="19"/>
    </row>
    <row r="41" spans="1:9" ht="12" customHeight="1">
      <c r="A41" s="35">
        <v>2000</v>
      </c>
      <c r="B41" s="48">
        <f>'[1]Pop'!$B221</f>
        <v>280.976</v>
      </c>
      <c r="C41" s="36">
        <f>PeanutUse!C41/PeanutPcc!B41</f>
        <v>1.2866436991059735</v>
      </c>
      <c r="D41" s="36">
        <f>PeanutUse!I41/PeanutPcc!B41</f>
        <v>0.6682740853311315</v>
      </c>
      <c r="E41" s="36">
        <f>PeanutUse!D41/PeanutPcc!B41</f>
        <v>2.6807948009794433</v>
      </c>
      <c r="F41" s="36">
        <f>PeanutUse!E41/PeanutPcc!B41</f>
        <v>1.2656241102442913</v>
      </c>
      <c r="G41" s="36">
        <f>PeanutUse!F41/PeanutPcc!B41</f>
        <v>0.07117333864814077</v>
      </c>
      <c r="H41" s="36">
        <f t="shared" si="0"/>
        <v>5.97251003430898</v>
      </c>
      <c r="I41" s="19"/>
    </row>
    <row r="42" spans="1:9" ht="12" customHeight="1">
      <c r="A42" s="37">
        <v>2001</v>
      </c>
      <c r="B42" s="49">
        <f>'[1]Pop'!$B222</f>
        <v>283.920402</v>
      </c>
      <c r="C42" s="38">
        <f>PeanutUse!C42/PeanutPcc!B42</f>
        <v>1.2711872674792843</v>
      </c>
      <c r="D42" s="38">
        <f>PeanutUse!I42/PeanutPcc!B42</f>
        <v>0.5799886525942577</v>
      </c>
      <c r="E42" s="38">
        <f>PeanutUse!D42/PeanutPcc!B42</f>
        <v>2.884354186001751</v>
      </c>
      <c r="F42" s="38">
        <f>PeanutUse!E42/PeanutPcc!B42</f>
        <v>1.2317853790584585</v>
      </c>
      <c r="G42" s="38">
        <f>PeanutUse!F42/PeanutPcc!B42</f>
        <v>0.060876216989859004</v>
      </c>
      <c r="H42" s="38">
        <f t="shared" si="0"/>
        <v>6.028191702123611</v>
      </c>
      <c r="I42" s="19"/>
    </row>
    <row r="43" spans="1:9" ht="12" customHeight="1">
      <c r="A43" s="37">
        <v>2002</v>
      </c>
      <c r="B43" s="49">
        <f>'[1]Pop'!$B223</f>
        <v>286.78756</v>
      </c>
      <c r="C43" s="38">
        <f>PeanutUse!C43/PeanutPcc!B43</f>
        <v>1.2026776893670006</v>
      </c>
      <c r="D43" s="38">
        <f>PeanutUse!I43/PeanutPcc!B43</f>
        <v>0.5876243272197721</v>
      </c>
      <c r="E43" s="38">
        <f>PeanutUse!D43/PeanutPcc!B43</f>
        <v>2.8889990904765885</v>
      </c>
      <c r="F43" s="38">
        <f>PeanutUse!E43/PeanutPcc!B43</f>
        <v>1.2351721253181276</v>
      </c>
      <c r="G43" s="38">
        <f>PeanutUse!F43/PeanutPcc!B43</f>
        <v>0.08500717395133876</v>
      </c>
      <c r="H43" s="38">
        <f t="shared" si="0"/>
        <v>5.999480406332828</v>
      </c>
      <c r="I43" s="19"/>
    </row>
    <row r="44" spans="1:9" ht="12" customHeight="1">
      <c r="A44" s="37">
        <v>2003</v>
      </c>
      <c r="B44" s="49">
        <f>'[1]Pop'!$B224</f>
        <v>289.517581</v>
      </c>
      <c r="C44" s="38">
        <f>PeanutUse!C44/PeanutPcc!B44</f>
        <v>1.4319959380981426</v>
      </c>
      <c r="D44" s="38">
        <f>PeanutUse!I44/PeanutPcc!B44</f>
        <v>0.631051215849997</v>
      </c>
      <c r="E44" s="38">
        <f>PeanutUse!D44/PeanutPcc!B44</f>
        <v>3.114145941969583</v>
      </c>
      <c r="F44" s="38">
        <f>PeanutUse!E44/PeanutPcc!B44</f>
        <v>1.2642064731813298</v>
      </c>
      <c r="G44" s="38">
        <f>PeanutUse!F44/PeanutPcc!B44</f>
        <v>0.054918944628789226</v>
      </c>
      <c r="H44" s="38">
        <f t="shared" si="0"/>
        <v>6.496318513727842</v>
      </c>
      <c r="I44" s="19"/>
    </row>
    <row r="45" spans="1:9" ht="12" customHeight="1">
      <c r="A45" s="37">
        <v>2004</v>
      </c>
      <c r="B45" s="49">
        <f>'[1]Pop'!$B225</f>
        <v>292.19189</v>
      </c>
      <c r="C45" s="38">
        <f>PeanutUse!C45/PeanutPcc!B45</f>
        <v>1.5428217395082389</v>
      </c>
      <c r="D45" s="38">
        <f>PeanutUse!I45/PeanutPcc!B45</f>
        <v>0.6488109539932817</v>
      </c>
      <c r="E45" s="38">
        <f>PeanutUse!D45/PeanutPcc!B45</f>
        <v>3.211930351660342</v>
      </c>
      <c r="F45" s="38">
        <f>PeanutUse!E45/PeanutPcc!B45</f>
        <v>1.333712581824225</v>
      </c>
      <c r="G45" s="38">
        <f>PeanutUse!F45/PeanutPcc!B45</f>
        <v>0.07700419063650261</v>
      </c>
      <c r="H45" s="38">
        <f aca="true" t="shared" si="1" ref="H45:H50">SUM(C45:G45)</f>
        <v>6.814279817622589</v>
      </c>
      <c r="I45" s="19"/>
    </row>
    <row r="46" spans="1:9" ht="12" customHeight="1">
      <c r="A46" s="37">
        <v>2005</v>
      </c>
      <c r="B46" s="49">
        <f>'[1]Pop'!$B226</f>
        <v>294.914085</v>
      </c>
      <c r="C46" s="38">
        <f>PeanutUse!C46/PeanutPcc!B46</f>
        <v>1.5404486360832852</v>
      </c>
      <c r="D46" s="38">
        <f>PeanutUse!I46/PeanutPcc!B46</f>
        <v>0.6442345793691068</v>
      </c>
      <c r="E46" s="38">
        <f>PeanutUse!D46/PeanutPcc!B46</f>
        <v>3.303334935664399</v>
      </c>
      <c r="F46" s="38">
        <f>PeanutUse!E46/PeanutPcc!B46</f>
        <v>1.277660237896064</v>
      </c>
      <c r="G46" s="38">
        <f>PeanutUse!F46/PeanutPcc!B46</f>
        <v>0.04102889829761776</v>
      </c>
      <c r="H46" s="38">
        <f t="shared" si="1"/>
        <v>6.806707287310472</v>
      </c>
      <c r="I46" s="19"/>
    </row>
    <row r="47" spans="1:9" ht="12" customHeight="1">
      <c r="A47" s="35">
        <v>2006</v>
      </c>
      <c r="B47" s="48">
        <f>'[1]Pop'!$B227</f>
        <v>297.646557</v>
      </c>
      <c r="C47" s="36">
        <f>PeanutUse!C47/PeanutPcc!B47</f>
        <v>1.394607094346467</v>
      </c>
      <c r="D47" s="36">
        <f>PeanutUse!I47/PeanutPcc!B47</f>
        <v>0.597454803416389</v>
      </c>
      <c r="E47" s="36">
        <f>PeanutUse!D47/PeanutPcc!B47</f>
        <v>3.337515508368538</v>
      </c>
      <c r="F47" s="36">
        <f>PeanutUse!E47/PeanutPcc!B47</f>
        <v>1.2555159507522877</v>
      </c>
      <c r="G47" s="36">
        <f>PeanutUse!F47/PeanutPcc!B47</f>
        <v>0.031581080912688</v>
      </c>
      <c r="H47" s="36">
        <f t="shared" si="1"/>
        <v>6.6166744377963695</v>
      </c>
      <c r="I47" s="19"/>
    </row>
    <row r="48" spans="1:9" ht="12" customHeight="1">
      <c r="A48" s="35">
        <v>2007</v>
      </c>
      <c r="B48" s="48">
        <f>'[1]Pop'!$B228</f>
        <v>300.574481</v>
      </c>
      <c r="C48" s="36">
        <f>PeanutUse!C48/PeanutPcc!B48</f>
        <v>1.4146244171673377</v>
      </c>
      <c r="D48" s="36">
        <f>PeanutUse!I48/PeanutPcc!B48</f>
        <v>0.6046079427481403</v>
      </c>
      <c r="E48" s="36">
        <f>PeanutUse!D48/PeanutPcc!B48</f>
        <v>3.3678840486794352</v>
      </c>
      <c r="F48" s="36">
        <f>PeanutUse!E48/PeanutPcc!B48</f>
        <v>1.0662914527331413</v>
      </c>
      <c r="G48" s="36">
        <f>PeanutUse!F48/PeanutPcc!B48</f>
        <v>0.03559849779795511</v>
      </c>
      <c r="H48" s="36">
        <f t="shared" si="1"/>
        <v>6.48900635912601</v>
      </c>
      <c r="I48" s="19"/>
    </row>
    <row r="49" spans="1:9" ht="12" customHeight="1">
      <c r="A49" s="35">
        <v>2008</v>
      </c>
      <c r="B49" s="48">
        <f>'[1]Pop'!$B229</f>
        <v>303.506469</v>
      </c>
      <c r="C49" s="36">
        <f>PeanutUse!C49/PeanutPcc!B49</f>
        <v>1.2107748517215295</v>
      </c>
      <c r="D49" s="36">
        <f>PeanutUse!I49/PeanutPcc!B49</f>
        <v>0.6926548402498794</v>
      </c>
      <c r="E49" s="36">
        <f>PeanutUse!D49/PeanutPcc!B49</f>
        <v>3.633194388354207</v>
      </c>
      <c r="F49" s="36">
        <f>PeanutUse!E49/PeanutPcc!B49</f>
        <v>1.0420700456305596</v>
      </c>
      <c r="G49" s="36">
        <f>PeanutUse!F49/PeanutPcc!B49</f>
        <v>0.03242105524940228</v>
      </c>
      <c r="H49" s="36">
        <f t="shared" si="1"/>
        <v>6.611115181205578</v>
      </c>
      <c r="I49" s="19"/>
    </row>
    <row r="50" spans="1:9" ht="12" customHeight="1">
      <c r="A50" s="35">
        <v>2009</v>
      </c>
      <c r="B50" s="48">
        <f>'[1]Pop'!$B230</f>
        <v>306.207719</v>
      </c>
      <c r="C50" s="36">
        <f>PeanutUse!C50/PeanutPcc!B50</f>
        <v>1.1526913859411887</v>
      </c>
      <c r="D50" s="36">
        <f>PeanutUse!I50/PeanutPcc!B50</f>
        <v>0.6506447566071971</v>
      </c>
      <c r="E50" s="36">
        <f>PeanutUse!D50/PeanutPcc!B50</f>
        <v>3.8921977665755705</v>
      </c>
      <c r="F50" s="36">
        <f>PeanutUse!E50/PeanutPcc!B50</f>
        <v>1.030656578582201</v>
      </c>
      <c r="G50" s="36">
        <f>PeanutUse!F50/PeanutPcc!B50</f>
        <v>0.05172959078801015</v>
      </c>
      <c r="H50" s="36">
        <f t="shared" si="1"/>
        <v>6.7779200784941676</v>
      </c>
      <c r="I50" s="19"/>
    </row>
    <row r="51" spans="1:9" ht="12" customHeight="1">
      <c r="A51" s="35">
        <v>2010</v>
      </c>
      <c r="B51" s="48">
        <f>'[1]Pop'!$B231</f>
        <v>308.833264</v>
      </c>
      <c r="C51" s="36">
        <f>PeanutUse!C51/PeanutPcc!B51</f>
        <v>1.279580427579848</v>
      </c>
      <c r="D51" s="36">
        <f>PeanutUse!I51/PeanutPcc!B51</f>
        <v>0.6401052332886008</v>
      </c>
      <c r="E51" s="36">
        <f>PeanutUse!D51/PeanutPcc!B51</f>
        <v>3.9284272176069743</v>
      </c>
      <c r="F51" s="36">
        <f>PeanutUse!E51/PeanutPcc!B51</f>
        <v>1.2804708757020422</v>
      </c>
      <c r="G51" s="36">
        <f>PeanutUse!F51/PeanutPcc!B51</f>
        <v>0.05468970466860073</v>
      </c>
      <c r="H51" s="36">
        <f>SUM(C51:G51)</f>
        <v>7.183273458846065</v>
      </c>
      <c r="I51" s="19"/>
    </row>
    <row r="52" spans="1:9" ht="12" customHeight="1">
      <c r="A52" s="88">
        <v>2011</v>
      </c>
      <c r="B52" s="89">
        <f>'[1]Pop'!$B232</f>
        <v>310.946962</v>
      </c>
      <c r="C52" s="95">
        <f>PeanutUse!C52/PeanutPcc!B52</f>
        <v>1.2544518765872361</v>
      </c>
      <c r="D52" s="95">
        <f>PeanutUse!I52/PeanutPcc!B52</f>
        <v>0.5936066083835867</v>
      </c>
      <c r="E52" s="95">
        <f>PeanutUse!D52/PeanutPcc!B52</f>
        <v>3.8519366527851786</v>
      </c>
      <c r="F52" s="95">
        <f>PeanutUse!E52/PeanutPcc!B52</f>
        <v>1.2692775560868803</v>
      </c>
      <c r="G52" s="95">
        <f>PeanutUse!F52/PeanutPcc!B52</f>
        <v>0.06322943267733229</v>
      </c>
      <c r="H52" s="95">
        <f>SUM(C52:G52)</f>
        <v>7.032502126520214</v>
      </c>
      <c r="I52" s="19"/>
    </row>
    <row r="53" spans="1:9" ht="12" customHeight="1">
      <c r="A53" s="88">
        <v>2012</v>
      </c>
      <c r="B53" s="89">
        <f>'[1]Pop'!$B233</f>
        <v>313.149997</v>
      </c>
      <c r="C53" s="95">
        <f>PeanutUse!C53/PeanutPcc!B53</f>
        <v>1.2787130890504208</v>
      </c>
      <c r="D53" s="95">
        <f>PeanutUse!I53/PeanutPcc!B53</f>
        <v>0.7006320239562385</v>
      </c>
      <c r="E53" s="95">
        <f>PeanutUse!D53/PeanutPcc!B53</f>
        <v>3.9209931718440987</v>
      </c>
      <c r="F53" s="95">
        <f>PeanutUse!E53/PeanutPcc!B53</f>
        <v>1.2195880685255125</v>
      </c>
      <c r="G53" s="95">
        <f>PeanutUse!F53/PeanutPcc!B53</f>
        <v>0.06598754653668415</v>
      </c>
      <c r="H53" s="95">
        <f>SUM(C53:G53)</f>
        <v>7.185913899912954</v>
      </c>
      <c r="I53" s="19"/>
    </row>
    <row r="54" spans="1:9" ht="12" customHeight="1">
      <c r="A54" s="37">
        <v>2013</v>
      </c>
      <c r="B54" s="49">
        <f>'[1]Pop'!$B234</f>
        <v>315.335976</v>
      </c>
      <c r="C54" s="95">
        <f>PeanutUse!C54/PeanutPcc!B54</f>
        <v>1.362978006670574</v>
      </c>
      <c r="D54" s="95">
        <f>PeanutUse!I54/PeanutPcc!B54</f>
        <v>0.7686221412935136</v>
      </c>
      <c r="E54" s="95">
        <f>PeanutUse!D54/PeanutPcc!B54</f>
        <v>3.8630860184503657</v>
      </c>
      <c r="F54" s="95">
        <f>PeanutUse!E54/PeanutPcc!B54</f>
        <v>1.2549345146714246</v>
      </c>
      <c r="G54" s="95">
        <f>PeanutUse!F54/PeanutPcc!B54</f>
        <v>0.09229203838131048</v>
      </c>
      <c r="H54" s="95">
        <f aca="true" t="shared" si="2" ref="H54:H59">SUM(C54:G54)</f>
        <v>7.341912719467188</v>
      </c>
      <c r="I54" s="19"/>
    </row>
    <row r="55" spans="1:9" ht="12" customHeight="1">
      <c r="A55" s="37">
        <v>2014</v>
      </c>
      <c r="B55" s="49">
        <f>'[1]Pop'!$B235</f>
        <v>317.519206</v>
      </c>
      <c r="C55" s="95">
        <f>PeanutUse!C55/PeanutPcc!B55</f>
        <v>1.3494522280960857</v>
      </c>
      <c r="D55" s="95">
        <f>PeanutUse!I55/PeanutPcc!B55</f>
        <v>0.6653924336154962</v>
      </c>
      <c r="E55" s="95">
        <f>PeanutUse!D55/PeanutPcc!B55</f>
        <v>4.106066579166238</v>
      </c>
      <c r="F55" s="95">
        <f>PeanutUse!E55/PeanutPcc!B55</f>
        <v>1.183726819976994</v>
      </c>
      <c r="G55" s="95">
        <f>PeanutUse!F55/PeanutPcc!B55</f>
        <v>0.16748278212814624</v>
      </c>
      <c r="H55" s="95">
        <f t="shared" si="2"/>
        <v>7.472120842982959</v>
      </c>
      <c r="I55" s="19"/>
    </row>
    <row r="56" spans="1:9" ht="12" customHeight="1">
      <c r="A56" s="88">
        <v>2015</v>
      </c>
      <c r="B56" s="89">
        <f>'[1]Pop'!$B236</f>
        <v>319.83219</v>
      </c>
      <c r="C56" s="95">
        <f>PeanutUse!C56/PeanutPcc!B56</f>
        <v>1.5811166474519027</v>
      </c>
      <c r="D56" s="95">
        <f>PeanutUse!I56/PeanutPcc!B56</f>
        <v>0.6117564901769268</v>
      </c>
      <c r="E56" s="95">
        <f>PeanutUse!D56/PeanutPcc!B56</f>
        <v>4.063487168067729</v>
      </c>
      <c r="F56" s="95">
        <f>PeanutUse!E56/PeanutPcc!B56</f>
        <v>1.1803220932827303</v>
      </c>
      <c r="G56" s="95">
        <f>PeanutUse!F56/PeanutPcc!B56</f>
        <v>0.19193815356734414</v>
      </c>
      <c r="H56" s="95">
        <f t="shared" si="2"/>
        <v>7.628620552546633</v>
      </c>
      <c r="I56" s="19"/>
    </row>
    <row r="57" spans="1:9" ht="12" customHeight="1">
      <c r="A57" s="142">
        <v>2016</v>
      </c>
      <c r="B57" s="143">
        <f>'[1]Pop'!$B237</f>
        <v>322.114094</v>
      </c>
      <c r="C57" s="193">
        <f>PeanutUse!C57/PeanutPcc!B57</f>
        <v>1.460016834904467</v>
      </c>
      <c r="D57" s="193">
        <f>PeanutUse!I57/PeanutPcc!B57</f>
        <v>0.5360828768951663</v>
      </c>
      <c r="E57" s="193">
        <f>PeanutUse!D57/PeanutPcc!B57</f>
        <v>4.154413063341463</v>
      </c>
      <c r="F57" s="193">
        <f>PeanutUse!E57/PeanutPcc!B57</f>
        <v>1.265703698143677</v>
      </c>
      <c r="G57" s="193">
        <f>PeanutUse!F57/PeanutPcc!B57</f>
        <v>0.17623879568585404</v>
      </c>
      <c r="H57" s="193">
        <f t="shared" si="2"/>
        <v>7.592455268970627</v>
      </c>
      <c r="I57" s="19"/>
    </row>
    <row r="58" spans="1:9" ht="12" customHeight="1">
      <c r="A58" s="142">
        <v>2017</v>
      </c>
      <c r="B58" s="143">
        <f>'[1]Pop'!$B238</f>
        <v>324.296746</v>
      </c>
      <c r="C58" s="193">
        <f>PeanutUse!C58/PeanutPcc!B58</f>
        <v>1.6184097018352444</v>
      </c>
      <c r="D58" s="193">
        <f>PeanutUse!I58/PeanutPcc!B58</f>
        <v>0.46932200176933014</v>
      </c>
      <c r="E58" s="193">
        <f>PeanutUse!D58/PeanutPcc!B58</f>
        <v>4.0535929398440524</v>
      </c>
      <c r="F58" s="193">
        <f>PeanutUse!E58/PeanutPcc!B58</f>
        <v>1.1702368422777822</v>
      </c>
      <c r="G58" s="193">
        <f>PeanutUse!F58/PeanutPcc!B58</f>
        <v>0.29584940701193463</v>
      </c>
      <c r="H58" s="193">
        <f t="shared" si="2"/>
        <v>7.607410892738344</v>
      </c>
      <c r="I58" s="19"/>
    </row>
    <row r="59" spans="1:10" ht="12" customHeight="1" thickBot="1">
      <c r="A59" s="167">
        <v>2018</v>
      </c>
      <c r="B59" s="168">
        <f>'[1]Pop'!$B239</f>
        <v>326.163263</v>
      </c>
      <c r="C59" s="193">
        <f>PeanutUse!C59/PeanutPcc!B59</f>
        <v>1.4338708648496692</v>
      </c>
      <c r="D59" s="193">
        <f>PeanutUse!I59/PeanutPcc!B59</f>
        <v>0.4636462804212258</v>
      </c>
      <c r="E59" s="193">
        <f>PeanutUse!D59/PeanutPcc!B59</f>
        <v>4.11584366569205</v>
      </c>
      <c r="F59" s="193">
        <f>PeanutUse!E59/PeanutPcc!B59</f>
        <v>1.1679304299822386</v>
      </c>
      <c r="G59" s="193">
        <f>PeanutUse!F59/PeanutPcc!B59</f>
        <v>0.3453822449648476</v>
      </c>
      <c r="H59" s="193">
        <f t="shared" si="2"/>
        <v>7.526673485910031</v>
      </c>
      <c r="I59" s="19"/>
      <c r="J59" s="19"/>
    </row>
    <row r="60" spans="1:8" ht="12" customHeight="1" thickTop="1">
      <c r="A60" s="206" t="s">
        <v>67</v>
      </c>
      <c r="B60" s="207"/>
      <c r="C60" s="207"/>
      <c r="D60" s="207"/>
      <c r="E60" s="207"/>
      <c r="F60" s="207"/>
      <c r="G60" s="207"/>
      <c r="H60" s="208"/>
    </row>
    <row r="61" spans="1:8" ht="12" customHeight="1">
      <c r="A61" s="209"/>
      <c r="B61" s="210"/>
      <c r="C61" s="210"/>
      <c r="D61" s="210"/>
      <c r="E61" s="210"/>
      <c r="F61" s="210"/>
      <c r="G61" s="210"/>
      <c r="H61" s="211"/>
    </row>
    <row r="62" spans="1:8" ht="12" customHeight="1">
      <c r="A62" s="213" t="s">
        <v>111</v>
      </c>
      <c r="B62" s="214"/>
      <c r="C62" s="214"/>
      <c r="D62" s="214"/>
      <c r="E62" s="214"/>
      <c r="F62" s="214"/>
      <c r="G62" s="214"/>
      <c r="H62" s="215"/>
    </row>
    <row r="63" spans="1:8" ht="12" customHeight="1">
      <c r="A63" s="216"/>
      <c r="B63" s="217"/>
      <c r="C63" s="217"/>
      <c r="D63" s="217"/>
      <c r="E63" s="217"/>
      <c r="F63" s="217"/>
      <c r="G63" s="217"/>
      <c r="H63" s="218"/>
    </row>
    <row r="64" spans="1:8" ht="12" customHeight="1">
      <c r="A64" s="216"/>
      <c r="B64" s="217"/>
      <c r="C64" s="217"/>
      <c r="D64" s="217"/>
      <c r="E64" s="217"/>
      <c r="F64" s="217"/>
      <c r="G64" s="217"/>
      <c r="H64" s="218"/>
    </row>
    <row r="65" spans="1:8" ht="11.25" customHeight="1">
      <c r="A65" s="216"/>
      <c r="B65" s="217"/>
      <c r="C65" s="217"/>
      <c r="D65" s="217"/>
      <c r="E65" s="217"/>
      <c r="F65" s="217"/>
      <c r="G65" s="217"/>
      <c r="H65" s="218"/>
    </row>
    <row r="66" spans="1:8" ht="12" customHeight="1">
      <c r="A66" s="219"/>
      <c r="B66" s="220"/>
      <c r="C66" s="220"/>
      <c r="D66" s="220"/>
      <c r="E66" s="220"/>
      <c r="F66" s="220"/>
      <c r="G66" s="220"/>
      <c r="H66" s="221"/>
    </row>
    <row r="67" spans="1:8" ht="12" customHeight="1">
      <c r="A67" s="216" t="s">
        <v>113</v>
      </c>
      <c r="B67" s="217"/>
      <c r="C67" s="217"/>
      <c r="D67" s="217"/>
      <c r="E67" s="217"/>
      <c r="F67" s="217"/>
      <c r="G67" s="217"/>
      <c r="H67" s="218"/>
    </row>
    <row r="68" spans="1:8" ht="12" customHeight="1">
      <c r="A68" s="216"/>
      <c r="B68" s="217"/>
      <c r="C68" s="217"/>
      <c r="D68" s="217"/>
      <c r="E68" s="217"/>
      <c r="F68" s="217"/>
      <c r="G68" s="217"/>
      <c r="H68" s="218"/>
    </row>
    <row r="69" spans="1:8" ht="12" customHeight="1">
      <c r="A69" s="10"/>
      <c r="C69" s="11"/>
      <c r="D69" s="11"/>
      <c r="E69" s="11"/>
      <c r="F69" s="11"/>
      <c r="G69" s="11"/>
      <c r="H69" s="11"/>
    </row>
    <row r="70" spans="1:8" ht="12" customHeight="1">
      <c r="A70" s="10"/>
      <c r="C70" s="11"/>
      <c r="D70" s="11"/>
      <c r="E70" s="11"/>
      <c r="F70" s="11"/>
      <c r="G70" s="11"/>
      <c r="H70" s="11"/>
    </row>
    <row r="71" spans="1:8" ht="12" customHeight="1">
      <c r="A71" s="10"/>
      <c r="C71" s="11"/>
      <c r="D71" s="11"/>
      <c r="E71" s="11"/>
      <c r="F71" s="11"/>
      <c r="G71" s="11"/>
      <c r="H71" s="11"/>
    </row>
    <row r="72" spans="1:8" ht="12" customHeight="1">
      <c r="A72" s="10"/>
      <c r="C72" s="11"/>
      <c r="D72" s="11"/>
      <c r="E72" s="11"/>
      <c r="F72" s="11"/>
      <c r="G72" s="11"/>
      <c r="H72" s="11"/>
    </row>
    <row r="73" spans="1:8" ht="12" customHeight="1">
      <c r="A73" s="10"/>
      <c r="C73" s="11"/>
      <c r="D73" s="11"/>
      <c r="E73" s="11"/>
      <c r="F73" s="11"/>
      <c r="G73" s="11"/>
      <c r="H73" s="11"/>
    </row>
    <row r="74" spans="1:8" ht="12" customHeight="1">
      <c r="A74" s="10"/>
      <c r="B74" s="12"/>
      <c r="C74" s="11"/>
      <c r="D74" s="11"/>
      <c r="E74" s="11"/>
      <c r="F74" s="11"/>
      <c r="G74" s="11"/>
      <c r="H74" s="11"/>
    </row>
    <row r="75" spans="3:8" ht="12" customHeight="1">
      <c r="C75" s="11"/>
      <c r="D75" s="11"/>
      <c r="E75" s="11"/>
      <c r="F75" s="11"/>
      <c r="G75" s="11"/>
      <c r="H75" s="11"/>
    </row>
    <row r="76" spans="1:8" ht="12" customHeight="1">
      <c r="A76" s="10"/>
      <c r="C76" s="11"/>
      <c r="D76" s="11"/>
      <c r="E76" s="11"/>
      <c r="F76" s="11"/>
      <c r="G76" s="11"/>
      <c r="H76" s="11"/>
    </row>
    <row r="77" spans="1:8" ht="12" customHeight="1">
      <c r="A77" s="10"/>
      <c r="C77" s="11"/>
      <c r="D77" s="11"/>
      <c r="E77" s="11"/>
      <c r="F77" s="11"/>
      <c r="G77" s="11"/>
      <c r="H77" s="11"/>
    </row>
    <row r="78" spans="1:8" ht="12" customHeight="1">
      <c r="A78" s="10"/>
      <c r="C78" s="11"/>
      <c r="D78" s="11"/>
      <c r="E78" s="11"/>
      <c r="F78" s="11"/>
      <c r="G78" s="11"/>
      <c r="H78" s="11"/>
    </row>
  </sheetData>
  <sheetProtection/>
  <mergeCells count="15">
    <mergeCell ref="A1:G1"/>
    <mergeCell ref="A62:H65"/>
    <mergeCell ref="A67:H68"/>
    <mergeCell ref="A66:H66"/>
    <mergeCell ref="C3:C6"/>
    <mergeCell ref="D3:D6"/>
    <mergeCell ref="E3:E6"/>
    <mergeCell ref="F3:F6"/>
    <mergeCell ref="B2:B6"/>
    <mergeCell ref="H3:H6"/>
    <mergeCell ref="G3:G6"/>
    <mergeCell ref="A2:A6"/>
    <mergeCell ref="C7:H7"/>
    <mergeCell ref="A60:H60"/>
    <mergeCell ref="A61:H61"/>
  </mergeCells>
  <printOptions horizontalCentered="1" verticalCentered="1"/>
  <pageMargins left="0.5" right="0.5" top="0.5" bottom="0.5" header="0.199305556" footer="0.199305556"/>
  <pageSetup fitToHeight="1" fitToWidth="1" horizontalDpi="600" verticalDpi="600" orientation="landscape" scale="71" r:id="rId1"/>
  <rowBreaks count="1" manualBreakCount="1">
    <brk id="6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83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2.7109375" defaultRowHeight="12" customHeight="1"/>
  <cols>
    <col min="1" max="1" width="12.7109375" style="25" customWidth="1"/>
    <col min="2" max="2" width="12.7109375" style="26" customWidth="1"/>
    <col min="3" max="9" width="12.7109375" style="27" customWidth="1"/>
    <col min="10" max="10" width="12.7109375" style="13" customWidth="1"/>
    <col min="11" max="11" width="12.7109375" style="27" customWidth="1"/>
    <col min="12" max="12" width="12.7109375" style="13" customWidth="1"/>
    <col min="13" max="13" width="12.7109375" style="33" customWidth="1"/>
    <col min="14" max="16384" width="12.7109375" style="7" customWidth="1"/>
  </cols>
  <sheetData>
    <row r="1" spans="1:13" s="54" customFormat="1" ht="12" customHeight="1" thickBot="1">
      <c r="A1" s="265" t="s">
        <v>82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1" t="s">
        <v>8</v>
      </c>
      <c r="M1" s="261"/>
    </row>
    <row r="2" spans="1:13" ht="12" customHeight="1" thickTop="1">
      <c r="A2" s="228" t="s">
        <v>36</v>
      </c>
      <c r="B2" s="225" t="s">
        <v>35</v>
      </c>
      <c r="C2" s="30" t="s">
        <v>1</v>
      </c>
      <c r="D2" s="28"/>
      <c r="E2" s="28"/>
      <c r="F2" s="28"/>
      <c r="G2" s="266" t="s">
        <v>70</v>
      </c>
      <c r="H2" s="267"/>
      <c r="I2" s="267"/>
      <c r="J2" s="267"/>
      <c r="K2" s="231" t="s">
        <v>81</v>
      </c>
      <c r="L2" s="232"/>
      <c r="M2" s="232"/>
    </row>
    <row r="3" spans="1:13" ht="12" customHeight="1">
      <c r="A3" s="229"/>
      <c r="B3" s="226"/>
      <c r="C3" s="247" t="s">
        <v>6</v>
      </c>
      <c r="D3" s="247" t="s">
        <v>2</v>
      </c>
      <c r="E3" s="247" t="s">
        <v>99</v>
      </c>
      <c r="F3" s="262" t="s">
        <v>42</v>
      </c>
      <c r="G3" s="247" t="s">
        <v>4</v>
      </c>
      <c r="H3" s="244" t="s">
        <v>43</v>
      </c>
      <c r="I3" s="247" t="s">
        <v>9</v>
      </c>
      <c r="J3" s="235" t="s">
        <v>100</v>
      </c>
      <c r="K3" s="233"/>
      <c r="L3" s="234"/>
      <c r="M3" s="234"/>
    </row>
    <row r="4" spans="1:13" ht="12" customHeight="1">
      <c r="A4" s="229"/>
      <c r="B4" s="226"/>
      <c r="C4" s="245"/>
      <c r="D4" s="245"/>
      <c r="E4" s="259"/>
      <c r="F4" s="263"/>
      <c r="G4" s="245"/>
      <c r="H4" s="245"/>
      <c r="I4" s="245"/>
      <c r="J4" s="236"/>
      <c r="K4" s="262" t="s">
        <v>3</v>
      </c>
      <c r="L4" s="29" t="s">
        <v>44</v>
      </c>
      <c r="M4" s="31"/>
    </row>
    <row r="5" spans="1:13" ht="12" customHeight="1">
      <c r="A5" s="229"/>
      <c r="B5" s="226"/>
      <c r="C5" s="245"/>
      <c r="D5" s="245"/>
      <c r="E5" s="259"/>
      <c r="F5" s="263"/>
      <c r="G5" s="245"/>
      <c r="H5" s="245"/>
      <c r="I5" s="245"/>
      <c r="J5" s="236"/>
      <c r="K5" s="263"/>
      <c r="L5" s="247" t="s">
        <v>3</v>
      </c>
      <c r="M5" s="248" t="s">
        <v>5</v>
      </c>
    </row>
    <row r="6" spans="1:13" ht="12" customHeight="1">
      <c r="A6" s="230"/>
      <c r="B6" s="227"/>
      <c r="C6" s="246"/>
      <c r="D6" s="246"/>
      <c r="E6" s="260"/>
      <c r="F6" s="264"/>
      <c r="G6" s="246"/>
      <c r="H6" s="246"/>
      <c r="I6" s="246"/>
      <c r="J6" s="237"/>
      <c r="K6" s="264"/>
      <c r="L6" s="246"/>
      <c r="M6" s="249"/>
    </row>
    <row r="7" spans="1:13" ht="12" customHeight="1">
      <c r="A7" s="32"/>
      <c r="B7" s="122" t="s">
        <v>45</v>
      </c>
      <c r="C7" s="250" t="s">
        <v>34</v>
      </c>
      <c r="D7" s="251"/>
      <c r="E7" s="251"/>
      <c r="F7" s="251"/>
      <c r="G7" s="251"/>
      <c r="H7" s="251"/>
      <c r="I7" s="251"/>
      <c r="J7" s="251"/>
      <c r="K7" s="251"/>
      <c r="L7" s="252"/>
      <c r="M7" s="123" t="s">
        <v>46</v>
      </c>
    </row>
    <row r="8" spans="1:13" ht="12" customHeight="1">
      <c r="A8" s="39">
        <v>1967</v>
      </c>
      <c r="B8" s="52">
        <f>'[1]Pop'!$B188</f>
        <v>197.736</v>
      </c>
      <c r="C8" s="56">
        <v>2477</v>
      </c>
      <c r="D8" s="56">
        <v>1</v>
      </c>
      <c r="E8" s="56">
        <v>372</v>
      </c>
      <c r="F8" s="56">
        <f aca="true" t="shared" si="0" ref="F8:F32">SUM(C8,D8,E8)</f>
        <v>2850</v>
      </c>
      <c r="G8" s="56">
        <v>198</v>
      </c>
      <c r="H8" s="56">
        <v>236</v>
      </c>
      <c r="I8" s="56">
        <v>644</v>
      </c>
      <c r="J8" s="56">
        <v>353</v>
      </c>
      <c r="K8" s="133">
        <f aca="true" t="shared" si="1" ref="K8:K24">F8-G8-H8-I8-J8</f>
        <v>1419</v>
      </c>
      <c r="L8" s="56">
        <f>K8/1.33</f>
        <v>1066.9172932330825</v>
      </c>
      <c r="M8" s="40">
        <f aca="true" t="shared" si="2" ref="M8:M40">IF(L8=0,0,IF(B8=0,0,L8/B8))</f>
        <v>5.395665398476163</v>
      </c>
    </row>
    <row r="9" spans="1:13" ht="12" customHeight="1">
      <c r="A9" s="39">
        <v>1968</v>
      </c>
      <c r="B9" s="52">
        <f>'[1]Pop'!$B189</f>
        <v>199.808</v>
      </c>
      <c r="C9" s="56">
        <v>2547</v>
      </c>
      <c r="D9" s="56">
        <v>2</v>
      </c>
      <c r="E9" s="56">
        <v>353</v>
      </c>
      <c r="F9" s="56">
        <f t="shared" si="0"/>
        <v>2902</v>
      </c>
      <c r="G9" s="56">
        <v>105</v>
      </c>
      <c r="H9" s="56">
        <v>317</v>
      </c>
      <c r="I9" s="56">
        <v>654</v>
      </c>
      <c r="J9" s="56">
        <v>357</v>
      </c>
      <c r="K9" s="133">
        <f t="shared" si="1"/>
        <v>1469</v>
      </c>
      <c r="L9" s="56">
        <f aca="true" t="shared" si="3" ref="L9:L49">K9/1.33</f>
        <v>1104.5112781954886</v>
      </c>
      <c r="M9" s="40">
        <f t="shared" si="2"/>
        <v>5.52786313959145</v>
      </c>
    </row>
    <row r="10" spans="1:13" ht="12" customHeight="1">
      <c r="A10" s="39">
        <v>1969</v>
      </c>
      <c r="B10" s="52">
        <f>'[1]Pop'!$B190</f>
        <v>201.76</v>
      </c>
      <c r="C10" s="56">
        <v>2535</v>
      </c>
      <c r="D10" s="56">
        <v>1</v>
      </c>
      <c r="E10" s="56">
        <v>357</v>
      </c>
      <c r="F10" s="56">
        <f t="shared" si="0"/>
        <v>2893</v>
      </c>
      <c r="G10" s="56">
        <v>140</v>
      </c>
      <c r="H10" s="56">
        <v>321</v>
      </c>
      <c r="I10" s="56">
        <v>581</v>
      </c>
      <c r="J10" s="56">
        <v>353</v>
      </c>
      <c r="K10" s="133">
        <f t="shared" si="1"/>
        <v>1498</v>
      </c>
      <c r="L10" s="56">
        <f t="shared" si="3"/>
        <v>1126.3157894736842</v>
      </c>
      <c r="M10" s="40">
        <f t="shared" si="2"/>
        <v>5.582453357819609</v>
      </c>
    </row>
    <row r="11" spans="1:13" ht="12" customHeight="1">
      <c r="A11" s="39">
        <v>1970</v>
      </c>
      <c r="B11" s="52">
        <f>'[1]Pop'!$B191</f>
        <v>203.849</v>
      </c>
      <c r="C11" s="56">
        <v>2983</v>
      </c>
      <c r="D11" s="56">
        <v>1</v>
      </c>
      <c r="E11" s="56">
        <v>353</v>
      </c>
      <c r="F11" s="56">
        <f t="shared" si="0"/>
        <v>3337</v>
      </c>
      <c r="G11" s="56">
        <v>290</v>
      </c>
      <c r="H11" s="56">
        <v>277</v>
      </c>
      <c r="I11" s="56">
        <v>799</v>
      </c>
      <c r="J11" s="56">
        <v>453</v>
      </c>
      <c r="K11" s="133">
        <f t="shared" si="1"/>
        <v>1518</v>
      </c>
      <c r="L11" s="56">
        <f t="shared" si="3"/>
        <v>1141.3533834586465</v>
      </c>
      <c r="M11" s="40">
        <f t="shared" si="2"/>
        <v>5.5990138948861485</v>
      </c>
    </row>
    <row r="12" spans="1:13" ht="12" customHeight="1">
      <c r="A12" s="41">
        <v>1971</v>
      </c>
      <c r="B12" s="53">
        <f>'[1]Pop'!$B192</f>
        <v>206.46599999999998</v>
      </c>
      <c r="C12" s="57">
        <v>3005</v>
      </c>
      <c r="D12" s="57">
        <v>2</v>
      </c>
      <c r="E12" s="57">
        <v>453</v>
      </c>
      <c r="F12" s="57">
        <f t="shared" si="0"/>
        <v>3460</v>
      </c>
      <c r="G12" s="57">
        <v>552</v>
      </c>
      <c r="H12" s="57">
        <v>187</v>
      </c>
      <c r="I12" s="57">
        <v>814</v>
      </c>
      <c r="J12" s="57">
        <v>392</v>
      </c>
      <c r="K12" s="59">
        <f t="shared" si="1"/>
        <v>1515</v>
      </c>
      <c r="L12" s="57">
        <f t="shared" si="3"/>
        <v>1139.0977443609022</v>
      </c>
      <c r="M12" s="42">
        <f t="shared" si="2"/>
        <v>5.517120224932445</v>
      </c>
    </row>
    <row r="13" spans="1:13" ht="12" customHeight="1">
      <c r="A13" s="41">
        <v>1972</v>
      </c>
      <c r="B13" s="53">
        <f>'[1]Pop'!$B193</f>
        <v>208.917</v>
      </c>
      <c r="C13" s="57">
        <v>3275</v>
      </c>
      <c r="D13" s="57">
        <v>2</v>
      </c>
      <c r="E13" s="57">
        <v>392</v>
      </c>
      <c r="F13" s="57">
        <f t="shared" si="0"/>
        <v>3669</v>
      </c>
      <c r="G13" s="57">
        <v>521</v>
      </c>
      <c r="H13" s="57">
        <v>257</v>
      </c>
      <c r="I13" s="57">
        <v>850</v>
      </c>
      <c r="J13" s="57">
        <v>429</v>
      </c>
      <c r="K13" s="59">
        <f t="shared" si="1"/>
        <v>1612</v>
      </c>
      <c r="L13" s="57">
        <f t="shared" si="3"/>
        <v>1212.03007518797</v>
      </c>
      <c r="M13" s="42">
        <f t="shared" si="2"/>
        <v>5.801490903985649</v>
      </c>
    </row>
    <row r="14" spans="1:13" ht="12" customHeight="1">
      <c r="A14" s="41">
        <v>1973</v>
      </c>
      <c r="B14" s="53">
        <f>'[1]Pop'!$B194</f>
        <v>210.985</v>
      </c>
      <c r="C14" s="57">
        <v>3474</v>
      </c>
      <c r="D14" s="57">
        <v>1</v>
      </c>
      <c r="E14" s="57">
        <v>429</v>
      </c>
      <c r="F14" s="57">
        <f t="shared" si="0"/>
        <v>3904</v>
      </c>
      <c r="G14" s="57">
        <v>709</v>
      </c>
      <c r="H14" s="57">
        <v>247</v>
      </c>
      <c r="I14" s="57">
        <v>683</v>
      </c>
      <c r="J14" s="57">
        <v>553</v>
      </c>
      <c r="K14" s="59">
        <f t="shared" si="1"/>
        <v>1712</v>
      </c>
      <c r="L14" s="57">
        <f t="shared" si="3"/>
        <v>1287.218045112782</v>
      </c>
      <c r="M14" s="42">
        <f t="shared" si="2"/>
        <v>6.100993175404801</v>
      </c>
    </row>
    <row r="15" spans="1:13" ht="12" customHeight="1">
      <c r="A15" s="41">
        <v>1974</v>
      </c>
      <c r="B15" s="53">
        <f>'[1]Pop'!$B195</f>
        <v>212.932</v>
      </c>
      <c r="C15" s="57">
        <v>3668</v>
      </c>
      <c r="D15" s="57">
        <v>1</v>
      </c>
      <c r="E15" s="57">
        <v>553</v>
      </c>
      <c r="F15" s="57">
        <f t="shared" si="0"/>
        <v>4222</v>
      </c>
      <c r="G15" s="57">
        <v>740</v>
      </c>
      <c r="H15" s="57">
        <v>82</v>
      </c>
      <c r="I15" s="57">
        <v>590</v>
      </c>
      <c r="J15" s="57">
        <v>1146</v>
      </c>
      <c r="K15" s="59">
        <f t="shared" si="1"/>
        <v>1664</v>
      </c>
      <c r="L15" s="57">
        <f t="shared" si="3"/>
        <v>1251.1278195488721</v>
      </c>
      <c r="M15" s="42">
        <f t="shared" si="2"/>
        <v>5.875715343625534</v>
      </c>
    </row>
    <row r="16" spans="1:13" ht="12" customHeight="1">
      <c r="A16" s="41">
        <v>1975</v>
      </c>
      <c r="B16" s="53">
        <f>'[1]Pop'!$B196</f>
        <v>214.931</v>
      </c>
      <c r="C16" s="57">
        <v>3847</v>
      </c>
      <c r="D16" s="57">
        <v>1</v>
      </c>
      <c r="E16" s="57">
        <v>1146</v>
      </c>
      <c r="F16" s="57">
        <f t="shared" si="0"/>
        <v>4994</v>
      </c>
      <c r="G16" s="57">
        <v>434</v>
      </c>
      <c r="H16" s="57">
        <v>313</v>
      </c>
      <c r="I16" s="57">
        <v>1447</v>
      </c>
      <c r="J16" s="57">
        <v>1060</v>
      </c>
      <c r="K16" s="59">
        <f t="shared" si="1"/>
        <v>1740</v>
      </c>
      <c r="L16" s="57">
        <f t="shared" si="3"/>
        <v>1308.2706766917292</v>
      </c>
      <c r="M16" s="42">
        <f t="shared" si="2"/>
        <v>6.0869333725322505</v>
      </c>
    </row>
    <row r="17" spans="1:13" ht="12" customHeight="1">
      <c r="A17" s="39">
        <v>1976</v>
      </c>
      <c r="B17" s="52">
        <f>'[1]Pop'!$B197</f>
        <v>217.095</v>
      </c>
      <c r="C17" s="56">
        <v>3739</v>
      </c>
      <c r="D17" s="56">
        <v>1</v>
      </c>
      <c r="E17" s="56">
        <v>1060</v>
      </c>
      <c r="F17" s="56">
        <f t="shared" si="0"/>
        <v>4800</v>
      </c>
      <c r="G17" s="56">
        <v>783</v>
      </c>
      <c r="H17" s="56">
        <v>666</v>
      </c>
      <c r="I17" s="56">
        <v>1108</v>
      </c>
      <c r="J17" s="56">
        <v>608</v>
      </c>
      <c r="K17" s="133">
        <f t="shared" si="1"/>
        <v>1635</v>
      </c>
      <c r="L17" s="56">
        <f t="shared" si="3"/>
        <v>1229.3233082706765</v>
      </c>
      <c r="M17" s="40">
        <f t="shared" si="2"/>
        <v>5.662605349135984</v>
      </c>
    </row>
    <row r="18" spans="1:13" ht="12" customHeight="1">
      <c r="A18" s="39">
        <v>1977</v>
      </c>
      <c r="B18" s="52">
        <f>'[1]Pop'!$B198</f>
        <v>219.179</v>
      </c>
      <c r="C18" s="56">
        <v>3715</v>
      </c>
      <c r="D18" s="56">
        <v>1</v>
      </c>
      <c r="E18" s="56">
        <v>608</v>
      </c>
      <c r="F18" s="56">
        <f t="shared" si="0"/>
        <v>4324</v>
      </c>
      <c r="G18" s="56">
        <v>1025</v>
      </c>
      <c r="H18" s="56">
        <v>556</v>
      </c>
      <c r="I18" s="56">
        <v>487</v>
      </c>
      <c r="J18" s="56">
        <v>581</v>
      </c>
      <c r="K18" s="133">
        <f t="shared" si="1"/>
        <v>1675</v>
      </c>
      <c r="L18" s="56">
        <f t="shared" si="3"/>
        <v>1259.3984962406014</v>
      </c>
      <c r="M18" s="40">
        <f t="shared" si="2"/>
        <v>5.745981577799887</v>
      </c>
    </row>
    <row r="19" spans="1:13" ht="12" customHeight="1">
      <c r="A19" s="39">
        <v>1978</v>
      </c>
      <c r="B19" s="52">
        <f>'[1]Pop'!$B199</f>
        <v>221.47699999999998</v>
      </c>
      <c r="C19" s="56">
        <v>3952</v>
      </c>
      <c r="D19" s="56">
        <v>1</v>
      </c>
      <c r="E19" s="56">
        <v>581</v>
      </c>
      <c r="F19" s="56">
        <f t="shared" si="0"/>
        <v>4534</v>
      </c>
      <c r="G19" s="56">
        <v>1141</v>
      </c>
      <c r="H19" s="56">
        <v>521</v>
      </c>
      <c r="I19" s="56">
        <v>527</v>
      </c>
      <c r="J19" s="56">
        <v>586</v>
      </c>
      <c r="K19" s="133">
        <f t="shared" si="1"/>
        <v>1759</v>
      </c>
      <c r="L19" s="56">
        <f t="shared" si="3"/>
        <v>1322.5563909774435</v>
      </c>
      <c r="M19" s="40">
        <f t="shared" si="2"/>
        <v>5.971529282848529</v>
      </c>
    </row>
    <row r="20" spans="1:13" ht="12" customHeight="1">
      <c r="A20" s="39">
        <v>1979</v>
      </c>
      <c r="B20" s="52">
        <f>'[1]Pop'!$B200</f>
        <v>223.865</v>
      </c>
      <c r="C20" s="56">
        <v>3968</v>
      </c>
      <c r="D20" s="56">
        <v>1</v>
      </c>
      <c r="E20" s="56">
        <v>586</v>
      </c>
      <c r="F20" s="56">
        <f t="shared" si="0"/>
        <v>4555</v>
      </c>
      <c r="G20" s="56">
        <v>1057</v>
      </c>
      <c r="H20" s="56">
        <v>522</v>
      </c>
      <c r="I20" s="56">
        <v>571</v>
      </c>
      <c r="J20" s="56">
        <v>628</v>
      </c>
      <c r="K20" s="133">
        <f t="shared" si="1"/>
        <v>1777</v>
      </c>
      <c r="L20" s="56">
        <f t="shared" si="3"/>
        <v>1336.0902255639096</v>
      </c>
      <c r="M20" s="40">
        <f t="shared" si="2"/>
        <v>5.968285464739506</v>
      </c>
    </row>
    <row r="21" spans="1:13" ht="12" customHeight="1">
      <c r="A21" s="39">
        <v>1980</v>
      </c>
      <c r="B21" s="52">
        <f>'[1]Pop'!$B201</f>
        <v>226.451</v>
      </c>
      <c r="C21" s="56">
        <v>2302.762</v>
      </c>
      <c r="D21" s="56">
        <v>401</v>
      </c>
      <c r="E21" s="56">
        <v>628</v>
      </c>
      <c r="F21" s="56">
        <f t="shared" si="0"/>
        <v>3331.762</v>
      </c>
      <c r="G21" s="56">
        <v>503</v>
      </c>
      <c r="H21" s="56">
        <v>504.5097599999999</v>
      </c>
      <c r="I21" s="56">
        <v>446.25224000000003</v>
      </c>
      <c r="J21" s="56">
        <v>413</v>
      </c>
      <c r="K21" s="133">
        <f t="shared" si="1"/>
        <v>1465.0000000000002</v>
      </c>
      <c r="L21" s="56">
        <f t="shared" si="3"/>
        <v>1101.5037593984964</v>
      </c>
      <c r="M21" s="40">
        <f t="shared" si="2"/>
        <v>4.86420355572948</v>
      </c>
    </row>
    <row r="22" spans="1:13" ht="12" customHeight="1">
      <c r="A22" s="41">
        <v>1981</v>
      </c>
      <c r="B22" s="53">
        <f>'[1]Pop'!$B202</f>
        <v>228.937</v>
      </c>
      <c r="C22" s="57">
        <v>3981.85</v>
      </c>
      <c r="D22" s="57">
        <v>2</v>
      </c>
      <c r="E22" s="57">
        <v>413</v>
      </c>
      <c r="F22" s="57">
        <f t="shared" si="0"/>
        <v>4396.85</v>
      </c>
      <c r="G22" s="57">
        <v>576</v>
      </c>
      <c r="H22" s="57">
        <v>793.9816000000001</v>
      </c>
      <c r="I22" s="57">
        <v>573.8684000000001</v>
      </c>
      <c r="J22" s="57">
        <v>757</v>
      </c>
      <c r="K22" s="59">
        <f t="shared" si="1"/>
        <v>1696</v>
      </c>
      <c r="L22" s="57">
        <f t="shared" si="3"/>
        <v>1275.187969924812</v>
      </c>
      <c r="M22" s="42">
        <f t="shared" si="2"/>
        <v>5.570038787635078</v>
      </c>
    </row>
    <row r="23" spans="1:13" ht="12" customHeight="1">
      <c r="A23" s="41">
        <v>1982</v>
      </c>
      <c r="B23" s="53">
        <f>'[1]Pop'!$B203</f>
        <v>231.157</v>
      </c>
      <c r="C23" s="57">
        <v>3440.255</v>
      </c>
      <c r="D23" s="57">
        <v>2</v>
      </c>
      <c r="E23" s="57">
        <v>757</v>
      </c>
      <c r="F23" s="57">
        <f t="shared" si="0"/>
        <v>4199.255</v>
      </c>
      <c r="G23" s="57">
        <v>681</v>
      </c>
      <c r="H23" s="57">
        <v>464.1951200000003</v>
      </c>
      <c r="I23" s="57">
        <v>341.05987999999996</v>
      </c>
      <c r="J23" s="57">
        <v>864</v>
      </c>
      <c r="K23" s="59">
        <f t="shared" si="1"/>
        <v>1849</v>
      </c>
      <c r="L23" s="57">
        <f t="shared" si="3"/>
        <v>1390.2255639097743</v>
      </c>
      <c r="M23" s="42">
        <f t="shared" si="2"/>
        <v>6.01420490796201</v>
      </c>
    </row>
    <row r="24" spans="1:13" ht="12" customHeight="1">
      <c r="A24" s="41">
        <v>1983</v>
      </c>
      <c r="B24" s="53">
        <f>'[1]Pop'!$B204</f>
        <v>233.322</v>
      </c>
      <c r="C24" s="57">
        <v>3295.53</v>
      </c>
      <c r="D24" s="57">
        <v>2</v>
      </c>
      <c r="E24" s="57">
        <v>864</v>
      </c>
      <c r="F24" s="57">
        <f t="shared" si="0"/>
        <v>4161.530000000001</v>
      </c>
      <c r="G24" s="57">
        <v>744</v>
      </c>
      <c r="H24" s="57">
        <v>563.3882800000006</v>
      </c>
      <c r="I24" s="57">
        <v>387.14172</v>
      </c>
      <c r="J24" s="57">
        <v>611</v>
      </c>
      <c r="K24" s="59">
        <f t="shared" si="1"/>
        <v>1856</v>
      </c>
      <c r="L24" s="57">
        <f t="shared" si="3"/>
        <v>1395.4887218045112</v>
      </c>
      <c r="M24" s="42">
        <f t="shared" si="2"/>
        <v>5.980956454189966</v>
      </c>
    </row>
    <row r="25" spans="1:13" ht="12" customHeight="1">
      <c r="A25" s="41">
        <v>1984</v>
      </c>
      <c r="B25" s="53">
        <f>'[1]Pop'!$B205</f>
        <v>235.385</v>
      </c>
      <c r="C25" s="57">
        <v>4405.945</v>
      </c>
      <c r="D25" s="57">
        <v>2</v>
      </c>
      <c r="E25" s="57">
        <v>611</v>
      </c>
      <c r="F25" s="57">
        <f t="shared" si="0"/>
        <v>5018.945</v>
      </c>
      <c r="G25" s="57">
        <v>860</v>
      </c>
      <c r="H25" s="57">
        <v>198.49387999999954</v>
      </c>
      <c r="I25" s="57">
        <v>625.4511200000001</v>
      </c>
      <c r="J25" s="57">
        <v>1424</v>
      </c>
      <c r="K25" s="59">
        <f aca="true" t="shared" si="4" ref="K25:K35">F25-G25-H25-I25-J25</f>
        <v>1911</v>
      </c>
      <c r="L25" s="57">
        <f t="shared" si="3"/>
        <v>1436.842105263158</v>
      </c>
      <c r="M25" s="42">
        <f t="shared" si="2"/>
        <v>6.104221191933037</v>
      </c>
    </row>
    <row r="26" spans="1:13" ht="12" customHeight="1">
      <c r="A26" s="41">
        <v>1985</v>
      </c>
      <c r="B26" s="53">
        <f>'[1]Pop'!$B206</f>
        <v>237.468</v>
      </c>
      <c r="C26" s="57">
        <v>4122.787</v>
      </c>
      <c r="D26" s="57">
        <v>2</v>
      </c>
      <c r="E26" s="57">
        <v>1424</v>
      </c>
      <c r="F26" s="57">
        <f t="shared" si="0"/>
        <v>5548.787</v>
      </c>
      <c r="G26" s="57">
        <v>1045.7</v>
      </c>
      <c r="H26" s="57">
        <v>822.5939900000003</v>
      </c>
      <c r="I26" s="57">
        <v>812.4930100000001</v>
      </c>
      <c r="J26" s="57">
        <v>845</v>
      </c>
      <c r="K26" s="59">
        <f t="shared" si="4"/>
        <v>2023</v>
      </c>
      <c r="L26" s="57">
        <f t="shared" si="3"/>
        <v>1521.0526315789473</v>
      </c>
      <c r="M26" s="42">
        <f t="shared" si="2"/>
        <v>6.4052951622068965</v>
      </c>
    </row>
    <row r="27" spans="1:13" ht="12" customHeight="1">
      <c r="A27" s="39">
        <v>1986</v>
      </c>
      <c r="B27" s="52">
        <f>'[1]Pop'!$B207</f>
        <v>239.638</v>
      </c>
      <c r="C27" s="56">
        <v>3697.085</v>
      </c>
      <c r="D27" s="56">
        <v>2</v>
      </c>
      <c r="E27" s="56">
        <v>845</v>
      </c>
      <c r="F27" s="56">
        <f t="shared" si="0"/>
        <v>4544.085</v>
      </c>
      <c r="G27" s="56">
        <v>664.86</v>
      </c>
      <c r="H27" s="56">
        <v>289.3289599999998</v>
      </c>
      <c r="I27" s="56">
        <v>513.89604</v>
      </c>
      <c r="J27" s="56">
        <v>1003</v>
      </c>
      <c r="K27" s="133">
        <f t="shared" si="4"/>
        <v>2073</v>
      </c>
      <c r="L27" s="56">
        <f t="shared" si="3"/>
        <v>1558.6466165413533</v>
      </c>
      <c r="M27" s="40">
        <f t="shared" si="2"/>
        <v>6.504171360724731</v>
      </c>
    </row>
    <row r="28" spans="1:13" ht="12" customHeight="1">
      <c r="A28" s="39">
        <v>1987</v>
      </c>
      <c r="B28" s="52">
        <f>'[1]Pop'!$B208</f>
        <v>241.784</v>
      </c>
      <c r="C28" s="56">
        <v>3616.01</v>
      </c>
      <c r="D28" s="56">
        <v>2.2987805120000004</v>
      </c>
      <c r="E28" s="56">
        <v>1003</v>
      </c>
      <c r="F28" s="56">
        <f t="shared" si="0"/>
        <v>4621.308780512</v>
      </c>
      <c r="G28" s="56">
        <v>619.6</v>
      </c>
      <c r="H28" s="56">
        <v>537.0961605120006</v>
      </c>
      <c r="I28" s="56">
        <v>560.2146200000001</v>
      </c>
      <c r="J28" s="56">
        <v>833.2579999999998</v>
      </c>
      <c r="K28" s="133">
        <f t="shared" si="4"/>
        <v>2071.14</v>
      </c>
      <c r="L28" s="56">
        <f t="shared" si="3"/>
        <v>1557.2481203007517</v>
      </c>
      <c r="M28" s="40">
        <f t="shared" si="2"/>
        <v>6.440658274744201</v>
      </c>
    </row>
    <row r="29" spans="1:13" ht="12" customHeight="1">
      <c r="A29" s="39">
        <v>1988</v>
      </c>
      <c r="B29" s="52">
        <f>'[1]Pop'!$B209</f>
        <v>243.981</v>
      </c>
      <c r="C29" s="56">
        <v>3980.917</v>
      </c>
      <c r="D29" s="56">
        <v>2.5714674860000004</v>
      </c>
      <c r="E29" s="56">
        <v>833.258</v>
      </c>
      <c r="F29" s="56">
        <f t="shared" si="0"/>
        <v>4816.746467486</v>
      </c>
      <c r="G29" s="56">
        <v>689.4</v>
      </c>
      <c r="H29" s="56">
        <v>215.67846748600005</v>
      </c>
      <c r="I29" s="56">
        <v>814.2260000000001</v>
      </c>
      <c r="J29" s="56">
        <v>842.7510000000002</v>
      </c>
      <c r="K29" s="133">
        <f t="shared" si="4"/>
        <v>2254.6910000000003</v>
      </c>
      <c r="L29" s="56">
        <f t="shared" si="3"/>
        <v>1695.2563909774437</v>
      </c>
      <c r="M29" s="40">
        <f t="shared" si="2"/>
        <v>6.948313151341472</v>
      </c>
    </row>
    <row r="30" spans="1:13" ht="12" customHeight="1">
      <c r="A30" s="39">
        <v>1989</v>
      </c>
      <c r="B30" s="52">
        <f>'[1]Pop'!$B210</f>
        <v>246.224</v>
      </c>
      <c r="C30" s="56">
        <v>3989.995</v>
      </c>
      <c r="D30" s="56">
        <v>4.198792976000001</v>
      </c>
      <c r="E30" s="56">
        <v>842.751</v>
      </c>
      <c r="F30" s="56">
        <f t="shared" si="0"/>
        <v>4836.944792976</v>
      </c>
      <c r="G30" s="56">
        <v>990.46</v>
      </c>
      <c r="H30" s="56">
        <v>208.80996297599995</v>
      </c>
      <c r="I30" s="56">
        <v>624.23683</v>
      </c>
      <c r="J30" s="56">
        <v>701</v>
      </c>
      <c r="K30" s="133">
        <f t="shared" si="4"/>
        <v>2312.438</v>
      </c>
      <c r="L30" s="56">
        <f t="shared" si="3"/>
        <v>1738.6751879699248</v>
      </c>
      <c r="M30" s="40">
        <f t="shared" si="2"/>
        <v>7.061355464820346</v>
      </c>
    </row>
    <row r="31" spans="1:13" ht="12" customHeight="1">
      <c r="A31" s="39">
        <v>1990</v>
      </c>
      <c r="B31" s="52">
        <f>'[1]Pop'!$B211</f>
        <v>248.659</v>
      </c>
      <c r="C31" s="56">
        <v>3603.65</v>
      </c>
      <c r="D31" s="56">
        <v>27.371321530000007</v>
      </c>
      <c r="E31" s="56">
        <v>701</v>
      </c>
      <c r="F31" s="56">
        <f t="shared" si="0"/>
        <v>4332.02132153</v>
      </c>
      <c r="G31" s="56">
        <v>654.9</v>
      </c>
      <c r="H31" s="56">
        <v>285.13636152999993</v>
      </c>
      <c r="I31" s="56">
        <v>688.55696</v>
      </c>
      <c r="J31" s="56">
        <v>683.46</v>
      </c>
      <c r="K31" s="133">
        <f t="shared" si="4"/>
        <v>2019.9679999999998</v>
      </c>
      <c r="L31" s="56">
        <f t="shared" si="3"/>
        <v>1518.772932330827</v>
      </c>
      <c r="M31" s="40">
        <f t="shared" si="2"/>
        <v>6.10785425957165</v>
      </c>
    </row>
    <row r="32" spans="1:13" ht="12" customHeight="1">
      <c r="A32" s="41">
        <v>1991</v>
      </c>
      <c r="B32" s="53">
        <f>'[1]Pop'!$B212</f>
        <v>251.889</v>
      </c>
      <c r="C32" s="57">
        <v>4926.57</v>
      </c>
      <c r="D32" s="57">
        <v>5.304201462000001</v>
      </c>
      <c r="E32" s="57">
        <v>683.46</v>
      </c>
      <c r="F32" s="57">
        <f t="shared" si="0"/>
        <v>5615.334201461999</v>
      </c>
      <c r="G32" s="57">
        <v>1001.8</v>
      </c>
      <c r="H32" s="57">
        <v>248.77782146199934</v>
      </c>
      <c r="I32" s="57">
        <v>1102.55138</v>
      </c>
      <c r="J32" s="57">
        <v>1055</v>
      </c>
      <c r="K32" s="59">
        <f t="shared" si="4"/>
        <v>2207.205</v>
      </c>
      <c r="L32" s="57">
        <f t="shared" si="3"/>
        <v>1659.5526315789473</v>
      </c>
      <c r="M32" s="42">
        <f t="shared" si="2"/>
        <v>6.5884283616154224</v>
      </c>
    </row>
    <row r="33" spans="1:13" ht="12" customHeight="1">
      <c r="A33" s="41">
        <v>1992</v>
      </c>
      <c r="B33" s="53">
        <f>'[1]Pop'!$B213</f>
        <v>255.214</v>
      </c>
      <c r="C33" s="57">
        <v>4284.416</v>
      </c>
      <c r="D33" s="57">
        <v>1.89121611</v>
      </c>
      <c r="E33" s="57">
        <v>1055</v>
      </c>
      <c r="F33" s="57">
        <f aca="true" t="shared" si="5" ref="F33:F41">SUM(C33,D33,E33)</f>
        <v>5341.30721611</v>
      </c>
      <c r="G33" s="57">
        <v>951</v>
      </c>
      <c r="H33" s="57">
        <v>27.297356109999782</v>
      </c>
      <c r="I33" s="57">
        <v>891.02286</v>
      </c>
      <c r="J33" s="57">
        <v>1350.096</v>
      </c>
      <c r="K33" s="59">
        <f t="shared" si="4"/>
        <v>2121.891</v>
      </c>
      <c r="L33" s="57">
        <f t="shared" si="3"/>
        <v>1595.4067669172932</v>
      </c>
      <c r="M33" s="42">
        <f t="shared" si="2"/>
        <v>6.251250977286878</v>
      </c>
    </row>
    <row r="34" spans="1:13" ht="12" customHeight="1">
      <c r="A34" s="41">
        <v>1993</v>
      </c>
      <c r="B34" s="53">
        <f>'[1]Pop'!$B214</f>
        <v>258.679</v>
      </c>
      <c r="C34" s="57">
        <v>3392.415</v>
      </c>
      <c r="D34" s="57">
        <v>1.8886</v>
      </c>
      <c r="E34" s="57">
        <v>1350.096</v>
      </c>
      <c r="F34" s="57">
        <f t="shared" si="5"/>
        <v>4744.399600000001</v>
      </c>
      <c r="G34" s="57">
        <v>532.55</v>
      </c>
      <c r="H34" s="57">
        <v>392.92518000000064</v>
      </c>
      <c r="I34" s="57">
        <v>669.88642</v>
      </c>
      <c r="J34" s="57">
        <v>1060.965</v>
      </c>
      <c r="K34" s="59">
        <f t="shared" si="4"/>
        <v>2088.0729999999994</v>
      </c>
      <c r="L34" s="57">
        <f t="shared" si="3"/>
        <v>1569.9796992481197</v>
      </c>
      <c r="M34" s="42">
        <f t="shared" si="2"/>
        <v>6.06921976367668</v>
      </c>
    </row>
    <row r="35" spans="1:13" ht="12" customHeight="1">
      <c r="A35" s="41">
        <v>1994</v>
      </c>
      <c r="B35" s="53">
        <f>'[1]Pop'!$B215</f>
        <v>261.919</v>
      </c>
      <c r="C35" s="57">
        <v>4247.455</v>
      </c>
      <c r="D35" s="58">
        <v>73.66205000000001</v>
      </c>
      <c r="E35" s="57">
        <v>1060.965</v>
      </c>
      <c r="F35" s="57">
        <f t="shared" si="5"/>
        <v>5382.08205</v>
      </c>
      <c r="G35" s="58">
        <v>878.1</v>
      </c>
      <c r="H35" s="57">
        <v>315.09012000000007</v>
      </c>
      <c r="I35" s="57">
        <v>981.83393</v>
      </c>
      <c r="J35" s="58">
        <v>1197.827</v>
      </c>
      <c r="K35" s="59">
        <f t="shared" si="4"/>
        <v>2009.231</v>
      </c>
      <c r="L35" s="57">
        <f t="shared" si="3"/>
        <v>1510.6999999999998</v>
      </c>
      <c r="M35" s="42">
        <f t="shared" si="2"/>
        <v>5.767813713399944</v>
      </c>
    </row>
    <row r="36" spans="1:13" ht="12" customHeight="1">
      <c r="A36" s="41">
        <v>1995</v>
      </c>
      <c r="B36" s="53">
        <f>'[1]Pop'!$B216</f>
        <v>265.044</v>
      </c>
      <c r="C36" s="57">
        <v>3461.475</v>
      </c>
      <c r="D36" s="57">
        <v>152.66804</v>
      </c>
      <c r="E36" s="57">
        <v>1197.827</v>
      </c>
      <c r="F36" s="57">
        <f t="shared" si="5"/>
        <v>4811.97004</v>
      </c>
      <c r="G36" s="57">
        <v>826</v>
      </c>
      <c r="H36" s="57">
        <v>236.37030999999956</v>
      </c>
      <c r="I36" s="57">
        <v>999.20373</v>
      </c>
      <c r="J36" s="57">
        <v>757.542</v>
      </c>
      <c r="K36" s="59">
        <f aca="true" t="shared" si="6" ref="K36:K50">F36-G36-H36-I36-J36</f>
        <v>1992.8540000000007</v>
      </c>
      <c r="L36" s="57">
        <f t="shared" si="3"/>
        <v>1498.386466165414</v>
      </c>
      <c r="M36" s="42">
        <f t="shared" si="2"/>
        <v>5.653349882153205</v>
      </c>
    </row>
    <row r="37" spans="1:13" ht="12" customHeight="1">
      <c r="A37" s="39">
        <v>1996</v>
      </c>
      <c r="B37" s="52">
        <f>'[1]Pop'!$B217</f>
        <v>268.151</v>
      </c>
      <c r="C37" s="56">
        <v>3661.205</v>
      </c>
      <c r="D37" s="56">
        <v>126.74235</v>
      </c>
      <c r="E37" s="56">
        <v>757.542</v>
      </c>
      <c r="F37" s="56">
        <f t="shared" si="5"/>
        <v>4545.48935</v>
      </c>
      <c r="G37" s="56">
        <v>668.48</v>
      </c>
      <c r="H37" s="56">
        <v>360.7670600000006</v>
      </c>
      <c r="I37" s="56">
        <v>692.1492900000001</v>
      </c>
      <c r="J37" s="56">
        <v>794.624</v>
      </c>
      <c r="K37" s="133">
        <f t="shared" si="6"/>
        <v>2029.468999999999</v>
      </c>
      <c r="L37" s="56">
        <f t="shared" si="3"/>
        <v>1525.9165413533826</v>
      </c>
      <c r="M37" s="40">
        <f t="shared" si="2"/>
        <v>5.690512216450368</v>
      </c>
    </row>
    <row r="38" spans="1:13" ht="12" customHeight="1">
      <c r="A38" s="39">
        <v>1997</v>
      </c>
      <c r="B38" s="52">
        <f>'[1]Pop'!$B218</f>
        <v>271.36</v>
      </c>
      <c r="C38" s="56">
        <v>3539.38</v>
      </c>
      <c r="D38" s="56">
        <v>141.293</v>
      </c>
      <c r="E38" s="56">
        <v>794.624</v>
      </c>
      <c r="F38" s="56">
        <f t="shared" si="5"/>
        <v>4475.2970000000005</v>
      </c>
      <c r="G38" s="56">
        <v>681.9</v>
      </c>
      <c r="H38" s="56">
        <v>302.10682999999926</v>
      </c>
      <c r="I38" s="56">
        <v>544.3011700000001</v>
      </c>
      <c r="J38" s="56">
        <v>848.485</v>
      </c>
      <c r="K38" s="133">
        <f t="shared" si="6"/>
        <v>2098.504000000001</v>
      </c>
      <c r="L38" s="56">
        <f t="shared" si="3"/>
        <v>1577.822556390978</v>
      </c>
      <c r="M38" s="40">
        <f t="shared" si="2"/>
        <v>5.8144993970776016</v>
      </c>
    </row>
    <row r="39" spans="1:13" ht="12" customHeight="1">
      <c r="A39" s="39">
        <v>1998</v>
      </c>
      <c r="B39" s="52">
        <f>'[1]Pop'!$B219</f>
        <v>274.626</v>
      </c>
      <c r="C39" s="56">
        <v>3963.44</v>
      </c>
      <c r="D39" s="56">
        <v>155.48691241553402</v>
      </c>
      <c r="E39" s="56">
        <v>848.485</v>
      </c>
      <c r="F39" s="56">
        <f t="shared" si="5"/>
        <v>4967.411912415534</v>
      </c>
      <c r="G39" s="56">
        <v>562.1</v>
      </c>
      <c r="H39" s="56">
        <v>400.8396624155339</v>
      </c>
      <c r="I39" s="56">
        <v>459.94725</v>
      </c>
      <c r="J39" s="56">
        <v>1391.725</v>
      </c>
      <c r="K39" s="133">
        <f t="shared" si="6"/>
        <v>2152.7999999999997</v>
      </c>
      <c r="L39" s="56">
        <f t="shared" si="3"/>
        <v>1618.646616541353</v>
      </c>
      <c r="M39" s="40">
        <f t="shared" si="2"/>
        <v>5.894003541330221</v>
      </c>
    </row>
    <row r="40" spans="1:13" ht="12" customHeight="1">
      <c r="A40" s="39">
        <v>1999</v>
      </c>
      <c r="B40" s="52">
        <f>'[1]Pop'!$B220</f>
        <v>277.79</v>
      </c>
      <c r="C40" s="56">
        <v>3829.49</v>
      </c>
      <c r="D40" s="56">
        <v>180.17103649337102</v>
      </c>
      <c r="E40" s="56">
        <v>1391.725</v>
      </c>
      <c r="F40" s="56">
        <f t="shared" si="5"/>
        <v>5401.386036493371</v>
      </c>
      <c r="G40" s="56">
        <v>742.6</v>
      </c>
      <c r="H40" s="56">
        <v>478.8775152933704</v>
      </c>
      <c r="I40" s="56">
        <v>713.09812</v>
      </c>
      <c r="J40" s="56">
        <v>1233.416</v>
      </c>
      <c r="K40" s="133">
        <f t="shared" si="6"/>
        <v>2233.3944012</v>
      </c>
      <c r="L40" s="56">
        <f t="shared" si="3"/>
        <v>1679.2439106766917</v>
      </c>
      <c r="M40" s="40">
        <f t="shared" si="2"/>
        <v>6.045012097903782</v>
      </c>
    </row>
    <row r="41" spans="1:13" ht="12" customHeight="1">
      <c r="A41" s="39">
        <v>2000</v>
      </c>
      <c r="B41" s="52">
        <f>'[1]Pop'!$B221</f>
        <v>280.976</v>
      </c>
      <c r="C41" s="56">
        <v>3265.505</v>
      </c>
      <c r="D41" s="56">
        <v>215.62572009799803</v>
      </c>
      <c r="E41" s="56">
        <v>1233.416</v>
      </c>
      <c r="F41" s="56">
        <f t="shared" si="5"/>
        <v>4714.546720097998</v>
      </c>
      <c r="G41" s="56">
        <v>527.2</v>
      </c>
      <c r="H41" s="56">
        <v>359.8045800979985</v>
      </c>
      <c r="I41" s="56">
        <v>547.3721400000001</v>
      </c>
      <c r="J41" s="56">
        <v>1096.57</v>
      </c>
      <c r="K41" s="133">
        <f t="shared" si="6"/>
        <v>2183.6000000000004</v>
      </c>
      <c r="L41" s="56">
        <f t="shared" si="3"/>
        <v>1641.8045112781956</v>
      </c>
      <c r="M41" s="40">
        <f aca="true" t="shared" si="7" ref="M41:M46">IF(L41=0,0,IF(B41=0,0,L41/B41))</f>
        <v>5.843219745736987</v>
      </c>
    </row>
    <row r="42" spans="1:13" ht="12" customHeight="1">
      <c r="A42" s="41">
        <v>2001</v>
      </c>
      <c r="B42" s="53">
        <f>'[1]Pop'!$B222</f>
        <v>283.920402</v>
      </c>
      <c r="C42" s="57">
        <v>4276.704</v>
      </c>
      <c r="D42" s="57">
        <v>202.808313446949</v>
      </c>
      <c r="E42" s="57">
        <v>1096.57</v>
      </c>
      <c r="F42" s="57">
        <f aca="true" t="shared" si="8" ref="F42:F47">SUM(C42,D42,E42)</f>
        <v>5576.082313446948</v>
      </c>
      <c r="G42" s="57">
        <v>699.7</v>
      </c>
      <c r="H42" s="57">
        <v>481.71322344694863</v>
      </c>
      <c r="I42" s="57">
        <v>693.1600900000001</v>
      </c>
      <c r="J42" s="57">
        <v>1476.409</v>
      </c>
      <c r="K42" s="59">
        <f t="shared" si="6"/>
        <v>2225.099999999999</v>
      </c>
      <c r="L42" s="57">
        <f t="shared" si="3"/>
        <v>1673.0075187969917</v>
      </c>
      <c r="M42" s="42">
        <f t="shared" si="7"/>
        <v>5.89252306988841</v>
      </c>
    </row>
    <row r="43" spans="1:13" ht="12" customHeight="1">
      <c r="A43" s="41">
        <v>2002</v>
      </c>
      <c r="B43" s="53">
        <f>'[1]Pop'!$B223</f>
        <v>286.78756</v>
      </c>
      <c r="C43" s="57">
        <v>3321.04</v>
      </c>
      <c r="D43" s="57">
        <v>75.371875979085</v>
      </c>
      <c r="E43" s="57">
        <v>1476.409</v>
      </c>
      <c r="F43" s="57">
        <f t="shared" si="8"/>
        <v>4872.820875979085</v>
      </c>
      <c r="G43" s="57">
        <v>489.9</v>
      </c>
      <c r="H43" s="57">
        <v>409.8198559790858</v>
      </c>
      <c r="I43" s="57">
        <v>856.77802</v>
      </c>
      <c r="J43" s="57">
        <v>875.123</v>
      </c>
      <c r="K43" s="59">
        <f t="shared" si="6"/>
        <v>2241.1999999999994</v>
      </c>
      <c r="L43" s="57">
        <f t="shared" si="3"/>
        <v>1685.1127819548867</v>
      </c>
      <c r="M43" s="42">
        <f t="shared" si="7"/>
        <v>5.875822444860882</v>
      </c>
    </row>
    <row r="44" spans="1:13" ht="12" customHeight="1">
      <c r="A44" s="41">
        <v>2003</v>
      </c>
      <c r="B44" s="53">
        <f>'[1]Pop'!$B224</f>
        <v>289.517581</v>
      </c>
      <c r="C44" s="59">
        <v>4144.15</v>
      </c>
      <c r="D44" s="59">
        <v>38.0875196974104</v>
      </c>
      <c r="E44" s="59">
        <v>875.123</v>
      </c>
      <c r="F44" s="57">
        <f t="shared" si="8"/>
        <v>5057.3605196974095</v>
      </c>
      <c r="G44" s="59">
        <v>515.9</v>
      </c>
      <c r="H44" s="57">
        <v>428.7103796974088</v>
      </c>
      <c r="I44" s="57">
        <v>535.9341400000001</v>
      </c>
      <c r="J44" s="59">
        <v>1120.916</v>
      </c>
      <c r="K44" s="59">
        <f t="shared" si="6"/>
        <v>2455.9000000000005</v>
      </c>
      <c r="L44" s="57">
        <f t="shared" si="3"/>
        <v>1846.541353383459</v>
      </c>
      <c r="M44" s="42">
        <f t="shared" si="7"/>
        <v>6.3779938579393525</v>
      </c>
    </row>
    <row r="45" spans="1:13" ht="12" customHeight="1">
      <c r="A45" s="41">
        <v>2004</v>
      </c>
      <c r="B45" s="53">
        <f>'[1]Pop'!$B225</f>
        <v>292.19189</v>
      </c>
      <c r="C45" s="59">
        <v>4288.2</v>
      </c>
      <c r="D45" s="59">
        <v>36.8632318123188</v>
      </c>
      <c r="E45" s="59">
        <v>1120.916</v>
      </c>
      <c r="F45" s="57">
        <f t="shared" si="8"/>
        <v>5445.979231812319</v>
      </c>
      <c r="G45" s="59">
        <v>491</v>
      </c>
      <c r="H45" s="57">
        <v>547.0314618123193</v>
      </c>
      <c r="I45" s="57">
        <v>393.37277</v>
      </c>
      <c r="J45" s="59">
        <v>1414.575</v>
      </c>
      <c r="K45" s="59">
        <f t="shared" si="6"/>
        <v>2600</v>
      </c>
      <c r="L45" s="57">
        <f t="shared" si="3"/>
        <v>1954.8872180451126</v>
      </c>
      <c r="M45" s="42">
        <f t="shared" si="7"/>
        <v>6.690422578275915</v>
      </c>
    </row>
    <row r="46" spans="1:13" ht="12" customHeight="1">
      <c r="A46" s="41">
        <v>2005</v>
      </c>
      <c r="B46" s="53">
        <f>'[1]Pop'!$B226</f>
        <v>294.914085</v>
      </c>
      <c r="C46" s="59">
        <v>4869.86</v>
      </c>
      <c r="D46" s="59">
        <v>32.0997939031854</v>
      </c>
      <c r="E46" s="59">
        <v>1414.575</v>
      </c>
      <c r="F46" s="57">
        <f t="shared" si="8"/>
        <v>6316.534793903184</v>
      </c>
      <c r="G46" s="59">
        <v>491</v>
      </c>
      <c r="H46" s="57">
        <v>500.50818390318545</v>
      </c>
      <c r="I46" s="57">
        <v>542.39661</v>
      </c>
      <c r="J46" s="59">
        <v>2166.63</v>
      </c>
      <c r="K46" s="59">
        <f t="shared" si="6"/>
        <v>2615.999999999999</v>
      </c>
      <c r="L46" s="57">
        <f t="shared" si="3"/>
        <v>1966.9172932330819</v>
      </c>
      <c r="M46" s="42">
        <f t="shared" si="7"/>
        <v>6.669458643296341</v>
      </c>
    </row>
    <row r="47" spans="1:13" ht="12" customHeight="1">
      <c r="A47" s="39">
        <v>2006</v>
      </c>
      <c r="B47" s="52">
        <f>'[1]Pop'!$B227</f>
        <v>297.646557</v>
      </c>
      <c r="C47" s="60">
        <v>3464.25</v>
      </c>
      <c r="D47" s="61">
        <v>60.9619546738566</v>
      </c>
      <c r="E47" s="60">
        <v>2166.63</v>
      </c>
      <c r="F47" s="56">
        <f t="shared" si="8"/>
        <v>5691.841954673857</v>
      </c>
      <c r="G47" s="60">
        <v>603.00042811642</v>
      </c>
      <c r="H47" s="56">
        <v>470.7717765574366</v>
      </c>
      <c r="I47" s="56">
        <v>512.54875</v>
      </c>
      <c r="J47" s="60">
        <v>1520.121</v>
      </c>
      <c r="K47" s="133">
        <f t="shared" si="6"/>
        <v>2585.4000000000005</v>
      </c>
      <c r="L47" s="56">
        <f t="shared" si="3"/>
        <v>1943.9097744360906</v>
      </c>
      <c r="M47" s="40">
        <f aca="true" t="shared" si="9" ref="M47:M52">IF(L47=0,0,IF(B47=0,0,L47/B47))</f>
        <v>6.530933178024602</v>
      </c>
    </row>
    <row r="48" spans="1:13" ht="12" customHeight="1">
      <c r="A48" s="39">
        <v>2007</v>
      </c>
      <c r="B48" s="52">
        <f>'[1]Pop'!$B228</f>
        <v>300.574481</v>
      </c>
      <c r="C48" s="60">
        <v>3672.25</v>
      </c>
      <c r="D48" s="60">
        <v>72.9394633950948</v>
      </c>
      <c r="E48" s="60">
        <v>1520.121</v>
      </c>
      <c r="F48" s="56">
        <f aca="true" t="shared" si="10" ref="F48:F59">SUM(C48,D48,E48)</f>
        <v>5265.310463395095</v>
      </c>
      <c r="G48" s="60">
        <v>750.1467691112251</v>
      </c>
      <c r="H48" s="56">
        <v>471.26329428387</v>
      </c>
      <c r="I48" s="56">
        <v>496.06340000000006</v>
      </c>
      <c r="J48" s="60">
        <v>1031.307</v>
      </c>
      <c r="K48" s="133">
        <f t="shared" si="6"/>
        <v>2516.5300000000007</v>
      </c>
      <c r="L48" s="56">
        <f t="shared" si="3"/>
        <v>1892.1278195488726</v>
      </c>
      <c r="M48" s="40">
        <f t="shared" si="9"/>
        <v>6.2950381324916025</v>
      </c>
    </row>
    <row r="49" spans="1:13" ht="12" customHeight="1">
      <c r="A49" s="39">
        <v>2008</v>
      </c>
      <c r="B49" s="52">
        <f>'[1]Pop'!$B229</f>
        <v>303.506469</v>
      </c>
      <c r="C49" s="60">
        <v>5162.4</v>
      </c>
      <c r="D49" s="60">
        <v>85.78802091407941</v>
      </c>
      <c r="E49" s="60">
        <v>1031.307</v>
      </c>
      <c r="F49" s="56">
        <f t="shared" si="10"/>
        <v>6279.495020914079</v>
      </c>
      <c r="G49" s="60">
        <v>726.5604927210336</v>
      </c>
      <c r="H49" s="56">
        <v>406.9038481930447</v>
      </c>
      <c r="I49" s="56">
        <v>444.61368</v>
      </c>
      <c r="J49" s="60">
        <v>2130.1</v>
      </c>
      <c r="K49" s="133">
        <f t="shared" si="6"/>
        <v>2571.3170000000005</v>
      </c>
      <c r="L49" s="56">
        <f t="shared" si="3"/>
        <v>1933.3210526315793</v>
      </c>
      <c r="M49" s="40">
        <f t="shared" si="9"/>
        <v>6.36995006729685</v>
      </c>
    </row>
    <row r="50" spans="1:13" ht="12" customHeight="1">
      <c r="A50" s="39">
        <v>2009</v>
      </c>
      <c r="B50" s="52">
        <f>'[1]Pop'!$B230</f>
        <v>306.207719</v>
      </c>
      <c r="C50" s="60">
        <v>3691.65</v>
      </c>
      <c r="D50" s="60">
        <v>71.9723171085282</v>
      </c>
      <c r="E50" s="60">
        <v>2130.1</v>
      </c>
      <c r="F50" s="56">
        <f t="shared" si="10"/>
        <v>5893.722317108528</v>
      </c>
      <c r="G50" s="60">
        <v>592.2518358290467</v>
      </c>
      <c r="H50" s="56">
        <v>363.2314112794811</v>
      </c>
      <c r="I50" s="56">
        <v>434.61607000000004</v>
      </c>
      <c r="J50" s="60">
        <v>1828.748</v>
      </c>
      <c r="K50" s="133">
        <f t="shared" si="6"/>
        <v>2674.8749999999995</v>
      </c>
      <c r="L50" s="56">
        <f aca="true" t="shared" si="11" ref="L50:L55">K50/1.33</f>
        <v>2011.1842105263154</v>
      </c>
      <c r="M50" s="40">
        <f t="shared" si="9"/>
        <v>6.568038902135957</v>
      </c>
    </row>
    <row r="51" spans="1:13" ht="12" customHeight="1">
      <c r="A51" s="39">
        <v>2010</v>
      </c>
      <c r="B51" s="52">
        <f>'[1]Pop'!$B231</f>
        <v>308.833264</v>
      </c>
      <c r="C51" s="60">
        <v>4156.84</v>
      </c>
      <c r="D51" s="60">
        <v>64.5919124166918</v>
      </c>
      <c r="E51" s="60">
        <v>1828.748</v>
      </c>
      <c r="F51" s="56">
        <f t="shared" si="10"/>
        <v>6050.179912416692</v>
      </c>
      <c r="G51" s="60">
        <v>606.0833491222604</v>
      </c>
      <c r="H51" s="56">
        <v>501.70495329443065</v>
      </c>
      <c r="I51" s="56">
        <v>586.5526100000001</v>
      </c>
      <c r="J51" s="60">
        <v>1515.939</v>
      </c>
      <c r="K51" s="133">
        <f aca="true" t="shared" si="12" ref="K51:K56">F51-G51-H51-I51-J51</f>
        <v>2839.9000000000005</v>
      </c>
      <c r="L51" s="56">
        <f t="shared" si="11"/>
        <v>2135.263157894737</v>
      </c>
      <c r="M51" s="40">
        <f t="shared" si="9"/>
        <v>6.9139675248671955</v>
      </c>
    </row>
    <row r="52" spans="1:13" ht="12" customHeight="1">
      <c r="A52" s="127">
        <v>2011</v>
      </c>
      <c r="B52" s="128">
        <f>'[1]Pop'!$B232</f>
        <v>310.946962</v>
      </c>
      <c r="C52" s="129">
        <v>3658.59</v>
      </c>
      <c r="D52" s="129">
        <v>253.8966184896708</v>
      </c>
      <c r="E52" s="129">
        <v>1515.939</v>
      </c>
      <c r="F52" s="130">
        <f t="shared" si="10"/>
        <v>5428.425618489671</v>
      </c>
      <c r="G52" s="129">
        <v>546.185898847594</v>
      </c>
      <c r="H52" s="130">
        <v>468.94666464207694</v>
      </c>
      <c r="I52" s="130">
        <v>604.962055</v>
      </c>
      <c r="J52" s="129">
        <v>1003.331</v>
      </c>
      <c r="K52" s="59">
        <f t="shared" si="12"/>
        <v>2805</v>
      </c>
      <c r="L52" s="130">
        <f t="shared" si="11"/>
        <v>2109.022556390977</v>
      </c>
      <c r="M52" s="131">
        <f t="shared" si="9"/>
        <v>6.7825797133563155</v>
      </c>
    </row>
    <row r="53" spans="1:13" ht="12" customHeight="1">
      <c r="A53" s="127">
        <v>2012</v>
      </c>
      <c r="B53" s="128">
        <f>'[1]Pop'!$B233</f>
        <v>313.149997</v>
      </c>
      <c r="C53" s="129">
        <v>6753.88</v>
      </c>
      <c r="D53" s="129">
        <v>118.86348351109682</v>
      </c>
      <c r="E53" s="129">
        <v>1003.331</v>
      </c>
      <c r="F53" s="130">
        <f t="shared" si="10"/>
        <v>7876.074483511097</v>
      </c>
      <c r="G53" s="129">
        <v>1195.334830081745</v>
      </c>
      <c r="H53" s="130">
        <v>517.7123884293528</v>
      </c>
      <c r="I53" s="130">
        <v>657.4422649999999</v>
      </c>
      <c r="J53" s="129">
        <v>2770.749</v>
      </c>
      <c r="K53" s="59">
        <f t="shared" si="12"/>
        <v>2734.8359999999993</v>
      </c>
      <c r="L53" s="130">
        <f t="shared" si="11"/>
        <v>2056.2676691729316</v>
      </c>
      <c r="M53" s="131">
        <f aca="true" t="shared" si="13" ref="M53:M58">IF(L53=0,0,IF(B53=0,0,L53/B53))</f>
        <v>6.566398495520125</v>
      </c>
    </row>
    <row r="54" spans="1:13" ht="12" customHeight="1">
      <c r="A54" s="127">
        <v>2013</v>
      </c>
      <c r="B54" s="128">
        <f>'[1]Pop'!$B234</f>
        <v>315.335976</v>
      </c>
      <c r="C54" s="129">
        <v>4173.17</v>
      </c>
      <c r="D54" s="129">
        <v>87.7643377713144</v>
      </c>
      <c r="E54" s="129">
        <v>2770.749</v>
      </c>
      <c r="F54" s="130">
        <f t="shared" si="10"/>
        <v>7031.683337771315</v>
      </c>
      <c r="G54" s="129">
        <v>1095.8511039406771</v>
      </c>
      <c r="H54" s="130">
        <v>529.2916578306376</v>
      </c>
      <c r="I54" s="130">
        <v>662.863576</v>
      </c>
      <c r="J54" s="129">
        <v>1857.777</v>
      </c>
      <c r="K54" s="129">
        <f t="shared" si="12"/>
        <v>2885.8999999999996</v>
      </c>
      <c r="L54" s="130">
        <f t="shared" si="11"/>
        <v>2169.84962406015</v>
      </c>
      <c r="M54" s="131">
        <f t="shared" si="13"/>
        <v>6.881072218858243</v>
      </c>
    </row>
    <row r="55" spans="1:13" ht="12" customHeight="1">
      <c r="A55" s="127">
        <v>2014</v>
      </c>
      <c r="B55" s="128">
        <f>'[1]Pop'!$B235</f>
        <v>317.519206</v>
      </c>
      <c r="C55" s="129">
        <v>5188.665</v>
      </c>
      <c r="D55" s="129">
        <v>89.64837752919301</v>
      </c>
      <c r="E55" s="129">
        <v>1857.777</v>
      </c>
      <c r="F55" s="130">
        <f t="shared" si="10"/>
        <v>7136.090377529193</v>
      </c>
      <c r="G55" s="129">
        <v>1080.867324197136</v>
      </c>
      <c r="H55" s="130">
        <v>333.318612332057</v>
      </c>
      <c r="I55" s="130">
        <v>675.400441</v>
      </c>
      <c r="J55" s="129">
        <v>2101.017</v>
      </c>
      <c r="K55" s="129">
        <f t="shared" si="12"/>
        <v>2945.486999999999</v>
      </c>
      <c r="L55" s="130">
        <f t="shared" si="11"/>
        <v>2214.6518796992473</v>
      </c>
      <c r="M55" s="131">
        <f t="shared" si="13"/>
        <v>6.974859592270608</v>
      </c>
    </row>
    <row r="56" spans="1:13" ht="12" customHeight="1">
      <c r="A56" s="127">
        <v>2015</v>
      </c>
      <c r="B56" s="128">
        <f>'[1]Pop'!$B236</f>
        <v>319.83219</v>
      </c>
      <c r="C56" s="129">
        <v>6001.357</v>
      </c>
      <c r="D56" s="129">
        <v>94.43356227065881</v>
      </c>
      <c r="E56" s="129">
        <v>2101.017</v>
      </c>
      <c r="F56" s="130">
        <f t="shared" si="10"/>
        <v>8196.807562270658</v>
      </c>
      <c r="G56" s="129">
        <v>1544.420133279181</v>
      </c>
      <c r="H56" s="130">
        <v>1008.6330189914779</v>
      </c>
      <c r="I56" s="130">
        <v>708.8494099999999</v>
      </c>
      <c r="J56" s="129">
        <v>1790.905</v>
      </c>
      <c r="K56" s="129">
        <f t="shared" si="12"/>
        <v>3144</v>
      </c>
      <c r="L56" s="130">
        <f>K56/1.33</f>
        <v>2363.90977443609</v>
      </c>
      <c r="M56" s="131">
        <f t="shared" si="13"/>
        <v>7.3910939809907505</v>
      </c>
    </row>
    <row r="57" spans="1:13" ht="12" customHeight="1">
      <c r="A57" s="145">
        <v>2016</v>
      </c>
      <c r="B57" s="146">
        <f>'[1]Pop'!$B237</f>
        <v>322.114094</v>
      </c>
      <c r="C57" s="133">
        <v>5581.57</v>
      </c>
      <c r="D57" s="133">
        <v>161.66154341737263</v>
      </c>
      <c r="E57" s="133">
        <v>1790.905</v>
      </c>
      <c r="F57" s="147">
        <f t="shared" si="10"/>
        <v>7534.136543417372</v>
      </c>
      <c r="G57" s="133">
        <v>1327.9434964018044</v>
      </c>
      <c r="H57" s="147">
        <v>792.8663690155681</v>
      </c>
      <c r="I57" s="147">
        <v>879.734678</v>
      </c>
      <c r="J57" s="133">
        <v>1441.592</v>
      </c>
      <c r="K57" s="133">
        <f>F57-G57-H57-I57-J57</f>
        <v>3091.9999999999995</v>
      </c>
      <c r="L57" s="147">
        <f>K57/1.33</f>
        <v>2324.8120300751875</v>
      </c>
      <c r="M57" s="148">
        <f t="shared" si="13"/>
        <v>7.217355817020498</v>
      </c>
    </row>
    <row r="58" spans="1:13" ht="12" customHeight="1">
      <c r="A58" s="145">
        <v>2017</v>
      </c>
      <c r="B58" s="146">
        <f>'[1]Pop'!$B238</f>
        <v>324.296746</v>
      </c>
      <c r="C58" s="161">
        <v>7115.41</v>
      </c>
      <c r="D58" s="133">
        <v>170.61888732942063</v>
      </c>
      <c r="E58" s="161">
        <v>1441.592</v>
      </c>
      <c r="F58" s="147">
        <f t="shared" si="10"/>
        <v>8727.62088732942</v>
      </c>
      <c r="G58" s="161">
        <v>1271.3445484938775</v>
      </c>
      <c r="H58" s="147">
        <v>885.5725888355446</v>
      </c>
      <c r="I58" s="162">
        <v>704.82375</v>
      </c>
      <c r="J58" s="133">
        <v>2717.08</v>
      </c>
      <c r="K58" s="133">
        <f>F58-G58-H58-I58-J58</f>
        <v>3148.7999999999975</v>
      </c>
      <c r="L58" s="147">
        <f>K58/1.33</f>
        <v>2367.518796992479</v>
      </c>
      <c r="M58" s="148">
        <f t="shared" si="13"/>
        <v>7.300470406176938</v>
      </c>
    </row>
    <row r="59" spans="1:13" ht="12" customHeight="1" thickBot="1">
      <c r="A59" s="145">
        <v>2018</v>
      </c>
      <c r="B59" s="146">
        <f>'[1]Pop'!$B239</f>
        <v>326.163263</v>
      </c>
      <c r="C59" s="161">
        <v>5495.935</v>
      </c>
      <c r="D59" s="163">
        <v>117.340323619491</v>
      </c>
      <c r="E59" s="161">
        <v>2717.08</v>
      </c>
      <c r="F59" s="147">
        <f t="shared" si="10"/>
        <v>8330.355323619491</v>
      </c>
      <c r="G59" s="161">
        <v>1197.7913789610875</v>
      </c>
      <c r="H59" s="188">
        <v>963.8054106584032</v>
      </c>
      <c r="I59" s="188">
        <v>648.3685340000001</v>
      </c>
      <c r="J59" s="85">
        <v>2421.09</v>
      </c>
      <c r="K59" s="133">
        <f>F59-G59-H59-I59-J59</f>
        <v>3099.3</v>
      </c>
      <c r="L59" s="147">
        <f>K59/1.33</f>
        <v>2330.3007518796994</v>
      </c>
      <c r="M59" s="148">
        <f>IF(L59=0,0,IF(B59=0,0,L59/B59))</f>
        <v>7.144583759820001</v>
      </c>
    </row>
    <row r="60" spans="1:13" ht="12" customHeight="1" thickTop="1">
      <c r="A60" s="253" t="s">
        <v>114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5"/>
    </row>
    <row r="61" spans="1:13" ht="12" customHeight="1">
      <c r="A61" s="256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8"/>
    </row>
    <row r="62" spans="1:13" ht="12" customHeight="1">
      <c r="A62" s="241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3"/>
    </row>
    <row r="63" spans="1:13" ht="12" customHeight="1">
      <c r="A63" s="238" t="s">
        <v>113</v>
      </c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40"/>
    </row>
    <row r="64" spans="10:12" ht="12" customHeight="1">
      <c r="J64" s="27"/>
      <c r="L64" s="27"/>
    </row>
    <row r="65" spans="10:12" ht="12" customHeight="1">
      <c r="J65" s="27"/>
      <c r="L65" s="27"/>
    </row>
    <row r="66" spans="9:12" ht="12" customHeight="1">
      <c r="I66" s="27" t="s">
        <v>74</v>
      </c>
      <c r="J66" s="27"/>
      <c r="L66" s="27"/>
    </row>
    <row r="67" spans="3:12" ht="12" customHeight="1">
      <c r="C67" s="182"/>
      <c r="D67" s="186"/>
      <c r="E67" s="185"/>
      <c r="F67" s="183"/>
      <c r="J67" s="27"/>
      <c r="L67" s="27"/>
    </row>
    <row r="68" spans="6:12" ht="12" customHeight="1">
      <c r="F68" s="184"/>
      <c r="J68" s="27"/>
      <c r="L68" s="27"/>
    </row>
    <row r="69" spans="10:12" ht="12" customHeight="1">
      <c r="J69" s="27"/>
      <c r="L69" s="27"/>
    </row>
    <row r="70" spans="3:12" ht="12" customHeight="1">
      <c r="C70" s="189"/>
      <c r="D70" s="183"/>
      <c r="E70" s="183"/>
      <c r="F70" s="183"/>
      <c r="G70" s="183"/>
      <c r="H70" s="183"/>
      <c r="I70" s="183"/>
      <c r="J70" s="183"/>
      <c r="K70" s="183"/>
      <c r="L70" s="27"/>
    </row>
    <row r="71" spans="3:12" ht="12" customHeight="1">
      <c r="C71" s="182"/>
      <c r="D71" s="183"/>
      <c r="E71" s="183"/>
      <c r="F71" s="183"/>
      <c r="G71" s="183"/>
      <c r="H71" s="183"/>
      <c r="I71" s="183"/>
      <c r="J71" s="183"/>
      <c r="K71" s="183"/>
      <c r="L71" s="27"/>
    </row>
    <row r="72" spans="3:12" ht="12" customHeight="1">
      <c r="C72" s="182"/>
      <c r="D72" s="183"/>
      <c r="E72" s="183"/>
      <c r="F72" s="187"/>
      <c r="G72" s="183"/>
      <c r="H72" s="183"/>
      <c r="I72" s="183"/>
      <c r="J72" s="183"/>
      <c r="K72" s="183"/>
      <c r="L72" s="27"/>
    </row>
    <row r="73" spans="3:12" ht="12" customHeight="1">
      <c r="C73" s="183"/>
      <c r="F73" s="187"/>
      <c r="J73" s="27"/>
      <c r="L73" s="27"/>
    </row>
    <row r="74" spans="10:12" ht="12" customHeight="1">
      <c r="J74" s="27"/>
      <c r="L74" s="27"/>
    </row>
    <row r="75" ht="12" customHeight="1">
      <c r="L75" s="27"/>
    </row>
    <row r="76" ht="12" customHeight="1">
      <c r="L76" s="27"/>
    </row>
    <row r="77" ht="12" customHeight="1">
      <c r="L77" s="27"/>
    </row>
    <row r="78" ht="12" customHeight="1">
      <c r="L78" s="27"/>
    </row>
    <row r="79" ht="12" customHeight="1">
      <c r="L79" s="27"/>
    </row>
    <row r="80" ht="12" customHeight="1">
      <c r="L80" s="27"/>
    </row>
    <row r="81" ht="12" customHeight="1">
      <c r="L81" s="27"/>
    </row>
    <row r="82" ht="12" customHeight="1">
      <c r="L82" s="27"/>
    </row>
    <row r="83" ht="12" customHeight="1">
      <c r="L83" s="27"/>
    </row>
  </sheetData>
  <sheetProtection/>
  <mergeCells count="21">
    <mergeCell ref="G2:J2"/>
    <mergeCell ref="A60:M61"/>
    <mergeCell ref="E3:E6"/>
    <mergeCell ref="C3:C6"/>
    <mergeCell ref="L1:M1"/>
    <mergeCell ref="D3:D6"/>
    <mergeCell ref="F3:F6"/>
    <mergeCell ref="A1:K1"/>
    <mergeCell ref="G3:G6"/>
    <mergeCell ref="I3:I6"/>
    <mergeCell ref="K4:K6"/>
    <mergeCell ref="A2:A6"/>
    <mergeCell ref="K2:M3"/>
    <mergeCell ref="B2:B6"/>
    <mergeCell ref="J3:J6"/>
    <mergeCell ref="A63:M63"/>
    <mergeCell ref="A62:M62"/>
    <mergeCell ref="H3:H6"/>
    <mergeCell ref="L5:L6"/>
    <mergeCell ref="M5:M6"/>
    <mergeCell ref="C7:L7"/>
  </mergeCells>
  <printOptions horizontalCentered="1" verticalCentered="1"/>
  <pageMargins left="0.5" right="0.5" top="0.5" bottom="0.5" header="0.199305556" footer="0.199305556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86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M1"/>
    </sheetView>
  </sheetViews>
  <sheetFormatPr defaultColWidth="12.7109375" defaultRowHeight="12" customHeight="1"/>
  <cols>
    <col min="1" max="1" width="12.7109375" style="4" customWidth="1"/>
    <col min="2" max="2" width="12.7109375" style="5" customWidth="1"/>
    <col min="3" max="9" width="12.7109375" style="14" customWidth="1"/>
    <col min="10" max="10" width="12.7109375" style="13" customWidth="1"/>
    <col min="11" max="14" width="12.7109375" style="6" customWidth="1"/>
    <col min="15" max="15" width="12.7109375" style="24" customWidth="1"/>
    <col min="16" max="16384" width="12.7109375" style="7" customWidth="1"/>
  </cols>
  <sheetData>
    <row r="1" spans="1:15" s="54" customFormat="1" ht="12" customHeight="1" thickBot="1">
      <c r="A1" s="280" t="s">
        <v>84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79" t="s">
        <v>8</v>
      </c>
      <c r="O1" s="279"/>
    </row>
    <row r="2" spans="1:15" ht="12" customHeight="1" thickTop="1">
      <c r="A2" s="202" t="s">
        <v>36</v>
      </c>
      <c r="B2" s="225" t="s">
        <v>35</v>
      </c>
      <c r="C2" s="20" t="s">
        <v>61</v>
      </c>
      <c r="D2" s="15"/>
      <c r="E2" s="15"/>
      <c r="F2" s="15"/>
      <c r="G2" s="20"/>
      <c r="H2" s="292" t="s">
        <v>71</v>
      </c>
      <c r="I2" s="285" t="s">
        <v>101</v>
      </c>
      <c r="J2" s="289" t="s">
        <v>103</v>
      </c>
      <c r="K2" s="16" t="s">
        <v>104</v>
      </c>
      <c r="L2" s="16"/>
      <c r="M2" s="16"/>
      <c r="N2" s="16"/>
      <c r="O2" s="16"/>
    </row>
    <row r="3" spans="1:15" ht="12" customHeight="1">
      <c r="A3" s="203"/>
      <c r="B3" s="226"/>
      <c r="C3" s="276" t="s">
        <v>95</v>
      </c>
      <c r="D3" s="282" t="s">
        <v>97</v>
      </c>
      <c r="E3" s="276" t="s">
        <v>98</v>
      </c>
      <c r="F3" s="282" t="s">
        <v>37</v>
      </c>
      <c r="G3" s="276" t="s">
        <v>3</v>
      </c>
      <c r="H3" s="277"/>
      <c r="I3" s="283"/>
      <c r="J3" s="290"/>
      <c r="K3" s="222" t="s">
        <v>95</v>
      </c>
      <c r="L3" s="222" t="s">
        <v>102</v>
      </c>
      <c r="M3" s="222" t="s">
        <v>98</v>
      </c>
      <c r="N3" s="199" t="s">
        <v>19</v>
      </c>
      <c r="O3" s="286" t="s">
        <v>3</v>
      </c>
    </row>
    <row r="4" spans="1:15" ht="12" customHeight="1">
      <c r="A4" s="203"/>
      <c r="B4" s="226"/>
      <c r="C4" s="277"/>
      <c r="D4" s="283"/>
      <c r="E4" s="277"/>
      <c r="F4" s="283"/>
      <c r="G4" s="277"/>
      <c r="H4" s="277"/>
      <c r="I4" s="283"/>
      <c r="J4" s="290"/>
      <c r="K4" s="223"/>
      <c r="L4" s="223"/>
      <c r="M4" s="223"/>
      <c r="N4" s="200"/>
      <c r="O4" s="287"/>
    </row>
    <row r="5" spans="1:15" ht="12" customHeight="1">
      <c r="A5" s="203"/>
      <c r="B5" s="226"/>
      <c r="C5" s="277"/>
      <c r="D5" s="283"/>
      <c r="E5" s="277"/>
      <c r="F5" s="283"/>
      <c r="G5" s="277"/>
      <c r="H5" s="277"/>
      <c r="I5" s="283"/>
      <c r="J5" s="290"/>
      <c r="K5" s="223"/>
      <c r="L5" s="223"/>
      <c r="M5" s="223"/>
      <c r="N5" s="200"/>
      <c r="O5" s="287"/>
    </row>
    <row r="6" spans="1:15" ht="12" customHeight="1">
      <c r="A6" s="204"/>
      <c r="B6" s="227"/>
      <c r="C6" s="278"/>
      <c r="D6" s="284"/>
      <c r="E6" s="278"/>
      <c r="F6" s="284"/>
      <c r="G6" s="278"/>
      <c r="H6" s="278"/>
      <c r="I6" s="284"/>
      <c r="J6" s="291"/>
      <c r="K6" s="224"/>
      <c r="L6" s="224"/>
      <c r="M6" s="224"/>
      <c r="N6" s="201"/>
      <c r="O6" s="288"/>
    </row>
    <row r="7" spans="1:15" ht="12" customHeight="1">
      <c r="A7" s="9"/>
      <c r="B7" s="124" t="s">
        <v>45</v>
      </c>
      <c r="C7" s="281" t="s">
        <v>59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</row>
    <row r="8" spans="1:15" ht="12" customHeight="1">
      <c r="A8" s="35">
        <v>1967</v>
      </c>
      <c r="B8" s="48">
        <f>'[1]Pop'!$B188</f>
        <v>197.736</v>
      </c>
      <c r="C8" s="62">
        <v>232.6</v>
      </c>
      <c r="D8" s="62">
        <v>536.1</v>
      </c>
      <c r="E8" s="62">
        <v>216.1</v>
      </c>
      <c r="F8" s="62">
        <v>17.2</v>
      </c>
      <c r="G8" s="62">
        <f>SUM(C8,D8,E8,F8)</f>
        <v>1002.0000000000001</v>
      </c>
      <c r="H8" s="63">
        <f>Peanuts!L8</f>
        <v>1066.9172932330825</v>
      </c>
      <c r="I8" s="62">
        <v>69.814</v>
      </c>
      <c r="J8" s="62">
        <f>H8-I8</f>
        <v>997.1032932330826</v>
      </c>
      <c r="K8" s="44">
        <f>(C8/$G8)*$J8</f>
        <v>231.46329940720057</v>
      </c>
      <c r="L8" s="44">
        <f>(D8/$G8)*$J8</f>
        <v>533.4801152717122</v>
      </c>
      <c r="M8" s="44">
        <f>(E8/$G8)*$J8</f>
        <v>215.043933800069</v>
      </c>
      <c r="N8" s="44">
        <f>(F8/$G8)*$J8</f>
        <v>17.115944754100816</v>
      </c>
      <c r="O8" s="44">
        <f>SUM(K8,L8,M8,N8)</f>
        <v>997.1032932330826</v>
      </c>
    </row>
    <row r="9" spans="1:15" ht="12" customHeight="1">
      <c r="A9" s="35">
        <v>1968</v>
      </c>
      <c r="B9" s="48">
        <f>'[1]Pop'!$B189</f>
        <v>199.808</v>
      </c>
      <c r="C9" s="62">
        <v>240</v>
      </c>
      <c r="D9" s="62">
        <v>546.9</v>
      </c>
      <c r="E9" s="62">
        <v>226.4</v>
      </c>
      <c r="F9" s="62">
        <v>18.5</v>
      </c>
      <c r="G9" s="62">
        <f aca="true" t="shared" si="0" ref="G9:G41">SUM(C9,D9,E9,F9)</f>
        <v>1031.8</v>
      </c>
      <c r="H9" s="62">
        <f>Peanuts!L9</f>
        <v>1104.5112781954886</v>
      </c>
      <c r="I9" s="62">
        <v>78.156</v>
      </c>
      <c r="J9" s="62">
        <f aca="true" t="shared" si="1" ref="J9:J39">H9-I9</f>
        <v>1026.3552781954886</v>
      </c>
      <c r="K9" s="44">
        <f aca="true" t="shared" si="2" ref="K9:K39">(C9/$G9)*$J9</f>
        <v>238.73354018890996</v>
      </c>
      <c r="L9" s="44">
        <f aca="true" t="shared" si="3" ref="L9:L39">(D9/$G9)*$J9</f>
        <v>544.0140547054785</v>
      </c>
      <c r="M9" s="44">
        <f aca="true" t="shared" si="4" ref="M9:M39">(E9/$G9)*$J9</f>
        <v>225.20530624487174</v>
      </c>
      <c r="N9" s="44">
        <f aca="true" t="shared" si="5" ref="N9:N39">(F9/$G9)*$J9</f>
        <v>18.402377056228474</v>
      </c>
      <c r="O9" s="44">
        <f aca="true" t="shared" si="6" ref="O9:O39">SUM(K9,L9,M9,N9)</f>
        <v>1026.3552781954886</v>
      </c>
    </row>
    <row r="10" spans="1:15" ht="12" customHeight="1">
      <c r="A10" s="35">
        <v>1969</v>
      </c>
      <c r="B10" s="48">
        <f>'[1]Pop'!$B190</f>
        <v>201.76</v>
      </c>
      <c r="C10" s="62">
        <v>240.9</v>
      </c>
      <c r="D10" s="62">
        <v>562.2</v>
      </c>
      <c r="E10" s="62">
        <v>236.4</v>
      </c>
      <c r="F10" s="62">
        <v>21.1</v>
      </c>
      <c r="G10" s="62">
        <f t="shared" si="0"/>
        <v>1060.6</v>
      </c>
      <c r="H10" s="62">
        <f>Peanuts!L10</f>
        <v>1126.3157894736842</v>
      </c>
      <c r="I10" s="62">
        <v>78.574</v>
      </c>
      <c r="J10" s="62">
        <f t="shared" si="1"/>
        <v>1047.741789473684</v>
      </c>
      <c r="K10" s="44">
        <f t="shared" si="2"/>
        <v>237.97944284764336</v>
      </c>
      <c r="L10" s="44">
        <f t="shared" si="3"/>
        <v>555.3841542920095</v>
      </c>
      <c r="M10" s="44">
        <f t="shared" si="4"/>
        <v>233.53399870976705</v>
      </c>
      <c r="N10" s="44">
        <f t="shared" si="5"/>
        <v>20.84419362426432</v>
      </c>
      <c r="O10" s="44">
        <f t="shared" si="6"/>
        <v>1047.741789473684</v>
      </c>
    </row>
    <row r="11" spans="1:15" ht="12" customHeight="1">
      <c r="A11" s="35">
        <v>1970</v>
      </c>
      <c r="B11" s="48">
        <f>'[1]Pop'!$B191</f>
        <v>203.849</v>
      </c>
      <c r="C11" s="62">
        <v>238.8</v>
      </c>
      <c r="D11" s="62">
        <v>565.7</v>
      </c>
      <c r="E11" s="62">
        <v>243.2</v>
      </c>
      <c r="F11" s="62">
        <v>17.6</v>
      </c>
      <c r="G11" s="62">
        <f t="shared" si="0"/>
        <v>1065.3</v>
      </c>
      <c r="H11" s="62">
        <f>Peanuts!L11</f>
        <v>1141.3533834586465</v>
      </c>
      <c r="I11" s="62">
        <v>85.768</v>
      </c>
      <c r="J11" s="62">
        <f t="shared" si="1"/>
        <v>1055.5853834586464</v>
      </c>
      <c r="K11" s="44">
        <f t="shared" si="2"/>
        <v>236.62235010788024</v>
      </c>
      <c r="L11" s="44">
        <f t="shared" si="3"/>
        <v>560.5413042547231</v>
      </c>
      <c r="M11" s="44">
        <f t="shared" si="4"/>
        <v>240.98222590551282</v>
      </c>
      <c r="N11" s="44">
        <f t="shared" si="5"/>
        <v>17.439503190530537</v>
      </c>
      <c r="O11" s="44">
        <f t="shared" si="6"/>
        <v>1055.5853834586467</v>
      </c>
    </row>
    <row r="12" spans="1:15" ht="12" customHeight="1">
      <c r="A12" s="37">
        <v>1971</v>
      </c>
      <c r="B12" s="49">
        <f>'[1]Pop'!$B192</f>
        <v>206.46599999999998</v>
      </c>
      <c r="C12" s="64">
        <v>241.7</v>
      </c>
      <c r="D12" s="64">
        <v>582.4</v>
      </c>
      <c r="E12" s="64">
        <v>246</v>
      </c>
      <c r="F12" s="64">
        <v>17</v>
      </c>
      <c r="G12" s="64">
        <f t="shared" si="0"/>
        <v>1087.1</v>
      </c>
      <c r="H12" s="64">
        <f>Peanuts!L12</f>
        <v>1139.0977443609022</v>
      </c>
      <c r="I12" s="64">
        <v>61.345</v>
      </c>
      <c r="J12" s="64">
        <f t="shared" si="1"/>
        <v>1077.7527443609022</v>
      </c>
      <c r="K12" s="46">
        <f t="shared" si="2"/>
        <v>239.62178117195296</v>
      </c>
      <c r="L12" s="46">
        <f t="shared" si="3"/>
        <v>577.3923266634067</v>
      </c>
      <c r="M12" s="46">
        <f t="shared" si="4"/>
        <v>243.8848083090626</v>
      </c>
      <c r="N12" s="46">
        <f t="shared" si="5"/>
        <v>16.853828216479933</v>
      </c>
      <c r="O12" s="46">
        <f t="shared" si="6"/>
        <v>1077.7527443609024</v>
      </c>
    </row>
    <row r="13" spans="1:15" ht="12" customHeight="1">
      <c r="A13" s="37">
        <v>1972</v>
      </c>
      <c r="B13" s="49">
        <f>'[1]Pop'!$B193</f>
        <v>208.917</v>
      </c>
      <c r="C13" s="64">
        <v>254.4</v>
      </c>
      <c r="D13" s="64">
        <v>603.7</v>
      </c>
      <c r="E13" s="64">
        <v>259.9</v>
      </c>
      <c r="F13" s="64">
        <v>17.6</v>
      </c>
      <c r="G13" s="64">
        <f t="shared" si="0"/>
        <v>1135.6</v>
      </c>
      <c r="H13" s="64">
        <f>Peanuts!L13</f>
        <v>1212.03007518797</v>
      </c>
      <c r="I13" s="64">
        <v>85.14</v>
      </c>
      <c r="J13" s="64">
        <f t="shared" si="1"/>
        <v>1126.8900751879698</v>
      </c>
      <c r="K13" s="46">
        <f t="shared" si="2"/>
        <v>252.44878049297247</v>
      </c>
      <c r="L13" s="46">
        <f t="shared" si="3"/>
        <v>599.0696886148094</v>
      </c>
      <c r="M13" s="46">
        <f t="shared" si="4"/>
        <v>257.9065961089762</v>
      </c>
      <c r="N13" s="46">
        <f t="shared" si="5"/>
        <v>17.465009971211934</v>
      </c>
      <c r="O13" s="46">
        <f t="shared" si="6"/>
        <v>1126.8900751879698</v>
      </c>
    </row>
    <row r="14" spans="1:15" ht="12" customHeight="1">
      <c r="A14" s="37">
        <v>1973</v>
      </c>
      <c r="B14" s="49">
        <f>'[1]Pop'!$B194</f>
        <v>210.985</v>
      </c>
      <c r="C14" s="64">
        <v>284.3</v>
      </c>
      <c r="D14" s="64">
        <v>683.9</v>
      </c>
      <c r="E14" s="64">
        <v>251.5</v>
      </c>
      <c r="F14" s="64">
        <v>19.3</v>
      </c>
      <c r="G14" s="64">
        <f t="shared" si="0"/>
        <v>1239</v>
      </c>
      <c r="H14" s="64">
        <f>Peanuts!L14</f>
        <v>1287.218045112782</v>
      </c>
      <c r="I14" s="64">
        <v>64.704</v>
      </c>
      <c r="J14" s="64">
        <f t="shared" si="1"/>
        <v>1222.514045112782</v>
      </c>
      <c r="K14" s="46">
        <f t="shared" si="2"/>
        <v>280.5171452990831</v>
      </c>
      <c r="L14" s="46">
        <f t="shared" si="3"/>
        <v>674.800125466208</v>
      </c>
      <c r="M14" s="46">
        <f t="shared" si="4"/>
        <v>248.1535773574372</v>
      </c>
      <c r="N14" s="46">
        <f t="shared" si="5"/>
        <v>19.04319699005383</v>
      </c>
      <c r="O14" s="46">
        <f t="shared" si="6"/>
        <v>1222.514045112782</v>
      </c>
    </row>
    <row r="15" spans="1:15" ht="12" customHeight="1">
      <c r="A15" s="37">
        <v>1974</v>
      </c>
      <c r="B15" s="49">
        <f>'[1]Pop'!$B195</f>
        <v>212.932</v>
      </c>
      <c r="C15" s="64">
        <v>278.3</v>
      </c>
      <c r="D15" s="64">
        <v>671.4</v>
      </c>
      <c r="E15" s="64">
        <v>217</v>
      </c>
      <c r="F15" s="64">
        <v>14.4</v>
      </c>
      <c r="G15" s="64">
        <f t="shared" si="0"/>
        <v>1181.1000000000001</v>
      </c>
      <c r="H15" s="64">
        <f>Peanuts!L15</f>
        <v>1251.1278195488721</v>
      </c>
      <c r="I15" s="64">
        <v>84.114</v>
      </c>
      <c r="J15" s="64">
        <f t="shared" si="1"/>
        <v>1167.013819548872</v>
      </c>
      <c r="K15" s="46">
        <f t="shared" si="2"/>
        <v>274.98090422525706</v>
      </c>
      <c r="L15" s="46">
        <f t="shared" si="3"/>
        <v>663.3926665355284</v>
      </c>
      <c r="M15" s="46">
        <f t="shared" si="4"/>
        <v>214.41198784362476</v>
      </c>
      <c r="N15" s="46">
        <f t="shared" si="5"/>
        <v>14.228260944461738</v>
      </c>
      <c r="O15" s="46">
        <f t="shared" si="6"/>
        <v>1167.0138195488719</v>
      </c>
    </row>
    <row r="16" spans="1:15" ht="12" customHeight="1">
      <c r="A16" s="37">
        <v>1975</v>
      </c>
      <c r="B16" s="49">
        <f>'[1]Pop'!$B196</f>
        <v>214.931</v>
      </c>
      <c r="C16" s="64">
        <v>301.6</v>
      </c>
      <c r="D16" s="64">
        <v>669</v>
      </c>
      <c r="E16" s="64">
        <v>239.7</v>
      </c>
      <c r="F16" s="64">
        <v>16</v>
      </c>
      <c r="G16" s="64">
        <f t="shared" si="0"/>
        <v>1226.3</v>
      </c>
      <c r="H16" s="64">
        <f>Peanuts!L16</f>
        <v>1308.2706766917292</v>
      </c>
      <c r="I16" s="64">
        <v>90.149</v>
      </c>
      <c r="J16" s="64">
        <f t="shared" si="1"/>
        <v>1218.1216766917291</v>
      </c>
      <c r="K16" s="46">
        <f t="shared" si="2"/>
        <v>299.5885979696857</v>
      </c>
      <c r="L16" s="46">
        <f t="shared" si="3"/>
        <v>664.5383688385932</v>
      </c>
      <c r="M16" s="46">
        <f t="shared" si="4"/>
        <v>238.1014155614511</v>
      </c>
      <c r="N16" s="46">
        <f t="shared" si="5"/>
        <v>15.893294321999239</v>
      </c>
      <c r="O16" s="46">
        <f t="shared" si="6"/>
        <v>1218.1216766917294</v>
      </c>
    </row>
    <row r="17" spans="1:15" ht="12" customHeight="1">
      <c r="A17" s="35">
        <v>1976</v>
      </c>
      <c r="B17" s="48">
        <f>'[1]Pop'!$B197</f>
        <v>217.095</v>
      </c>
      <c r="C17" s="62">
        <v>253.8</v>
      </c>
      <c r="D17" s="62">
        <v>642.2</v>
      </c>
      <c r="E17" s="62">
        <v>235</v>
      </c>
      <c r="F17" s="62">
        <v>17.8</v>
      </c>
      <c r="G17" s="62">
        <f t="shared" si="0"/>
        <v>1148.8</v>
      </c>
      <c r="H17" s="62">
        <f>Peanuts!L17</f>
        <v>1229.3233082706765</v>
      </c>
      <c r="I17" s="62">
        <v>104.767</v>
      </c>
      <c r="J17" s="62">
        <f t="shared" si="1"/>
        <v>1124.5563082706765</v>
      </c>
      <c r="K17" s="44">
        <f t="shared" si="2"/>
        <v>248.44393370394997</v>
      </c>
      <c r="L17" s="44">
        <f t="shared" si="3"/>
        <v>628.6473373706724</v>
      </c>
      <c r="M17" s="44">
        <f t="shared" si="4"/>
        <v>230.0406793555092</v>
      </c>
      <c r="N17" s="44">
        <f t="shared" si="5"/>
        <v>17.424357840544953</v>
      </c>
      <c r="O17" s="44">
        <f t="shared" si="6"/>
        <v>1124.5563082706765</v>
      </c>
    </row>
    <row r="18" spans="1:15" ht="12" customHeight="1">
      <c r="A18" s="35">
        <v>1977</v>
      </c>
      <c r="B18" s="48">
        <f>'[1]Pop'!$B198</f>
        <v>219.179</v>
      </c>
      <c r="C18" s="62">
        <v>274.2</v>
      </c>
      <c r="D18" s="62">
        <v>652</v>
      </c>
      <c r="E18" s="62">
        <v>235.2</v>
      </c>
      <c r="F18" s="62">
        <v>18.7</v>
      </c>
      <c r="G18" s="62">
        <f t="shared" si="0"/>
        <v>1180.1000000000001</v>
      </c>
      <c r="H18" s="62">
        <f>Peanuts!L18</f>
        <v>1259.3984962406014</v>
      </c>
      <c r="I18" s="62">
        <v>95.281</v>
      </c>
      <c r="J18" s="62">
        <f t="shared" si="1"/>
        <v>1164.1174962406014</v>
      </c>
      <c r="K18" s="44">
        <f t="shared" si="2"/>
        <v>270.48641426080235</v>
      </c>
      <c r="L18" s="44">
        <f t="shared" si="3"/>
        <v>643.1697377755039</v>
      </c>
      <c r="M18" s="44">
        <f t="shared" si="4"/>
        <v>232.01460479263574</v>
      </c>
      <c r="N18" s="44">
        <f t="shared" si="5"/>
        <v>18.44673941165939</v>
      </c>
      <c r="O18" s="44">
        <f t="shared" si="6"/>
        <v>1164.1174962406014</v>
      </c>
    </row>
    <row r="19" spans="1:15" ht="12" customHeight="1">
      <c r="A19" s="35">
        <v>1978</v>
      </c>
      <c r="B19" s="48">
        <f>'[1]Pop'!$B199</f>
        <v>221.47699999999998</v>
      </c>
      <c r="C19" s="62">
        <v>291.6</v>
      </c>
      <c r="D19" s="62">
        <v>693</v>
      </c>
      <c r="E19" s="62">
        <v>268.4</v>
      </c>
      <c r="F19" s="62">
        <v>19.1</v>
      </c>
      <c r="G19" s="62">
        <f t="shared" si="0"/>
        <v>1272.1</v>
      </c>
      <c r="H19" s="62">
        <f>Peanuts!L19</f>
        <v>1322.5563909774435</v>
      </c>
      <c r="I19" s="62">
        <v>87.791</v>
      </c>
      <c r="J19" s="62">
        <f t="shared" si="1"/>
        <v>1234.7653909774435</v>
      </c>
      <c r="K19" s="44">
        <f t="shared" si="2"/>
        <v>283.0418897956313</v>
      </c>
      <c r="L19" s="44">
        <f t="shared" si="3"/>
        <v>672.6612813044324</v>
      </c>
      <c r="M19" s="44">
        <f t="shared" si="4"/>
        <v>260.5227819655262</v>
      </c>
      <c r="N19" s="44">
        <f t="shared" si="5"/>
        <v>18.539437911853767</v>
      </c>
      <c r="O19" s="44">
        <f t="shared" si="6"/>
        <v>1234.7653909774435</v>
      </c>
    </row>
    <row r="20" spans="1:15" ht="12" customHeight="1">
      <c r="A20" s="35">
        <v>1979</v>
      </c>
      <c r="B20" s="48">
        <f>'[1]Pop'!$B200</f>
        <v>223.865</v>
      </c>
      <c r="C20" s="62">
        <v>284.874</v>
      </c>
      <c r="D20" s="62">
        <v>730.3620000000001</v>
      </c>
      <c r="E20" s="62">
        <v>258.346</v>
      </c>
      <c r="F20" s="62">
        <v>19.313000000000002</v>
      </c>
      <c r="G20" s="62">
        <f t="shared" si="0"/>
        <v>1292.8950000000002</v>
      </c>
      <c r="H20" s="62">
        <f>Peanuts!L20</f>
        <v>1336.0902255639096</v>
      </c>
      <c r="I20" s="62">
        <v>103.047</v>
      </c>
      <c r="J20" s="62">
        <f t="shared" si="1"/>
        <v>1233.0432255639096</v>
      </c>
      <c r="K20" s="44">
        <f t="shared" si="2"/>
        <v>271.6863750260409</v>
      </c>
      <c r="L20" s="44">
        <f t="shared" si="3"/>
        <v>696.5514727099325</v>
      </c>
      <c r="M20" s="44">
        <f t="shared" si="4"/>
        <v>246.38643134325193</v>
      </c>
      <c r="N20" s="44">
        <f t="shared" si="5"/>
        <v>18.418946484684206</v>
      </c>
      <c r="O20" s="44">
        <f t="shared" si="6"/>
        <v>1233.0432255639096</v>
      </c>
    </row>
    <row r="21" spans="1:15" ht="12" customHeight="1">
      <c r="A21" s="35">
        <v>1980</v>
      </c>
      <c r="B21" s="48">
        <f>'[1]Pop'!$B201</f>
        <v>226.451</v>
      </c>
      <c r="C21" s="62">
        <v>205.48899999999998</v>
      </c>
      <c r="D21" s="62">
        <v>612.634</v>
      </c>
      <c r="E21" s="62">
        <v>237.89</v>
      </c>
      <c r="F21" s="62">
        <v>19.688000000000002</v>
      </c>
      <c r="G21" s="62">
        <f t="shared" si="0"/>
        <v>1075.701</v>
      </c>
      <c r="H21" s="62">
        <f>Peanuts!L21</f>
        <v>1101.5037593984964</v>
      </c>
      <c r="I21" s="62">
        <v>90.42574970000001</v>
      </c>
      <c r="J21" s="62">
        <f t="shared" si="1"/>
        <v>1011.0780096984964</v>
      </c>
      <c r="K21" s="44">
        <f t="shared" si="2"/>
        <v>193.14420004716396</v>
      </c>
      <c r="L21" s="44">
        <f t="shared" si="3"/>
        <v>575.8298685170216</v>
      </c>
      <c r="M21" s="44">
        <f t="shared" si="4"/>
        <v>223.59870235983354</v>
      </c>
      <c r="N21" s="44">
        <f t="shared" si="5"/>
        <v>18.505238774477295</v>
      </c>
      <c r="O21" s="44">
        <f t="shared" si="6"/>
        <v>1011.0780096984964</v>
      </c>
    </row>
    <row r="22" spans="1:15" ht="12" customHeight="1">
      <c r="A22" s="37">
        <v>1981</v>
      </c>
      <c r="B22" s="49">
        <f>'[1]Pop'!$B202</f>
        <v>228.937</v>
      </c>
      <c r="C22" s="64">
        <v>277.95399999999995</v>
      </c>
      <c r="D22" s="64">
        <v>676.369</v>
      </c>
      <c r="E22" s="64">
        <v>255.86200000000002</v>
      </c>
      <c r="F22" s="64">
        <v>15.271</v>
      </c>
      <c r="G22" s="64">
        <f t="shared" si="0"/>
        <v>1225.456</v>
      </c>
      <c r="H22" s="64">
        <f>Peanuts!L22</f>
        <v>1275.187969924812</v>
      </c>
      <c r="I22" s="64">
        <v>150.9326465</v>
      </c>
      <c r="J22" s="64">
        <f t="shared" si="1"/>
        <v>1124.255323424812</v>
      </c>
      <c r="K22" s="46">
        <f t="shared" si="2"/>
        <v>254.99998708009116</v>
      </c>
      <c r="L22" s="46">
        <f t="shared" si="3"/>
        <v>620.5130570575499</v>
      </c>
      <c r="M22" s="46">
        <f t="shared" si="4"/>
        <v>234.73238987129633</v>
      </c>
      <c r="N22" s="46">
        <f t="shared" si="5"/>
        <v>14.00988941587483</v>
      </c>
      <c r="O22" s="46">
        <f t="shared" si="6"/>
        <v>1124.255323424812</v>
      </c>
    </row>
    <row r="23" spans="1:15" ht="12" customHeight="1">
      <c r="A23" s="37">
        <v>1982</v>
      </c>
      <c r="B23" s="49">
        <f>'[1]Pop'!$B203</f>
        <v>231.157</v>
      </c>
      <c r="C23" s="64">
        <v>308.119</v>
      </c>
      <c r="D23" s="64">
        <v>699.5340000000001</v>
      </c>
      <c r="E23" s="64">
        <v>284.15599999999995</v>
      </c>
      <c r="F23" s="64">
        <v>16.959000000000003</v>
      </c>
      <c r="G23" s="64">
        <f t="shared" si="0"/>
        <v>1308.7680000000003</v>
      </c>
      <c r="H23" s="64">
        <f>Peanuts!L23</f>
        <v>1390.2255639097743</v>
      </c>
      <c r="I23" s="64">
        <v>155.2109575</v>
      </c>
      <c r="J23" s="64">
        <f t="shared" si="1"/>
        <v>1235.0146064097744</v>
      </c>
      <c r="K23" s="46">
        <f t="shared" si="2"/>
        <v>290.755478062096</v>
      </c>
      <c r="L23" s="46">
        <f t="shared" si="3"/>
        <v>660.112951783857</v>
      </c>
      <c r="M23" s="46">
        <f t="shared" si="4"/>
        <v>268.142872150737</v>
      </c>
      <c r="N23" s="46">
        <f t="shared" si="5"/>
        <v>16.003304413084187</v>
      </c>
      <c r="O23" s="46">
        <f t="shared" si="6"/>
        <v>1235.0146064097742</v>
      </c>
    </row>
    <row r="24" spans="1:15" ht="12" customHeight="1">
      <c r="A24" s="37">
        <v>1983</v>
      </c>
      <c r="B24" s="49">
        <f>'[1]Pop'!$B204</f>
        <v>233.322</v>
      </c>
      <c r="C24" s="64">
        <v>301.971</v>
      </c>
      <c r="D24" s="64">
        <v>695.7090000000001</v>
      </c>
      <c r="E24" s="64">
        <v>298.065</v>
      </c>
      <c r="F24" s="64">
        <v>15.469000000000001</v>
      </c>
      <c r="G24" s="64">
        <f t="shared" si="0"/>
        <v>1311.2140000000002</v>
      </c>
      <c r="H24" s="64">
        <f>Peanuts!L24</f>
        <v>1395.4887218045112</v>
      </c>
      <c r="I24" s="64">
        <v>130.0666696</v>
      </c>
      <c r="J24" s="64">
        <f t="shared" si="1"/>
        <v>1265.4220522045111</v>
      </c>
      <c r="K24" s="46">
        <f t="shared" si="2"/>
        <v>291.42516974822445</v>
      </c>
      <c r="L24" s="46">
        <f t="shared" si="3"/>
        <v>671.4125310720814</v>
      </c>
      <c r="M24" s="46">
        <f t="shared" si="4"/>
        <v>287.655580241164</v>
      </c>
      <c r="N24" s="46">
        <f t="shared" si="5"/>
        <v>14.928771143041168</v>
      </c>
      <c r="O24" s="46">
        <f t="shared" si="6"/>
        <v>1265.422052204511</v>
      </c>
    </row>
    <row r="25" spans="1:15" ht="12" customHeight="1">
      <c r="A25" s="37">
        <v>1984</v>
      </c>
      <c r="B25" s="49">
        <f>'[1]Pop'!$B205</f>
        <v>235.385</v>
      </c>
      <c r="C25" s="64">
        <v>309.05100000000004</v>
      </c>
      <c r="D25" s="64">
        <v>723.377</v>
      </c>
      <c r="E25" s="64">
        <v>290.318</v>
      </c>
      <c r="F25" s="64">
        <v>19.201</v>
      </c>
      <c r="G25" s="64">
        <f t="shared" si="0"/>
        <v>1341.947</v>
      </c>
      <c r="H25" s="64">
        <f>Peanuts!L25</f>
        <v>1436.842105263158</v>
      </c>
      <c r="I25" s="64">
        <v>159.3629493</v>
      </c>
      <c r="J25" s="64">
        <f t="shared" si="1"/>
        <v>1277.4791559631578</v>
      </c>
      <c r="K25" s="46">
        <f t="shared" si="2"/>
        <v>294.2040264105587</v>
      </c>
      <c r="L25" s="46">
        <f t="shared" si="3"/>
        <v>688.6255861097056</v>
      </c>
      <c r="M25" s="46">
        <f t="shared" si="4"/>
        <v>276.37096964404117</v>
      </c>
      <c r="N25" s="46">
        <f t="shared" si="5"/>
        <v>18.27857379885241</v>
      </c>
      <c r="O25" s="46">
        <f t="shared" si="6"/>
        <v>1277.479155963158</v>
      </c>
    </row>
    <row r="26" spans="1:15" ht="12" customHeight="1">
      <c r="A26" s="37">
        <v>1985</v>
      </c>
      <c r="B26" s="49">
        <f>'[1]Pop'!$B206</f>
        <v>237.468</v>
      </c>
      <c r="C26" s="64">
        <v>358.543</v>
      </c>
      <c r="D26" s="64">
        <v>725.912</v>
      </c>
      <c r="E26" s="64">
        <v>313.836</v>
      </c>
      <c r="F26" s="64">
        <v>23.515</v>
      </c>
      <c r="G26" s="64">
        <f t="shared" si="0"/>
        <v>1421.806</v>
      </c>
      <c r="H26" s="64">
        <f>Peanuts!L26</f>
        <v>1521.0526315789473</v>
      </c>
      <c r="I26" s="64">
        <v>176.485968</v>
      </c>
      <c r="J26" s="64">
        <f t="shared" si="1"/>
        <v>1344.5666635789473</v>
      </c>
      <c r="K26" s="46">
        <f t="shared" si="2"/>
        <v>339.06522075415813</v>
      </c>
      <c r="L26" s="46">
        <f t="shared" si="3"/>
        <v>686.4769707624815</v>
      </c>
      <c r="M26" s="46">
        <f t="shared" si="4"/>
        <v>296.78691989692163</v>
      </c>
      <c r="N26" s="46">
        <f t="shared" si="5"/>
        <v>22.2375521653861</v>
      </c>
      <c r="O26" s="46">
        <f t="shared" si="6"/>
        <v>1344.5666635789476</v>
      </c>
    </row>
    <row r="27" spans="1:15" ht="12" customHeight="1">
      <c r="A27" s="35">
        <v>1986</v>
      </c>
      <c r="B27" s="48">
        <f>'[1]Pop'!$B207</f>
        <v>239.638</v>
      </c>
      <c r="C27" s="62">
        <v>384.28599999999994</v>
      </c>
      <c r="D27" s="62">
        <v>713.231</v>
      </c>
      <c r="E27" s="62">
        <v>321.19100000000003</v>
      </c>
      <c r="F27" s="62">
        <v>41.065</v>
      </c>
      <c r="G27" s="62">
        <f t="shared" si="0"/>
        <v>1459.773</v>
      </c>
      <c r="H27" s="62">
        <f>Peanuts!L27</f>
        <v>1558.6466165413533</v>
      </c>
      <c r="I27" s="62">
        <v>161.6930874</v>
      </c>
      <c r="J27" s="62">
        <f t="shared" si="1"/>
        <v>1396.9535291413533</v>
      </c>
      <c r="K27" s="44">
        <f t="shared" si="2"/>
        <v>367.7487416876556</v>
      </c>
      <c r="L27" s="44">
        <f t="shared" si="3"/>
        <v>682.5380127889862</v>
      </c>
      <c r="M27" s="44">
        <f t="shared" si="4"/>
        <v>307.36895461036784</v>
      </c>
      <c r="N27" s="44">
        <f t="shared" si="5"/>
        <v>39.297820054343845</v>
      </c>
      <c r="O27" s="44">
        <f t="shared" si="6"/>
        <v>1396.9535291413536</v>
      </c>
    </row>
    <row r="28" spans="1:15" ht="12" customHeight="1">
      <c r="A28" s="35">
        <v>1987</v>
      </c>
      <c r="B28" s="48">
        <f>'[1]Pop'!$B208</f>
        <v>241.784</v>
      </c>
      <c r="C28" s="62">
        <v>373.773</v>
      </c>
      <c r="D28" s="62">
        <v>747.2439999999999</v>
      </c>
      <c r="E28" s="62">
        <v>325.58299999999997</v>
      </c>
      <c r="F28" s="62">
        <v>37.791</v>
      </c>
      <c r="G28" s="62">
        <f t="shared" si="0"/>
        <v>1484.3909999999998</v>
      </c>
      <c r="H28" s="62">
        <f>Peanuts!L28</f>
        <v>1557.2481203007517</v>
      </c>
      <c r="I28" s="62">
        <v>141.2346403</v>
      </c>
      <c r="J28" s="62">
        <f t="shared" si="1"/>
        <v>1416.0134800007518</v>
      </c>
      <c r="K28" s="44">
        <f t="shared" si="2"/>
        <v>356.55538632363107</v>
      </c>
      <c r="L28" s="44">
        <f t="shared" si="3"/>
        <v>712.8226840836961</v>
      </c>
      <c r="M28" s="44">
        <f t="shared" si="4"/>
        <v>310.5852277864018</v>
      </c>
      <c r="N28" s="44">
        <f t="shared" si="5"/>
        <v>36.050181807022824</v>
      </c>
      <c r="O28" s="44">
        <f t="shared" si="6"/>
        <v>1416.0134800007518</v>
      </c>
    </row>
    <row r="29" spans="1:15" ht="12" customHeight="1">
      <c r="A29" s="35">
        <v>1988</v>
      </c>
      <c r="B29" s="48">
        <f>'[1]Pop'!$B209</f>
        <v>243.981</v>
      </c>
      <c r="C29" s="62">
        <v>381.481</v>
      </c>
      <c r="D29" s="62">
        <v>860.3009999999999</v>
      </c>
      <c r="E29" s="62">
        <v>326.90700000000004</v>
      </c>
      <c r="F29" s="62">
        <v>35.977999999999994</v>
      </c>
      <c r="G29" s="62">
        <f t="shared" si="0"/>
        <v>1604.667</v>
      </c>
      <c r="H29" s="62">
        <f>Peanuts!L29</f>
        <v>1695.2563909774437</v>
      </c>
      <c r="I29" s="62">
        <v>178.4905334</v>
      </c>
      <c r="J29" s="62">
        <f t="shared" si="1"/>
        <v>1516.7658575774437</v>
      </c>
      <c r="K29" s="44">
        <f t="shared" si="2"/>
        <v>360.584068915545</v>
      </c>
      <c r="L29" s="44">
        <f t="shared" si="3"/>
        <v>813.1750600216321</v>
      </c>
      <c r="M29" s="44">
        <f t="shared" si="4"/>
        <v>308.9995470730497</v>
      </c>
      <c r="N29" s="44">
        <f t="shared" si="5"/>
        <v>34.00718156721691</v>
      </c>
      <c r="O29" s="44">
        <f t="shared" si="6"/>
        <v>1516.7658575774437</v>
      </c>
    </row>
    <row r="30" spans="1:15" ht="12" customHeight="1">
      <c r="A30" s="35">
        <v>1989</v>
      </c>
      <c r="B30" s="48">
        <f>'[1]Pop'!$B210</f>
        <v>246.224</v>
      </c>
      <c r="C30" s="62">
        <v>392.81100000000004</v>
      </c>
      <c r="D30" s="62">
        <v>897.318</v>
      </c>
      <c r="E30" s="62">
        <v>330.158</v>
      </c>
      <c r="F30" s="62">
        <v>36.682</v>
      </c>
      <c r="G30" s="62">
        <f t="shared" si="0"/>
        <v>1656.9689999999998</v>
      </c>
      <c r="H30" s="62">
        <f>Peanuts!L30</f>
        <v>1738.6751879699248</v>
      </c>
      <c r="I30" s="62">
        <v>182.00190640000002</v>
      </c>
      <c r="J30" s="62">
        <f t="shared" si="1"/>
        <v>1556.6732815699247</v>
      </c>
      <c r="K30" s="44">
        <f t="shared" si="2"/>
        <v>369.03429599875665</v>
      </c>
      <c r="L30" s="44">
        <f t="shared" si="3"/>
        <v>843.0036745839916</v>
      </c>
      <c r="M30" s="44">
        <f t="shared" si="4"/>
        <v>310.1736588292016</v>
      </c>
      <c r="N30" s="44">
        <f t="shared" si="5"/>
        <v>34.46165215797519</v>
      </c>
      <c r="O30" s="44">
        <f t="shared" si="6"/>
        <v>1556.6732815699247</v>
      </c>
    </row>
    <row r="31" spans="1:15" ht="12" customHeight="1">
      <c r="A31" s="35">
        <v>1990</v>
      </c>
      <c r="B31" s="48">
        <f>'[1]Pop'!$B211</f>
        <v>248.659</v>
      </c>
      <c r="C31" s="62">
        <v>355.25800000000004</v>
      </c>
      <c r="D31" s="62">
        <v>742.384</v>
      </c>
      <c r="E31" s="62">
        <v>305.32399999999996</v>
      </c>
      <c r="F31" s="62">
        <v>37.888000000000005</v>
      </c>
      <c r="G31" s="62">
        <f t="shared" si="0"/>
        <v>1440.8539999999998</v>
      </c>
      <c r="H31" s="62">
        <f>Peanuts!L31</f>
        <v>1518.772932330827</v>
      </c>
      <c r="I31" s="62">
        <v>172.6670679</v>
      </c>
      <c r="J31" s="62">
        <f t="shared" si="1"/>
        <v>1346.1058644308268</v>
      </c>
      <c r="K31" s="44">
        <f t="shared" si="2"/>
        <v>331.8968314527126</v>
      </c>
      <c r="L31" s="44">
        <f t="shared" si="3"/>
        <v>693.5660768263926</v>
      </c>
      <c r="M31" s="44">
        <f t="shared" si="4"/>
        <v>285.2464073053049</v>
      </c>
      <c r="N31" s="44">
        <f t="shared" si="5"/>
        <v>35.3965488464169</v>
      </c>
      <c r="O31" s="44">
        <f t="shared" si="6"/>
        <v>1346.105864430827</v>
      </c>
    </row>
    <row r="32" spans="1:15" ht="12" customHeight="1">
      <c r="A32" s="37">
        <v>1991</v>
      </c>
      <c r="B32" s="49">
        <f>'[1]Pop'!$B212</f>
        <v>251.889</v>
      </c>
      <c r="C32" s="64">
        <v>346.261</v>
      </c>
      <c r="D32" s="64">
        <v>886.367</v>
      </c>
      <c r="E32" s="64">
        <v>327.617</v>
      </c>
      <c r="F32" s="64">
        <v>34.173</v>
      </c>
      <c r="G32" s="64">
        <f t="shared" si="0"/>
        <v>1594.418</v>
      </c>
      <c r="H32" s="64">
        <f>Peanuts!L32</f>
        <v>1659.5526315789473</v>
      </c>
      <c r="I32" s="64">
        <v>190.6562754</v>
      </c>
      <c r="J32" s="64">
        <f t="shared" si="1"/>
        <v>1468.8963561789474</v>
      </c>
      <c r="K32" s="46">
        <f t="shared" si="2"/>
        <v>319.00136676008333</v>
      </c>
      <c r="L32" s="46">
        <f t="shared" si="3"/>
        <v>816.5871537685006</v>
      </c>
      <c r="M32" s="46">
        <f t="shared" si="4"/>
        <v>301.82512836801783</v>
      </c>
      <c r="N32" s="46">
        <f t="shared" si="5"/>
        <v>31.482707282345768</v>
      </c>
      <c r="O32" s="46">
        <f t="shared" si="6"/>
        <v>1468.8963561789476</v>
      </c>
    </row>
    <row r="33" spans="1:15" ht="12" customHeight="1">
      <c r="A33" s="37">
        <v>1992</v>
      </c>
      <c r="B33" s="49">
        <f>'[1]Pop'!$B213</f>
        <v>255.214</v>
      </c>
      <c r="C33" s="64">
        <v>352.775</v>
      </c>
      <c r="D33" s="64">
        <v>797.91</v>
      </c>
      <c r="E33" s="64">
        <v>328.324</v>
      </c>
      <c r="F33" s="64">
        <v>24.981</v>
      </c>
      <c r="G33" s="64">
        <f t="shared" si="0"/>
        <v>1503.99</v>
      </c>
      <c r="H33" s="64">
        <f>Peanuts!L33</f>
        <v>1595.4067669172932</v>
      </c>
      <c r="I33" s="64">
        <v>204.0393435</v>
      </c>
      <c r="J33" s="64">
        <f t="shared" si="1"/>
        <v>1391.3674234172931</v>
      </c>
      <c r="K33" s="46">
        <f t="shared" si="2"/>
        <v>326.35831541169523</v>
      </c>
      <c r="L33" s="46">
        <f t="shared" si="3"/>
        <v>738.160480334904</v>
      </c>
      <c r="M33" s="46">
        <f t="shared" si="4"/>
        <v>303.73826815740756</v>
      </c>
      <c r="N33" s="46">
        <f t="shared" si="5"/>
        <v>23.11035951328626</v>
      </c>
      <c r="O33" s="46">
        <f t="shared" si="6"/>
        <v>1391.3674234172931</v>
      </c>
    </row>
    <row r="34" spans="1:15" ht="12" customHeight="1">
      <c r="A34" s="37">
        <v>1993</v>
      </c>
      <c r="B34" s="49">
        <f>'[1]Pop'!$B214</f>
        <v>258.679</v>
      </c>
      <c r="C34" s="64">
        <v>348.867</v>
      </c>
      <c r="D34" s="64">
        <v>727.006</v>
      </c>
      <c r="E34" s="64">
        <v>362.418</v>
      </c>
      <c r="F34" s="64">
        <v>36.301</v>
      </c>
      <c r="G34" s="64">
        <f t="shared" si="0"/>
        <v>1474.592</v>
      </c>
      <c r="H34" s="64">
        <f>Peanuts!L34</f>
        <v>1569.9796992481197</v>
      </c>
      <c r="I34" s="64">
        <v>168.79027150000002</v>
      </c>
      <c r="J34" s="64">
        <f t="shared" si="1"/>
        <v>1401.1894277481197</v>
      </c>
      <c r="K34" s="46">
        <f t="shared" si="2"/>
        <v>331.5010200043153</v>
      </c>
      <c r="L34" s="46">
        <f t="shared" si="3"/>
        <v>690.8169318085609</v>
      </c>
      <c r="M34" s="46">
        <f t="shared" si="4"/>
        <v>344.3774752783265</v>
      </c>
      <c r="N34" s="46">
        <f t="shared" si="5"/>
        <v>34.49400065691696</v>
      </c>
      <c r="O34" s="46">
        <f t="shared" si="6"/>
        <v>1401.1894277481197</v>
      </c>
    </row>
    <row r="35" spans="1:15" ht="12" customHeight="1">
      <c r="A35" s="37">
        <v>1994</v>
      </c>
      <c r="B35" s="49">
        <f>'[1]Pop'!$B215</f>
        <v>261.919</v>
      </c>
      <c r="C35" s="64">
        <v>301.548</v>
      </c>
      <c r="D35" s="65">
        <v>709.823</v>
      </c>
      <c r="E35" s="64">
        <v>349.63</v>
      </c>
      <c r="F35" s="64">
        <v>36.854</v>
      </c>
      <c r="G35" s="64">
        <f t="shared" si="0"/>
        <v>1397.855</v>
      </c>
      <c r="H35" s="64">
        <f>Peanuts!L35</f>
        <v>1510.6999999999998</v>
      </c>
      <c r="I35" s="64">
        <v>194.8338318</v>
      </c>
      <c r="J35" s="64">
        <f t="shared" si="1"/>
        <v>1315.8661681999997</v>
      </c>
      <c r="K35" s="46">
        <f t="shared" si="2"/>
        <v>283.86120970227495</v>
      </c>
      <c r="L35" s="46">
        <f t="shared" si="3"/>
        <v>668.1895268895761</v>
      </c>
      <c r="M35" s="46">
        <f t="shared" si="4"/>
        <v>329.1230409361242</v>
      </c>
      <c r="N35" s="46">
        <f t="shared" si="5"/>
        <v>34.69239067202449</v>
      </c>
      <c r="O35" s="46">
        <f t="shared" si="6"/>
        <v>1315.8661681999997</v>
      </c>
    </row>
    <row r="36" spans="1:15" ht="12" customHeight="1">
      <c r="A36" s="37">
        <v>1995</v>
      </c>
      <c r="B36" s="49">
        <f>'[1]Pop'!$B216</f>
        <v>265.044</v>
      </c>
      <c r="C36" s="64">
        <v>277.089</v>
      </c>
      <c r="D36" s="64">
        <v>728.076</v>
      </c>
      <c r="E36" s="64">
        <v>350.663</v>
      </c>
      <c r="F36" s="64">
        <v>32.015</v>
      </c>
      <c r="G36" s="64">
        <f t="shared" si="0"/>
        <v>1387.843</v>
      </c>
      <c r="H36" s="64">
        <f>Peanuts!L36</f>
        <v>1498.386466165414</v>
      </c>
      <c r="I36" s="64">
        <v>171.87907669999998</v>
      </c>
      <c r="J36" s="64">
        <f t="shared" si="1"/>
        <v>1326.507389465414</v>
      </c>
      <c r="K36" s="46">
        <f t="shared" si="2"/>
        <v>264.84307377677595</v>
      </c>
      <c r="L36" s="46">
        <f t="shared" si="3"/>
        <v>695.8987393332105</v>
      </c>
      <c r="M36" s="46">
        <f t="shared" si="4"/>
        <v>335.16547672331126</v>
      </c>
      <c r="N36" s="46">
        <f t="shared" si="5"/>
        <v>30.600099632116336</v>
      </c>
      <c r="O36" s="46">
        <f t="shared" si="6"/>
        <v>1326.507389465414</v>
      </c>
    </row>
    <row r="37" spans="1:15" ht="12" customHeight="1">
      <c r="A37" s="35">
        <v>1996</v>
      </c>
      <c r="B37" s="48">
        <f>'[1]Pop'!$B217</f>
        <v>268.151</v>
      </c>
      <c r="C37" s="62">
        <v>290.102</v>
      </c>
      <c r="D37" s="62">
        <v>727.531</v>
      </c>
      <c r="E37" s="62">
        <v>360.846</v>
      </c>
      <c r="F37" s="62">
        <v>33.825</v>
      </c>
      <c r="G37" s="62">
        <f t="shared" si="0"/>
        <v>1412.3039999999999</v>
      </c>
      <c r="H37" s="62">
        <f>Peanuts!L37</f>
        <v>1525.9165413533826</v>
      </c>
      <c r="I37" s="62">
        <v>181.6191893</v>
      </c>
      <c r="J37" s="62">
        <f t="shared" si="1"/>
        <v>1344.2973520533826</v>
      </c>
      <c r="K37" s="44">
        <f t="shared" si="2"/>
        <v>276.1327238508072</v>
      </c>
      <c r="L37" s="44">
        <f t="shared" si="3"/>
        <v>692.4982134418294</v>
      </c>
      <c r="M37" s="44">
        <f t="shared" si="4"/>
        <v>343.4701893494991</v>
      </c>
      <c r="N37" s="44">
        <f t="shared" si="5"/>
        <v>32.19622541124692</v>
      </c>
      <c r="O37" s="44">
        <f t="shared" si="6"/>
        <v>1344.2973520533826</v>
      </c>
    </row>
    <row r="38" spans="1:15" ht="12" customHeight="1">
      <c r="A38" s="35">
        <v>1997</v>
      </c>
      <c r="B38" s="48">
        <f>'[1]Pop'!$B218</f>
        <v>271.36</v>
      </c>
      <c r="C38" s="62">
        <v>306.908</v>
      </c>
      <c r="D38" s="62">
        <v>760.23</v>
      </c>
      <c r="E38" s="62">
        <v>351.017</v>
      </c>
      <c r="F38" s="62">
        <v>35.471</v>
      </c>
      <c r="G38" s="62">
        <f t="shared" si="0"/>
        <v>1453.626</v>
      </c>
      <c r="H38" s="62">
        <f>Peanuts!L38</f>
        <v>1577.822556390978</v>
      </c>
      <c r="I38" s="62">
        <v>190.3171685</v>
      </c>
      <c r="J38" s="62">
        <f t="shared" si="1"/>
        <v>1387.505387890978</v>
      </c>
      <c r="K38" s="44">
        <f t="shared" si="2"/>
        <v>292.9477758287512</v>
      </c>
      <c r="L38" s="44">
        <f t="shared" si="3"/>
        <v>725.6496657574633</v>
      </c>
      <c r="M38" s="44">
        <f t="shared" si="4"/>
        <v>335.0504041213678</v>
      </c>
      <c r="N38" s="44">
        <f t="shared" si="5"/>
        <v>33.857542183395786</v>
      </c>
      <c r="O38" s="44">
        <f t="shared" si="6"/>
        <v>1387.505387890978</v>
      </c>
    </row>
    <row r="39" spans="1:15" ht="12" customHeight="1">
      <c r="A39" s="35">
        <v>1998</v>
      </c>
      <c r="B39" s="48">
        <f>'[1]Pop'!$B219</f>
        <v>274.626</v>
      </c>
      <c r="C39" s="62">
        <v>349.806</v>
      </c>
      <c r="D39" s="62">
        <v>744.706</v>
      </c>
      <c r="E39" s="62">
        <v>380.177</v>
      </c>
      <c r="F39" s="62">
        <v>22.131</v>
      </c>
      <c r="G39" s="62">
        <f t="shared" si="0"/>
        <v>1496.82</v>
      </c>
      <c r="H39" s="62">
        <f>Peanuts!L39</f>
        <v>1618.646616541353</v>
      </c>
      <c r="I39" s="62">
        <v>176.7055228</v>
      </c>
      <c r="J39" s="62">
        <f t="shared" si="1"/>
        <v>1441.9410937413531</v>
      </c>
      <c r="K39" s="44">
        <f t="shared" si="2"/>
        <v>336.9808301848504</v>
      </c>
      <c r="L39" s="44">
        <f t="shared" si="3"/>
        <v>717.4023490838899</v>
      </c>
      <c r="M39" s="44">
        <f t="shared" si="4"/>
        <v>366.2383180310969</v>
      </c>
      <c r="N39" s="44">
        <f t="shared" si="5"/>
        <v>21.31959644151594</v>
      </c>
      <c r="O39" s="44">
        <f t="shared" si="6"/>
        <v>1441.9410937413531</v>
      </c>
    </row>
    <row r="40" spans="1:15" ht="12" customHeight="1">
      <c r="A40" s="35">
        <v>1999</v>
      </c>
      <c r="B40" s="48">
        <f>'[1]Pop'!$B220</f>
        <v>277.79</v>
      </c>
      <c r="C40" s="62">
        <v>394.121</v>
      </c>
      <c r="D40" s="62">
        <v>772.104</v>
      </c>
      <c r="E40" s="62">
        <v>354.953</v>
      </c>
      <c r="F40" s="62">
        <v>20.227</v>
      </c>
      <c r="G40" s="62">
        <f t="shared" si="0"/>
        <v>1541.405</v>
      </c>
      <c r="H40" s="62">
        <f>Peanuts!L40</f>
        <v>1679.2439106766917</v>
      </c>
      <c r="I40" s="62">
        <v>187.1802417</v>
      </c>
      <c r="J40" s="62">
        <f>H40-I40</f>
        <v>1492.0636689766916</v>
      </c>
      <c r="K40" s="44">
        <f aca="true" t="shared" si="7" ref="K40:N41">(C40/$G40)*$J40</f>
        <v>381.5049421020191</v>
      </c>
      <c r="L40" s="44">
        <f t="shared" si="7"/>
        <v>747.3884716032318</v>
      </c>
      <c r="M40" s="44">
        <f t="shared" si="7"/>
        <v>343.5907340992689</v>
      </c>
      <c r="N40" s="44">
        <f t="shared" si="7"/>
        <v>19.579521172171845</v>
      </c>
      <c r="O40" s="44">
        <f aca="true" t="shared" si="8" ref="O40:O45">SUM(K40,L40,M40,N40)</f>
        <v>1492.0636689766916</v>
      </c>
    </row>
    <row r="41" spans="1:15" ht="12" customHeight="1">
      <c r="A41" s="35">
        <v>2000</v>
      </c>
      <c r="B41" s="48">
        <f>'[1]Pop'!$B221</f>
        <v>280.976</v>
      </c>
      <c r="C41" s="62">
        <v>361.516</v>
      </c>
      <c r="D41" s="62">
        <v>753.239</v>
      </c>
      <c r="E41" s="62">
        <v>355.61</v>
      </c>
      <c r="F41" s="62">
        <v>19.998</v>
      </c>
      <c r="G41" s="62">
        <f t="shared" si="0"/>
        <v>1490.3630000000003</v>
      </c>
      <c r="H41" s="62">
        <f>Peanuts!L41</f>
        <v>1641.8045112781956</v>
      </c>
      <c r="I41" s="62">
        <v>187.7689794</v>
      </c>
      <c r="J41" s="62">
        <f aca="true" t="shared" si="9" ref="J41:J59">H41-I41</f>
        <v>1454.0355318781956</v>
      </c>
      <c r="K41" s="44">
        <f t="shared" si="7"/>
        <v>352.7040790347571</v>
      </c>
      <c r="L41" s="44">
        <f t="shared" si="7"/>
        <v>734.8788650794471</v>
      </c>
      <c r="M41" s="44">
        <f t="shared" si="7"/>
        <v>346.94203726958136</v>
      </c>
      <c r="N41" s="44">
        <f t="shared" si="7"/>
        <v>19.510550494409852</v>
      </c>
      <c r="O41" s="44">
        <f t="shared" si="8"/>
        <v>1454.0355318781953</v>
      </c>
    </row>
    <row r="42" spans="1:15" ht="12" customHeight="1">
      <c r="A42" s="37">
        <v>2001</v>
      </c>
      <c r="B42" s="49">
        <f>'[1]Pop'!$B222</f>
        <v>283.920402</v>
      </c>
      <c r="C42" s="64">
        <v>360.916</v>
      </c>
      <c r="D42" s="64">
        <v>818.927</v>
      </c>
      <c r="E42" s="64">
        <v>349.729</v>
      </c>
      <c r="F42" s="64">
        <v>17.284</v>
      </c>
      <c r="G42" s="64">
        <f aca="true" t="shared" si="10" ref="G42:G47">SUM(C42,D42,E42,F42)</f>
        <v>1546.8560000000002</v>
      </c>
      <c r="H42" s="64">
        <f>Peanuts!L42</f>
        <v>1673.0075187969917</v>
      </c>
      <c r="I42" s="64">
        <v>164.6706114</v>
      </c>
      <c r="J42" s="64">
        <f t="shared" si="9"/>
        <v>1508.3369073969916</v>
      </c>
      <c r="K42" s="46">
        <f aca="true" t="shared" si="11" ref="K42:N43">(C42/$G42)*$J42</f>
        <v>351.9286367122037</v>
      </c>
      <c r="L42" s="46">
        <f t="shared" si="11"/>
        <v>798.5344586463743</v>
      </c>
      <c r="M42" s="46">
        <f t="shared" si="11"/>
        <v>341.02021021157907</v>
      </c>
      <c r="N42" s="46">
        <f t="shared" si="11"/>
        <v>16.8536018268343</v>
      </c>
      <c r="O42" s="46">
        <f t="shared" si="8"/>
        <v>1508.3369073969914</v>
      </c>
    </row>
    <row r="43" spans="1:15" ht="12" customHeight="1">
      <c r="A43" s="37">
        <v>2002</v>
      </c>
      <c r="B43" s="49">
        <f>'[1]Pop'!$B223</f>
        <v>286.78756</v>
      </c>
      <c r="C43" s="64">
        <v>344.913</v>
      </c>
      <c r="D43" s="64">
        <v>828.529</v>
      </c>
      <c r="E43" s="64">
        <v>354.232</v>
      </c>
      <c r="F43" s="64">
        <v>24.379</v>
      </c>
      <c r="G43" s="64">
        <f t="shared" si="10"/>
        <v>1552.0529999999999</v>
      </c>
      <c r="H43" s="64">
        <f>Peanuts!L43</f>
        <v>1685.1127819548867</v>
      </c>
      <c r="I43" s="64">
        <v>168.523347</v>
      </c>
      <c r="J43" s="64">
        <f t="shared" si="9"/>
        <v>1516.5894349548867</v>
      </c>
      <c r="K43" s="46">
        <f t="shared" si="11"/>
        <v>337.0319259578087</v>
      </c>
      <c r="L43" s="46">
        <f t="shared" si="11"/>
        <v>809.5975639709064</v>
      </c>
      <c r="M43" s="46">
        <f t="shared" si="11"/>
        <v>346.1379918874803</v>
      </c>
      <c r="N43" s="46">
        <f t="shared" si="11"/>
        <v>23.821953138691256</v>
      </c>
      <c r="O43" s="46">
        <f t="shared" si="8"/>
        <v>1516.5894349548867</v>
      </c>
    </row>
    <row r="44" spans="1:15" ht="12" customHeight="1">
      <c r="A44" s="37">
        <v>2003</v>
      </c>
      <c r="B44" s="49">
        <f>'[1]Pop'!$B224</f>
        <v>289.517581</v>
      </c>
      <c r="C44" s="66">
        <v>414.588</v>
      </c>
      <c r="D44" s="66">
        <v>901.6</v>
      </c>
      <c r="E44" s="66">
        <v>366.01</v>
      </c>
      <c r="F44" s="66">
        <v>15.9</v>
      </c>
      <c r="G44" s="64">
        <f t="shared" si="10"/>
        <v>1698.0980000000002</v>
      </c>
      <c r="H44" s="64">
        <f>Peanuts!L44</f>
        <v>1846.541353383459</v>
      </c>
      <c r="I44" s="66">
        <v>182.7004215</v>
      </c>
      <c r="J44" s="64">
        <f t="shared" si="9"/>
        <v>1663.840931883459</v>
      </c>
      <c r="K44" s="46">
        <f aca="true" t="shared" si="12" ref="K44:N45">(C44/$G44)*$J44</f>
        <v>406.224189809834</v>
      </c>
      <c r="L44" s="46">
        <f t="shared" si="12"/>
        <v>883.4113132375908</v>
      </c>
      <c r="M44" s="46">
        <f t="shared" si="12"/>
        <v>358.6261920564448</v>
      </c>
      <c r="N44" s="46">
        <f t="shared" si="12"/>
        <v>15.579236779589278</v>
      </c>
      <c r="O44" s="46">
        <f t="shared" si="8"/>
        <v>1663.8409318834588</v>
      </c>
    </row>
    <row r="45" spans="1:15" ht="12" customHeight="1">
      <c r="A45" s="37">
        <v>2004</v>
      </c>
      <c r="B45" s="49">
        <f>'[1]Pop'!$B225</f>
        <v>292.19189</v>
      </c>
      <c r="C45" s="66">
        <v>450.8</v>
      </c>
      <c r="D45" s="66">
        <v>938.5</v>
      </c>
      <c r="E45" s="66">
        <v>389.7</v>
      </c>
      <c r="F45" s="66">
        <v>22.5</v>
      </c>
      <c r="G45" s="64">
        <f t="shared" si="10"/>
        <v>1801.5</v>
      </c>
      <c r="H45" s="64">
        <f>Peanuts!L45</f>
        <v>1954.8872180451126</v>
      </c>
      <c r="I45" s="66">
        <v>189.57729890000002</v>
      </c>
      <c r="J45" s="64">
        <f t="shared" si="9"/>
        <v>1765.3099191451126</v>
      </c>
      <c r="K45" s="46">
        <f t="shared" si="12"/>
        <v>441.7439420208808</v>
      </c>
      <c r="L45" s="46">
        <f t="shared" si="12"/>
        <v>919.6466051166741</v>
      </c>
      <c r="M45" s="46">
        <f t="shared" si="12"/>
        <v>381.87137135212345</v>
      </c>
      <c r="N45" s="46">
        <f t="shared" si="12"/>
        <v>22.04800065543438</v>
      </c>
      <c r="O45" s="46">
        <f t="shared" si="8"/>
        <v>1765.3099191451129</v>
      </c>
    </row>
    <row r="46" spans="1:15" ht="12" customHeight="1">
      <c r="A46" s="37">
        <v>2005</v>
      </c>
      <c r="B46" s="49">
        <f>'[1]Pop'!$B226</f>
        <v>294.914085</v>
      </c>
      <c r="C46" s="66">
        <v>454.3</v>
      </c>
      <c r="D46" s="66">
        <v>974.2</v>
      </c>
      <c r="E46" s="66">
        <v>376.8</v>
      </c>
      <c r="F46" s="66">
        <v>12.1</v>
      </c>
      <c r="G46" s="64">
        <f t="shared" si="10"/>
        <v>1817.3999999999999</v>
      </c>
      <c r="H46" s="64">
        <f>Peanuts!L46</f>
        <v>1966.9172932330819</v>
      </c>
      <c r="I46" s="66">
        <v>189.9938515</v>
      </c>
      <c r="J46" s="64">
        <f t="shared" si="9"/>
        <v>1776.9234417330817</v>
      </c>
      <c r="K46" s="46">
        <f aca="true" t="shared" si="13" ref="K46:N47">(C46/$G46)*$J46</f>
        <v>444.18197401746403</v>
      </c>
      <c r="L46" s="46">
        <f t="shared" si="13"/>
        <v>952.5029255729991</v>
      </c>
      <c r="M46" s="46">
        <f t="shared" si="13"/>
        <v>368.4080295174564</v>
      </c>
      <c r="N46" s="46">
        <f t="shared" si="13"/>
        <v>11.83051262516248</v>
      </c>
      <c r="O46" s="46">
        <f aca="true" t="shared" si="14" ref="O46:O51">SUM(K46,L46,M46,N46)</f>
        <v>1776.9234417330822</v>
      </c>
    </row>
    <row r="47" spans="1:15" ht="12" customHeight="1">
      <c r="A47" s="35">
        <v>2006</v>
      </c>
      <c r="B47" s="48">
        <f>'[1]Pop'!$B227</f>
        <v>297.646557</v>
      </c>
      <c r="C47" s="67">
        <v>415.1</v>
      </c>
      <c r="D47" s="67">
        <v>993.4</v>
      </c>
      <c r="E47" s="67">
        <v>373.7</v>
      </c>
      <c r="F47" s="67">
        <v>9.4</v>
      </c>
      <c r="G47" s="62">
        <f t="shared" si="10"/>
        <v>1791.6000000000001</v>
      </c>
      <c r="H47" s="62">
        <f>Peanuts!L47</f>
        <v>1943.9097744360906</v>
      </c>
      <c r="I47" s="67">
        <v>177.83036520000002</v>
      </c>
      <c r="J47" s="62">
        <f t="shared" si="9"/>
        <v>1766.0794092360907</v>
      </c>
      <c r="K47" s="44">
        <f t="shared" si="13"/>
        <v>409.1870745556493</v>
      </c>
      <c r="L47" s="44">
        <f t="shared" si="13"/>
        <v>979.2494335427173</v>
      </c>
      <c r="M47" s="44">
        <f t="shared" si="13"/>
        <v>368.3768001962084</v>
      </c>
      <c r="N47" s="44">
        <f t="shared" si="13"/>
        <v>9.266100941515546</v>
      </c>
      <c r="O47" s="44">
        <f t="shared" si="14"/>
        <v>1766.0794092360907</v>
      </c>
    </row>
    <row r="48" spans="1:15" ht="12" customHeight="1">
      <c r="A48" s="35">
        <v>2007</v>
      </c>
      <c r="B48" s="48">
        <f>'[1]Pop'!$B228</f>
        <v>300.574481</v>
      </c>
      <c r="C48" s="67">
        <v>425.2</v>
      </c>
      <c r="D48" s="67">
        <v>1012.3</v>
      </c>
      <c r="E48" s="67">
        <v>320.5</v>
      </c>
      <c r="F48" s="67">
        <v>10.7</v>
      </c>
      <c r="G48" s="62">
        <f aca="true" t="shared" si="15" ref="G48:G59">SUM(C48,D48,E48,F48)</f>
        <v>1768.7</v>
      </c>
      <c r="H48" s="62">
        <f>Peanuts!L48</f>
        <v>1892.1278195488726</v>
      </c>
      <c r="I48" s="67">
        <v>181.72971859999998</v>
      </c>
      <c r="J48" s="62">
        <f t="shared" si="9"/>
        <v>1710.3981009488725</v>
      </c>
      <c r="K48" s="44">
        <f aca="true" t="shared" si="16" ref="K48:N49">(C48/$G48)*$J48</f>
        <v>411.18407447473317</v>
      </c>
      <c r="L48" s="44">
        <f t="shared" si="16"/>
        <v>978.9314171937262</v>
      </c>
      <c r="M48" s="44">
        <f t="shared" si="16"/>
        <v>309.93531483808084</v>
      </c>
      <c r="N48" s="44">
        <f t="shared" si="16"/>
        <v>10.347294442332185</v>
      </c>
      <c r="O48" s="44">
        <f t="shared" si="14"/>
        <v>1710.3981009488725</v>
      </c>
    </row>
    <row r="49" spans="1:15" ht="12" customHeight="1">
      <c r="A49" s="35">
        <v>2008</v>
      </c>
      <c r="B49" s="48">
        <f>'[1]Pop'!$B229</f>
        <v>303.506469</v>
      </c>
      <c r="C49" s="67">
        <v>367.478</v>
      </c>
      <c r="D49" s="67">
        <v>1102.698</v>
      </c>
      <c r="E49" s="67">
        <v>316.275</v>
      </c>
      <c r="F49" s="67">
        <v>9.84</v>
      </c>
      <c r="G49" s="62">
        <f t="shared" si="15"/>
        <v>1796.291</v>
      </c>
      <c r="H49" s="62">
        <f>Peanuts!L49</f>
        <v>1933.3210526315793</v>
      </c>
      <c r="I49" s="67">
        <v>210.22522479999998</v>
      </c>
      <c r="J49" s="62">
        <f t="shared" si="9"/>
        <v>1723.0958278315793</v>
      </c>
      <c r="K49" s="44">
        <f t="shared" si="16"/>
        <v>352.5040255837685</v>
      </c>
      <c r="L49" s="44">
        <f t="shared" si="16"/>
        <v>1057.7653192930472</v>
      </c>
      <c r="M49" s="44">
        <f t="shared" si="16"/>
        <v>303.3874427625773</v>
      </c>
      <c r="N49" s="44">
        <f t="shared" si="16"/>
        <v>9.439040192186422</v>
      </c>
      <c r="O49" s="44">
        <f t="shared" si="14"/>
        <v>1723.0958278315793</v>
      </c>
    </row>
    <row r="50" spans="1:15" ht="12" customHeight="1">
      <c r="A50" s="35">
        <v>2009</v>
      </c>
      <c r="B50" s="48">
        <f>'[1]Pop'!$B230</f>
        <v>306.207719</v>
      </c>
      <c r="C50" s="67">
        <v>352.963</v>
      </c>
      <c r="D50" s="67">
        <v>1191.821</v>
      </c>
      <c r="E50" s="67">
        <v>315.595</v>
      </c>
      <c r="F50" s="67">
        <v>15.84</v>
      </c>
      <c r="G50" s="62">
        <f t="shared" si="15"/>
        <v>1876.2189999999998</v>
      </c>
      <c r="H50" s="62">
        <f>Peanuts!L50</f>
        <v>2011.1842105263154</v>
      </c>
      <c r="I50" s="67">
        <v>199.2324468</v>
      </c>
      <c r="J50" s="62">
        <f t="shared" si="9"/>
        <v>1811.9517637263154</v>
      </c>
      <c r="K50" s="44">
        <f aca="true" t="shared" si="17" ref="K50:N51">(C50/$G50)*$J50</f>
        <v>340.87275013211763</v>
      </c>
      <c r="L50" s="44">
        <f t="shared" si="17"/>
        <v>1150.9968521777366</v>
      </c>
      <c r="M50" s="44">
        <f t="shared" si="17"/>
        <v>304.7847382811957</v>
      </c>
      <c r="N50" s="44">
        <f t="shared" si="17"/>
        <v>15.297423135265575</v>
      </c>
      <c r="O50" s="44">
        <f t="shared" si="14"/>
        <v>1811.9517637263152</v>
      </c>
    </row>
    <row r="51" spans="1:15" ht="12" customHeight="1">
      <c r="A51" s="35">
        <v>2010</v>
      </c>
      <c r="B51" s="48">
        <f>'[1]Pop'!$B231</f>
        <v>308.833264</v>
      </c>
      <c r="C51" s="67">
        <v>395.177</v>
      </c>
      <c r="D51" s="67">
        <v>1213.229</v>
      </c>
      <c r="E51" s="67">
        <v>395.452</v>
      </c>
      <c r="F51" s="67">
        <v>16.89</v>
      </c>
      <c r="G51" s="62">
        <f t="shared" si="15"/>
        <v>2020.748</v>
      </c>
      <c r="H51" s="62">
        <f>Peanuts!L51</f>
        <v>2135.263157894737</v>
      </c>
      <c r="I51" s="67">
        <v>197.68578850000003</v>
      </c>
      <c r="J51" s="62">
        <f t="shared" si="9"/>
        <v>1937.5773693947372</v>
      </c>
      <c r="K51" s="44">
        <f t="shared" si="17"/>
        <v>378.91217118874005</v>
      </c>
      <c r="L51" s="44">
        <f t="shared" si="17"/>
        <v>1163.294509900991</v>
      </c>
      <c r="M51" s="44">
        <f t="shared" si="17"/>
        <v>379.17585264559835</v>
      </c>
      <c r="N51" s="44">
        <f t="shared" si="17"/>
        <v>16.194835659407858</v>
      </c>
      <c r="O51" s="44">
        <f t="shared" si="14"/>
        <v>1937.5773693947372</v>
      </c>
    </row>
    <row r="52" spans="1:15" ht="12" customHeight="1">
      <c r="A52" s="88">
        <v>2011</v>
      </c>
      <c r="B52" s="89">
        <f>'[1]Pop'!$B232</f>
        <v>310.946962</v>
      </c>
      <c r="C52" s="125">
        <v>390.068</v>
      </c>
      <c r="D52" s="125">
        <v>1197.748</v>
      </c>
      <c r="E52" s="125">
        <v>394.678</v>
      </c>
      <c r="F52" s="125">
        <v>19.661</v>
      </c>
      <c r="G52" s="92">
        <f t="shared" si="15"/>
        <v>2002.1550000000002</v>
      </c>
      <c r="H52" s="92">
        <f>Peanuts!L52</f>
        <v>2109.022556390977</v>
      </c>
      <c r="I52" s="125">
        <v>184.5801715</v>
      </c>
      <c r="J52" s="125">
        <f t="shared" si="9"/>
        <v>1924.442384890977</v>
      </c>
      <c r="K52" s="126">
        <f aca="true" t="shared" si="18" ref="K52:N59">(C52/$G52)*$J52</f>
        <v>374.9277114857009</v>
      </c>
      <c r="L52" s="126">
        <f t="shared" si="18"/>
        <v>1151.2580282837232</v>
      </c>
      <c r="M52" s="126">
        <f t="shared" si="18"/>
        <v>379.35877671009536</v>
      </c>
      <c r="N52" s="126">
        <f t="shared" si="18"/>
        <v>18.897868411457406</v>
      </c>
      <c r="O52" s="126">
        <f>SUM(K52,L52,M52,N52)</f>
        <v>1924.4423848909769</v>
      </c>
    </row>
    <row r="53" spans="1:15" ht="12" customHeight="1">
      <c r="A53" s="88">
        <v>2012</v>
      </c>
      <c r="B53" s="89">
        <f>'[1]Pop'!$B233</f>
        <v>313.149997</v>
      </c>
      <c r="C53" s="125">
        <v>400.429</v>
      </c>
      <c r="D53" s="125">
        <v>1227.859</v>
      </c>
      <c r="E53" s="125">
        <v>381.914</v>
      </c>
      <c r="F53" s="125">
        <v>20.664</v>
      </c>
      <c r="G53" s="92">
        <f t="shared" si="15"/>
        <v>2030.866</v>
      </c>
      <c r="H53" s="92">
        <f>Peanuts!L53</f>
        <v>2056.2676691729316</v>
      </c>
      <c r="I53" s="125">
        <v>219.4029162</v>
      </c>
      <c r="J53" s="125">
        <f t="shared" si="9"/>
        <v>1836.8647529729317</v>
      </c>
      <c r="K53" s="126">
        <f t="shared" si="18"/>
        <v>362.1774731411122</v>
      </c>
      <c r="L53" s="126">
        <f t="shared" si="18"/>
        <v>1110.5660928493514</v>
      </c>
      <c r="M53" s="126">
        <f t="shared" si="18"/>
        <v>345.43114379132066</v>
      </c>
      <c r="N53" s="126">
        <f t="shared" si="18"/>
        <v>18.690043191147353</v>
      </c>
      <c r="O53" s="126">
        <f>SUM(K53,L53,M53,N53)</f>
        <v>1836.8647529729317</v>
      </c>
    </row>
    <row r="54" spans="1:15" ht="12" customHeight="1">
      <c r="A54" s="37">
        <v>2013</v>
      </c>
      <c r="B54" s="49">
        <f>'[1]Pop'!$B234</f>
        <v>315.335976</v>
      </c>
      <c r="C54" s="134">
        <v>429.79599999999994</v>
      </c>
      <c r="D54" s="134">
        <v>1218.17</v>
      </c>
      <c r="E54" s="134">
        <v>395.726</v>
      </c>
      <c r="F54" s="134">
        <v>29.103</v>
      </c>
      <c r="G54" s="92">
        <f t="shared" si="15"/>
        <v>2072.795</v>
      </c>
      <c r="H54" s="92">
        <f>Peanuts!L54</f>
        <v>2169.84962406015</v>
      </c>
      <c r="I54" s="134">
        <v>242.37421310000002</v>
      </c>
      <c r="J54" s="125">
        <f t="shared" si="9"/>
        <v>1927.47541096015</v>
      </c>
      <c r="K54" s="126">
        <f t="shared" si="18"/>
        <v>399.66384602868516</v>
      </c>
      <c r="L54" s="126">
        <f t="shared" si="18"/>
        <v>1132.7664922818349</v>
      </c>
      <c r="M54" s="126">
        <f t="shared" si="18"/>
        <v>367.98242685727064</v>
      </c>
      <c r="N54" s="126">
        <f t="shared" si="18"/>
        <v>27.062645792359227</v>
      </c>
      <c r="O54" s="126">
        <f aca="true" t="shared" si="19" ref="O54:O59">SUM(K54,L54,M54,N54)</f>
        <v>1927.47541096015</v>
      </c>
    </row>
    <row r="55" spans="1:15" ht="12" customHeight="1">
      <c r="A55" s="37">
        <v>2014</v>
      </c>
      <c r="B55" s="49">
        <f>'[1]Pop'!$B235</f>
        <v>317.519206</v>
      </c>
      <c r="C55" s="134">
        <v>428.47700000000003</v>
      </c>
      <c r="D55" s="134">
        <v>1303.7549999999999</v>
      </c>
      <c r="E55" s="134">
        <v>375.85600000000005</v>
      </c>
      <c r="F55" s="134">
        <v>53.17899999999999</v>
      </c>
      <c r="G55" s="92">
        <f t="shared" si="15"/>
        <v>2161.2670000000003</v>
      </c>
      <c r="H55" s="92">
        <f>Peanuts!L55</f>
        <v>2214.6518796992473</v>
      </c>
      <c r="I55" s="134">
        <v>211.27487720000005</v>
      </c>
      <c r="J55" s="125">
        <f t="shared" si="9"/>
        <v>2003.3770024992473</v>
      </c>
      <c r="K55" s="126">
        <f t="shared" si="18"/>
        <v>397.1748830199461</v>
      </c>
      <c r="L55" s="126">
        <f t="shared" si="18"/>
        <v>1208.5100007974052</v>
      </c>
      <c r="M55" s="126">
        <f t="shared" si="18"/>
        <v>348.3980769851005</v>
      </c>
      <c r="N55" s="126">
        <f t="shared" si="18"/>
        <v>49.294041696795176</v>
      </c>
      <c r="O55" s="126">
        <f t="shared" si="19"/>
        <v>2003.3770024992468</v>
      </c>
    </row>
    <row r="56" spans="1:15" ht="12" customHeight="1">
      <c r="A56" s="88">
        <v>2015</v>
      </c>
      <c r="B56" s="89">
        <f>'[1]Pop'!$B236</f>
        <v>319.83219</v>
      </c>
      <c r="C56" s="141">
        <v>505.692</v>
      </c>
      <c r="D56" s="141">
        <v>1299.634</v>
      </c>
      <c r="E56" s="141">
        <v>377.50499999999994</v>
      </c>
      <c r="F56" s="141">
        <v>61.388</v>
      </c>
      <c r="G56" s="92">
        <f t="shared" si="15"/>
        <v>2244.219</v>
      </c>
      <c r="H56" s="92">
        <f>Peanuts!L56</f>
        <v>2363.90977443609</v>
      </c>
      <c r="I56" s="141">
        <v>195.65941800000002</v>
      </c>
      <c r="J56" s="125">
        <f t="shared" si="9"/>
        <v>2168.25035643609</v>
      </c>
      <c r="K56" s="126">
        <f t="shared" si="18"/>
        <v>488.5739133510942</v>
      </c>
      <c r="L56" s="126">
        <f t="shared" si="18"/>
        <v>1255.6403291017773</v>
      </c>
      <c r="M56" s="126">
        <f t="shared" si="18"/>
        <v>364.7261478520617</v>
      </c>
      <c r="N56" s="126">
        <f t="shared" si="18"/>
        <v>59.30996613115685</v>
      </c>
      <c r="O56" s="126">
        <f t="shared" si="19"/>
        <v>2168.25035643609</v>
      </c>
    </row>
    <row r="57" spans="1:15" ht="12" customHeight="1">
      <c r="A57" s="142">
        <v>2016</v>
      </c>
      <c r="B57" s="143">
        <f>'[1]Pop'!$B237</f>
        <v>322.114094</v>
      </c>
      <c r="C57" s="144">
        <v>470.29200000000003</v>
      </c>
      <c r="D57" s="144">
        <v>1338.195</v>
      </c>
      <c r="E57" s="144">
        <v>407.701</v>
      </c>
      <c r="F57" s="144">
        <v>56.76899999999999</v>
      </c>
      <c r="G57" s="191">
        <f t="shared" si="15"/>
        <v>2272.957</v>
      </c>
      <c r="H57" s="191">
        <f>Peanuts!L57</f>
        <v>2324.8120300751875</v>
      </c>
      <c r="I57" s="144">
        <v>172.67985020000003</v>
      </c>
      <c r="J57" s="62">
        <f t="shared" si="9"/>
        <v>2152.1321798751874</v>
      </c>
      <c r="K57" s="192">
        <f t="shared" si="18"/>
        <v>445.29243058177593</v>
      </c>
      <c r="L57" s="192">
        <f t="shared" si="18"/>
        <v>1267.0598354689844</v>
      </c>
      <c r="M57" s="192">
        <f t="shared" si="18"/>
        <v>386.0286146492405</v>
      </c>
      <c r="N57" s="192">
        <f t="shared" si="18"/>
        <v>53.75129917518655</v>
      </c>
      <c r="O57" s="192">
        <f t="shared" si="19"/>
        <v>2152.1321798751874</v>
      </c>
    </row>
    <row r="58" spans="1:15" ht="12" customHeight="1">
      <c r="A58" s="142">
        <v>2017</v>
      </c>
      <c r="B58" s="143">
        <f>'[1]Pop'!$B238</f>
        <v>324.296746</v>
      </c>
      <c r="C58" s="144">
        <v>524.8449999999999</v>
      </c>
      <c r="D58" s="144">
        <v>1314.567</v>
      </c>
      <c r="E58" s="144">
        <v>379.504</v>
      </c>
      <c r="F58" s="144">
        <v>95.94299999999998</v>
      </c>
      <c r="G58" s="191">
        <f t="shared" si="15"/>
        <v>2314.8589999999995</v>
      </c>
      <c r="H58" s="191">
        <f>Peanuts!L58</f>
        <v>2367.518796992479</v>
      </c>
      <c r="I58" s="144">
        <v>152.199598</v>
      </c>
      <c r="J58" s="62">
        <f t="shared" si="9"/>
        <v>2215.319198992479</v>
      </c>
      <c r="K58" s="192">
        <f t="shared" si="18"/>
        <v>502.27646910468746</v>
      </c>
      <c r="L58" s="192">
        <f t="shared" si="18"/>
        <v>1258.040128345591</v>
      </c>
      <c r="M58" s="192">
        <f t="shared" si="18"/>
        <v>363.1851863523618</v>
      </c>
      <c r="N58" s="192">
        <f t="shared" si="18"/>
        <v>91.81741518983897</v>
      </c>
      <c r="O58" s="192">
        <f t="shared" si="19"/>
        <v>2215.3191989924794</v>
      </c>
    </row>
    <row r="59" spans="1:15" ht="12" customHeight="1" thickBot="1">
      <c r="A59" s="142">
        <v>2018</v>
      </c>
      <c r="B59" s="143">
        <f>'[1]Pop'!$B239</f>
        <v>326.163263</v>
      </c>
      <c r="C59" s="144">
        <v>467.67600000000004</v>
      </c>
      <c r="D59" s="144">
        <v>1342.437</v>
      </c>
      <c r="E59" s="144">
        <v>380.936</v>
      </c>
      <c r="F59" s="144">
        <v>112.651</v>
      </c>
      <c r="G59" s="191">
        <f t="shared" si="15"/>
        <v>2303.7</v>
      </c>
      <c r="H59" s="191">
        <f>Peanuts!L59</f>
        <v>2330.3007518796994</v>
      </c>
      <c r="I59" s="144">
        <v>151.2243837</v>
      </c>
      <c r="J59" s="62">
        <f t="shared" si="9"/>
        <v>2179.0763681796993</v>
      </c>
      <c r="K59" s="192">
        <f t="shared" si="18"/>
        <v>442.37605572114825</v>
      </c>
      <c r="L59" s="192">
        <f t="shared" si="18"/>
        <v>1269.8149682988458</v>
      </c>
      <c r="M59" s="192">
        <f t="shared" si="18"/>
        <v>360.32844354251944</v>
      </c>
      <c r="N59" s="192">
        <f t="shared" si="18"/>
        <v>106.55690061718597</v>
      </c>
      <c r="O59" s="192">
        <f t="shared" si="19"/>
        <v>2179.0763681796993</v>
      </c>
    </row>
    <row r="60" spans="1:15" ht="12" customHeight="1" thickTop="1">
      <c r="A60" s="268" t="s">
        <v>66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70"/>
    </row>
    <row r="61" spans="1:15" ht="12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1"/>
    </row>
    <row r="62" spans="1:15" ht="12" customHeight="1">
      <c r="A62" s="213" t="s">
        <v>115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2"/>
    </row>
    <row r="63" spans="1:15" ht="12" customHeight="1">
      <c r="A63" s="273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5"/>
    </row>
    <row r="64" spans="1:15" ht="12" customHeight="1">
      <c r="A64" s="238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40"/>
    </row>
    <row r="65" spans="1:15" ht="12" customHeight="1">
      <c r="A65" s="238" t="s">
        <v>113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40"/>
    </row>
    <row r="66" spans="10:15" ht="12" customHeight="1">
      <c r="J66" s="14"/>
      <c r="O66" s="6"/>
    </row>
    <row r="67" spans="10:15" ht="12" customHeight="1">
      <c r="J67" s="14"/>
      <c r="O67" s="6"/>
    </row>
    <row r="68" spans="10:15" ht="12" customHeight="1">
      <c r="J68" s="14"/>
      <c r="O68" s="6"/>
    </row>
    <row r="69" spans="10:15" ht="12" customHeight="1">
      <c r="J69" s="14"/>
      <c r="O69" s="6"/>
    </row>
    <row r="70" spans="10:15" ht="12" customHeight="1">
      <c r="J70" s="14"/>
      <c r="O70" s="6"/>
    </row>
    <row r="71" spans="10:15" ht="12" customHeight="1">
      <c r="J71" s="14"/>
      <c r="O71" s="6"/>
    </row>
    <row r="72" spans="10:15" ht="12" customHeight="1">
      <c r="J72" s="14"/>
      <c r="O72" s="6"/>
    </row>
    <row r="73" spans="10:15" ht="12" customHeight="1">
      <c r="J73" s="14"/>
      <c r="O73" s="6"/>
    </row>
    <row r="74" spans="10:15" ht="12" customHeight="1">
      <c r="J74" s="14"/>
      <c r="O74" s="6"/>
    </row>
    <row r="75" spans="10:15" ht="12" customHeight="1">
      <c r="J75" s="14"/>
      <c r="O75" s="6"/>
    </row>
    <row r="76" spans="10:15" ht="12" customHeight="1">
      <c r="J76" s="14"/>
      <c r="O76" s="6"/>
    </row>
    <row r="77" spans="10:15" ht="12" customHeight="1">
      <c r="J77" s="14"/>
      <c r="O77" s="6"/>
    </row>
    <row r="78" ht="12" customHeight="1">
      <c r="O78" s="6"/>
    </row>
    <row r="79" ht="12" customHeight="1">
      <c r="O79" s="6"/>
    </row>
    <row r="80" ht="12" customHeight="1">
      <c r="O80" s="6"/>
    </row>
    <row r="81" ht="12" customHeight="1">
      <c r="O81" s="6"/>
    </row>
    <row r="82" ht="12" customHeight="1">
      <c r="O82" s="6"/>
    </row>
    <row r="83" ht="12" customHeight="1">
      <c r="O83" s="6"/>
    </row>
    <row r="84" ht="12" customHeight="1">
      <c r="O84" s="6"/>
    </row>
    <row r="85" ht="12" customHeight="1">
      <c r="O85" s="6"/>
    </row>
    <row r="86" ht="12" customHeight="1">
      <c r="O86" s="6"/>
    </row>
  </sheetData>
  <sheetProtection/>
  <mergeCells count="23">
    <mergeCell ref="E3:E6"/>
    <mergeCell ref="H2:H6"/>
    <mergeCell ref="D3:D6"/>
    <mergeCell ref="N1:O1"/>
    <mergeCell ref="A1:M1"/>
    <mergeCell ref="C7:O7"/>
    <mergeCell ref="G3:G6"/>
    <mergeCell ref="A2:A6"/>
    <mergeCell ref="F3:F6"/>
    <mergeCell ref="I2:I6"/>
    <mergeCell ref="N3:N6"/>
    <mergeCell ref="O3:O6"/>
    <mergeCell ref="J2:J6"/>
    <mergeCell ref="A60:O60"/>
    <mergeCell ref="A61:O61"/>
    <mergeCell ref="A65:O65"/>
    <mergeCell ref="A62:O63"/>
    <mergeCell ref="A64:O64"/>
    <mergeCell ref="B2:B6"/>
    <mergeCell ref="C3:C6"/>
    <mergeCell ref="K3:K6"/>
    <mergeCell ref="L3:L6"/>
    <mergeCell ref="M3:M6"/>
  </mergeCells>
  <printOptions horizontalCentered="1" verticalCentered="1"/>
  <pageMargins left="0.5" right="0.5" top="0.5" bottom="0.5" header="0.199305556" footer="0.199305556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Z70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12.7109375" defaultRowHeight="12" customHeight="1"/>
  <cols>
    <col min="1" max="1" width="12.7109375" style="4" customWidth="1"/>
    <col min="2" max="6" width="12.7109375" style="6" customWidth="1"/>
    <col min="7" max="9" width="12.7109375" style="21" customWidth="1"/>
    <col min="10" max="10" width="12.7109375" style="6" customWidth="1"/>
    <col min="11" max="16384" width="12.7109375" style="22" customWidth="1"/>
  </cols>
  <sheetData>
    <row r="1" spans="1:10" s="55" customFormat="1" ht="12" customHeight="1" thickBot="1">
      <c r="A1" s="299" t="s">
        <v>68</v>
      </c>
      <c r="B1" s="299"/>
      <c r="C1" s="299"/>
      <c r="D1" s="299"/>
      <c r="E1" s="299"/>
      <c r="F1" s="299"/>
      <c r="G1" s="299"/>
      <c r="H1" s="299"/>
      <c r="I1" s="300" t="s">
        <v>10</v>
      </c>
      <c r="J1" s="300"/>
    </row>
    <row r="2" spans="1:10" ht="12" customHeight="1" thickTop="1">
      <c r="A2" s="202" t="s">
        <v>36</v>
      </c>
      <c r="B2" s="132" t="s">
        <v>13</v>
      </c>
      <c r="C2" s="16"/>
      <c r="D2" s="16"/>
      <c r="E2" s="16"/>
      <c r="F2" s="16"/>
      <c r="G2" s="16"/>
      <c r="H2" s="16"/>
      <c r="I2" s="16"/>
      <c r="J2" s="304" t="s">
        <v>85</v>
      </c>
    </row>
    <row r="3" spans="1:10" ht="12" customHeight="1">
      <c r="A3" s="203"/>
      <c r="B3" s="222" t="s">
        <v>14</v>
      </c>
      <c r="C3" s="301" t="s">
        <v>65</v>
      </c>
      <c r="D3" s="222" t="s">
        <v>15</v>
      </c>
      <c r="E3" s="222" t="s">
        <v>16</v>
      </c>
      <c r="F3" s="222" t="s">
        <v>17</v>
      </c>
      <c r="G3" s="222" t="s">
        <v>18</v>
      </c>
      <c r="H3" s="222" t="s">
        <v>40</v>
      </c>
      <c r="I3" s="199" t="s">
        <v>41</v>
      </c>
      <c r="J3" s="305"/>
    </row>
    <row r="4" spans="1:10" ht="12" customHeight="1">
      <c r="A4" s="203"/>
      <c r="B4" s="223"/>
      <c r="C4" s="302"/>
      <c r="D4" s="223"/>
      <c r="E4" s="223"/>
      <c r="F4" s="223"/>
      <c r="G4" s="223"/>
      <c r="H4" s="223"/>
      <c r="I4" s="200"/>
      <c r="J4" s="305"/>
    </row>
    <row r="5" spans="1:10" ht="12" customHeight="1">
      <c r="A5" s="203"/>
      <c r="B5" s="223"/>
      <c r="C5" s="302"/>
      <c r="D5" s="223"/>
      <c r="E5" s="223"/>
      <c r="F5" s="223"/>
      <c r="G5" s="223"/>
      <c r="H5" s="223"/>
      <c r="I5" s="200"/>
      <c r="J5" s="305"/>
    </row>
    <row r="6" spans="1:10" ht="12" customHeight="1">
      <c r="A6" s="204"/>
      <c r="B6" s="224"/>
      <c r="C6" s="303"/>
      <c r="D6" s="224"/>
      <c r="E6" s="224"/>
      <c r="F6" s="224"/>
      <c r="G6" s="224"/>
      <c r="H6" s="224"/>
      <c r="I6" s="201"/>
      <c r="J6" s="306"/>
    </row>
    <row r="7" spans="1:104" ht="12" customHeight="1">
      <c r="A7" s="9"/>
      <c r="B7" s="296" t="s">
        <v>57</v>
      </c>
      <c r="C7" s="297"/>
      <c r="D7" s="297"/>
      <c r="E7" s="297"/>
      <c r="F7" s="297"/>
      <c r="G7" s="297"/>
      <c r="H7" s="297"/>
      <c r="I7" s="297"/>
      <c r="J7" s="298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</row>
    <row r="8" spans="1:10" s="23" customFormat="1" ht="12" customHeight="1">
      <c r="A8" s="37">
        <v>1965</v>
      </c>
      <c r="B8" s="38">
        <f>Almonds!K8</f>
        <v>0.30301775668528075</v>
      </c>
      <c r="C8" s="38">
        <f>Hazelnuts!J8</f>
        <v>0.059413216853066136</v>
      </c>
      <c r="D8" s="38">
        <f>Pecans!J8</f>
        <v>0.5217287797001392</v>
      </c>
      <c r="E8" s="38">
        <f>Walnuts!J8</f>
        <v>0.3306542181831355</v>
      </c>
      <c r="F8" s="38">
        <f>Macadamias!J8</f>
        <v>0.013248940343540882</v>
      </c>
      <c r="G8" s="38" t="str">
        <f>Pistachios!J8</f>
        <v>NA</v>
      </c>
      <c r="H8" s="38">
        <f>Other!J8</f>
        <v>0.5594054538020836</v>
      </c>
      <c r="I8" s="38">
        <f>SUM(B8:H8)</f>
        <v>1.787468365567246</v>
      </c>
      <c r="J8" s="68" t="s">
        <v>7</v>
      </c>
    </row>
    <row r="9" spans="1:10" ht="12" customHeight="1">
      <c r="A9" s="35">
        <v>1966</v>
      </c>
      <c r="B9" s="36">
        <f>Almonds!K9</f>
        <v>0.3293460639565509</v>
      </c>
      <c r="C9" s="36">
        <f>Hazelnuts!J9</f>
        <v>0.06469297684860821</v>
      </c>
      <c r="D9" s="36">
        <f>Pecans!J9</f>
        <v>0.406721932709076</v>
      </c>
      <c r="E9" s="36">
        <f>Walnuts!J9</f>
        <v>0.36790614659991105</v>
      </c>
      <c r="F9" s="36">
        <f>Macadamias!J9</f>
        <v>0.013398861608170238</v>
      </c>
      <c r="G9" s="36" t="str">
        <f>Pistachios!J9</f>
        <v>NA</v>
      </c>
      <c r="H9" s="36">
        <f>Other!J9</f>
        <v>0.5366704340310628</v>
      </c>
      <c r="I9" s="36">
        <f aca="true" t="shared" si="0" ref="I9:I43">SUM(B9:H9)</f>
        <v>1.7187364157533793</v>
      </c>
      <c r="J9" s="36">
        <v>0.56</v>
      </c>
    </row>
    <row r="10" spans="1:10" ht="12" customHeight="1">
      <c r="A10" s="35">
        <v>1967</v>
      </c>
      <c r="B10" s="36">
        <f>Almonds!K10</f>
        <v>0.2977201925800057</v>
      </c>
      <c r="C10" s="36">
        <f>Hazelnuts!J10</f>
        <v>0.06746368895901607</v>
      </c>
      <c r="D10" s="36">
        <f>Pecans!J10</f>
        <v>0.39426305781445975</v>
      </c>
      <c r="E10" s="36">
        <f>Walnuts!J10</f>
        <v>0.367965367965368</v>
      </c>
      <c r="F10" s="36">
        <f>Macadamias!J10</f>
        <v>0.012086822834486387</v>
      </c>
      <c r="G10" s="36" t="str">
        <f>Pistachios!J10</f>
        <v>NA</v>
      </c>
      <c r="H10" s="36">
        <f>Other!J10</f>
        <v>0.592355463850791</v>
      </c>
      <c r="I10" s="36">
        <f t="shared" si="0"/>
        <v>1.731854594004127</v>
      </c>
      <c r="J10" s="36">
        <v>0.56</v>
      </c>
    </row>
    <row r="11" spans="1:10" ht="12" customHeight="1">
      <c r="A11" s="35">
        <v>1968</v>
      </c>
      <c r="B11" s="36">
        <f>Almonds!K11</f>
        <v>0.32766455797565663</v>
      </c>
      <c r="C11" s="36">
        <f>Hazelnuts!J11</f>
        <v>0.06826553491351697</v>
      </c>
      <c r="D11" s="36">
        <f>Pecans!J11</f>
        <v>0.3878723574631646</v>
      </c>
      <c r="E11" s="36">
        <f>Walnuts!J11</f>
        <v>0.3268637892376682</v>
      </c>
      <c r="F11" s="36">
        <f>Macadamias!J11</f>
        <v>0.015665038436899426</v>
      </c>
      <c r="G11" s="36" t="str">
        <f>Pistachios!J11</f>
        <v>NA</v>
      </c>
      <c r="H11" s="36">
        <f>Other!J11</f>
        <v>0.6706438180653428</v>
      </c>
      <c r="I11" s="36">
        <f t="shared" si="0"/>
        <v>1.7969750960922486</v>
      </c>
      <c r="J11" s="36">
        <v>0.75</v>
      </c>
    </row>
    <row r="12" spans="1:10" ht="12" customHeight="1">
      <c r="A12" s="35">
        <v>1969</v>
      </c>
      <c r="B12" s="36">
        <f>Almonds!K12</f>
        <v>0.2998612212529739</v>
      </c>
      <c r="C12" s="36">
        <f>Hazelnuts!J12</f>
        <v>0.04722938144329897</v>
      </c>
      <c r="D12" s="36">
        <f>Pecans!J12</f>
        <v>0.4156919111816019</v>
      </c>
      <c r="E12" s="36">
        <f>Walnuts!J12</f>
        <v>0.36812549563838226</v>
      </c>
      <c r="F12" s="36">
        <f>Macadamias!J12</f>
        <v>0.014968279143536876</v>
      </c>
      <c r="G12" s="36" t="str">
        <f>Pistachios!J12</f>
        <v>NA</v>
      </c>
      <c r="H12" s="36">
        <f>Other!J12</f>
        <v>0.5779639175257733</v>
      </c>
      <c r="I12" s="36">
        <f t="shared" si="0"/>
        <v>1.7238402061855669</v>
      </c>
      <c r="J12" s="36">
        <v>0.47</v>
      </c>
    </row>
    <row r="13" spans="1:10" ht="12" customHeight="1">
      <c r="A13" s="35">
        <v>1970</v>
      </c>
      <c r="B13" s="36">
        <f>Almonds!K13</f>
        <v>0.33946695838586405</v>
      </c>
      <c r="C13" s="36">
        <f>Hazelnuts!J13</f>
        <v>0.05402998297759617</v>
      </c>
      <c r="D13" s="36">
        <f>Pecans!J13</f>
        <v>0.40832331774990316</v>
      </c>
      <c r="E13" s="36">
        <f>Walnuts!J13</f>
        <v>0.34851013909378575</v>
      </c>
      <c r="F13" s="36">
        <f>Macadamias!J13</f>
        <v>0.029453314953715743</v>
      </c>
      <c r="G13" s="36">
        <f>Pistachios!J13</f>
        <v>0.03673699650231299</v>
      </c>
      <c r="H13" s="36">
        <f>Other!J13</f>
        <v>0.5635102453286501</v>
      </c>
      <c r="I13" s="36">
        <f t="shared" si="0"/>
        <v>1.7800309549918278</v>
      </c>
      <c r="J13" s="36">
        <v>0.47</v>
      </c>
    </row>
    <row r="14" spans="1:10" ht="12" customHeight="1">
      <c r="A14" s="37">
        <v>1971</v>
      </c>
      <c r="B14" s="38">
        <f>Almonds!K14</f>
        <v>0.36675287940871626</v>
      </c>
      <c r="C14" s="38">
        <f>Hazelnuts!J14</f>
        <v>0.06371007332926487</v>
      </c>
      <c r="D14" s="38">
        <f>Pecans!J14</f>
        <v>0.4483149768000543</v>
      </c>
      <c r="E14" s="38">
        <f>Walnuts!J14</f>
        <v>0.4065971054366727</v>
      </c>
      <c r="F14" s="38">
        <f>Macadamias!J14</f>
        <v>0.03179083432623289</v>
      </c>
      <c r="G14" s="38">
        <f>Pistachios!J14</f>
        <v>0.048449623666850725</v>
      </c>
      <c r="H14" s="38">
        <f>Other!J14</f>
        <v>0.5662288221789545</v>
      </c>
      <c r="I14" s="38">
        <f t="shared" si="0"/>
        <v>1.9318443151467464</v>
      </c>
      <c r="J14" s="38">
        <v>0.52</v>
      </c>
    </row>
    <row r="15" spans="1:10" ht="12" customHeight="1">
      <c r="A15" s="37">
        <v>1972</v>
      </c>
      <c r="B15" s="38">
        <f>Almonds!K15</f>
        <v>0.36290488567230045</v>
      </c>
      <c r="C15" s="38">
        <f>Hazelnuts!J15</f>
        <v>0.06952839644452104</v>
      </c>
      <c r="D15" s="38">
        <f>Pecans!J15</f>
        <v>0.43586113145411814</v>
      </c>
      <c r="E15" s="38">
        <f>Walnuts!J15</f>
        <v>0.3880600723704405</v>
      </c>
      <c r="F15" s="38">
        <f>Macadamias!J15</f>
        <v>0.028508321486523353</v>
      </c>
      <c r="G15" s="38">
        <f>Pistachios!J15</f>
        <v>0.03362483665762001</v>
      </c>
      <c r="H15" s="38">
        <f>Other!J15</f>
        <v>0.6794803678015672</v>
      </c>
      <c r="I15" s="38">
        <f t="shared" si="0"/>
        <v>1.9979680118870906</v>
      </c>
      <c r="J15" s="38">
        <v>0.56</v>
      </c>
    </row>
    <row r="16" spans="1:10" ht="12" customHeight="1">
      <c r="A16" s="37">
        <v>1973</v>
      </c>
      <c r="B16" s="38">
        <f>Almonds!K16</f>
        <v>0.26061094390596484</v>
      </c>
      <c r="C16" s="38">
        <f>Hazelnuts!J16</f>
        <v>0.10356320591511246</v>
      </c>
      <c r="D16" s="38">
        <f>Pecans!J16</f>
        <v>0.43241510059956867</v>
      </c>
      <c r="E16" s="38">
        <f>Walnuts!J16</f>
        <v>0.39518653154730915</v>
      </c>
      <c r="F16" s="38">
        <f>Macadamias!J16</f>
        <v>0.026105804678057676</v>
      </c>
      <c r="G16" s="38">
        <f>Pistachios!J16</f>
        <v>0.06366898120719483</v>
      </c>
      <c r="H16" s="38">
        <f>Other!J16</f>
        <v>0.5069886484821196</v>
      </c>
      <c r="I16" s="38">
        <f t="shared" si="0"/>
        <v>1.7885392163353273</v>
      </c>
      <c r="J16" s="38">
        <v>0.48</v>
      </c>
    </row>
    <row r="17" spans="1:10" ht="12" customHeight="1">
      <c r="A17" s="37">
        <v>1974</v>
      </c>
      <c r="B17" s="38">
        <f>Almonds!K17</f>
        <v>0.26413596829034625</v>
      </c>
      <c r="C17" s="38">
        <f>Hazelnuts!J17</f>
        <v>0.04372118798489659</v>
      </c>
      <c r="D17" s="38">
        <f>Pecans!J17</f>
        <v>0.3967585895966788</v>
      </c>
      <c r="E17" s="38">
        <f>Walnuts!J17</f>
        <v>0.41942710091017915</v>
      </c>
      <c r="F17" s="38">
        <f>Macadamias!J17</f>
        <v>0.034926131347096726</v>
      </c>
      <c r="G17" s="38">
        <f>Pistachios!J17</f>
        <v>0.04730336445437981</v>
      </c>
      <c r="H17" s="38">
        <f>Other!J17</f>
        <v>0.4048616459714839</v>
      </c>
      <c r="I17" s="38">
        <f t="shared" si="0"/>
        <v>1.6111339885550615</v>
      </c>
      <c r="J17" s="38">
        <v>0.44</v>
      </c>
    </row>
    <row r="18" spans="1:10" ht="12" customHeight="1">
      <c r="A18" s="37">
        <v>1975</v>
      </c>
      <c r="B18" s="38">
        <f>Almonds!K18</f>
        <v>0.3505683219265717</v>
      </c>
      <c r="C18" s="38">
        <f>Hazelnuts!J18</f>
        <v>0.08050986130432558</v>
      </c>
      <c r="D18" s="38">
        <f>Pecans!J18</f>
        <v>0.39527197100464806</v>
      </c>
      <c r="E18" s="38">
        <f>Walnuts!J18</f>
        <v>0.5074283036641793</v>
      </c>
      <c r="F18" s="38">
        <f>Macadamias!J18</f>
        <v>0.038490506255495945</v>
      </c>
      <c r="G18" s="38">
        <f>Pistachios!J18</f>
        <v>0.035241077369016105</v>
      </c>
      <c r="H18" s="38">
        <f>Other!J18</f>
        <v>0.5723976532003294</v>
      </c>
      <c r="I18" s="38">
        <f t="shared" si="0"/>
        <v>1.9799076947245662</v>
      </c>
      <c r="J18" s="38">
        <v>0.44</v>
      </c>
    </row>
    <row r="19" spans="1:10" ht="12" customHeight="1">
      <c r="A19" s="35">
        <v>1976</v>
      </c>
      <c r="B19" s="36">
        <f>Almonds!K19</f>
        <v>0.4257122457910132</v>
      </c>
      <c r="C19" s="36">
        <f>Hazelnuts!J19</f>
        <v>0.0707887975310348</v>
      </c>
      <c r="D19" s="36">
        <f>Pecans!J19</f>
        <v>0.33722103226697986</v>
      </c>
      <c r="E19" s="36">
        <f>Walnuts!J19</f>
        <v>0.5170486524093366</v>
      </c>
      <c r="F19" s="36">
        <f>Macadamias!J19</f>
        <v>0.03973908657500172</v>
      </c>
      <c r="G19" s="36">
        <f>Pistachios!J19</f>
        <v>0.03579631037103572</v>
      </c>
      <c r="H19" s="36">
        <f>Other!J19</f>
        <v>0.519859969137935</v>
      </c>
      <c r="I19" s="36">
        <f t="shared" si="0"/>
        <v>1.9461660940823369</v>
      </c>
      <c r="J19" s="36">
        <v>0.45</v>
      </c>
    </row>
    <row r="20" spans="1:10" ht="12" customHeight="1">
      <c r="A20" s="35">
        <v>1977</v>
      </c>
      <c r="B20" s="36">
        <f>Almonds!K20</f>
        <v>0.4520004197482423</v>
      </c>
      <c r="C20" s="36">
        <f>Hazelnuts!J20</f>
        <v>0.06526370683322764</v>
      </c>
      <c r="D20" s="36">
        <f>Pecans!J20</f>
        <v>0.37478955556873605</v>
      </c>
      <c r="E20" s="36">
        <f>Walnuts!J20</f>
        <v>0.4897171426275194</v>
      </c>
      <c r="F20" s="36">
        <f>Macadamias!J20</f>
        <v>0.04079142618590284</v>
      </c>
      <c r="G20" s="36">
        <f>Pistachios!J20</f>
        <v>0.03945633477659812</v>
      </c>
      <c r="H20" s="36">
        <f>Other!J20</f>
        <v>0.28720817231577844</v>
      </c>
      <c r="I20" s="36">
        <f t="shared" si="0"/>
        <v>1.7492267580560048</v>
      </c>
      <c r="J20" s="36">
        <v>0.44</v>
      </c>
    </row>
    <row r="21" spans="1:10" ht="12" customHeight="1">
      <c r="A21" s="35">
        <v>1978</v>
      </c>
      <c r="B21" s="36">
        <f>Almonds!K21</f>
        <v>0.3986644211362806</v>
      </c>
      <c r="C21" s="36">
        <f>Hazelnuts!J21</f>
        <v>0.07838236024508188</v>
      </c>
      <c r="D21" s="36">
        <f>Pecans!J21</f>
        <v>0.39325121795942697</v>
      </c>
      <c r="E21" s="36">
        <f>Walnuts!J21</f>
        <v>0.37492821169524243</v>
      </c>
      <c r="F21" s="36">
        <f>Macadamias!J21</f>
        <v>0.04303478013518334</v>
      </c>
      <c r="G21" s="36">
        <f>Pistachios!J21</f>
        <v>0.03857285406611071</v>
      </c>
      <c r="H21" s="36">
        <f>Other!J21</f>
        <v>0.4206757360809475</v>
      </c>
      <c r="I21" s="36">
        <f t="shared" si="0"/>
        <v>1.7475095813182735</v>
      </c>
      <c r="J21" s="36">
        <v>0.47</v>
      </c>
    </row>
    <row r="22" spans="1:10" ht="12" customHeight="1">
      <c r="A22" s="35">
        <v>1979</v>
      </c>
      <c r="B22" s="36">
        <f>Almonds!K22</f>
        <v>0.3722466665177674</v>
      </c>
      <c r="C22" s="36">
        <f>Hazelnuts!J22</f>
        <v>0.03781052866683045</v>
      </c>
      <c r="D22" s="36">
        <f>Pecans!J22</f>
        <v>0.470197663770576</v>
      </c>
      <c r="E22" s="36">
        <f>Walnuts!J22</f>
        <v>0.4290918846743583</v>
      </c>
      <c r="F22" s="36">
        <f>Macadamias!J22</f>
        <v>0.054102418868514496</v>
      </c>
      <c r="G22" s="36">
        <f>Pistachios!J22</f>
        <v>0.04082371071851339</v>
      </c>
      <c r="H22" s="36">
        <f>Other!J22</f>
        <v>0.3859022178545105</v>
      </c>
      <c r="I22" s="36">
        <f t="shared" si="0"/>
        <v>1.7901750910710703</v>
      </c>
      <c r="J22" s="36">
        <v>0.4</v>
      </c>
    </row>
    <row r="23" spans="1:10" ht="12" customHeight="1">
      <c r="A23" s="35">
        <v>1980</v>
      </c>
      <c r="B23" s="36">
        <f>Almonds!K23</f>
        <v>0.4220471536888775</v>
      </c>
      <c r="C23" s="36">
        <f>Hazelnuts!J23</f>
        <v>0.04843429262842734</v>
      </c>
      <c r="D23" s="36">
        <f>Pecans!J23</f>
        <v>0.4319874939832458</v>
      </c>
      <c r="E23" s="36">
        <f>Walnuts!J23</f>
        <v>0.5008971825440348</v>
      </c>
      <c r="F23" s="36">
        <f>Macadamias!J23</f>
        <v>0.06698613386560447</v>
      </c>
      <c r="G23" s="36">
        <f>Pistachios!J23</f>
        <v>0.04801054532768677</v>
      </c>
      <c r="H23" s="36">
        <f>Other!J23</f>
        <v>0.3247501667027304</v>
      </c>
      <c r="I23" s="36">
        <f t="shared" si="0"/>
        <v>1.843112968740607</v>
      </c>
      <c r="J23" s="36">
        <v>0.39</v>
      </c>
    </row>
    <row r="24" spans="1:10" ht="12" customHeight="1">
      <c r="A24" s="37">
        <v>1981</v>
      </c>
      <c r="B24" s="38">
        <f>Almonds!K24</f>
        <v>0.5063532762288315</v>
      </c>
      <c r="C24" s="38">
        <f>Hazelnuts!J24</f>
        <v>0.04682374627080813</v>
      </c>
      <c r="D24" s="38">
        <f>Pecans!J24</f>
        <v>0.4542000637730031</v>
      </c>
      <c r="E24" s="38">
        <f>Walnuts!J24</f>
        <v>0.5237043641713431</v>
      </c>
      <c r="F24" s="38">
        <f>Macadamias!J24</f>
        <v>0.06619920764227712</v>
      </c>
      <c r="G24" s="38">
        <f>Pistachios!J24</f>
        <v>0.040615680296326055</v>
      </c>
      <c r="H24" s="38">
        <f>Other!J24</f>
        <v>0.3311391343470037</v>
      </c>
      <c r="I24" s="38">
        <f t="shared" si="0"/>
        <v>1.9690354727295927</v>
      </c>
      <c r="J24" s="38">
        <v>0.4</v>
      </c>
    </row>
    <row r="25" spans="1:10" ht="12" customHeight="1">
      <c r="A25" s="37">
        <v>1982</v>
      </c>
      <c r="B25" s="38">
        <f>Almonds!K25</f>
        <v>0.594466098798652</v>
      </c>
      <c r="C25" s="38">
        <f>Hazelnuts!J25</f>
        <v>0.06876444148349391</v>
      </c>
      <c r="D25" s="38">
        <f>Pecans!J25</f>
        <v>0.48964989163209416</v>
      </c>
      <c r="E25" s="38">
        <f>Walnuts!J25</f>
        <v>0.4730179612134106</v>
      </c>
      <c r="F25" s="38">
        <f>Macadamias!J25</f>
        <v>0.0745073521459441</v>
      </c>
      <c r="G25" s="38">
        <f>Pistachios!J25</f>
        <v>0.052074399650454</v>
      </c>
      <c r="H25" s="38">
        <f>Other!J25</f>
        <v>0.4631916835743672</v>
      </c>
      <c r="I25" s="38">
        <f t="shared" si="0"/>
        <v>2.215671828498416</v>
      </c>
      <c r="J25" s="38">
        <v>0.4</v>
      </c>
    </row>
    <row r="26" spans="1:10" ht="12" customHeight="1">
      <c r="A26" s="37">
        <v>1983</v>
      </c>
      <c r="B26" s="38">
        <f>Almonds!K26</f>
        <v>0.5854398642219765</v>
      </c>
      <c r="C26" s="38">
        <f>Hazelnuts!J26</f>
        <v>0.04976814016680811</v>
      </c>
      <c r="D26" s="38">
        <f>Pecans!J26</f>
        <v>0.482453433452482</v>
      </c>
      <c r="E26" s="38">
        <f>Walnuts!J26</f>
        <v>0.520555064688094</v>
      </c>
      <c r="F26" s="38">
        <f>Macadamias!J26</f>
        <v>0.07326186986225044</v>
      </c>
      <c r="G26" s="38">
        <f>Pistachios!J26</f>
        <v>0.07537438389864648</v>
      </c>
      <c r="H26" s="38">
        <f>Other!J26</f>
        <v>0.5218110593943135</v>
      </c>
      <c r="I26" s="38">
        <f t="shared" si="0"/>
        <v>2.308663815684571</v>
      </c>
      <c r="J26" s="38">
        <v>0.42</v>
      </c>
    </row>
    <row r="27" spans="1:10" ht="12" customHeight="1">
      <c r="A27" s="37">
        <v>1984</v>
      </c>
      <c r="B27" s="38">
        <f>Almonds!K27</f>
        <v>0.6827665314272363</v>
      </c>
      <c r="C27" s="38">
        <f>Hazelnuts!J27</f>
        <v>0.06343966692864879</v>
      </c>
      <c r="D27" s="38">
        <f>Pecans!J27</f>
        <v>0.5399231047008093</v>
      </c>
      <c r="E27" s="38">
        <f>Walnuts!J27</f>
        <v>0.48271384451902183</v>
      </c>
      <c r="F27" s="38">
        <f>Macadamias!J27</f>
        <v>0.07702321728232471</v>
      </c>
      <c r="G27" s="38">
        <f>Pistachios!J27</f>
        <v>0.1094081780912123</v>
      </c>
      <c r="H27" s="38">
        <f>Other!J27</f>
        <v>0.4731822333623638</v>
      </c>
      <c r="I27" s="38">
        <f t="shared" si="0"/>
        <v>2.428456776311617</v>
      </c>
      <c r="J27" s="38">
        <v>0.42</v>
      </c>
    </row>
    <row r="28" spans="1:10" ht="12" customHeight="1">
      <c r="A28" s="37">
        <v>1985</v>
      </c>
      <c r="B28" s="38">
        <f>Almonds!K28</f>
        <v>0.8209695622146984</v>
      </c>
      <c r="C28" s="38">
        <f>Hazelnuts!J28</f>
        <v>0.06606343591557598</v>
      </c>
      <c r="D28" s="38">
        <f>Pecans!J28</f>
        <v>0.477578452675729</v>
      </c>
      <c r="E28" s="38">
        <f>Walnuts!J28</f>
        <v>0.4858453022068753</v>
      </c>
      <c r="F28" s="38">
        <f>Macadamias!J28</f>
        <v>0.08673000151599373</v>
      </c>
      <c r="G28" s="38">
        <f>Pistachios!J28</f>
        <v>0.12055532534909968</v>
      </c>
      <c r="H28" s="38">
        <f>Other!J28</f>
        <v>0.4513871342665117</v>
      </c>
      <c r="I28" s="38">
        <f t="shared" si="0"/>
        <v>2.5091292141444836</v>
      </c>
      <c r="J28" s="38">
        <v>0.43</v>
      </c>
    </row>
    <row r="29" spans="1:10" ht="12" customHeight="1">
      <c r="A29" s="35">
        <v>1986</v>
      </c>
      <c r="B29" s="36">
        <f>Almonds!K29</f>
        <v>0.5327994725377445</v>
      </c>
      <c r="C29" s="36">
        <f>Hazelnuts!J29</f>
        <v>0.03362271426067653</v>
      </c>
      <c r="D29" s="36">
        <f>Pecans!J29</f>
        <v>0.5430440915046862</v>
      </c>
      <c r="E29" s="36">
        <f>Walnuts!J29</f>
        <v>0.4927440377251595</v>
      </c>
      <c r="F29" s="36">
        <f>Macadamias!J29</f>
        <v>0.090295362171275</v>
      </c>
      <c r="G29" s="36">
        <f>Pistachios!J29</f>
        <v>0.11073415735400897</v>
      </c>
      <c r="H29" s="36">
        <f>Other!J29</f>
        <v>0.4704512639898513</v>
      </c>
      <c r="I29" s="36">
        <f t="shared" si="0"/>
        <v>2.2736910995434023</v>
      </c>
      <c r="J29" s="36">
        <v>0.46</v>
      </c>
    </row>
    <row r="30" spans="1:10" ht="12" customHeight="1">
      <c r="A30" s="35">
        <v>1987</v>
      </c>
      <c r="B30" s="36">
        <f>Almonds!K30</f>
        <v>0.5915734705356848</v>
      </c>
      <c r="C30" s="36">
        <f>Hazelnuts!J30</f>
        <v>0.06131308109717766</v>
      </c>
      <c r="D30" s="36">
        <f>Pecans!J30</f>
        <v>0.5420981040929095</v>
      </c>
      <c r="E30" s="36">
        <f>Walnuts!J30</f>
        <v>0.4679117589383117</v>
      </c>
      <c r="F30" s="36">
        <f>Macadamias!J30</f>
        <v>0.08626133242894485</v>
      </c>
      <c r="G30" s="36">
        <f>Pistachios!J30</f>
        <v>0.09427256145981538</v>
      </c>
      <c r="H30" s="36">
        <f>Other!J30</f>
        <v>0.41540796744201436</v>
      </c>
      <c r="I30" s="36">
        <f t="shared" si="0"/>
        <v>2.2588382759948584</v>
      </c>
      <c r="J30" s="36">
        <v>0.58</v>
      </c>
    </row>
    <row r="31" spans="1:10" ht="12" customHeight="1">
      <c r="A31" s="35">
        <v>1988</v>
      </c>
      <c r="B31" s="36">
        <f>Almonds!K31</f>
        <v>0.6512105450834287</v>
      </c>
      <c r="C31" s="36">
        <f>Hazelnuts!J31</f>
        <v>0.07107482959738667</v>
      </c>
      <c r="D31" s="36">
        <f>Pecans!J31</f>
        <v>0.6256172021887982</v>
      </c>
      <c r="E31" s="36">
        <f>Walnuts!J31</f>
        <v>0.5055084147772394</v>
      </c>
      <c r="F31" s="36">
        <f>Macadamias!J31</f>
        <v>0.08982113361286329</v>
      </c>
      <c r="G31" s="36">
        <f>Pistachios!J31</f>
        <v>0.12195154950590414</v>
      </c>
      <c r="H31" s="36">
        <f>Other!J31</f>
        <v>0.4015148720597096</v>
      </c>
      <c r="I31" s="36">
        <f t="shared" si="0"/>
        <v>2.46669854682533</v>
      </c>
      <c r="J31" s="36">
        <v>0.49</v>
      </c>
    </row>
    <row r="32" spans="1:10" ht="12" customHeight="1">
      <c r="A32" s="35">
        <v>1989</v>
      </c>
      <c r="B32" s="36">
        <f>Almonds!K32</f>
        <v>0.6239546104360256</v>
      </c>
      <c r="C32" s="36">
        <f>Hazelnuts!J32</f>
        <v>0.05043625478669829</v>
      </c>
      <c r="D32" s="36">
        <f>Pecans!J32</f>
        <v>0.46042858678157894</v>
      </c>
      <c r="E32" s="36">
        <f>Walnuts!J32</f>
        <v>0.4549225063445798</v>
      </c>
      <c r="F32" s="36">
        <f>Macadamias!J32</f>
        <v>0.10558131531044902</v>
      </c>
      <c r="G32" s="36">
        <f>Pistachios!J32</f>
        <v>0.07914304236500909</v>
      </c>
      <c r="H32" s="36">
        <f>Other!J32</f>
        <v>0.5165941212554421</v>
      </c>
      <c r="I32" s="36">
        <f t="shared" si="0"/>
        <v>2.291060437279783</v>
      </c>
      <c r="J32" s="36">
        <v>0.47</v>
      </c>
    </row>
    <row r="33" spans="1:10" ht="12" customHeight="1">
      <c r="A33" s="35">
        <v>1990</v>
      </c>
      <c r="B33" s="36">
        <f>Almonds!K33</f>
        <v>0.7477782827084483</v>
      </c>
      <c r="C33" s="36">
        <f>Hazelnuts!J33</f>
        <v>0.07096818832336653</v>
      </c>
      <c r="D33" s="36">
        <f>Pecans!J33</f>
        <v>0.4750826959795025</v>
      </c>
      <c r="E33" s="36">
        <f>Walnuts!J33</f>
        <v>0.4578494417185545</v>
      </c>
      <c r="F33" s="36">
        <f>Macadamias!J33</f>
        <v>0.10867780066999384</v>
      </c>
      <c r="G33" s="36">
        <f>Pistachios!J33</f>
        <v>0.11018785177050963</v>
      </c>
      <c r="H33" s="36">
        <f>Other!J33</f>
        <v>0.5071998630815696</v>
      </c>
      <c r="I33" s="36">
        <f t="shared" si="0"/>
        <v>2.477744124251945</v>
      </c>
      <c r="J33" s="36">
        <v>0.48</v>
      </c>
    </row>
    <row r="34" spans="1:10" ht="12" customHeight="1">
      <c r="A34" s="37">
        <v>1991</v>
      </c>
      <c r="B34" s="38">
        <f>Almonds!K34</f>
        <v>0.6174576896966522</v>
      </c>
      <c r="C34" s="38">
        <f>Hazelnuts!J34</f>
        <v>0.05937153380179365</v>
      </c>
      <c r="D34" s="38">
        <f>Pecans!J34</f>
        <v>0.44736098956863213</v>
      </c>
      <c r="E34" s="38">
        <f>Walnuts!J34</f>
        <v>0.4577876887316936</v>
      </c>
      <c r="F34" s="38">
        <f>Macadamias!J34</f>
        <v>0.09415363663518454</v>
      </c>
      <c r="G34" s="38">
        <f>Pistachios!J34</f>
        <v>0.0837836063565265</v>
      </c>
      <c r="H34" s="38">
        <f>Other!J34</f>
        <v>0.4404150129271227</v>
      </c>
      <c r="I34" s="38">
        <f t="shared" si="0"/>
        <v>2.2003301577176053</v>
      </c>
      <c r="J34" s="38">
        <v>0.46</v>
      </c>
    </row>
    <row r="35" spans="1:10" ht="12" customHeight="1">
      <c r="A35" s="37">
        <v>1992</v>
      </c>
      <c r="B35" s="38">
        <f>Almonds!K35</f>
        <v>0.5985196736856128</v>
      </c>
      <c r="C35" s="38">
        <f>Hazelnuts!J35</f>
        <v>0.08090384980173503</v>
      </c>
      <c r="D35" s="38">
        <f>Pecans!J35</f>
        <v>0.3969165179336972</v>
      </c>
      <c r="E35" s="38">
        <f>Walnuts!J35</f>
        <v>0.46863573633335875</v>
      </c>
      <c r="F35" s="38">
        <f>Macadamias!J35</f>
        <v>0.09457430021080347</v>
      </c>
      <c r="G35" s="38">
        <f>Pistachios!J35</f>
        <v>0.10372117452872637</v>
      </c>
      <c r="H35" s="38">
        <f>Other!J35</f>
        <v>0.5814112404962111</v>
      </c>
      <c r="I35" s="38">
        <f t="shared" si="0"/>
        <v>2.3246824929901444</v>
      </c>
      <c r="J35" s="38">
        <v>0.49</v>
      </c>
    </row>
    <row r="36" spans="1:10" ht="12" customHeight="1">
      <c r="A36" s="37">
        <v>1993</v>
      </c>
      <c r="B36" s="38">
        <f>Almonds!K36</f>
        <v>0.6017125398660115</v>
      </c>
      <c r="C36" s="38">
        <f>Hazelnuts!J36</f>
        <v>0.09951793616754359</v>
      </c>
      <c r="D36" s="38">
        <f>Pecans!J36</f>
        <v>0.5280428065064372</v>
      </c>
      <c r="E36" s="38">
        <f>Walnuts!J36</f>
        <v>0.3793865841922263</v>
      </c>
      <c r="F36" s="38">
        <f>Macadamias!J36</f>
        <v>0.09546390200897638</v>
      </c>
      <c r="G36" s="38">
        <f>Pistachios!J36</f>
        <v>0.1285836565114213</v>
      </c>
      <c r="H36" s="38">
        <f>Other!J36</f>
        <v>0.5578564074857256</v>
      </c>
      <c r="I36" s="38">
        <f t="shared" si="0"/>
        <v>2.390563832738342</v>
      </c>
      <c r="J36" s="38">
        <v>0.49</v>
      </c>
    </row>
    <row r="37" spans="1:10" ht="12" customHeight="1">
      <c r="A37" s="37">
        <v>1994</v>
      </c>
      <c r="B37" s="38">
        <f>Almonds!K37</f>
        <v>0.5368532370694755</v>
      </c>
      <c r="C37" s="38">
        <f>Hazelnuts!J37</f>
        <v>0.07291572585417627</v>
      </c>
      <c r="D37" s="38">
        <f>Pecans!J37</f>
        <v>0.3772397346116595</v>
      </c>
      <c r="E37" s="38">
        <f>Walnuts!J37</f>
        <v>0.4469414434399896</v>
      </c>
      <c r="F37" s="38">
        <f>Macadamias!J37</f>
        <v>0.10213681633062131</v>
      </c>
      <c r="G37" s="38">
        <f>Pistachios!J37</f>
        <v>0.13574443490466925</v>
      </c>
      <c r="H37" s="38">
        <f>Other!J37</f>
        <v>0.5003317944097222</v>
      </c>
      <c r="I37" s="38">
        <f t="shared" si="0"/>
        <v>2.1721631866203137</v>
      </c>
      <c r="J37" s="38">
        <v>0.5</v>
      </c>
    </row>
    <row r="38" spans="1:10" ht="12" customHeight="1">
      <c r="A38" s="37">
        <v>1995</v>
      </c>
      <c r="B38" s="38">
        <f>Almonds!K38</f>
        <v>0.4865299497441936</v>
      </c>
      <c r="C38" s="38">
        <f>Hazelnuts!J38</f>
        <v>0.0948036144941972</v>
      </c>
      <c r="D38" s="38">
        <f>Pecans!J38</f>
        <v>0.5128484520436486</v>
      </c>
      <c r="E38" s="38">
        <f>Walnuts!J38</f>
        <v>0.3872708471304781</v>
      </c>
      <c r="F38" s="38">
        <f>Macadamias!J38</f>
        <v>0.09921450777984034</v>
      </c>
      <c r="G38" s="38">
        <f>Pistachios!J38</f>
        <v>0.11853416249961117</v>
      </c>
      <c r="H38" s="38">
        <f>Other!J38</f>
        <v>0.4216843769336412</v>
      </c>
      <c r="I38" s="38">
        <f t="shared" si="0"/>
        <v>2.1208859106256104</v>
      </c>
      <c r="J38" s="38">
        <v>0.5</v>
      </c>
    </row>
    <row r="39" spans="1:10" ht="12" customHeight="1">
      <c r="A39" s="35">
        <v>1996</v>
      </c>
      <c r="B39" s="36">
        <f>Almonds!K39</f>
        <v>0.5875517152649066</v>
      </c>
      <c r="C39" s="36">
        <f>Hazelnuts!J39</f>
        <v>0.016306915267890108</v>
      </c>
      <c r="D39" s="36">
        <f>Pecans!J39</f>
        <v>0.48824788573396677</v>
      </c>
      <c r="E39" s="36">
        <f>Walnuts!J39</f>
        <v>0.32679094368205114</v>
      </c>
      <c r="F39" s="36">
        <f>Macadamias!J39</f>
        <v>0.10458338771811404</v>
      </c>
      <c r="G39" s="36">
        <f>Pistachios!J39</f>
        <v>0.08291092702467115</v>
      </c>
      <c r="H39" s="36">
        <f>Other!J39</f>
        <v>0.5191759903934723</v>
      </c>
      <c r="I39" s="36">
        <f t="shared" si="0"/>
        <v>2.125567765085072</v>
      </c>
      <c r="J39" s="36">
        <v>0.53</v>
      </c>
    </row>
    <row r="40" spans="1:10" ht="12" customHeight="1">
      <c r="A40" s="35">
        <v>1997</v>
      </c>
      <c r="B40" s="36">
        <f>Almonds!K40</f>
        <v>0.5702919442806604</v>
      </c>
      <c r="C40" s="36">
        <f>Hazelnuts!J40</f>
        <v>0.06913413977813067</v>
      </c>
      <c r="D40" s="36">
        <f>Pecans!J40</f>
        <v>0.4553121392694998</v>
      </c>
      <c r="E40" s="36">
        <f>Walnuts!J40</f>
        <v>0.36643281734432315</v>
      </c>
      <c r="F40" s="36">
        <f>Macadamias!J40</f>
        <v>0.11625722656249998</v>
      </c>
      <c r="G40" s="36">
        <f>Pistachios!J40</f>
        <v>0.13689669661344062</v>
      </c>
      <c r="H40" s="36">
        <f>Other!J40</f>
        <v>0.5340445865271226</v>
      </c>
      <c r="I40" s="36">
        <f t="shared" si="0"/>
        <v>2.2483695503756773</v>
      </c>
      <c r="J40" s="36">
        <v>0.57</v>
      </c>
    </row>
    <row r="41" spans="1:10" ht="12" customHeight="1">
      <c r="A41" s="35">
        <v>1998</v>
      </c>
      <c r="B41" s="36">
        <f>Almonds!K41</f>
        <v>0.6019424333457138</v>
      </c>
      <c r="C41" s="36">
        <f>Hazelnuts!J41</f>
        <v>0.05578471838533252</v>
      </c>
      <c r="D41" s="36">
        <f>Pecans!J41</f>
        <v>0.4764953130383512</v>
      </c>
      <c r="E41" s="36">
        <f>Walnuts!J41</f>
        <v>0.38026790791798687</v>
      </c>
      <c r="F41" s="36">
        <f>Macadamias!J41</f>
        <v>0.1220427904131437</v>
      </c>
      <c r="G41" s="36">
        <f>Pistachios!J41</f>
        <v>0.15090560225382207</v>
      </c>
      <c r="H41" s="36">
        <f>Other!J41</f>
        <v>0.5230470567244181</v>
      </c>
      <c r="I41" s="36">
        <f t="shared" si="0"/>
        <v>2.3104858220787685</v>
      </c>
      <c r="J41" s="36">
        <v>0.62</v>
      </c>
    </row>
    <row r="42" spans="1:10" ht="12" customHeight="1">
      <c r="A42" s="35">
        <v>1999</v>
      </c>
      <c r="B42" s="36">
        <f>Almonds!K42</f>
        <v>0.9908060383743114</v>
      </c>
      <c r="C42" s="36">
        <f>Hazelnuts!J42</f>
        <v>0.09499623108098118</v>
      </c>
      <c r="D42" s="36">
        <f>Pecans!J42</f>
        <v>0.40827478393295513</v>
      </c>
      <c r="E42" s="36">
        <f>Walnuts!J42</f>
        <v>0.5111830117537794</v>
      </c>
      <c r="F42" s="36">
        <f>Macadamias!J42</f>
        <v>0.12464255527556788</v>
      </c>
      <c r="G42" s="36">
        <f>Pistachios!J42</f>
        <v>0.1777545046385959</v>
      </c>
      <c r="H42" s="36">
        <f>Other!J42</f>
        <v>0.531975974657115</v>
      </c>
      <c r="I42" s="36">
        <f t="shared" si="0"/>
        <v>2.8396330997133057</v>
      </c>
      <c r="J42" s="36">
        <v>0.58</v>
      </c>
    </row>
    <row r="43" spans="1:10" ht="12" customHeight="1">
      <c r="A43" s="35">
        <v>2000</v>
      </c>
      <c r="B43" s="36">
        <f>Almonds!K43</f>
        <v>0.8280671003929163</v>
      </c>
      <c r="C43" s="36">
        <f>Hazelnuts!J43</f>
        <v>0.06437541991974685</v>
      </c>
      <c r="D43" s="36">
        <f>Pecans!J43</f>
        <v>0.47242434517439613</v>
      </c>
      <c r="E43" s="36">
        <f>Walnuts!J43</f>
        <v>0.44292160822519056</v>
      </c>
      <c r="F43" s="36">
        <f>Macadamias!J43</f>
        <v>0.11182998046096465</v>
      </c>
      <c r="G43" s="36">
        <f>Pistachios!J43</f>
        <v>0.21203446362181738</v>
      </c>
      <c r="H43" s="36">
        <f>Other!J43</f>
        <v>0.4798347917391202</v>
      </c>
      <c r="I43" s="36">
        <f t="shared" si="0"/>
        <v>2.611487709534152</v>
      </c>
      <c r="J43" s="36">
        <v>0.62</v>
      </c>
    </row>
    <row r="44" spans="1:10" ht="12" customHeight="1">
      <c r="A44" s="37">
        <v>2001</v>
      </c>
      <c r="B44" s="38">
        <f>Almonds!K44</f>
        <v>0.8528092109421569</v>
      </c>
      <c r="C44" s="38">
        <f>Hazelnuts!J44</f>
        <v>0.09112720784828535</v>
      </c>
      <c r="D44" s="38">
        <f>Pecans!J44</f>
        <v>0.4539277341994261</v>
      </c>
      <c r="E44" s="38">
        <f>Walnuts!J44</f>
        <v>0.4216121435532283</v>
      </c>
      <c r="F44" s="38">
        <f>Macadamias!J44</f>
        <v>0.11988293324549461</v>
      </c>
      <c r="G44" s="38">
        <f>Pistachios!J44</f>
        <v>0.20225941391739521</v>
      </c>
      <c r="H44" s="38">
        <f>Other!J44</f>
        <v>0.7417221429547002</v>
      </c>
      <c r="I44" s="38">
        <f aca="true" t="shared" si="1" ref="I44:I49">SUM(B44:H44)</f>
        <v>2.883340786660687</v>
      </c>
      <c r="J44" s="38">
        <v>0.62</v>
      </c>
    </row>
    <row r="45" spans="1:10" ht="12" customHeight="1">
      <c r="A45" s="37">
        <v>2002</v>
      </c>
      <c r="B45" s="38">
        <f>Almonds!K45</f>
        <v>1.105080544637292</v>
      </c>
      <c r="C45" s="38">
        <f>Hazelnuts!J45</f>
        <v>0.07864660691698064</v>
      </c>
      <c r="D45" s="38">
        <f>Pecans!J45</f>
        <v>0.47797690810097604</v>
      </c>
      <c r="E45" s="38">
        <f>Walnuts!J45</f>
        <v>0.5293956650144306</v>
      </c>
      <c r="F45" s="38">
        <f>Macadamias!J45</f>
        <v>0.10604359408058005</v>
      </c>
      <c r="G45" s="38">
        <f>Pistachios!J45</f>
        <v>0.2164419906216202</v>
      </c>
      <c r="H45" s="38">
        <f>Other!J45</f>
        <v>0.836417433866378</v>
      </c>
      <c r="I45" s="38">
        <f t="shared" si="1"/>
        <v>3.3500027432382575</v>
      </c>
      <c r="J45" s="38">
        <v>0.6</v>
      </c>
    </row>
    <row r="46" spans="1:10" ht="12" customHeight="1">
      <c r="A46" s="37">
        <v>2003</v>
      </c>
      <c r="B46" s="38">
        <f>Almonds!K46</f>
        <v>1.1577230606938516</v>
      </c>
      <c r="C46" s="38">
        <f>Hazelnuts!J46</f>
        <v>0.05909926812206134</v>
      </c>
      <c r="D46" s="38">
        <f>Pecans!J46</f>
        <v>0.4595432084642642</v>
      </c>
      <c r="E46" s="38">
        <f>Walnuts!J46</f>
        <v>0.5074715601355111</v>
      </c>
      <c r="F46" s="38">
        <f>Macadamias!J46</f>
        <v>0.1249431329007961</v>
      </c>
      <c r="G46" s="38">
        <f>Pistachios!J46</f>
        <v>0.19123177989216214</v>
      </c>
      <c r="H46" s="38">
        <f>Other!J46</f>
        <v>1.0226568737806636</v>
      </c>
      <c r="I46" s="38">
        <f t="shared" si="1"/>
        <v>3.5226688839893097</v>
      </c>
      <c r="J46" s="38">
        <v>0.5917815093788332</v>
      </c>
    </row>
    <row r="47" spans="1:10" ht="12" customHeight="1">
      <c r="A47" s="37">
        <v>2004</v>
      </c>
      <c r="B47" s="38">
        <f>Almonds!K47</f>
        <v>0.9217127176253931</v>
      </c>
      <c r="C47" s="38">
        <f>Hazelnuts!J47</f>
        <v>0.07128666569093572</v>
      </c>
      <c r="D47" s="38">
        <f>Pecans!J47</f>
        <v>0.4966723288355132</v>
      </c>
      <c r="E47" s="38">
        <f>Walnuts!J47</f>
        <v>0.5302829243557817</v>
      </c>
      <c r="F47" s="38">
        <f>Macadamias!J47</f>
        <v>0.15320221071159779</v>
      </c>
      <c r="G47" s="38">
        <f>Pistachios!J47</f>
        <v>0.2648496632939492</v>
      </c>
      <c r="H47" s="38">
        <f>Other!J47</f>
        <v>1.094222816040514</v>
      </c>
      <c r="I47" s="38">
        <f t="shared" si="1"/>
        <v>3.532229326553685</v>
      </c>
      <c r="J47" s="38">
        <v>0.5398022296522369</v>
      </c>
    </row>
    <row r="48" spans="1:10" ht="12" customHeight="1">
      <c r="A48" s="37">
        <v>2005</v>
      </c>
      <c r="B48" s="38">
        <f>Almonds!K48</f>
        <v>0.6263850198948621</v>
      </c>
      <c r="C48" s="38">
        <f>Hazelnuts!J48</f>
        <v>0.02237211484373414</v>
      </c>
      <c r="D48" s="38">
        <f>Pecans!J48</f>
        <v>0.4478423095227648</v>
      </c>
      <c r="E48" s="38">
        <f>Walnuts!J48</f>
        <v>0.4206569007559577</v>
      </c>
      <c r="F48" s="38">
        <f>Macadamias!J48</f>
        <v>0.13056546248880826</v>
      </c>
      <c r="G48" s="38">
        <f>Pistachios!J48</f>
        <v>0.1551425382696201</v>
      </c>
      <c r="H48" s="38">
        <f>Other!J48</f>
        <v>0.8861283972014853</v>
      </c>
      <c r="I48" s="38">
        <f t="shared" si="1"/>
        <v>2.689092742977232</v>
      </c>
      <c r="J48" s="38">
        <v>0.5735745092809779</v>
      </c>
    </row>
    <row r="49" spans="1:10" ht="12" customHeight="1">
      <c r="A49" s="35">
        <v>2006</v>
      </c>
      <c r="B49" s="36">
        <f>Almonds!K49</f>
        <v>1.024524921348242</v>
      </c>
      <c r="C49" s="36">
        <f>Hazelnuts!J49</f>
        <v>0.07619924611534049</v>
      </c>
      <c r="D49" s="36">
        <f>Pecans!J49</f>
        <v>0.44785539950876097</v>
      </c>
      <c r="E49" s="36">
        <f>Walnuts!J49</f>
        <v>0.5428462814230356</v>
      </c>
      <c r="F49" s="36">
        <f>Macadamias!J49</f>
        <v>0.13121333434406232</v>
      </c>
      <c r="G49" s="36">
        <f>Pistachios!J49</f>
        <v>0.17082269951863857</v>
      </c>
      <c r="H49" s="36">
        <f>Other!J49</f>
        <v>0.9690799666535472</v>
      </c>
      <c r="I49" s="36">
        <f t="shared" si="1"/>
        <v>3.362541848911627</v>
      </c>
      <c r="J49" s="36">
        <v>0.5633957009199042</v>
      </c>
    </row>
    <row r="50" spans="1:10" ht="12" customHeight="1">
      <c r="A50" s="35">
        <v>2007</v>
      </c>
      <c r="B50" s="36">
        <f>Almonds!K50</f>
        <v>1.2209019234736707</v>
      </c>
      <c r="C50" s="36">
        <f>Hazelnuts!J50</f>
        <v>0.05216406173171327</v>
      </c>
      <c r="D50" s="36">
        <f>Pecans!J50</f>
        <v>0.4455589102525478</v>
      </c>
      <c r="E50" s="36">
        <f>Walnuts!J50</f>
        <v>0.4771326560384737</v>
      </c>
      <c r="F50" s="36">
        <f>Macadamias!J50</f>
        <v>0.10795813999925029</v>
      </c>
      <c r="G50" s="36">
        <f>Pistachios!J50</f>
        <v>0.22879951734664428</v>
      </c>
      <c r="H50" s="36">
        <f>Other!J50</f>
        <v>1.0775077118213907</v>
      </c>
      <c r="I50" s="36">
        <f aca="true" t="shared" si="2" ref="I50:I55">SUM(B50:H50)</f>
        <v>3.610022920663691</v>
      </c>
      <c r="J50" s="36">
        <v>0.5840851229813683</v>
      </c>
    </row>
    <row r="51" spans="1:10" ht="12" customHeight="1">
      <c r="A51" s="35">
        <v>2008</v>
      </c>
      <c r="B51" s="36">
        <f>Almonds!K51</f>
        <v>1.3957994775755507</v>
      </c>
      <c r="C51" s="36">
        <f>Hazelnuts!J51</f>
        <v>0.0483225654728861</v>
      </c>
      <c r="D51" s="36">
        <f>Pecans!J51</f>
        <v>0.49628795064502723</v>
      </c>
      <c r="E51" s="36">
        <f>Walnuts!J51</f>
        <v>0.4770096708716337</v>
      </c>
      <c r="F51" s="36">
        <f>Macadamias!J51</f>
        <v>0.10959265089008696</v>
      </c>
      <c r="G51" s="36">
        <f>Pistachios!J51</f>
        <v>0.10186934289637038</v>
      </c>
      <c r="H51" s="36">
        <f>Other!J51</f>
        <v>0.9609748455147423</v>
      </c>
      <c r="I51" s="36">
        <f t="shared" si="2"/>
        <v>3.5898565038662973</v>
      </c>
      <c r="J51" s="36">
        <v>0.5312396878532188</v>
      </c>
    </row>
    <row r="52" spans="1:10" ht="12" customHeight="1">
      <c r="A52" s="35">
        <v>2009</v>
      </c>
      <c r="B52" s="36">
        <f>Almonds!K52</f>
        <v>1.4075724620612842</v>
      </c>
      <c r="C52" s="36">
        <f>Hazelnuts!J52</f>
        <v>0.042805690195786554</v>
      </c>
      <c r="D52" s="36">
        <f>Pecans!J52</f>
        <v>0.4798144544721924</v>
      </c>
      <c r="E52" s="36">
        <f>Walnuts!J52</f>
        <v>0.5555990818557566</v>
      </c>
      <c r="F52" s="36">
        <f>Macadamias!J52</f>
        <v>0.10072570809359642</v>
      </c>
      <c r="G52" s="36">
        <f>Pistachios!J52</f>
        <v>0.17829833850943783</v>
      </c>
      <c r="H52" s="36">
        <f>Other!J52</f>
        <v>1.0115302662242818</v>
      </c>
      <c r="I52" s="36">
        <f t="shared" si="2"/>
        <v>3.776346001412336</v>
      </c>
      <c r="J52" s="36">
        <v>0.5909228767538016</v>
      </c>
    </row>
    <row r="53" spans="1:10" ht="12" customHeight="1">
      <c r="A53" s="35">
        <v>2010</v>
      </c>
      <c r="B53" s="36">
        <f>Almonds!K53</f>
        <v>1.6168333577046283</v>
      </c>
      <c r="C53" s="36">
        <f>Hazelnuts!J53</f>
        <v>0.04817365698485358</v>
      </c>
      <c r="D53" s="36">
        <f>Pecans!J53</f>
        <v>0.5327415104768977</v>
      </c>
      <c r="E53" s="36">
        <f>Walnuts!J53</f>
        <v>0.45132953465589537</v>
      </c>
      <c r="F53" s="36">
        <f>Macadamias!J53</f>
        <v>0.10915474403042283</v>
      </c>
      <c r="G53" s="36">
        <f>Pistachios!J53</f>
        <v>0.1733329585708577</v>
      </c>
      <c r="H53" s="36">
        <f>Other!J53</f>
        <v>0.940897933633859</v>
      </c>
      <c r="I53" s="36">
        <f t="shared" si="2"/>
        <v>3.872463696057414</v>
      </c>
      <c r="J53" s="36">
        <v>0.6174517575792665</v>
      </c>
    </row>
    <row r="54" spans="1:10" ht="12" customHeight="1">
      <c r="A54" s="88">
        <v>2011</v>
      </c>
      <c r="B54" s="95">
        <f>Almonds!K54</f>
        <v>1.8208497002842567</v>
      </c>
      <c r="C54" s="95">
        <f>Hazelnuts!J54</f>
        <v>0.055201544408457384</v>
      </c>
      <c r="D54" s="95">
        <f>Pecans!J54</f>
        <v>0.36660051749799244</v>
      </c>
      <c r="E54" s="95">
        <f>Walnuts!J54</f>
        <v>0.4222252089193607</v>
      </c>
      <c r="F54" s="95">
        <f>Macadamias!J54</f>
        <v>0.1193551062897987</v>
      </c>
      <c r="G54" s="95">
        <f>Pistachios!J54</f>
        <v>0.24850786837510028</v>
      </c>
      <c r="H54" s="95">
        <f>Other!J54</f>
        <v>0.7832128478714643</v>
      </c>
      <c r="I54" s="95">
        <f t="shared" si="2"/>
        <v>3.8159527936464306</v>
      </c>
      <c r="J54" s="95">
        <v>0.6805572907932296</v>
      </c>
    </row>
    <row r="55" spans="1:11" ht="12" customHeight="1">
      <c r="A55" s="88">
        <v>2012</v>
      </c>
      <c r="B55" s="95">
        <f>Almonds!K55</f>
        <v>2.0143264073861715</v>
      </c>
      <c r="C55" s="95">
        <f>Hazelnuts!J55</f>
        <v>0.05909543822964203</v>
      </c>
      <c r="D55" s="95">
        <f>Pecans!J55</f>
        <v>0.43003139746984126</v>
      </c>
      <c r="E55" s="95">
        <f>Walnuts!J55</f>
        <v>0.47046429999616163</v>
      </c>
      <c r="F55" s="95">
        <f>Macadamias!J55</f>
        <v>0.10502205850859389</v>
      </c>
      <c r="G55" s="95">
        <f>Pistachios!J55</f>
        <v>0.2676789714669867</v>
      </c>
      <c r="H55" s="95">
        <f>Other!J55</f>
        <v>0.857332700581185</v>
      </c>
      <c r="I55" s="95">
        <f t="shared" si="2"/>
        <v>4.203951273638582</v>
      </c>
      <c r="J55" s="95">
        <v>0.7782452640390068</v>
      </c>
      <c r="K55"/>
    </row>
    <row r="56" spans="1:11" ht="12" customHeight="1">
      <c r="A56" s="37">
        <v>2013</v>
      </c>
      <c r="B56" s="38">
        <f>Almonds!K56</f>
        <v>1.944338024298248</v>
      </c>
      <c r="C56" s="38">
        <f>Hazelnuts!J56</f>
        <v>0.05081261144775685</v>
      </c>
      <c r="D56" s="38">
        <f>Pecans!J56</f>
        <v>0.354625440119085</v>
      </c>
      <c r="E56" s="38">
        <f>Walnuts!J56</f>
        <v>0.4684656954862467</v>
      </c>
      <c r="F56" s="38">
        <f>Macadamias!J56</f>
        <v>0.10005799334072812</v>
      </c>
      <c r="G56" s="38">
        <f>Pistachios!J56</f>
        <v>0.17973523657530893</v>
      </c>
      <c r="H56" s="38">
        <f>Other!J56</f>
        <v>0.9297337576065218</v>
      </c>
      <c r="I56" s="38">
        <f aca="true" t="shared" si="3" ref="I56:I61">SUM(B56:H56)</f>
        <v>4.027768758873896</v>
      </c>
      <c r="J56" s="38">
        <v>0.7142626480863107</v>
      </c>
      <c r="K56"/>
    </row>
    <row r="57" spans="1:11" ht="12" customHeight="1">
      <c r="A57" s="88">
        <v>2014</v>
      </c>
      <c r="B57" s="95">
        <f>Almonds!K57</f>
        <v>1.72529235305218</v>
      </c>
      <c r="C57" s="95">
        <f>Hazelnuts!J57</f>
        <v>0.0744899097243658</v>
      </c>
      <c r="D57" s="95">
        <f>Pecans!J57</f>
        <v>0.49112938051058086</v>
      </c>
      <c r="E57" s="95">
        <f>Walnuts!J57</f>
        <v>0.412461092268255</v>
      </c>
      <c r="F57" s="95">
        <f>Macadamias!J57</f>
        <v>0.10792018655463632</v>
      </c>
      <c r="G57" s="95">
        <f>Pistachios!J57</f>
        <v>0.21146465436585524</v>
      </c>
      <c r="H57" s="95">
        <f>Other!J57</f>
        <v>1.07298237541889</v>
      </c>
      <c r="I57" s="95">
        <f t="shared" si="3"/>
        <v>4.095739951894763</v>
      </c>
      <c r="J57" s="95">
        <v>0.8540566367815273</v>
      </c>
      <c r="K57"/>
    </row>
    <row r="58" spans="1:11" ht="12" customHeight="1">
      <c r="A58" s="88">
        <v>2015</v>
      </c>
      <c r="B58" s="95">
        <f>Almonds!K58</f>
        <v>1.815170229381852</v>
      </c>
      <c r="C58" s="95">
        <f>Hazelnuts!J58</f>
        <v>0.04303754137061688</v>
      </c>
      <c r="D58" s="95">
        <f>Pecans!J58</f>
        <v>0.42892395101149056</v>
      </c>
      <c r="E58" s="95">
        <f>Walnuts!J58</f>
        <v>0.3971660152619185</v>
      </c>
      <c r="F58" s="95">
        <f>Macadamias!J58</f>
        <v>0.11185230535925729</v>
      </c>
      <c r="G58" s="95">
        <f>Pistachios!J58</f>
        <v>0.22883190031180414</v>
      </c>
      <c r="H58" s="95">
        <f>Other!J58</f>
        <v>1.0657992514449532</v>
      </c>
      <c r="I58" s="95">
        <f t="shared" si="3"/>
        <v>4.090781194141893</v>
      </c>
      <c r="J58" s="95">
        <v>0.9471079884186248</v>
      </c>
      <c r="K58"/>
    </row>
    <row r="59" spans="1:11" ht="12" customHeight="1">
      <c r="A59" s="149">
        <v>2016</v>
      </c>
      <c r="B59" s="156">
        <f>Almonds!K59</f>
        <v>2.1626522166987203</v>
      </c>
      <c r="C59" s="156">
        <f>Hazelnuts!J59</f>
        <v>0.05465604994251219</v>
      </c>
      <c r="D59" s="156">
        <f>Pecans!J59</f>
        <v>0.4441345160180042</v>
      </c>
      <c r="E59" s="156">
        <f>Walnuts!J59</f>
        <v>0.5697385058697921</v>
      </c>
      <c r="F59" s="156">
        <f>Macadamias!J59</f>
        <v>0.07212180588875446</v>
      </c>
      <c r="G59" s="156">
        <f>Pistachios!J59</f>
        <v>0.4351842620961793</v>
      </c>
      <c r="H59" s="156">
        <f>Other!J59</f>
        <v>1.1413295620650485</v>
      </c>
      <c r="I59" s="156">
        <f t="shared" si="3"/>
        <v>4.879816918579012</v>
      </c>
      <c r="J59" s="156">
        <v>0.9290253228394562</v>
      </c>
      <c r="K59"/>
    </row>
    <row r="60" spans="1:11" ht="12" customHeight="1">
      <c r="A60" s="142">
        <v>2017</v>
      </c>
      <c r="B60" s="164">
        <f>Almonds!K60</f>
        <v>2.320761950565487</v>
      </c>
      <c r="C60" s="164">
        <f>Hazelnuts!J60</f>
        <v>0.06461881061236031</v>
      </c>
      <c r="D60" s="164">
        <f>Pecans!J60</f>
        <v>0.47543390603595637</v>
      </c>
      <c r="E60" s="164">
        <f>Walnuts!J60</f>
        <v>0.502448930857683</v>
      </c>
      <c r="F60" s="164">
        <f>Macadamias!J60</f>
        <v>0.10307705900354609</v>
      </c>
      <c r="G60" s="164">
        <f>Pistachios!J60</f>
        <v>0.42173808405580826</v>
      </c>
      <c r="H60" s="164">
        <f>Other!J60</f>
        <v>1.1760459786728787</v>
      </c>
      <c r="I60" s="164">
        <f t="shared" si="3"/>
        <v>5.064124719803719</v>
      </c>
      <c r="J60" s="164">
        <v>0.8865622649413972</v>
      </c>
      <c r="K60"/>
    </row>
    <row r="61" spans="1:11" ht="12" customHeight="1" thickBot="1">
      <c r="A61" s="167">
        <v>2018</v>
      </c>
      <c r="B61" s="171">
        <f>Almonds!K61</f>
        <v>2.37036247814948</v>
      </c>
      <c r="C61" s="171">
        <f>Hazelnuts!J61</f>
        <v>0.09675314957834476</v>
      </c>
      <c r="D61" s="171">
        <f>Pecans!J61</f>
        <v>0.5351324614876561</v>
      </c>
      <c r="E61" s="171">
        <f>Walnuts!J61</f>
        <v>0.5429596022967226</v>
      </c>
      <c r="F61" s="171">
        <f>Macadamias!J61</f>
        <v>0.11292451039895318</v>
      </c>
      <c r="G61" s="171">
        <f>Pistachios!J61</f>
        <v>0.48909711842725434</v>
      </c>
      <c r="H61" s="171">
        <f>Other!J61</f>
        <v>1.091136085948466</v>
      </c>
      <c r="I61" s="171">
        <f t="shared" si="3"/>
        <v>5.238365406286877</v>
      </c>
      <c r="J61" s="190">
        <v>0.9415513686392948</v>
      </c>
      <c r="K61"/>
    </row>
    <row r="62" spans="1:11" ht="12" customHeight="1" thickTop="1">
      <c r="A62" s="268" t="s">
        <v>67</v>
      </c>
      <c r="B62" s="269"/>
      <c r="C62" s="269"/>
      <c r="D62" s="269"/>
      <c r="E62" s="269"/>
      <c r="F62" s="269"/>
      <c r="G62" s="269"/>
      <c r="H62" s="269"/>
      <c r="I62" s="269"/>
      <c r="J62" s="270"/>
      <c r="K62"/>
    </row>
    <row r="63" spans="1:11" ht="12" customHeight="1">
      <c r="A63" s="293"/>
      <c r="B63" s="294"/>
      <c r="C63" s="294"/>
      <c r="D63" s="294"/>
      <c r="E63" s="294"/>
      <c r="F63" s="294"/>
      <c r="G63" s="294"/>
      <c r="H63" s="294"/>
      <c r="I63" s="294"/>
      <c r="J63" s="295"/>
      <c r="K63"/>
    </row>
    <row r="64" spans="1:10" ht="12" customHeight="1">
      <c r="A64" s="213" t="s">
        <v>86</v>
      </c>
      <c r="B64" s="271"/>
      <c r="C64" s="271"/>
      <c r="D64" s="271"/>
      <c r="E64" s="271"/>
      <c r="F64" s="271"/>
      <c r="G64" s="271"/>
      <c r="H64" s="271"/>
      <c r="I64" s="271"/>
      <c r="J64" s="272"/>
    </row>
    <row r="65" spans="1:10" ht="12" customHeight="1">
      <c r="A65" s="273"/>
      <c r="B65" s="274"/>
      <c r="C65" s="274"/>
      <c r="D65" s="274"/>
      <c r="E65" s="274"/>
      <c r="F65" s="274"/>
      <c r="G65" s="274"/>
      <c r="H65" s="274"/>
      <c r="I65" s="274"/>
      <c r="J65" s="275"/>
    </row>
    <row r="66" spans="1:10" ht="12" customHeight="1">
      <c r="A66" s="241"/>
      <c r="B66" s="242"/>
      <c r="C66" s="242"/>
      <c r="D66" s="242"/>
      <c r="E66" s="242"/>
      <c r="F66" s="242"/>
      <c r="G66" s="242"/>
      <c r="H66" s="242"/>
      <c r="I66" s="242"/>
      <c r="J66" s="243"/>
    </row>
    <row r="67" spans="1:10" ht="12" customHeight="1">
      <c r="A67" s="216" t="s">
        <v>116</v>
      </c>
      <c r="B67" s="217"/>
      <c r="C67" s="217"/>
      <c r="D67" s="217"/>
      <c r="E67" s="217"/>
      <c r="F67" s="217"/>
      <c r="G67" s="217"/>
      <c r="H67" s="217"/>
      <c r="I67" s="217"/>
      <c r="J67" s="218"/>
    </row>
    <row r="68" spans="2:10" ht="12" customHeight="1">
      <c r="B68" s="4"/>
      <c r="C68" s="4"/>
      <c r="D68" s="4"/>
      <c r="E68" s="4"/>
      <c r="F68" s="4"/>
      <c r="G68" s="4"/>
      <c r="H68" s="4"/>
      <c r="I68" s="4"/>
      <c r="J68" s="4"/>
    </row>
    <row r="69" spans="2:10" ht="12" customHeight="1">
      <c r="B69" s="4"/>
      <c r="C69" s="4"/>
      <c r="D69" s="4"/>
      <c r="E69" s="4"/>
      <c r="F69" s="4"/>
      <c r="G69" s="4"/>
      <c r="H69" s="4"/>
      <c r="I69" s="4"/>
      <c r="J69" s="4"/>
    </row>
    <row r="70" spans="2:10" ht="12" customHeight="1">
      <c r="B70" s="4"/>
      <c r="C70" s="4"/>
      <c r="D70" s="4"/>
      <c r="E70" s="4"/>
      <c r="F70" s="4"/>
      <c r="G70" s="4"/>
      <c r="H70" s="4"/>
      <c r="I70" s="4"/>
      <c r="J70" s="4"/>
    </row>
  </sheetData>
  <sheetProtection/>
  <mergeCells count="18">
    <mergeCell ref="A2:A6"/>
    <mergeCell ref="I1:J1"/>
    <mergeCell ref="C3:C6"/>
    <mergeCell ref="J2:J6"/>
    <mergeCell ref="F3:F6"/>
    <mergeCell ref="E3:E6"/>
    <mergeCell ref="D3:D6"/>
    <mergeCell ref="B3:B6"/>
    <mergeCell ref="A67:J67"/>
    <mergeCell ref="A62:J62"/>
    <mergeCell ref="A63:J63"/>
    <mergeCell ref="B7:J7"/>
    <mergeCell ref="A1:H1"/>
    <mergeCell ref="A64:J65"/>
    <mergeCell ref="A66:J66"/>
    <mergeCell ref="I3:I6"/>
    <mergeCell ref="H3:H6"/>
    <mergeCell ref="G3:G6"/>
  </mergeCells>
  <printOptions horizontalCentered="1" verticalCentered="1"/>
  <pageMargins left="0.5" right="0.5" top="0.5" bottom="0.5" header="0.199305556" footer="0.199305556"/>
  <pageSetup fitToHeight="1" fitToWidth="1"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0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12.7109375" defaultRowHeight="12" customHeight="1"/>
  <cols>
    <col min="1" max="2" width="12.7109375" style="4" customWidth="1"/>
    <col min="3" max="7" width="12.7109375" style="14" customWidth="1"/>
    <col min="8" max="9" width="12.7109375" style="13" customWidth="1"/>
    <col min="10" max="10" width="12.7109375" style="6" customWidth="1"/>
    <col min="11" max="16384" width="12.7109375" style="7" customWidth="1"/>
  </cols>
  <sheetData>
    <row r="1" spans="1:10" s="54" customFormat="1" ht="12" customHeight="1" thickBot="1">
      <c r="A1" s="212" t="s">
        <v>80</v>
      </c>
      <c r="B1" s="212"/>
      <c r="C1" s="212"/>
      <c r="D1" s="212"/>
      <c r="E1" s="212"/>
      <c r="F1" s="212"/>
      <c r="G1" s="212"/>
      <c r="H1" s="212"/>
      <c r="I1" s="307" t="s">
        <v>10</v>
      </c>
      <c r="J1" s="307"/>
    </row>
    <row r="2" spans="1:10" ht="12" customHeight="1" thickTop="1">
      <c r="A2" s="202" t="s">
        <v>36</v>
      </c>
      <c r="B2" s="313" t="s">
        <v>35</v>
      </c>
      <c r="C2" s="20" t="s">
        <v>1</v>
      </c>
      <c r="D2" s="15"/>
      <c r="E2" s="15"/>
      <c r="F2" s="15"/>
      <c r="G2" s="318" t="s">
        <v>70</v>
      </c>
      <c r="H2" s="319"/>
      <c r="I2" s="320" t="s">
        <v>71</v>
      </c>
      <c r="J2" s="321"/>
    </row>
    <row r="3" spans="1:10" ht="12" customHeight="1">
      <c r="A3" s="203"/>
      <c r="B3" s="314"/>
      <c r="C3" s="282" t="s">
        <v>87</v>
      </c>
      <c r="D3" s="316" t="s">
        <v>2</v>
      </c>
      <c r="E3" s="276" t="s">
        <v>105</v>
      </c>
      <c r="F3" s="276" t="s">
        <v>107</v>
      </c>
      <c r="G3" s="317" t="s">
        <v>4</v>
      </c>
      <c r="H3" s="276" t="s">
        <v>106</v>
      </c>
      <c r="I3" s="322"/>
      <c r="J3" s="323"/>
    </row>
    <row r="4" spans="1:10" ht="12" customHeight="1">
      <c r="A4" s="203"/>
      <c r="B4" s="314"/>
      <c r="C4" s="283"/>
      <c r="D4" s="245"/>
      <c r="E4" s="277"/>
      <c r="F4" s="277"/>
      <c r="G4" s="245"/>
      <c r="H4" s="277"/>
      <c r="I4" s="276" t="s">
        <v>3</v>
      </c>
      <c r="J4" s="309" t="s">
        <v>62</v>
      </c>
    </row>
    <row r="5" spans="1:10" ht="12" customHeight="1">
      <c r="A5" s="203"/>
      <c r="B5" s="314"/>
      <c r="C5" s="283"/>
      <c r="D5" s="245"/>
      <c r="E5" s="277"/>
      <c r="F5" s="277"/>
      <c r="G5" s="245"/>
      <c r="H5" s="277"/>
      <c r="I5" s="277"/>
      <c r="J5" s="305"/>
    </row>
    <row r="6" spans="1:10" ht="12" customHeight="1">
      <c r="A6" s="204"/>
      <c r="B6" s="315"/>
      <c r="C6" s="284"/>
      <c r="D6" s="246"/>
      <c r="E6" s="278"/>
      <c r="F6" s="278"/>
      <c r="G6" s="246"/>
      <c r="H6" s="278"/>
      <c r="I6" s="278"/>
      <c r="J6" s="306"/>
    </row>
    <row r="7" spans="1:10" ht="12" customHeight="1">
      <c r="A7" s="9"/>
      <c r="B7" s="119" t="s">
        <v>45</v>
      </c>
      <c r="C7" s="308" t="s">
        <v>56</v>
      </c>
      <c r="D7" s="308"/>
      <c r="E7" s="308"/>
      <c r="F7" s="308"/>
      <c r="G7" s="308"/>
      <c r="H7" s="308"/>
      <c r="I7" s="308"/>
      <c r="J7" s="120" t="s">
        <v>46</v>
      </c>
    </row>
    <row r="8" spans="1:10" ht="12" customHeight="1">
      <c r="A8" s="35">
        <v>1970</v>
      </c>
      <c r="B8" s="35">
        <f>'[1]Pop'!$B191</f>
        <v>203.849</v>
      </c>
      <c r="C8" s="62">
        <f>SUM(Almonds!C13,Walnuts!C13,Hazelnuts!C13,Macadamias!C13,Pistachios!C13,Pecans!C13,Other!C13)</f>
        <v>301325.2795925602</v>
      </c>
      <c r="D8" s="62">
        <f>SUM(Almonds!D13,Walnuts!D13,Hazelnuts!D13,Macadamias!D13,Pistachios!D13,Pecans!D13,Other!D13)</f>
        <v>149099.45</v>
      </c>
      <c r="E8" s="62">
        <f>SUM(Almonds!E13,Walnuts!E13,Hazelnuts!E13,Macadamias!E13,Pistachios!E13,Pecans!E13,Other!E13)</f>
        <v>84920.12599999999</v>
      </c>
      <c r="F8" s="62">
        <f>SUM(Almonds!F13,Walnuts!F13,Hazelnuts!F13,Macadamias!F13,Pistachios!F13,Pecans!F13,Other!F13)</f>
        <v>535344.8555925603</v>
      </c>
      <c r="G8" s="62">
        <f>SUM(Almonds!H13,Walnuts!G13,Hazelnuts!G13,Macadamias!G13,Pistachios!G13,Pecans!G13,Other!G13)</f>
        <v>96808.35711234705</v>
      </c>
      <c r="H8" s="62">
        <f>SUM(Almonds!I13,Walnuts!H13,Hazelnuts!H13,Macadamias!H13,Pistachios!H13,Pecans!H13,Other!H13)</f>
        <v>75678.96833608401</v>
      </c>
      <c r="I8" s="62">
        <f>SUM(Almonds!J13,Walnuts!I13,Hazelnuts!I13,Macadamias!I13,Pistachios!I13,Pecans!I13,Other!I13)</f>
        <v>362857.5301441291</v>
      </c>
      <c r="J8" s="50">
        <f>SUM(Almonds!K13,Walnuts!J13,Hazelnuts!J13,Macadamias!J13,Pistachios!J13,Pecans!J13,Other!J13)</f>
        <v>1.7800309549918278</v>
      </c>
    </row>
    <row r="9" spans="1:10" ht="12" customHeight="1">
      <c r="A9" s="37">
        <v>1971</v>
      </c>
      <c r="B9" s="37">
        <f>'[1]Pop'!$B192</f>
        <v>206.46599999999998</v>
      </c>
      <c r="C9" s="64">
        <f>SUM(Almonds!C14,Walnuts!C14,Hazelnuts!C14,Macadamias!C14,Pistachios!C14,Pecans!C14,Other!C14)</f>
        <v>376913.2936858855</v>
      </c>
      <c r="D9" s="64">
        <f>SUM(Almonds!D14,Walnuts!D14,Hazelnuts!D14,Macadamias!D14,Pistachios!D14,Pecans!D14,Other!D14)</f>
        <v>151800.3</v>
      </c>
      <c r="E9" s="64">
        <f>SUM(Almonds!E14,Walnuts!E14,Hazelnuts!E14,Macadamias!E14,Pistachios!E14,Pecans!E14,Other!E14)</f>
        <v>75678.96833608401</v>
      </c>
      <c r="F9" s="64">
        <f>SUM(Almonds!F14,Walnuts!F14,Hazelnuts!F14,Macadamias!F14,Pistachios!F14,Pecans!F14,Other!F14)</f>
        <v>604392.5620219695</v>
      </c>
      <c r="G9" s="64">
        <f>SUM(Almonds!H14,Walnuts!G14,Hazelnuts!G14,Macadamias!G14,Pistachios!G14,Pecans!G14,Other!G14)</f>
        <v>124344.55798735954</v>
      </c>
      <c r="H9" s="64">
        <f>SUM(Almonds!I14,Walnuts!H14,Hazelnuts!H14,Macadamias!H14,Pistachios!H14,Pecans!H14,Other!H14)</f>
        <v>81187.83566352192</v>
      </c>
      <c r="I9" s="64">
        <f>SUM(Almonds!J14,Walnuts!I14,Hazelnuts!I14,Macadamias!I14,Pistachios!I14,Pecans!I14,Other!I14)</f>
        <v>398860.1683710881</v>
      </c>
      <c r="J9" s="51">
        <f>SUM(Almonds!K14,Walnuts!J14,Hazelnuts!J14,Macadamias!J14,Pistachios!J14,Pecans!J14,Other!J14)</f>
        <v>1.9318443151467464</v>
      </c>
    </row>
    <row r="10" spans="1:10" ht="12" customHeight="1">
      <c r="A10" s="37">
        <v>1972</v>
      </c>
      <c r="B10" s="37">
        <f>'[1]Pop'!$B193</f>
        <v>208.917</v>
      </c>
      <c r="C10" s="64">
        <f>SUM(Almonds!C15,Walnuts!C15,Hazelnuts!C15,Macadamias!C15,Pistachios!C15,Pecans!C15,Other!C15)</f>
        <v>319538.45469886874</v>
      </c>
      <c r="D10" s="64">
        <f>SUM(Almonds!D15,Walnuts!D15,Hazelnuts!D15,Macadamias!D15,Pistachios!D15,Pecans!D15,Other!D15)</f>
        <v>177774.45</v>
      </c>
      <c r="E10" s="64">
        <f>SUM(Almonds!E15,Walnuts!E15,Hazelnuts!E15,Macadamias!E15,Pistachios!E15,Pecans!E15,Other!E15)</f>
        <v>81187.83566352192</v>
      </c>
      <c r="F10" s="64">
        <f>SUM(Almonds!F15,Walnuts!F15,Hazelnuts!F15,Macadamias!F15,Pistachios!F15,Pecans!F15,Other!F15)</f>
        <v>578500.7403623906</v>
      </c>
      <c r="G10" s="64">
        <f>SUM(Almonds!H15,Walnuts!G15,Hazelnuts!G15,Macadamias!G15,Pistachios!G15,Pecans!G15,Other!G15)</f>
        <v>105235.70579563094</v>
      </c>
      <c r="H10" s="64">
        <f>SUM(Almonds!I15,Walnuts!H15,Hazelnuts!H15,Macadamias!H15,Pistachios!H15,Pecans!H15,Other!H15)</f>
        <v>55855.55142734438</v>
      </c>
      <c r="I10" s="64">
        <f>SUM(Almonds!J15,Walnuts!I15,Hazelnuts!I15,Macadamias!I15,Pistachios!I15,Pecans!I15,Other!I15)</f>
        <v>417409.4831394153</v>
      </c>
      <c r="J10" s="51">
        <f>SUM(Almonds!K15,Walnuts!J15,Hazelnuts!J15,Macadamias!J15,Pistachios!J15,Pecans!J15,Other!J15)</f>
        <v>1.9979680118870906</v>
      </c>
    </row>
    <row r="11" spans="1:10" ht="12" customHeight="1">
      <c r="A11" s="37">
        <v>1973</v>
      </c>
      <c r="B11" s="37">
        <f>'[1]Pop'!$B194</f>
        <v>210.985</v>
      </c>
      <c r="C11" s="64">
        <f>SUM(Almonds!C16,Walnuts!C16,Hazelnuts!C16,Macadamias!C16,Pistachios!C16,Pecans!C16,Other!C16)</f>
        <v>412398.9896297839</v>
      </c>
      <c r="D11" s="64">
        <f>SUM(Almonds!D16,Walnuts!D16,Hazelnuts!D16,Macadamias!D16,Pistachios!D16,Pecans!D16,Other!D16)</f>
        <v>152429.9</v>
      </c>
      <c r="E11" s="64">
        <f>SUM(Almonds!E16,Walnuts!E16,Hazelnuts!E16,Macadamias!E16,Pistachios!E16,Pecans!E16,Other!E16)</f>
        <v>55855.55142734438</v>
      </c>
      <c r="F11" s="64">
        <f>SUM(Almonds!F16,Walnuts!F16,Hazelnuts!F16,Macadamias!F16,Pistachios!F16,Pecans!F16,Other!F16)</f>
        <v>620684.4410571284</v>
      </c>
      <c r="G11" s="64">
        <f>SUM(Almonds!H16,Walnuts!G16,Hazelnuts!G16,Macadamias!G16,Pistachios!G16,Pecans!G16,Other!G16)</f>
        <v>115595.82868954421</v>
      </c>
      <c r="H11" s="64">
        <f>SUM(Almonds!I16,Walnuts!H16,Hazelnuts!H16,Macadamias!H16,Pistachios!H16,Pecans!H16,Other!H16)</f>
        <v>127733.66580907501</v>
      </c>
      <c r="I11" s="64">
        <f>SUM(Almonds!J16,Walnuts!I16,Hazelnuts!I16,Macadamias!I16,Pistachios!I16,Pecans!I16,Other!I16)</f>
        <v>377354.946558509</v>
      </c>
      <c r="J11" s="51">
        <f>SUM(Almonds!K16,Walnuts!J16,Hazelnuts!J16,Macadamias!J16,Pistachios!J16,Pecans!J16,Other!J16)</f>
        <v>1.7885392163353273</v>
      </c>
    </row>
    <row r="12" spans="1:10" ht="12" customHeight="1">
      <c r="A12" s="37">
        <v>1974</v>
      </c>
      <c r="B12" s="37">
        <f>'[1]Pop'!$B195</f>
        <v>212.932</v>
      </c>
      <c r="C12" s="64">
        <f>SUM(Almonds!C17,Walnuts!C17,Hazelnuts!C17,Macadamias!C17,Pistachios!C17,Pecans!C17,Other!C17)</f>
        <v>396513.17480769556</v>
      </c>
      <c r="D12" s="64">
        <f>SUM(Almonds!D17,Walnuts!D17,Hazelnuts!D17,Macadamias!D17,Pistachios!D17,Pecans!D17,Other!D17)</f>
        <v>116389.25</v>
      </c>
      <c r="E12" s="64">
        <f>SUM(Almonds!E17,Walnuts!E17,Hazelnuts!E17,Macadamias!E17,Pistachios!E17,Pecans!E17,Other!E17)</f>
        <v>127733.66580907501</v>
      </c>
      <c r="F12" s="64">
        <f>SUM(Almonds!F17,Walnuts!F17,Hazelnuts!F17,Macadamias!F17,Pistachios!F17,Pecans!F17,Other!F17)</f>
        <v>640636.0906167706</v>
      </c>
      <c r="G12" s="64">
        <f>SUM(Almonds!H17,Walnuts!G17,Hazelnuts!G17,Macadamias!G17,Pistachios!G17,Pecans!G17,Other!G17)</f>
        <v>144690.188575236</v>
      </c>
      <c r="H12" s="64">
        <f>SUM(Almonds!I17,Walnuts!H17,Hazelnuts!H17,Macadamias!H17,Pistachios!H17,Pecans!H17,Other!H17)</f>
        <v>152883.9195905283</v>
      </c>
      <c r="I12" s="64">
        <f>SUM(Almonds!J17,Walnuts!I17,Hazelnuts!I17,Macadamias!I17,Pistachios!I17,Pecans!I17,Other!I17)</f>
        <v>343061.98245100625</v>
      </c>
      <c r="J12" s="51">
        <f>SUM(Almonds!K17,Walnuts!J17,Hazelnuts!J17,Macadamias!J17,Pistachios!J17,Pecans!J17,Other!J17)</f>
        <v>1.611133988555061</v>
      </c>
    </row>
    <row r="13" spans="1:10" ht="12" customHeight="1">
      <c r="A13" s="37">
        <v>1975</v>
      </c>
      <c r="B13" s="37">
        <f>'[1]Pop'!$B196</f>
        <v>214.931</v>
      </c>
      <c r="C13" s="64">
        <f>SUM(Almonds!C18,Walnuts!C18,Hazelnuts!C18,Macadamias!C18,Pistachios!C18,Pecans!C18,Other!C18)</f>
        <v>431962.83936346986</v>
      </c>
      <c r="D13" s="64">
        <f>SUM(Almonds!D18,Walnuts!D18,Hazelnuts!D18,Macadamias!D18,Pistachios!D18,Pecans!D18,Other!D18)</f>
        <v>166993.05</v>
      </c>
      <c r="E13" s="64">
        <f>SUM(Almonds!E18,Walnuts!E18,Hazelnuts!E18,Macadamias!E18,Pistachios!E18,Pecans!E18,Other!E18)</f>
        <v>152883.9195905283</v>
      </c>
      <c r="F13" s="64">
        <f>SUM(Almonds!F18,Walnuts!F18,Hazelnuts!F18,Macadamias!F18,Pistachios!F18,Pecans!F18,Other!F18)</f>
        <v>751839.8089539981</v>
      </c>
      <c r="G13" s="64">
        <f>SUM(Almonds!H18,Walnuts!G18,Hazelnuts!G18,Macadamias!G18,Pistachios!G18,Pecans!G18,Other!G18)</f>
        <v>189498.7197651285</v>
      </c>
      <c r="H13" s="64">
        <f>SUM(Almonds!I18,Walnuts!H18,Hazelnuts!H18,Macadamias!H18,Pistachios!H18,Pecans!H18,Other!H18)</f>
        <v>136797.54845402384</v>
      </c>
      <c r="I13" s="64">
        <f>SUM(Almonds!J18,Walnuts!I18,Hazelnuts!I18,Macadamias!I18,Pistachios!I18,Pecans!I18,Other!I18)</f>
        <v>425543.5407348458</v>
      </c>
      <c r="J13" s="51">
        <f>SUM(Almonds!K18,Walnuts!J18,Hazelnuts!J18,Macadamias!J18,Pistachios!J18,Pecans!J18,Other!J18)</f>
        <v>1.9799076947245662</v>
      </c>
    </row>
    <row r="14" spans="1:10" ht="12" customHeight="1">
      <c r="A14" s="35">
        <v>1976</v>
      </c>
      <c r="B14" s="35">
        <f>'[1]Pop'!$B197</f>
        <v>217.095</v>
      </c>
      <c r="C14" s="62">
        <f>SUM(Almonds!C19,Walnuts!C19,Hazelnuts!C19,Macadamias!C19,Pistachios!C19,Pecans!C19,Other!C19)</f>
        <v>456972.6316640197</v>
      </c>
      <c r="D14" s="62">
        <f>SUM(Almonds!D19,Walnuts!D19,Hazelnuts!D19,Macadamias!D19,Pistachios!D19,Pecans!D19,Other!D19)</f>
        <v>161379.3</v>
      </c>
      <c r="E14" s="62">
        <f>SUM(Almonds!E19,Walnuts!E19,Hazelnuts!E19,Macadamias!E19,Pistachios!E19,Pecans!E19,Other!E19)</f>
        <v>136797.54845402384</v>
      </c>
      <c r="F14" s="62">
        <f>SUM(Almonds!F19,Walnuts!F19,Hazelnuts!F19,Macadamias!F19,Pistachios!F19,Pecans!F19,Other!F19)</f>
        <v>755149.4801180435</v>
      </c>
      <c r="G14" s="62">
        <f>SUM(Almonds!H19,Walnuts!G19,Hazelnuts!G19,Macadamias!G19,Pistachios!G19,Pecans!G19,Other!G19)</f>
        <v>218125.48689564344</v>
      </c>
      <c r="H14" s="62">
        <f>SUM(Almonds!I19,Walnuts!H19,Hazelnuts!H19,Macadamias!H19,Pistachios!H19,Pecans!H19,Other!H19)</f>
        <v>114521.06502759519</v>
      </c>
      <c r="I14" s="62">
        <f>SUM(Almonds!J19,Walnuts!I19,Hazelnuts!I19,Macadamias!I19,Pistachios!I19,Pecans!I19,Other!I19)</f>
        <v>422502.92819480493</v>
      </c>
      <c r="J14" s="50">
        <f>SUM(Almonds!K19,Walnuts!J19,Hazelnuts!J19,Macadamias!J19,Pistachios!J19,Pecans!J19,Other!J19)</f>
        <v>1.9461660940823369</v>
      </c>
    </row>
    <row r="15" spans="1:10" ht="12" customHeight="1">
      <c r="A15" s="35">
        <v>1977</v>
      </c>
      <c r="B15" s="35">
        <f>'[1]Pop'!$B198</f>
        <v>219.179</v>
      </c>
      <c r="C15" s="62">
        <f>SUM(Almonds!C20,Walnuts!C20,Hazelnuts!C20,Macadamias!C20,Pistachios!C20,Pecans!C20,Other!C20)</f>
        <v>551831.43479037</v>
      </c>
      <c r="D15" s="62">
        <f>SUM(Almonds!D20,Walnuts!D20,Hazelnuts!D20,Macadamias!D20,Pistachios!D20,Pecans!D20,Other!D20)</f>
        <v>106370.65</v>
      </c>
      <c r="E15" s="62">
        <f>SUM(Almonds!E20,Walnuts!E20,Hazelnuts!E20,Macadamias!E20,Pistachios!E20,Pecans!E20,Other!E20)</f>
        <v>114521.06502759519</v>
      </c>
      <c r="F15" s="62">
        <f>SUM(Almonds!F20,Walnuts!F20,Hazelnuts!F20,Macadamias!F20,Pistachios!F20,Pecans!F20,Other!F20)</f>
        <v>772723.1498179651</v>
      </c>
      <c r="G15" s="62">
        <f>SUM(Almonds!H20,Walnuts!G20,Hazelnuts!G20,Macadamias!G20,Pistachios!G20,Pecans!G20,Other!G20)</f>
        <v>233166.95546985662</v>
      </c>
      <c r="H15" s="62">
        <f>SUM(Almonds!I20,Walnuts!H20,Hazelnuts!H20,Macadamias!H20,Pistachios!H20,Pecans!H20,Other!H20)</f>
        <v>156162.42274415144</v>
      </c>
      <c r="I15" s="62">
        <f>SUM(Almonds!J20,Walnuts!I20,Hazelnuts!I20,Macadamias!I20,Pistachios!I20,Pecans!I20,Other!I20)</f>
        <v>383393.7716039571</v>
      </c>
      <c r="J15" s="50">
        <f>SUM(Almonds!K20,Walnuts!J20,Hazelnuts!J20,Macadamias!J20,Pistachios!J20,Pecans!J20,Other!J20)</f>
        <v>1.7492267580560046</v>
      </c>
    </row>
    <row r="16" spans="1:10" ht="12" customHeight="1">
      <c r="A16" s="35">
        <v>1978</v>
      </c>
      <c r="B16" s="35">
        <f>'[1]Pop'!$B199</f>
        <v>221.47699999999998</v>
      </c>
      <c r="C16" s="62">
        <f>SUM(Almonds!C21,Walnuts!C21,Hazelnuts!C21,Macadamias!C21,Pistachios!C21,Pecans!C21,Other!C21)</f>
        <v>408070.2112712782</v>
      </c>
      <c r="D16" s="62">
        <f>SUM(Almonds!D21,Walnuts!D21,Hazelnuts!D21,Macadamias!D21,Pistachios!D21,Pecans!D21,Other!D21)</f>
        <v>124753</v>
      </c>
      <c r="E16" s="62">
        <f>SUM(Almonds!E21,Walnuts!E21,Hazelnuts!E21,Macadamias!E21,Pistachios!E21,Pecans!E21,Other!E21)</f>
        <v>156162.42274415144</v>
      </c>
      <c r="F16" s="62">
        <f>SUM(Almonds!F21,Walnuts!F21,Hazelnuts!F21,Macadamias!F21,Pistachios!F21,Pecans!F21,Other!F21)</f>
        <v>688985.6340154296</v>
      </c>
      <c r="G16" s="62">
        <f>SUM(Almonds!H21,Walnuts!G21,Hazelnuts!G21,Macadamias!G21,Pistachios!G21,Pecans!G21,Other!G21)</f>
        <v>174647.91428029194</v>
      </c>
      <c r="H16" s="62">
        <f>SUM(Almonds!I21,Walnuts!H21,Hazelnuts!H21,Macadamias!H21,Pistachios!H21,Pecans!H21,Other!H21)</f>
        <v>127304.5401935105</v>
      </c>
      <c r="I16" s="62">
        <f>SUM(Almonds!J21,Walnuts!I21,Hazelnuts!I21,Macadamias!I21,Pistachios!I21,Pecans!I21,Other!I21)</f>
        <v>387033.17954162724</v>
      </c>
      <c r="J16" s="50">
        <f>SUM(Almonds!K21,Walnuts!J21,Hazelnuts!J21,Macadamias!J21,Pistachios!J21,Pecans!J21,Other!J21)</f>
        <v>1.7475095813182735</v>
      </c>
    </row>
    <row r="17" spans="1:10" ht="12" customHeight="1">
      <c r="A17" s="35">
        <v>1979</v>
      </c>
      <c r="B17" s="35">
        <f>'[1]Pop'!$B200</f>
        <v>223.865</v>
      </c>
      <c r="C17" s="62">
        <f>SUM(Almonds!C22,Walnuts!C22,Hazelnuts!C22,Macadamias!C22,Pistachios!C22,Pecans!C22,Other!C22)</f>
        <v>618396.0465641511</v>
      </c>
      <c r="D17" s="62">
        <f>SUM(Almonds!D22,Walnuts!D22,Hazelnuts!D22,Macadamias!D22,Pistachios!D22,Pecans!D22,Other!D22)</f>
        <v>121923.15</v>
      </c>
      <c r="E17" s="62">
        <f>SUM(Almonds!E22,Walnuts!E22,Hazelnuts!E22,Macadamias!E22,Pistachios!E22,Pecans!E22,Other!E22)</f>
        <v>127304.5401935105</v>
      </c>
      <c r="F17" s="62">
        <f>SUM(Almonds!F22,Walnuts!F22,Hazelnuts!F22,Macadamias!F22,Pistachios!F22,Pecans!F22,Other!F22)</f>
        <v>867623.7367576617</v>
      </c>
      <c r="G17" s="62">
        <f>SUM(Almonds!H22,Walnuts!G22,Hazelnuts!G22,Macadamias!G22,Pistachios!G22,Pecans!G22,Other!G22)</f>
        <v>294344.5355812951</v>
      </c>
      <c r="H17" s="62">
        <f>SUM(Almonds!I22,Walnuts!H22,Hazelnuts!H22,Macadamias!H22,Pistachios!H22,Pecans!H22,Other!H22)</f>
        <v>172521.65441374131</v>
      </c>
      <c r="I17" s="62">
        <f>SUM(Almonds!J22,Walnuts!I22,Hazelnuts!I22,Macadamias!I22,Pistachios!I22,Pecans!I22,Other!I22)</f>
        <v>400757.5467626252</v>
      </c>
      <c r="J17" s="50">
        <f>SUM(Almonds!K22,Walnuts!J22,Hazelnuts!J22,Macadamias!J22,Pistachios!J22,Pecans!J22,Other!J22)</f>
        <v>1.7901750910710708</v>
      </c>
    </row>
    <row r="18" spans="1:10" ht="12" customHeight="1">
      <c r="A18" s="35">
        <v>1980</v>
      </c>
      <c r="B18" s="35">
        <f>'[1]Pop'!$B201</f>
        <v>226.451</v>
      </c>
      <c r="C18" s="62">
        <f>SUM(Almonds!C23,Walnuts!C23,Hazelnuts!C23,Macadamias!C23,Pistachios!C23,Pecans!C23,Other!C23)</f>
        <v>574775.1318719282</v>
      </c>
      <c r="D18" s="62">
        <f>SUM(Almonds!D23,Walnuts!D23,Hazelnuts!D23,Macadamias!D23,Pistachios!D23,Pecans!D23,Other!D23)</f>
        <v>101116.85</v>
      </c>
      <c r="E18" s="62">
        <f>SUM(Almonds!E23,Walnuts!E23,Hazelnuts!E23,Macadamias!E23,Pistachios!E23,Pecans!E23,Other!E23)</f>
        <v>172521.65441374131</v>
      </c>
      <c r="F18" s="62">
        <f>SUM(Almonds!F23,Walnuts!F23,Hazelnuts!F23,Macadamias!F23,Pistachios!F23,Pecans!F23,Other!F23)</f>
        <v>848413.6362856696</v>
      </c>
      <c r="G18" s="62">
        <f>SUM(Almonds!H23,Walnuts!G23,Hazelnuts!G23,Macadamias!G23,Pistachios!G23,Pecans!G23,Other!G23)</f>
        <v>261980.3147328897</v>
      </c>
      <c r="H18" s="62">
        <f>SUM(Almonds!I23,Walnuts!H23,Hazelnuts!H23,Macadamias!H23,Pistachios!H23,Pecans!H23,Other!H23)</f>
        <v>169058.54666850067</v>
      </c>
      <c r="I18" s="62">
        <f>SUM(Almonds!J23,Walnuts!I23,Hazelnuts!I23,Macadamias!I23,Pistachios!I23,Pecans!I23,Other!I23)</f>
        <v>417374.77488427924</v>
      </c>
      <c r="J18" s="50">
        <f>SUM(Almonds!K23,Walnuts!J23,Hazelnuts!J23,Macadamias!J23,Pistachios!J23,Pecans!J23,Other!J23)</f>
        <v>1.843112968740607</v>
      </c>
    </row>
    <row r="19" spans="1:10" ht="12" customHeight="1">
      <c r="A19" s="37">
        <v>1981</v>
      </c>
      <c r="B19" s="37">
        <f>'[1]Pop'!$B202</f>
        <v>228.937</v>
      </c>
      <c r="C19" s="64">
        <f>SUM(Almonds!C24,Walnuts!C24,Hazelnuts!C24,Macadamias!C24,Pistachios!C24,Pecans!C24,Other!C24)</f>
        <v>744303.1019799691</v>
      </c>
      <c r="D19" s="64">
        <f>SUM(Almonds!D24,Walnuts!D24,Hazelnuts!D24,Macadamias!D24,Pistachios!D24,Pecans!D24,Other!D24)</f>
        <v>92598.25</v>
      </c>
      <c r="E19" s="64">
        <f>SUM(Almonds!E24,Walnuts!E24,Hazelnuts!E24,Macadamias!E24,Pistachios!E24,Pecans!E24,Other!E24)</f>
        <v>169058.54666850067</v>
      </c>
      <c r="F19" s="64">
        <f>SUM(Almonds!F24,Walnuts!F24,Hazelnuts!F24,Macadamias!F24,Pistachios!F24,Pecans!F24,Other!F24)</f>
        <v>1005959.8986484697</v>
      </c>
      <c r="G19" s="64">
        <f>SUM(Almonds!H24,Walnuts!G24,Hazelnuts!G24,Macadamias!G24,Pistachios!G24,Pecans!G24,Other!G24)</f>
        <v>279730.4537372207</v>
      </c>
      <c r="H19" s="64">
        <f>SUM(Almonds!I24,Walnuts!H24,Hazelnuts!H24,Macadamias!H24,Pistachios!H24,Pecans!H24,Other!H24)</f>
        <v>275444.3708909542</v>
      </c>
      <c r="I19" s="64">
        <f>SUM(Almonds!J24,Walnuts!I24,Hazelnuts!I24,Macadamias!I24,Pistachios!I24,Pecans!I24,Other!I24)</f>
        <v>450785.0740202948</v>
      </c>
      <c r="J19" s="51">
        <f>SUM(Almonds!K24,Walnuts!J24,Hazelnuts!J24,Macadamias!J24,Pistachios!J24,Pecans!J24,Other!J24)</f>
        <v>1.9690354727295927</v>
      </c>
    </row>
    <row r="20" spans="1:10" ht="12" customHeight="1">
      <c r="A20" s="37">
        <v>1982</v>
      </c>
      <c r="B20" s="37">
        <f>'[1]Pop'!$B203</f>
        <v>231.157</v>
      </c>
      <c r="C20" s="64">
        <f>SUM(Almonds!C25,Walnuts!C25,Hazelnuts!C25,Macadamias!C25,Pistachios!C25,Pecans!C25,Other!C25)</f>
        <v>662789.6869200906</v>
      </c>
      <c r="D20" s="64">
        <f>SUM(Almonds!D25,Walnuts!D25,Hazelnuts!D25,Macadamias!D25,Pistachios!D25,Pecans!D25,Other!D25)</f>
        <v>123261.25</v>
      </c>
      <c r="E20" s="64">
        <f>SUM(Almonds!E25,Walnuts!E25,Hazelnuts!E25,Macadamias!E25,Pistachios!E25,Pecans!E25,Other!E25)</f>
        <v>275444.3708909542</v>
      </c>
      <c r="F20" s="64">
        <f>SUM(Almonds!F25,Walnuts!F25,Hazelnuts!F25,Macadamias!F25,Pistachios!F25,Pecans!F25,Other!F25)</f>
        <v>1061495.3078110449</v>
      </c>
      <c r="G20" s="64">
        <f>SUM(Almonds!H25,Walnuts!G25,Hazelnuts!G25,Macadamias!G25,Pistachios!G25,Pecans!G25,Other!G25)</f>
        <v>234339.0919894057</v>
      </c>
      <c r="H20" s="64">
        <f>SUM(Almonds!I25,Walnuts!H25,Hazelnuts!H25,Macadamias!H25,Pistachios!H25,Pecans!H25,Other!H25)</f>
        <v>314988.1629614309</v>
      </c>
      <c r="I20" s="64">
        <f>SUM(Almonds!J25,Walnuts!I25,Hazelnuts!I25,Macadamias!I25,Pistachios!I25,Pecans!I25,Other!I25)</f>
        <v>512168.0528602084</v>
      </c>
      <c r="J20" s="51">
        <f>SUM(Almonds!K25,Walnuts!J25,Hazelnuts!J25,Macadamias!J25,Pistachios!J25,Pecans!J25,Other!J25)</f>
        <v>2.2156718284984156</v>
      </c>
    </row>
    <row r="21" spans="1:10" ht="12" customHeight="1">
      <c r="A21" s="37">
        <v>1983</v>
      </c>
      <c r="B21" s="37">
        <f>'[1]Pop'!$B204</f>
        <v>233.322</v>
      </c>
      <c r="C21" s="64">
        <f>SUM(Almonds!C26,Walnuts!C26,Hazelnuts!C26,Macadamias!C26,Pistachios!C26,Pecans!C26,Other!C26)</f>
        <v>518391.8200094256</v>
      </c>
      <c r="D21" s="64">
        <f>SUM(Almonds!D26,Walnuts!D26,Hazelnuts!D26,Macadamias!D26,Pistachios!D26,Pecans!D26,Other!D26)</f>
        <v>146982.55</v>
      </c>
      <c r="E21" s="64">
        <f>SUM(Almonds!E26,Walnuts!E26,Hazelnuts!E26,Macadamias!E26,Pistachios!E26,Pecans!E26,Other!E26)</f>
        <v>314988.1629614309</v>
      </c>
      <c r="F21" s="64">
        <f>SUM(Almonds!F26,Walnuts!F26,Hazelnuts!F26,Macadamias!F26,Pistachios!F26,Pecans!F26,Other!F26)</f>
        <v>980362.5329708565</v>
      </c>
      <c r="G21" s="64">
        <f>SUM(Almonds!H26,Walnuts!G26,Hazelnuts!G26,Macadamias!G26,Pistachios!G26,Pecans!G26,Other!G26)</f>
        <v>219321.65888106014</v>
      </c>
      <c r="H21" s="64">
        <f>SUM(Almonds!I26,Walnuts!H26,Hazelnuts!H26,Macadamias!H26,Pistachios!H26,Pecans!H26,Other!H26)</f>
        <v>222378.8152866408</v>
      </c>
      <c r="I21" s="64">
        <f>SUM(Almonds!J26,Walnuts!I26,Hazelnuts!I26,Macadamias!I26,Pistachios!I26,Pecans!I26,Other!I26)</f>
        <v>538662.0588031554</v>
      </c>
      <c r="J21" s="51">
        <f>SUM(Almonds!K26,Walnuts!J26,Hazelnuts!J26,Macadamias!J26,Pistachios!J26,Pecans!J26,Other!J26)</f>
        <v>2.308663815684571</v>
      </c>
    </row>
    <row r="22" spans="1:10" ht="12" customHeight="1">
      <c r="A22" s="37">
        <v>1984</v>
      </c>
      <c r="B22" s="37">
        <f>'[1]Pop'!$B205</f>
        <v>235.385</v>
      </c>
      <c r="C22" s="64">
        <f>SUM(Almonds!C27,Walnuts!C27,Hazelnuts!C27,Macadamias!C27,Pistachios!C27,Pecans!C27,Other!C27)</f>
        <v>858893.0874632716</v>
      </c>
      <c r="D22" s="64">
        <f>SUM(Almonds!D27,Walnuts!D27,Hazelnuts!D27,Macadamias!D27,Pistachios!D27,Pecans!D27,Other!D27)</f>
        <v>139936.75</v>
      </c>
      <c r="E22" s="64">
        <f>SUM(Almonds!E27,Walnuts!E27,Hazelnuts!E27,Macadamias!E27,Pistachios!E27,Pecans!E27,Other!E27)</f>
        <v>222378.8152866408</v>
      </c>
      <c r="F22" s="64">
        <f>SUM(Almonds!F27,Walnuts!F27,Hazelnuts!F27,Macadamias!F27,Pistachios!F27,Pecans!F27,Other!F27)</f>
        <v>1221208.6527499123</v>
      </c>
      <c r="G22" s="64">
        <f>SUM(Almonds!H27,Walnuts!G27,Hazelnuts!G27,Macadamias!G27,Pistachios!G27,Pecans!G27,Other!G27)</f>
        <v>318131.0024334347</v>
      </c>
      <c r="H22" s="64">
        <f>SUM(Almonds!I27,Walnuts!H27,Hazelnuts!H27,Macadamias!H27,Pistachios!H27,Pecans!H27,Other!H27)</f>
        <v>331455.3520243678</v>
      </c>
      <c r="I22" s="64">
        <f>SUM(Almonds!J27,Walnuts!I27,Hazelnuts!I27,Macadamias!I27,Pistachios!I27,Pecans!I27,Other!I27)</f>
        <v>571622.29829211</v>
      </c>
      <c r="J22" s="51">
        <f>SUM(Almonds!K27,Walnuts!J27,Hazelnuts!J27,Macadamias!J27,Pistachios!J27,Pecans!J27,Other!J27)</f>
        <v>2.428456776311617</v>
      </c>
    </row>
    <row r="23" spans="1:10" ht="12" customHeight="1">
      <c r="A23" s="37">
        <v>1985</v>
      </c>
      <c r="B23" s="37">
        <f>'[1]Pop'!$B206</f>
        <v>237.468</v>
      </c>
      <c r="C23" s="64">
        <f>SUM(Almonds!C28,Walnuts!C28,Hazelnuts!C28,Macadamias!C28,Pistachios!C28,Pecans!C28,Other!C28)</f>
        <v>771279.8358714244</v>
      </c>
      <c r="D23" s="64">
        <f>SUM(Almonds!D28,Walnuts!D28,Hazelnuts!D28,Macadamias!D28,Pistachios!D28,Pecans!D28,Other!D28)</f>
        <v>151128.65</v>
      </c>
      <c r="E23" s="64">
        <f>SUM(Almonds!E28,Walnuts!E28,Hazelnuts!E28,Macadamias!E28,Pistachios!E28,Pecans!E28,Other!E28)</f>
        <v>331455.3520243678</v>
      </c>
      <c r="F23" s="64">
        <f>SUM(Almonds!F28,Walnuts!F28,Hazelnuts!F28,Macadamias!F28,Pistachios!F28,Pecans!F28,Other!F28)</f>
        <v>1253863.8378957924</v>
      </c>
      <c r="G23" s="64">
        <f>SUM(Almonds!H28,Walnuts!G28,Hazelnuts!G28,Macadamias!G28,Pistachios!G28,Pecans!G28,Other!G28)</f>
        <v>392962.50053010165</v>
      </c>
      <c r="H23" s="64">
        <f>SUM(Almonds!I28,Walnuts!H28,Hazelnuts!H28,Macadamias!H28,Pistachios!H28,Pecans!H28,Other!H28)</f>
        <v>265063.4411412284</v>
      </c>
      <c r="I23" s="64">
        <f>SUM(Almonds!J28,Walnuts!I28,Hazelnuts!I28,Macadamias!I28,Pistachios!I28,Pecans!I28,Other!I28)</f>
        <v>595837.8962244622</v>
      </c>
      <c r="J23" s="51">
        <f>SUM(Almonds!K28,Walnuts!J28,Hazelnuts!J28,Macadamias!J28,Pistachios!J28,Pecans!J28,Other!J28)</f>
        <v>2.5091292141444836</v>
      </c>
    </row>
    <row r="24" spans="1:10" ht="12" customHeight="1">
      <c r="A24" s="35">
        <v>1986</v>
      </c>
      <c r="B24" s="35">
        <f>'[1]Pop'!$B207</f>
        <v>239.638</v>
      </c>
      <c r="C24" s="62">
        <f>SUM(Almonds!C29,Walnuts!C29,Hazelnuts!C29,Macadamias!C29,Pistachios!C29,Pecans!C29,Other!C29)</f>
        <v>563636.7930671502</v>
      </c>
      <c r="D24" s="62">
        <f>SUM(Almonds!D29,Walnuts!D29,Hazelnuts!D29,Macadamias!D29,Pistachios!D29,Pecans!D29,Other!D29)</f>
        <v>142992.55</v>
      </c>
      <c r="E24" s="62">
        <f>SUM(Almonds!E29,Walnuts!E29,Hazelnuts!E29,Macadamias!E29,Pistachios!E29,Pecans!E29,Other!E29)</f>
        <v>265063.4411412284</v>
      </c>
      <c r="F24" s="62">
        <f>SUM(Almonds!F29,Walnuts!F29,Hazelnuts!F29,Macadamias!F29,Pistachios!F29,Pecans!F29,Other!F29)</f>
        <v>971692.7842083785</v>
      </c>
      <c r="G24" s="62">
        <f>SUM(Almonds!H29,Walnuts!G29,Hazelnuts!G29,Macadamias!G29,Pistachios!G29,Pecans!G29,Other!G29)</f>
        <v>240643.42400040093</v>
      </c>
      <c r="H24" s="62">
        <f>SUM(Almonds!I29,Walnuts!H29,Hazelnuts!H29,Macadamias!H29,Pistachios!H29,Pecans!H29,Other!H29)</f>
        <v>186186.5724955958</v>
      </c>
      <c r="I24" s="62">
        <f>SUM(Almonds!J29,Walnuts!I29,Hazelnuts!I29,Macadamias!I29,Pistachios!I29,Pecans!I29,Other!I29)</f>
        <v>544862.7877123818</v>
      </c>
      <c r="J24" s="50">
        <f>SUM(Almonds!K29,Walnuts!J29,Hazelnuts!J29,Macadamias!J29,Pistachios!J29,Pecans!J29,Other!J29)</f>
        <v>2.2736910995434023</v>
      </c>
    </row>
    <row r="25" spans="1:10" ht="12" customHeight="1">
      <c r="A25" s="35">
        <v>1987</v>
      </c>
      <c r="B25" s="35">
        <f>'[1]Pop'!$B208</f>
        <v>241.784</v>
      </c>
      <c r="C25" s="62">
        <f>SUM(Almonds!C30,Walnuts!C30,Hazelnuts!C30,Macadamias!C30,Pistachios!C30,Pecans!C30,Other!C30)</f>
        <v>1010427.4441257485</v>
      </c>
      <c r="D25" s="62">
        <f>SUM(Almonds!D30,Walnuts!D30,Hazelnuts!D30,Macadamias!D30,Pistachios!D30,Pecans!D30,Other!D30)</f>
        <v>132443.9</v>
      </c>
      <c r="E25" s="62">
        <f>SUM(Almonds!E30,Walnuts!E30,Hazelnuts!E30,Macadamias!E30,Pistachios!E30,Pecans!E30,Other!E30)</f>
        <v>186186.5724955958</v>
      </c>
      <c r="F25" s="62">
        <f>SUM(Almonds!F30,Walnuts!F30,Hazelnuts!F30,Macadamias!F30,Pistachios!F30,Pecans!F30,Other!F30)</f>
        <v>1329057.9166213442</v>
      </c>
      <c r="G25" s="62">
        <f>SUM(Almonds!H30,Walnuts!G30,Hazelnuts!G30,Macadamias!G30,Pistachios!G30,Pecans!G30,Other!G30)</f>
        <v>426127.5742095808</v>
      </c>
      <c r="H25" s="62">
        <f>SUM(Almonds!I30,Walnuts!H30,Hazelnuts!H30,Macadamias!H30,Pistachios!H30,Pecans!H30,Other!H30)</f>
        <v>356779.38868862274</v>
      </c>
      <c r="I25" s="62">
        <f>SUM(Almonds!J30,Walnuts!I30,Hazelnuts!I30,Macadamias!I30,Pistachios!I30,Pecans!I30,Other!I30)</f>
        <v>546150.9537231408</v>
      </c>
      <c r="J25" s="50">
        <f>SUM(Almonds!K30,Walnuts!J30,Hazelnuts!J30,Macadamias!J30,Pistachios!J30,Pecans!J30,Other!J30)</f>
        <v>2.258838275994858</v>
      </c>
    </row>
    <row r="26" spans="1:10" ht="12" customHeight="1">
      <c r="A26" s="35">
        <v>1988</v>
      </c>
      <c r="B26" s="35">
        <f>'[1]Pop'!$B209</f>
        <v>243.981</v>
      </c>
      <c r="C26" s="62">
        <f>SUM(Almonds!C31,Walnuts!C31,Hazelnuts!C31,Macadamias!C31,Pistachios!C31,Pecans!C31,Other!C31)</f>
        <v>950028.242083672</v>
      </c>
      <c r="D26" s="62">
        <f>SUM(Almonds!D31,Walnuts!D31,Hazelnuts!D31,Macadamias!D31,Pistachios!D31,Pecans!D31,Other!D31)</f>
        <v>126741.85</v>
      </c>
      <c r="E26" s="62">
        <f>SUM(Almonds!E31,Walnuts!E31,Hazelnuts!E31,Macadamias!E31,Pistachios!E31,Pecans!E31,Other!E31)</f>
        <v>356779.38868862274</v>
      </c>
      <c r="F26" s="62">
        <f>SUM(Almonds!F31,Walnuts!F31,Hazelnuts!F31,Macadamias!F31,Pistachios!F31,Pecans!F31,Other!F31)</f>
        <v>1433549.4807722946</v>
      </c>
      <c r="G26" s="62">
        <f>SUM(Almonds!H31,Walnuts!G31,Hazelnuts!G31,Macadamias!G31,Pistachios!G31,Pecans!G31,Other!G31)</f>
        <v>456053.7724104535</v>
      </c>
      <c r="H26" s="62">
        <f>SUM(Almonds!I31,Walnuts!H31,Hazelnuts!H31,Macadamias!H31,Pistachios!H31,Pecans!H31,Other!H31)</f>
        <v>375668.1302088503</v>
      </c>
      <c r="I26" s="62">
        <f>SUM(Almonds!J31,Walnuts!I31,Hazelnuts!I31,Macadamias!I31,Pistachios!I31,Pecans!I31,Other!I31)</f>
        <v>601827.5781529909</v>
      </c>
      <c r="J26" s="50">
        <f>SUM(Almonds!K31,Walnuts!J31,Hazelnuts!J31,Macadamias!J31,Pistachios!J31,Pecans!J31,Other!J31)</f>
        <v>2.46669854682533</v>
      </c>
    </row>
    <row r="27" spans="1:10" ht="12" customHeight="1">
      <c r="A27" s="35">
        <v>1989</v>
      </c>
      <c r="B27" s="35">
        <f>'[1]Pop'!$B210</f>
        <v>246.224</v>
      </c>
      <c r="C27" s="62">
        <f>SUM(Almonds!C32,Walnuts!C32,Hazelnuts!C32,Macadamias!C32,Pistachios!C32,Pecans!C32,Other!C32)</f>
        <v>805612.9819328288</v>
      </c>
      <c r="D27" s="62">
        <f>SUM(Almonds!D32,Walnuts!D32,Hazelnuts!D32,Macadamias!D32,Pistachios!D32,Pecans!D32,Other!D32)</f>
        <v>175692.8285757</v>
      </c>
      <c r="E27" s="62">
        <f>SUM(Almonds!E32,Walnuts!E32,Hazelnuts!E32,Macadamias!E32,Pistachios!E32,Pecans!E32,Other!E32)</f>
        <v>375668.1302088503</v>
      </c>
      <c r="F27" s="62">
        <f>SUM(Almonds!F32,Walnuts!F32,Hazelnuts!F32,Macadamias!F32,Pistachios!F32,Pecans!F32,Other!F32)</f>
        <v>1356973.940717379</v>
      </c>
      <c r="G27" s="62">
        <f>SUM(Almonds!H32,Walnuts!G32,Hazelnuts!G32,Macadamias!G32,Pistachios!G32,Pecans!G32,Other!G32)</f>
        <v>489934.09813556494</v>
      </c>
      <c r="H27" s="62">
        <f>SUM(Almonds!I32,Walnuts!H32,Hazelnuts!H32,Macadamias!H32,Pistachios!H32,Pecans!H32,Other!H32)</f>
        <v>302925.7774730369</v>
      </c>
      <c r="I27" s="62">
        <f>SUM(Almonds!J32,Walnuts!I32,Hazelnuts!I32,Macadamias!I32,Pistachios!I32,Pecans!I32,Other!I32)</f>
        <v>564114.0651087773</v>
      </c>
      <c r="J27" s="50">
        <f>SUM(Almonds!K32,Walnuts!J32,Hazelnuts!J32,Macadamias!J32,Pistachios!J32,Pecans!J32,Other!J32)</f>
        <v>2.291060437279783</v>
      </c>
    </row>
    <row r="28" spans="1:10" ht="12" customHeight="1">
      <c r="A28" s="35">
        <v>1990</v>
      </c>
      <c r="B28" s="35">
        <f>'[1]Pop'!$B211</f>
        <v>248.659</v>
      </c>
      <c r="C28" s="62">
        <f>SUM(Almonds!C33,Walnuts!C33,Hazelnuts!C33,Macadamias!C33,Pistachios!C33,Pecans!C33,Other!C33)</f>
        <v>972510.6291247914</v>
      </c>
      <c r="D28" s="62">
        <f>SUM(Almonds!D33,Walnuts!D33,Hazelnuts!D33,Macadamias!D33,Pistachios!D33,Pecans!D33,Other!D33)</f>
        <v>194141.9054397</v>
      </c>
      <c r="E28" s="62">
        <f>SUM(Almonds!E33,Walnuts!E33,Hazelnuts!E33,Macadamias!E33,Pistachios!E33,Pecans!E33,Other!E33)</f>
        <v>302925.7774730369</v>
      </c>
      <c r="F28" s="62">
        <f>SUM(Almonds!F33,Walnuts!F33,Hazelnuts!F33,Macadamias!F33,Pistachios!F33,Pecans!F33,Other!F33)</f>
        <v>1469578.3120375283</v>
      </c>
      <c r="G28" s="62">
        <f>SUM(Almonds!H33,Walnuts!G33,Hazelnuts!G33,Macadamias!G33,Pistachios!G33,Pecans!G33,Other!G33)</f>
        <v>522510.12380650954</v>
      </c>
      <c r="H28" s="62">
        <f>SUM(Almonds!I33,Walnuts!H33,Hazelnuts!H33,Macadamias!H33,Pistachios!H33,Pecans!H33,Other!H33)</f>
        <v>330954.8120386543</v>
      </c>
      <c r="I28" s="62">
        <f>SUM(Almonds!J33,Walnuts!I33,Hazelnuts!I33,Macadamias!I33,Pistachios!I33,Pecans!I33,Other!I33)</f>
        <v>616113.3761923644</v>
      </c>
      <c r="J28" s="50">
        <f>SUM(Almonds!K33,Walnuts!J33,Hazelnuts!J33,Macadamias!J33,Pistachios!J33,Pecans!J33,Other!J33)</f>
        <v>2.477744124251945</v>
      </c>
    </row>
    <row r="29" spans="1:10" ht="12" customHeight="1">
      <c r="A29" s="37">
        <v>1991</v>
      </c>
      <c r="B29" s="37">
        <f>'[1]Pop'!$B212</f>
        <v>251.889</v>
      </c>
      <c r="C29" s="64">
        <f>SUM(Almonds!C34,Walnuts!C34,Hazelnuts!C34,Macadamias!C34,Pistachios!C34,Pecans!C34,Other!C34)</f>
        <v>859496.6113651362</v>
      </c>
      <c r="D29" s="64">
        <f>SUM(Almonds!D34,Walnuts!D34,Hazelnuts!D34,Macadamias!D34,Pistachios!D34,Pecans!D34,Other!D34)</f>
        <v>172812.53549857</v>
      </c>
      <c r="E29" s="64">
        <f>SUM(Almonds!E34,Walnuts!E34,Hazelnuts!E34,Macadamias!E34,Pistachios!E34,Pecans!E34,Other!E34)</f>
        <v>330954.8120386543</v>
      </c>
      <c r="F29" s="64">
        <f>SUM(Almonds!F34,Walnuts!F34,Hazelnuts!F34,Macadamias!F34,Pistachios!F34,Pecans!F34,Other!F34)</f>
        <v>1363263.9589023606</v>
      </c>
      <c r="G29" s="64">
        <f>SUM(Almonds!H34,Walnuts!G34,Hazelnuts!G34,Macadamias!G34,Pistachios!G34,Pecans!G34,Other!G34)</f>
        <v>563595.7692196697</v>
      </c>
      <c r="H29" s="64">
        <f>SUM(Almonds!I34,Walnuts!H34,Hazelnuts!H34,Macadamias!H34,Pistachios!H34,Pecans!H34,Other!H34)</f>
        <v>245429.22658536074</v>
      </c>
      <c r="I29" s="64">
        <f>SUM(Almonds!J34,Walnuts!I34,Hazelnuts!I34,Macadamias!I34,Pistachios!I34,Pecans!I34,Other!I34)</f>
        <v>554238.96309733</v>
      </c>
      <c r="J29" s="51">
        <f>SUM(Almonds!K34,Walnuts!J34,Hazelnuts!J34,Macadamias!J34,Pistachios!J34,Pecans!J34,Other!J34)</f>
        <v>2.2003301577176053</v>
      </c>
    </row>
    <row r="30" spans="1:10" ht="12" customHeight="1">
      <c r="A30" s="37">
        <v>1992</v>
      </c>
      <c r="B30" s="37">
        <f>'[1]Pop'!$B213</f>
        <v>255.214</v>
      </c>
      <c r="C30" s="64">
        <f>SUM(Almonds!C35,Walnuts!C35,Hazelnuts!C35,Macadamias!C35,Pistachios!C35,Pecans!C35,Other!C35)</f>
        <v>871780.8311785407</v>
      </c>
      <c r="D30" s="64">
        <f>SUM(Almonds!D35,Walnuts!D35,Hazelnuts!D35,Macadamias!D35,Pistachios!D35,Pecans!D35,Other!D35)</f>
        <v>228858.7735719</v>
      </c>
      <c r="E30" s="64">
        <f>SUM(Almonds!E35,Walnuts!E35,Hazelnuts!E35,Macadamias!E35,Pistachios!E35,Pecans!E35,Other!E35)</f>
        <v>245429.22658536074</v>
      </c>
      <c r="F30" s="64">
        <f>SUM(Almonds!F35,Walnuts!F35,Hazelnuts!F35,Macadamias!F35,Pistachios!F35,Pecans!F35,Other!F35)</f>
        <v>1346068.8313358016</v>
      </c>
      <c r="G30" s="64">
        <f>SUM(Almonds!H35,Walnuts!G35,Hazelnuts!G35,Macadamias!G35,Pistachios!G35,Pecans!G35,Other!G35)</f>
        <v>542468.3401829621</v>
      </c>
      <c r="H30" s="64">
        <f>SUM(Almonds!I35,Walnuts!H35,Hazelnuts!H35,Macadamias!H35,Pistachios!H35,Pecans!H35,Other!H35)</f>
        <v>210308.97338685254</v>
      </c>
      <c r="I30" s="64">
        <f>SUM(Almonds!J35,Walnuts!I35,Hazelnuts!I35,Macadamias!I35,Pistachios!I35,Pecans!I35,Other!I35)</f>
        <v>593291.5177659868</v>
      </c>
      <c r="J30" s="51">
        <f>SUM(Almonds!K35,Walnuts!J35,Hazelnuts!J35,Macadamias!J35,Pistachios!J35,Pecans!J35,Other!J35)</f>
        <v>2.3246824929901444</v>
      </c>
    </row>
    <row r="31" spans="1:10" ht="12" customHeight="1">
      <c r="A31" s="37">
        <v>1993</v>
      </c>
      <c r="B31" s="37">
        <f>'[1]Pop'!$B214</f>
        <v>258.679</v>
      </c>
      <c r="C31" s="64">
        <f>SUM(Almonds!C36,Walnuts!C36,Hazelnuts!C36,Macadamias!C36,Pistachios!C36,Pecans!C36,Other!C36)</f>
        <v>957942.9192469053</v>
      </c>
      <c r="D31" s="64">
        <f>SUM(Almonds!D36,Walnuts!D36,Hazelnuts!D36,Macadamias!D36,Pistachios!D36,Pecans!D36,Other!D36)</f>
        <v>212350.79475838</v>
      </c>
      <c r="E31" s="64">
        <f>SUM(Almonds!E36,Walnuts!E36,Hazelnuts!E36,Macadamias!E36,Pistachios!E36,Pecans!E36,Other!E36)</f>
        <v>210308.97338685254</v>
      </c>
      <c r="F31" s="64">
        <f>SUM(Almonds!F36,Walnuts!F36,Hazelnuts!F36,Macadamias!F36,Pistachios!F36,Pecans!F36,Other!F36)</f>
        <v>1380602.6873921377</v>
      </c>
      <c r="G31" s="64">
        <f>SUM(Almonds!H36,Walnuts!G36,Hazelnuts!G36,Macadamias!G36,Pistachios!G36,Pecans!G36,Other!G36)</f>
        <v>512971.1634753951</v>
      </c>
      <c r="H31" s="64">
        <f>SUM(Almonds!I36,Walnuts!H36,Hazelnuts!H36,Macadamias!H36,Pistachios!H36,Pecans!H36,Other!H36)</f>
        <v>249242.86222782108</v>
      </c>
      <c r="I31" s="64">
        <f>SUM(Almonds!J36,Walnuts!I36,Hazelnuts!I36,Macadamias!I36,Pistachios!I36,Pecans!I36,Other!I36)</f>
        <v>618388.6616889215</v>
      </c>
      <c r="J31" s="51">
        <f>SUM(Almonds!K36,Walnuts!J36,Hazelnuts!J36,Macadamias!J36,Pistachios!J36,Pecans!J36,Other!J36)</f>
        <v>2.390563832738342</v>
      </c>
    </row>
    <row r="32" spans="1:10" ht="12" customHeight="1">
      <c r="A32" s="37">
        <v>1994</v>
      </c>
      <c r="B32" s="37">
        <f>'[1]Pop'!$B215</f>
        <v>261.919</v>
      </c>
      <c r="C32" s="64">
        <f>SUM(Almonds!C37,Walnuts!C37,Hazelnuts!C37,Macadamias!C37,Pistachios!C37,Pecans!C37,Other!C37)</f>
        <v>1073370.2278947367</v>
      </c>
      <c r="D32" s="64">
        <f>SUM(Almonds!D37,Walnuts!D37,Hazelnuts!D37,Macadamias!D37,Pistachios!D37,Pecans!D37,Other!D37)</f>
        <v>220534.8883825</v>
      </c>
      <c r="E32" s="64">
        <f>SUM(Almonds!E37,Walnuts!E37,Hazelnuts!E37,Macadamias!E37,Pistachios!E37,Pecans!E37,Other!E37)</f>
        <v>249242.86222782108</v>
      </c>
      <c r="F32" s="64">
        <f>SUM(Almonds!F37,Walnuts!F37,Hazelnuts!F37,Macadamias!F37,Pistachios!F37,Pecans!F37,Other!F37)</f>
        <v>1543147.9785050582</v>
      </c>
      <c r="G32" s="64">
        <f>SUM(Almonds!H37,Walnuts!G37,Hazelnuts!G37,Macadamias!G37,Pistachios!G37,Pecans!G37,Other!G37)</f>
        <v>641089.5847208049</v>
      </c>
      <c r="H32" s="64">
        <f>SUM(Almonds!I37,Walnuts!H37,Hazelnuts!H37,Macadamias!H37,Pistachios!H37,Pecans!H37,Other!H37)</f>
        <v>333127.5841078471</v>
      </c>
      <c r="I32" s="64">
        <f>SUM(Almonds!J37,Walnuts!I37,Hazelnuts!I37,Macadamias!I37,Pistachios!I37,Pecans!I37,Other!I37)</f>
        <v>568930.809676406</v>
      </c>
      <c r="J32" s="51">
        <f>SUM(Almonds!K37,Walnuts!J37,Hazelnuts!J37,Macadamias!J37,Pistachios!J37,Pecans!J37,Other!J37)</f>
        <v>2.1721631866203133</v>
      </c>
    </row>
    <row r="33" spans="1:10" ht="12" customHeight="1">
      <c r="A33" s="37">
        <v>1995</v>
      </c>
      <c r="B33" s="37">
        <f>'[1]Pop'!$B216</f>
        <v>265.044</v>
      </c>
      <c r="C33" s="64">
        <f>SUM(Almonds!C38,Walnuts!C38,Hazelnuts!C38,Macadamias!C38,Pistachios!C38,Pecans!C38,Other!C38)</f>
        <v>781837.9608966489</v>
      </c>
      <c r="D33" s="64">
        <f>SUM(Almonds!D38,Walnuts!D38,Hazelnuts!D38,Macadamias!D38,Pistachios!D38,Pecans!D38,Other!D38)</f>
        <v>208850.275</v>
      </c>
      <c r="E33" s="64">
        <f>SUM(Almonds!E38,Walnuts!E38,Hazelnuts!E38,Macadamias!E38,Pistachios!E38,Pecans!E38,Other!E38)</f>
        <v>333127.5841078471</v>
      </c>
      <c r="F33" s="64">
        <f>SUM(Almonds!F38,Walnuts!F38,Hazelnuts!F38,Macadamias!F38,Pistachios!F38,Pecans!F38,Other!F38)</f>
        <v>1323815.8200044963</v>
      </c>
      <c r="G33" s="64">
        <f>SUM(Almonds!H38,Walnuts!G38,Hazelnuts!G38,Macadamias!G38,Pistachios!G38,Pecans!G38,Other!G38)</f>
        <v>543371.7902363315</v>
      </c>
      <c r="H33" s="64">
        <f>SUM(Almonds!I38,Walnuts!H38,Hazelnuts!H38,Macadamias!H38,Pistachios!H38,Pecans!H38,Other!H38)</f>
        <v>218315.94447231042</v>
      </c>
      <c r="I33" s="64">
        <f>SUM(Almonds!J38,Walnuts!I38,Hazelnuts!I38,Macadamias!I38,Pistachios!I38,Pecans!I38,Other!I38)</f>
        <v>562128.0852958541</v>
      </c>
      <c r="J33" s="51">
        <f>SUM(Almonds!K38,Walnuts!J38,Hazelnuts!J38,Macadamias!J38,Pistachios!J38,Pecans!J38,Other!J38)</f>
        <v>2.1208859106256104</v>
      </c>
    </row>
    <row r="34" spans="1:10" ht="12" customHeight="1">
      <c r="A34" s="35">
        <v>1996</v>
      </c>
      <c r="B34" s="35">
        <f>'[1]Pop'!$B217</f>
        <v>268.151</v>
      </c>
      <c r="C34" s="62">
        <f>SUM(Almonds!C39,Walnuts!C39,Hazelnuts!C39,Macadamias!C39,Pistachios!C39,Pecans!C39,Other!C39)</f>
        <v>829718.8299049691</v>
      </c>
      <c r="D34" s="62">
        <f>SUM(Almonds!D39,Walnuts!D39,Hazelnuts!D39,Macadamias!D39,Pistachios!D39,Pecans!D39,Other!D39)</f>
        <v>217268.397</v>
      </c>
      <c r="E34" s="62">
        <f>SUM(Almonds!E39,Walnuts!E39,Hazelnuts!E39,Macadamias!E39,Pistachios!E39,Pecans!E39,Other!E39)</f>
        <v>218315.94447231042</v>
      </c>
      <c r="F34" s="62">
        <f>SUM(Almonds!F39,Walnuts!F39,Hazelnuts!F39,Macadamias!F39,Pistachios!F39,Pecans!F39,Other!F39)</f>
        <v>1265303.1713772796</v>
      </c>
      <c r="G34" s="62">
        <f>SUM(Almonds!H39,Walnuts!G39,Hazelnuts!G39,Macadamias!G39,Pistachios!G39,Pecans!G39,Other!G39)</f>
        <v>573679.9310005369</v>
      </c>
      <c r="H34" s="62">
        <f>SUM(Almonds!I39,Walnuts!H39,Hazelnuts!H39,Macadamias!H39,Pistachios!H39,Pecans!H39,Other!H39)</f>
        <v>121650.11860141551</v>
      </c>
      <c r="I34" s="62">
        <f>SUM(Almonds!J39,Walnuts!I39,Hazelnuts!I39,Macadamias!I39,Pistachios!I39,Pecans!I39,Other!I39)</f>
        <v>569973.1217753273</v>
      </c>
      <c r="J34" s="50">
        <f>SUM(Almonds!K39,Walnuts!J39,Hazelnuts!J39,Macadamias!J39,Pistachios!J39,Pecans!J39,Other!J39)</f>
        <v>2.125567765085072</v>
      </c>
    </row>
    <row r="35" spans="1:10" ht="12" customHeight="1">
      <c r="A35" s="35">
        <v>1997</v>
      </c>
      <c r="B35" s="48">
        <f>'[1]Pop'!$B218</f>
        <v>271.36</v>
      </c>
      <c r="C35" s="62">
        <f>SUM(Almonds!C40,Walnuts!C40,Hazelnuts!C40,Macadamias!C40,Pistachios!C40,Pecans!C40,Other!C40)</f>
        <v>1227595.1043552973</v>
      </c>
      <c r="D35" s="62">
        <f>SUM(Almonds!D40,Walnuts!D40,Hazelnuts!D40,Macadamias!D40,Pistachios!D40,Pecans!D40,Other!D40)</f>
        <v>243031.9115715</v>
      </c>
      <c r="E35" s="62">
        <f>SUM(Almonds!E40,Walnuts!E40,Hazelnuts!E40,Macadamias!E40,Pistachios!E40,Pecans!E40,Other!E40)</f>
        <v>121650.11860141551</v>
      </c>
      <c r="F35" s="62">
        <f>SUM(Almonds!F40,Walnuts!F40,Hazelnuts!F40,Macadamias!F40,Pistachios!F40,Pecans!F40,Other!F40)</f>
        <v>1592277.1345282127</v>
      </c>
      <c r="G35" s="62">
        <f>SUM(Almonds!H40,Walnuts!G40,Hazelnuts!G40,Macadamias!G40,Pistachios!G40,Pecans!G40,Other!G40)</f>
        <v>668330.9285189329</v>
      </c>
      <c r="H35" s="62">
        <f>SUM(Almonds!I40,Walnuts!H40,Hazelnuts!H40,Macadamias!H40,Pistachios!H40,Pecans!H40,Other!H40)</f>
        <v>313828.6448193361</v>
      </c>
      <c r="I35" s="62">
        <f>SUM(Almonds!J40,Walnuts!I40,Hazelnuts!I40,Macadamias!I40,Pistachios!I40,Pecans!I40,Other!I40)</f>
        <v>610117.5611899438</v>
      </c>
      <c r="J35" s="50">
        <f>SUM(Almonds!K40,Walnuts!J40,Hazelnuts!J40,Macadamias!J40,Pistachios!J40,Pecans!J40,Other!J40)</f>
        <v>2.2483695503756773</v>
      </c>
    </row>
    <row r="36" spans="1:10" ht="12" customHeight="1">
      <c r="A36" s="35">
        <v>1998</v>
      </c>
      <c r="B36" s="48">
        <f>'[1]Pop'!$B219</f>
        <v>274.626</v>
      </c>
      <c r="C36" s="62">
        <f>SUM(Almonds!C41,Walnuts!C41,Hazelnuts!C41,Macadamias!C41,Pistachios!C41,Pecans!C41,Other!C41)</f>
        <v>863998.2474944287</v>
      </c>
      <c r="D36" s="62">
        <f>SUM(Almonds!D41,Walnuts!D41,Hazelnuts!D41,Macadamias!D41,Pistachios!D41,Pecans!D41,Other!D41)</f>
        <v>250790.97656000004</v>
      </c>
      <c r="E36" s="62">
        <f>SUM(Almonds!E41,Walnuts!E41,Hazelnuts!E41,Macadamias!E41,Pistachios!E41,Pecans!E41,Other!E41)</f>
        <v>313828.6448193361</v>
      </c>
      <c r="F36" s="62">
        <f>SUM(Almonds!F41,Walnuts!F41,Hazelnuts!F41,Macadamias!F41,Pistachios!F41,Pecans!F41,Other!F41)</f>
        <v>1428617.868873765</v>
      </c>
      <c r="G36" s="62">
        <f>SUM(Almonds!H41,Walnuts!G41,Hazelnuts!G41,Macadamias!G41,Pistachios!G41,Pecans!G41,Other!G41)</f>
        <v>600919.1985914735</v>
      </c>
      <c r="H36" s="62">
        <f>SUM(Almonds!I41,Walnuts!H41,Hazelnuts!H41,Macadamias!H41,Pistachios!H41,Pecans!H41,Other!H41)</f>
        <v>193179.19090808756</v>
      </c>
      <c r="I36" s="62">
        <f>SUM(Almonds!J41,Walnuts!I41,Hazelnuts!I41,Macadamias!I41,Pistachios!I41,Pecans!I41,Other!I41)</f>
        <v>634519.4793742037</v>
      </c>
      <c r="J36" s="50">
        <f>SUM(Almonds!K41,Walnuts!J41,Hazelnuts!J41,Macadamias!J41,Pistachios!J41,Pecans!J41,Other!J41)</f>
        <v>2.3104858220787685</v>
      </c>
    </row>
    <row r="37" spans="1:10" ht="12" customHeight="1">
      <c r="A37" s="35">
        <v>1999</v>
      </c>
      <c r="B37" s="48">
        <f>'[1]Pop'!$B220</f>
        <v>277.79</v>
      </c>
      <c r="C37" s="62">
        <f>SUM(Almonds!C42,Walnuts!C42,Hazelnuts!C42,Macadamias!C42,Pistachios!C42,Pecans!C42,Other!C42)</f>
        <v>1310311.1899348772</v>
      </c>
      <c r="D37" s="62">
        <f>SUM(Almonds!D42,Walnuts!D42,Hazelnuts!D42,Macadamias!D42,Pistachios!D42,Pecans!D42,Other!D42)</f>
        <v>285912.35907999997</v>
      </c>
      <c r="E37" s="62">
        <f>SUM(Almonds!E42,Walnuts!E42,Hazelnuts!E42,Macadamias!E42,Pistachios!E42,Pecans!E42,Other!E42)</f>
        <v>193179.19090808756</v>
      </c>
      <c r="F37" s="62">
        <f>SUM(Almonds!F42,Walnuts!F42,Hazelnuts!F42,Macadamias!F42,Pistachios!F42,Pecans!F42,Other!F42)</f>
        <v>1789402.739922965</v>
      </c>
      <c r="G37" s="62">
        <f>SUM(Almonds!H42,Walnuts!G42,Hazelnuts!G42,Macadamias!G42,Pistachios!G42,Pecans!G42,Other!G42)</f>
        <v>669115.2834916414</v>
      </c>
      <c r="H37" s="62">
        <f>SUM(Almonds!I42,Walnuts!H42,Hazelnuts!H42,Macadamias!H42,Pistachios!H42,Pecans!H42,Other!H42)</f>
        <v>331465.7776619643</v>
      </c>
      <c r="I37" s="62">
        <f>SUM(Almonds!J42,Walnuts!I42,Hazelnuts!I42,Macadamias!I42,Pistachios!I42,Pecans!I42,Other!I42)</f>
        <v>788821.6787693594</v>
      </c>
      <c r="J37" s="50">
        <f>SUM(Almonds!K42,Walnuts!J42,Hazelnuts!J42,Macadamias!J42,Pistachios!J42,Pecans!J42,Other!J42)</f>
        <v>2.839633099713306</v>
      </c>
    </row>
    <row r="38" spans="1:10" ht="12" customHeight="1">
      <c r="A38" s="35">
        <v>2000</v>
      </c>
      <c r="B38" s="48">
        <f>'[1]Pop'!$B221</f>
        <v>280.976</v>
      </c>
      <c r="C38" s="62">
        <f>SUM(Almonds!C43,Walnuts!C43,Hazelnuts!C43,Macadamias!C43,Pistachios!C43,Pecans!C43,Other!C43)</f>
        <v>1127939.5150709318</v>
      </c>
      <c r="D38" s="62">
        <f>SUM(Almonds!D43,Walnuts!D43,Hazelnuts!D43,Macadamias!D43,Pistachios!D43,Pecans!D43,Other!D43)</f>
        <v>293046.64715742704</v>
      </c>
      <c r="E38" s="62">
        <f>SUM(Almonds!E43,Walnuts!E43,Hazelnuts!E43,Macadamias!E43,Pistachios!E43,Pecans!E43,Other!E43)</f>
        <v>331465.7776619643</v>
      </c>
      <c r="F38" s="62">
        <f>SUM(Almonds!F43,Walnuts!F43,Hazelnuts!F43,Macadamias!F43,Pistachios!F43,Pecans!F43,Other!F43)</f>
        <v>1752451.939890323</v>
      </c>
      <c r="G38" s="62">
        <f>SUM(Almonds!H43,Walnuts!G43,Hazelnuts!G43,Macadamias!G43,Pistachios!G43,Pecans!G43,Other!G43)</f>
        <v>780987.5574690443</v>
      </c>
      <c r="H38" s="62">
        <f>SUM(Almonds!I43,Walnuts!H43,Hazelnuts!H43,Macadamias!H43,Pistachios!H43,Pecans!H43,Other!H43)</f>
        <v>237699.01174721093</v>
      </c>
      <c r="I38" s="62">
        <f>SUM(Almonds!J43,Walnuts!I43,Hazelnuts!I43,Macadamias!I43,Pistachios!I43,Pecans!I43,Other!I43)</f>
        <v>733765.3706740679</v>
      </c>
      <c r="J38" s="50">
        <f>SUM(Almonds!K43,Walnuts!J43,Hazelnuts!J43,Macadamias!J43,Pistachios!J43,Pecans!J43,Other!J43)</f>
        <v>2.611487709534152</v>
      </c>
    </row>
    <row r="39" spans="1:10" ht="12" customHeight="1">
      <c r="A39" s="37">
        <v>2001</v>
      </c>
      <c r="B39" s="49">
        <f>'[1]Pop'!$B222</f>
        <v>283.920402</v>
      </c>
      <c r="C39" s="64">
        <f>SUM(Almonds!C44,Walnuts!C44,Hazelnuts!C44,Macadamias!C44,Pistachios!C44,Pecans!C44,Other!C44)</f>
        <v>1347253.446929312</v>
      </c>
      <c r="D39" s="64">
        <f>SUM(Almonds!D44,Walnuts!D44,Hazelnuts!D44,Macadamias!D44,Pistachios!D44,Pecans!D44,Other!D44)</f>
        <v>338640.69137</v>
      </c>
      <c r="E39" s="64">
        <f>SUM(Almonds!E44,Walnuts!E44,Hazelnuts!E44,Macadamias!E44,Pistachios!E44,Pecans!E44,Other!E44)</f>
        <v>237699.01174721093</v>
      </c>
      <c r="F39" s="64">
        <f>SUM(Almonds!F44,Walnuts!F44,Hazelnuts!F44,Macadamias!F44,Pistachios!F44,Pecans!F44,Other!F44)</f>
        <v>1923593.1500465234</v>
      </c>
      <c r="G39" s="64">
        <f>SUM(Almonds!H44,Walnuts!G44,Hazelnuts!G44,Macadamias!G44,Pistachios!G44,Pecans!G44,Other!G44)</f>
        <v>848650.6335503955</v>
      </c>
      <c r="H39" s="64">
        <f>SUM(Almonds!I44,Walnuts!H44,Hazelnuts!H44,Macadamias!H44,Pistachios!H44,Pecans!H44,Other!H44)</f>
        <v>256303.24124442937</v>
      </c>
      <c r="I39" s="64">
        <f>SUM(Almonds!J44,Walnuts!I44,Hazelnuts!I44,Macadamias!I44,Pistachios!I44,Pecans!I44,Other!I44)</f>
        <v>818639.2752516986</v>
      </c>
      <c r="J39" s="51">
        <f>SUM(Almonds!K44,Walnuts!J44,Hazelnuts!J44,Macadamias!J44,Pistachios!J44,Pecans!J44,Other!J44)</f>
        <v>2.883340786660687</v>
      </c>
    </row>
    <row r="40" spans="1:10" ht="12" customHeight="1">
      <c r="A40" s="37">
        <v>2002</v>
      </c>
      <c r="B40" s="49">
        <f>'[1]Pop'!$B223</f>
        <v>286.78756</v>
      </c>
      <c r="C40" s="64">
        <f>SUM(Almonds!C45,Walnuts!C45,Hazelnuts!C45,Macadamias!C45,Pistachios!C45,Pecans!C45,Other!C45)</f>
        <v>1580195.3845611431</v>
      </c>
      <c r="D40" s="64">
        <f>SUM(Almonds!D45,Walnuts!D45,Hazelnuts!D45,Macadamias!D45,Pistachios!D45,Pecans!D45,Other!D45)</f>
        <v>362425.5514404999</v>
      </c>
      <c r="E40" s="64">
        <f>SUM(Almonds!E45,Walnuts!E45,Hazelnuts!E45,Macadamias!E45,Pistachios!E45,Pecans!E45,Other!E45)</f>
        <v>256303.24124442937</v>
      </c>
      <c r="F40" s="64">
        <f>SUM(Almonds!F45,Walnuts!F45,Hazelnuts!F45,Macadamias!F45,Pistachios!F45,Pecans!F45,Other!F45)</f>
        <v>2198924.1772460723</v>
      </c>
      <c r="G40" s="64">
        <f>SUM(Almonds!H45,Walnuts!G45,Hazelnuts!G45,Macadamias!G45,Pistachios!G45,Pecans!G45,Other!G45)</f>
        <v>927821.9086958037</v>
      </c>
      <c r="H40" s="64">
        <f>SUM(Almonds!I45,Walnuts!H45,Hazelnuts!H45,Macadamias!H45,Pistachios!H45,Pecans!H45,Other!H45)</f>
        <v>310363.1558236623</v>
      </c>
      <c r="I40" s="64">
        <f>SUM(Almonds!J45,Walnuts!I45,Hazelnuts!I45,Macadamias!I45,Pistachios!I45,Pecans!I45,Other!I45)</f>
        <v>960739.1127266062</v>
      </c>
      <c r="J40" s="51">
        <f>SUM(Almonds!K45,Walnuts!J45,Hazelnuts!J45,Macadamias!J45,Pistachios!J45,Pecans!J45,Other!J45)</f>
        <v>3.3500027432382575</v>
      </c>
    </row>
    <row r="41" spans="1:10" ht="12" customHeight="1">
      <c r="A41" s="37">
        <v>2003</v>
      </c>
      <c r="B41" s="49">
        <f>'[1]Pop'!$B224</f>
        <v>289.517581</v>
      </c>
      <c r="C41" s="64">
        <f>SUM(Almonds!C46,Walnuts!C46,Hazelnuts!C46,Macadamias!C46,Pistachios!C46,Pecans!C46,Other!C46)</f>
        <v>1523524.4449121468</v>
      </c>
      <c r="D41" s="64">
        <f>SUM(Almonds!D46,Walnuts!D46,Hazelnuts!D46,Macadamias!D46,Pistachios!D46,Pecans!D46,Other!D46)</f>
        <v>430410.7752755001</v>
      </c>
      <c r="E41" s="64">
        <f>SUM(Almonds!E46,Walnuts!E46,Hazelnuts!E46,Macadamias!E46,Pistachios!E46,Pecans!E46,Other!E46)</f>
        <v>310363.1558236623</v>
      </c>
      <c r="F41" s="64">
        <f>SUM(Almonds!F46,Walnuts!F46,Hazelnuts!F46,Macadamias!F46,Pistachios!F46,Pecans!F46,Other!F46)</f>
        <v>2264298.376011309</v>
      </c>
      <c r="G41" s="64">
        <f>SUM(Almonds!H46,Walnuts!G46,Hazelnuts!G46,Macadamias!G46,Pistachios!G46,Pecans!G46,Other!G46)</f>
        <v>964534.3905154194</v>
      </c>
      <c r="H41" s="64">
        <f>SUM(Almonds!I46,Walnuts!H46,Hazelnuts!H46,Macadamias!H46,Pistachios!H46,Pecans!H46,Other!H46)</f>
        <v>279889.4115393351</v>
      </c>
      <c r="I41" s="64">
        <f>SUM(Almonds!J46,Walnuts!I46,Hazelnuts!I46,Macadamias!I46,Pistachios!I46,Pecans!I46,Other!I46)</f>
        <v>1019874.5739565548</v>
      </c>
      <c r="J41" s="51">
        <f>SUM(Almonds!K46,Walnuts!J46,Hazelnuts!J46,Macadamias!J46,Pistachios!J46,Pecans!J46,Other!J46)</f>
        <v>3.5226688839893097</v>
      </c>
    </row>
    <row r="42" spans="1:10" ht="12" customHeight="1">
      <c r="A42" s="37">
        <v>2004</v>
      </c>
      <c r="B42" s="49">
        <f>'[1]Pop'!$B225</f>
        <v>292.19189</v>
      </c>
      <c r="C42" s="64">
        <f>SUM(Almonds!C47,Walnuts!C47,Hazelnuts!C47,Macadamias!C47,Pistachios!C47,Pecans!C47,Other!C47)</f>
        <v>1552494.0274302824</v>
      </c>
      <c r="D42" s="64">
        <f>SUM(Almonds!D47,Walnuts!D47,Hazelnuts!D47,Macadamias!D47,Pistachios!D47,Pecans!D47,Other!D47)</f>
        <v>503028.36275404406</v>
      </c>
      <c r="E42" s="64">
        <f>SUM(Almonds!E47,Walnuts!E47,Hazelnuts!E47,Macadamias!E47,Pistachios!E47,Pecans!E47,Other!E47)</f>
        <v>279889.4115393351</v>
      </c>
      <c r="F42" s="64">
        <f>SUM(Almonds!F47,Walnuts!F47,Hazelnuts!F47,Macadamias!F47,Pistachios!F47,Pecans!F47,Other!F47)</f>
        <v>2335411.801723662</v>
      </c>
      <c r="G42" s="64">
        <f>SUM(Almonds!H47,Walnuts!G47,Hazelnuts!G47,Macadamias!G47,Pistachios!G47,Pecans!G47,Other!G47)</f>
        <v>1040490.6812698498</v>
      </c>
      <c r="H42" s="64">
        <f>SUM(Almonds!I47,Walnuts!H47,Hazelnuts!H47,Macadamias!H47,Pistachios!H47,Pecans!H47,Other!H47)</f>
        <v>262832.3576146635</v>
      </c>
      <c r="I42" s="64">
        <f>SUM(Almonds!J47,Walnuts!I47,Hazelnuts!I47,Macadamias!I47,Pistachios!I47,Pecans!I47,Other!I47)</f>
        <v>1032088.7628391483</v>
      </c>
      <c r="J42" s="51">
        <f>SUM(Almonds!K47,Walnuts!J47,Hazelnuts!J47,Macadamias!J47,Pistachios!J47,Pecans!J47,Other!J47)</f>
        <v>3.5322293265536846</v>
      </c>
    </row>
    <row r="43" spans="1:10" ht="12" customHeight="1">
      <c r="A43" s="37">
        <v>2005</v>
      </c>
      <c r="B43" s="49">
        <f>'[1]Pop'!$B226</f>
        <v>294.914085</v>
      </c>
      <c r="C43" s="64">
        <f>SUM(Almonds!C48,Walnuts!C48,Hazelnuts!C48,Macadamias!C48,Pistachios!C48,Pecans!C48,Other!C48)</f>
        <v>1502438.6400003394</v>
      </c>
      <c r="D43" s="64">
        <f>SUM(Almonds!D48,Walnuts!D48,Hazelnuts!D48,Macadamias!D48,Pistachios!D48,Pecans!D48,Other!D48)</f>
        <v>432129.8170400724</v>
      </c>
      <c r="E43" s="64">
        <f>SUM(Almonds!E48,Walnuts!E48,Hazelnuts!E48,Macadamias!E48,Pistachios!E48,Pecans!E48,Other!E48)</f>
        <v>262832.3576146635</v>
      </c>
      <c r="F43" s="64">
        <f>SUM(Almonds!F48,Walnuts!F48,Hazelnuts!F48,Macadamias!F48,Pistachios!F48,Pecans!F48,Other!F48)</f>
        <v>2197400.8146550753</v>
      </c>
      <c r="G43" s="64">
        <f>SUM(Almonds!H48,Walnuts!G48,Hazelnuts!G48,Macadamias!G48,Pistachios!G48,Pecans!G48,Other!G48)</f>
        <v>1125569.5115154197</v>
      </c>
      <c r="H43" s="64">
        <f>SUM(Almonds!I48,Walnuts!H48,Hazelnuts!H48,Macadamias!H48,Pistachios!H48,Pecans!H48,Other!H48)</f>
        <v>278779.97736438503</v>
      </c>
      <c r="I43" s="64">
        <f>SUM(Almonds!J48,Walnuts!I48,Hazelnuts!I48,Macadamias!I48,Pistachios!I48,Pecans!I48,Other!I48)</f>
        <v>793051.3257752707</v>
      </c>
      <c r="J43" s="51">
        <f>SUM(Almonds!K48,Walnuts!J48,Hazelnuts!J48,Macadamias!J48,Pistachios!J48,Pecans!J48,Other!J48)</f>
        <v>2.689092742977232</v>
      </c>
    </row>
    <row r="44" spans="1:10" ht="12" customHeight="1">
      <c r="A44" s="35">
        <v>2006</v>
      </c>
      <c r="B44" s="48">
        <f>'[1]Pop'!$B227</f>
        <v>297.646557</v>
      </c>
      <c r="C44" s="62">
        <f>SUM(Almonds!C49,Walnuts!C49,Hazelnuts!C49,Macadamias!C49,Pistachios!C49,Pecans!C49,Other!C49)</f>
        <v>1655759.2938595314</v>
      </c>
      <c r="D44" s="62">
        <f>SUM(Almonds!D49,Walnuts!D49,Hazelnuts!D49,Macadamias!D49,Pistachios!D49,Pecans!D49,Other!D49)</f>
        <v>439550.5687885846</v>
      </c>
      <c r="E44" s="62">
        <f>SUM(Almonds!E49,Walnuts!E49,Hazelnuts!E49,Macadamias!E49,Pistachios!E49,Pecans!E49,Other!E49)</f>
        <v>278779.97736438503</v>
      </c>
      <c r="F44" s="62">
        <f>SUM(Almonds!F49,Walnuts!F49,Hazelnuts!F49,Macadamias!F49,Pistachios!F49,Pecans!F49,Other!F49)</f>
        <v>2374089.840012501</v>
      </c>
      <c r="G44" s="62">
        <f>SUM(Almonds!H49,Walnuts!G49,Hazelnuts!G49,Macadamias!G49,Pistachios!G49,Pecans!G49,Other!G49)</f>
        <v>1129770.845732475</v>
      </c>
      <c r="H44" s="62">
        <f>SUM(Almonds!I49,Walnuts!H49,Hazelnuts!H49,Macadamias!H49,Pistachios!H49,Pecans!H49,Other!H49)</f>
        <v>243469.9901830662</v>
      </c>
      <c r="I44" s="62">
        <f>SUM(Almonds!J49,Walnuts!I49,Hazelnuts!I49,Macadamias!I49,Pistachios!I49,Pecans!I49,Other!I49)</f>
        <v>1000849.00409696</v>
      </c>
      <c r="J44" s="50">
        <f>SUM(Almonds!K49,Walnuts!J49,Hazelnuts!J49,Macadamias!J49,Pistachios!J49,Pecans!J49,Other!J49)</f>
        <v>3.362541848911627</v>
      </c>
    </row>
    <row r="45" spans="1:10" ht="12" customHeight="1">
      <c r="A45" s="35">
        <v>2007</v>
      </c>
      <c r="B45" s="48">
        <f>'[1]Pop'!$B228</f>
        <v>300.574481</v>
      </c>
      <c r="C45" s="62">
        <f>SUM(Almonds!C50,Walnuts!C50,Hazelnuts!C50,Macadamias!C50,Pistachios!C50,Pecans!C50,Other!C50)</f>
        <v>2062528.749223574</v>
      </c>
      <c r="D45" s="62">
        <f>SUM(Almonds!D50,Walnuts!D50,Hazelnuts!D50,Macadamias!D50,Pistachios!D50,Pecans!D50,Other!D50)</f>
        <v>496557.38654971204</v>
      </c>
      <c r="E45" s="62">
        <f>SUM(Almonds!E50,Walnuts!E50,Hazelnuts!E50,Macadamias!E50,Pistachios!E50,Pecans!E50,Other!E50)</f>
        <v>243469.9901830662</v>
      </c>
      <c r="F45" s="62">
        <f>SUM(Almonds!F50,Walnuts!F50,Hazelnuts!F50,Macadamias!F50,Pistachios!F50,Pecans!F50,Other!F50)</f>
        <v>2802556.125956353</v>
      </c>
      <c r="G45" s="62">
        <f>SUM(Almonds!H50,Walnuts!G50,Hazelnuts!G50,Macadamias!G50,Pistachios!G50,Pecans!G50,Other!G50)</f>
        <v>1311763.5233864244</v>
      </c>
      <c r="H45" s="62">
        <f>SUM(Almonds!I50,Walnuts!H50,Hazelnuts!H50,Macadamias!H50,Pistachios!H50,Pecans!H50,Other!H50)</f>
        <v>405711.83679333533</v>
      </c>
      <c r="I45" s="62">
        <f>SUM(Almonds!J50,Walnuts!I50,Hazelnuts!I50,Macadamias!I50,Pistachios!I50,Pecans!I50,Other!I50)</f>
        <v>1085080.7657765928</v>
      </c>
      <c r="J45" s="50">
        <f>SUM(Almonds!K50,Walnuts!J50,Hazelnuts!J50,Macadamias!J50,Pistachios!J50,Pecans!J50,Other!J50)</f>
        <v>3.61002292066369</v>
      </c>
    </row>
    <row r="46" spans="1:10" ht="12" customHeight="1">
      <c r="A46" s="35">
        <v>2008</v>
      </c>
      <c r="B46" s="48">
        <f>'[1]Pop'!$B229</f>
        <v>303.506469</v>
      </c>
      <c r="C46" s="62">
        <f>SUM(Almonds!C51,Walnuts!C51,Hazelnuts!C51,Macadamias!C51,Pistachios!C51,Pecans!C51,Other!C51)</f>
        <v>2259507.0482034227</v>
      </c>
      <c r="D46" s="62">
        <f>SUM(Almonds!D51,Walnuts!D51,Hazelnuts!D51,Macadamias!D51,Pistachios!D51,Pecans!D51,Other!D51)</f>
        <v>432600.59433149995</v>
      </c>
      <c r="E46" s="62">
        <f>SUM(Almonds!E51,Walnuts!E51,Hazelnuts!E51,Macadamias!E51,Pistachios!E51,Pecans!E51,Other!E51)</f>
        <v>405711.83679333533</v>
      </c>
      <c r="F46" s="62">
        <f>SUM(Almonds!F51,Walnuts!F51,Hazelnuts!F51,Macadamias!F51,Pistachios!F51,Pecans!F51,Other!F51)</f>
        <v>3097819.479328258</v>
      </c>
      <c r="G46" s="62">
        <f>SUM(Almonds!H51,Walnuts!G51,Hazelnuts!G51,Macadamias!G51,Pistachios!G51,Pecans!G51,Other!G51)</f>
        <v>1465658.1638575394</v>
      </c>
      <c r="H46" s="62">
        <f>SUM(Almonds!I51,Walnuts!H51,Hazelnuts!H51,Macadamias!H51,Pistachios!H51,Pecans!H51,Other!H51)</f>
        <v>542616.6437655742</v>
      </c>
      <c r="I46" s="62">
        <f>SUM(Almonds!J51,Walnuts!I51,Hazelnuts!I51,Macadamias!I51,Pistachios!I51,Pecans!I51,Other!I51)</f>
        <v>1089544.671705145</v>
      </c>
      <c r="J46" s="50">
        <f>SUM(Almonds!K51,Walnuts!J51,Hazelnuts!J51,Macadamias!J51,Pistachios!J51,Pecans!J51,Other!J51)</f>
        <v>3.5898565038662973</v>
      </c>
    </row>
    <row r="47" spans="1:10" ht="12" customHeight="1">
      <c r="A47" s="35">
        <v>2009</v>
      </c>
      <c r="B47" s="48">
        <f>'[1]Pop'!$B230</f>
        <v>306.207719</v>
      </c>
      <c r="C47" s="62">
        <f>SUM(Almonds!C52,Walnuts!C52,Hazelnuts!C52,Macadamias!C52,Pistachios!C52,Pecans!C52,Other!C52)</f>
        <v>2113255.936237347</v>
      </c>
      <c r="D47" s="62">
        <f>SUM(Almonds!D52,Walnuts!D52,Hazelnuts!D52,Macadamias!D52,Pistachios!D52,Pecans!D52,Other!D52)</f>
        <v>468948.4715590001</v>
      </c>
      <c r="E47" s="62">
        <f>SUM(Almonds!E52,Walnuts!E52,Hazelnuts!E52,Macadamias!E52,Pistachios!E52,Pecans!E52,Other!E52)</f>
        <v>542616.6437655742</v>
      </c>
      <c r="F47" s="62">
        <f>SUM(Almonds!F52,Walnuts!F52,Hazelnuts!F52,Macadamias!F52,Pistachios!F52,Pecans!F52,Other!F52)</f>
        <v>3124821.0515619214</v>
      </c>
      <c r="G47" s="62">
        <f>SUM(Almonds!H52,Walnuts!G52,Hazelnuts!G52,Macadamias!G52,Pistachios!G52,Pecans!G52,Other!G52)</f>
        <v>1546419.326017611</v>
      </c>
      <c r="H47" s="62">
        <f>SUM(Almonds!I52,Walnuts!H52,Hazelnuts!H52,Macadamias!H52,Pistachios!H52,Pecans!H52,Other!H52)</f>
        <v>422055.43029706785</v>
      </c>
      <c r="I47" s="62">
        <f>SUM(Almonds!J52,Walnuts!I52,Hazelnuts!I52,Macadamias!I52,Pistachios!I52,Pecans!I52,Other!I52)</f>
        <v>1156346.295247242</v>
      </c>
      <c r="J47" s="50">
        <f>SUM(Almonds!K52,Walnuts!J52,Hazelnuts!J52,Macadamias!J52,Pistachios!J52,Pecans!J52,Other!J52)</f>
        <v>3.776346001412336</v>
      </c>
    </row>
    <row r="48" spans="1:10" ht="12" customHeight="1">
      <c r="A48" s="35">
        <v>2010</v>
      </c>
      <c r="B48" s="48">
        <f>'[1]Pop'!$B231</f>
        <v>308.833264</v>
      </c>
      <c r="C48" s="62">
        <f>SUM(Almonds!C53,Walnuts!C53,Hazelnuts!C53,Macadamias!C53,Pistachios!C53,Pecans!C53,Other!C53)</f>
        <v>2482241.5108360886</v>
      </c>
      <c r="D48" s="62">
        <f>SUM(Almonds!D53,Walnuts!D53,Hazelnuts!D53,Macadamias!D53,Pistachios!D53,Pecans!D53,Other!D53)</f>
        <v>485098.405764</v>
      </c>
      <c r="E48" s="62">
        <f>SUM(Almonds!E53,Walnuts!E53,Hazelnuts!E53,Macadamias!E53,Pistachios!E53,Pecans!E53,Other!E53)</f>
        <v>422055.43029706785</v>
      </c>
      <c r="F48" s="62">
        <f>SUM(Almonds!F53,Walnuts!F53,Hazelnuts!F53,Macadamias!F53,Pistachios!F53,Pecans!F53,Other!F53)</f>
        <v>3389395.3468971564</v>
      </c>
      <c r="G48" s="62">
        <f>SUM(Almonds!H53,Walnuts!G53,Hazelnuts!G53,Macadamias!G53,Pistachios!G53,Pecans!G53,Other!G53)</f>
        <v>1786058.3615774666</v>
      </c>
      <c r="H48" s="62">
        <f>SUM(Almonds!I53,Walnuts!H53,Hazelnuts!H53,Macadamias!H53,Pistachios!H53,Pecans!H53,Other!H53)</f>
        <v>407391.38234477467</v>
      </c>
      <c r="I48" s="62">
        <f>SUM(Almonds!J53,Walnuts!I53,Hazelnuts!I53,Macadamias!I53,Pistachios!I53,Pecans!I53,Other!I53)</f>
        <v>1195945.6029749154</v>
      </c>
      <c r="J48" s="50">
        <f>SUM(Almonds!K53,Walnuts!J53,Hazelnuts!J53,Macadamias!J53,Pistachios!J53,Pecans!J53,Other!J53)</f>
        <v>3.872463696057414</v>
      </c>
    </row>
    <row r="49" spans="1:10" ht="12" customHeight="1">
      <c r="A49" s="88">
        <v>2011</v>
      </c>
      <c r="B49" s="89">
        <f>'[1]Pop'!$B232</f>
        <v>310.946962</v>
      </c>
      <c r="C49" s="92">
        <f>SUM(Almonds!C54,Walnuts!C54,Hazelnuts!C54,Macadamias!C54,Pistachios!C54,Pecans!C54,Other!C54)</f>
        <v>2787215.6256668097</v>
      </c>
      <c r="D49" s="92">
        <f>SUM(Almonds!D54,Walnuts!D54,Hazelnuts!D54,Macadamias!D54,Pistachios!D54,Pecans!D54,Other!D54)</f>
        <v>449252.94662299997</v>
      </c>
      <c r="E49" s="92">
        <f>SUM(Almonds!E54,Walnuts!E54,Hazelnuts!E54,Macadamias!E54,Pistachios!E54,Pecans!E54,Other!E54)</f>
        <v>407391.38234477467</v>
      </c>
      <c r="F49" s="92">
        <f>SUM(Almonds!F54,Walnuts!F54,Hazelnuts!F54,Macadamias!F54,Pistachios!F54,Pecans!F54,Other!F54)</f>
        <v>3643859.9546345845</v>
      </c>
      <c r="G49" s="92">
        <f>SUM(Almonds!H54,Walnuts!G54,Hazelnuts!G54,Macadamias!G54,Pistachios!G54,Pecans!G54,Other!G54)</f>
        <v>1977105.7186022794</v>
      </c>
      <c r="H49" s="92">
        <f>SUM(Almonds!I54,Walnuts!H54,Hazelnuts!H54,Macadamias!H54,Pistachios!H54,Pecans!H54,Other!H54)</f>
        <v>480195.30771253444</v>
      </c>
      <c r="I49" s="92">
        <f>SUM(Almonds!J54,Walnuts!I54,Hazelnuts!I54,Macadamias!I54,Pistachios!I54,Pecans!I54,Other!I54)</f>
        <v>1186558.9283197701</v>
      </c>
      <c r="J49" s="118">
        <f>SUM(Almonds!K54,Walnuts!J54,Hazelnuts!J54,Macadamias!J54,Pistachios!J54,Pecans!J54,Other!J54)</f>
        <v>3.8159527936464306</v>
      </c>
    </row>
    <row r="50" spans="1:10" ht="12" customHeight="1">
      <c r="A50" s="37">
        <v>2012</v>
      </c>
      <c r="B50" s="49">
        <f>'[1]Pop'!$B233</f>
        <v>313.149997</v>
      </c>
      <c r="C50" s="64">
        <f>SUM(Almonds!C55,Walnuts!C55,Hazelnuts!C55,Macadamias!C55,Pistachios!C55,Pecans!C55,Other!C55)</f>
        <v>2762336.2024927507</v>
      </c>
      <c r="D50" s="64">
        <f>SUM(Almonds!D55,Walnuts!D55,Hazelnuts!D55,Macadamias!D55,Pistachios!D55,Pecans!D55,Other!D55)</f>
        <v>515591.15259089996</v>
      </c>
      <c r="E50" s="64">
        <f>SUM(Almonds!E55,Walnuts!E55,Hazelnuts!E55,Macadamias!E55,Pistachios!E55,Pecans!E55,Other!E55)</f>
        <v>480195.30771253444</v>
      </c>
      <c r="F50" s="64">
        <f>SUM(Almonds!F55,Walnuts!F55,Hazelnuts!F55,Macadamias!F55,Pistachios!F55,Pecans!F55,Other!F55)</f>
        <v>3758122.662796185</v>
      </c>
      <c r="G50" s="64">
        <f>SUM(Almonds!H55,Walnuts!G55,Hazelnuts!G55,Macadamias!G55,Pistachios!G55,Pecans!G55,Other!G55)</f>
        <v>1979602.287943644</v>
      </c>
      <c r="H50" s="64">
        <f>SUM(Almonds!I55,Walnuts!H55,Hazelnuts!H55,Macadamias!H55,Pistachios!H55,Pecans!H55,Other!H55)</f>
        <v>462053.04612447304</v>
      </c>
      <c r="I50" s="64">
        <f>SUM(Almonds!J55,Walnuts!I55,Hazelnuts!I55,Macadamias!I55,Pistachios!I55,Pecans!I55,Other!I55)</f>
        <v>1316467.3287280682</v>
      </c>
      <c r="J50" s="51">
        <f>SUM(Almonds!K55,Walnuts!J55,Hazelnuts!J55,Macadamias!J55,Pistachios!J55,Pecans!J55,Other!J55)</f>
        <v>4.203951273638582</v>
      </c>
    </row>
    <row r="51" spans="1:10" ht="12" customHeight="1">
      <c r="A51" s="37">
        <v>2013</v>
      </c>
      <c r="B51" s="49">
        <f>'[1]Pop'!$B234</f>
        <v>315.335976</v>
      </c>
      <c r="C51" s="64">
        <f>SUM(Almonds!C56,Walnuts!C56,Hazelnuts!C56,Macadamias!C56,Pistachios!C56,Pecans!C56,Other!C56)</f>
        <v>2806741.373485251</v>
      </c>
      <c r="D51" s="64">
        <f>SUM(Almonds!D56,Walnuts!D56,Hazelnuts!D56,Macadamias!D56,Pistachios!D56,Pecans!D56,Other!D56)</f>
        <v>582072.8146407</v>
      </c>
      <c r="E51" s="64">
        <f>SUM(Almonds!E56,Walnuts!E56,Hazelnuts!E56,Macadamias!E56,Pistachios!E56,Pecans!E56,Other!E56)</f>
        <v>462053.04612447304</v>
      </c>
      <c r="F51" s="64">
        <f>SUM(Almonds!F56,Walnuts!F56,Hazelnuts!F56,Macadamias!F56,Pistachios!F56,Pecans!F56,Other!F56)</f>
        <v>3850867.234250424</v>
      </c>
      <c r="G51" s="64">
        <f>SUM(Almonds!H56,Walnuts!G56,Hazelnuts!G56,Macadamias!G56,Pistachios!G56,Pecans!G56,Other!G56)</f>
        <v>2075250.5824356985</v>
      </c>
      <c r="H51" s="64">
        <f>SUM(Almonds!I56,Walnuts!H56,Hazelnuts!H56,Macadamias!H56,Pistachios!H56,Pecans!H56,Other!H56)</f>
        <v>505516.25913291704</v>
      </c>
      <c r="I51" s="64">
        <f>SUM(Almonds!J56,Walnuts!I56,Hazelnuts!I56,Macadamias!I56,Pistachios!I56,Pecans!I56,Other!I56)</f>
        <v>1270100.3926818084</v>
      </c>
      <c r="J51" s="51">
        <f>SUM(Almonds!K56,Walnuts!J56,Hazelnuts!J56,Macadamias!J56,Pistachios!J56,Pecans!J56,Other!J56)</f>
        <v>4.027768758873895</v>
      </c>
    </row>
    <row r="52" spans="1:10" ht="12" customHeight="1">
      <c r="A52" s="37">
        <v>2014</v>
      </c>
      <c r="B52" s="49">
        <f>'[1]Pop'!$B235</f>
        <v>317.519206</v>
      </c>
      <c r="C52" s="64">
        <f>SUM(Almonds!C57,Walnuts!C57,Hazelnuts!C57,Macadamias!C57,Pistachios!C57,Pecans!C57,Other!C57)</f>
        <v>2738442.450098895</v>
      </c>
      <c r="D52" s="64">
        <f>SUM(Almonds!D57,Walnuts!D57,Hazelnuts!D57,Macadamias!D57,Pistachios!D57,Pecans!D57,Other!D57)</f>
        <v>666930.8545936999</v>
      </c>
      <c r="E52" s="64">
        <f>SUM(Almonds!E57,Walnuts!E57,Hazelnuts!E57,Macadamias!E57,Pistachios!E57,Pecans!E57,Other!E57)</f>
        <v>505516.25913291704</v>
      </c>
      <c r="F52" s="64">
        <f>SUM(Almonds!F57,Walnuts!F57,Hazelnuts!F57,Macadamias!F57,Pistachios!F57,Pecans!F57,Other!F57)</f>
        <v>3910889.5638255114</v>
      </c>
      <c r="G52" s="64">
        <f>SUM(Almonds!H57,Walnuts!G57,Hazelnuts!G57,Macadamias!G57,Pistachios!G57,Pecans!G57,Other!G57)</f>
        <v>2025163.3351968904</v>
      </c>
      <c r="H52" s="64">
        <f>SUM(Almonds!I57,Walnuts!H57,Hazelnuts!H57,Macadamias!H57,Pistachios!H57,Pecans!H57,Other!H57)</f>
        <v>585250.131120518</v>
      </c>
      <c r="I52" s="64">
        <f>SUM(Almonds!J57,Walnuts!I57,Hazelnuts!I57,Macadamias!I57,Pistachios!I57,Pecans!I57,Other!I57)</f>
        <v>1300476.0975081034</v>
      </c>
      <c r="J52" s="51">
        <f>SUM(Almonds!K57,Walnuts!J57,Hazelnuts!J57,Macadamias!J57,Pistachios!J57,Pecans!J57,Other!J57)</f>
        <v>4.095739951894763</v>
      </c>
    </row>
    <row r="53" spans="1:10" ht="12" customHeight="1">
      <c r="A53" s="37">
        <v>2015</v>
      </c>
      <c r="B53" s="49">
        <f>'[1]Pop'!$B236</f>
        <v>319.83219</v>
      </c>
      <c r="C53" s="64">
        <f>SUM(Almonds!C58,Walnuts!C58,Hazelnuts!C58,Macadamias!C58,Pistachios!C58,Pecans!C58,Other!C58)</f>
        <v>2665812.4306109482</v>
      </c>
      <c r="D53" s="64">
        <f>SUM(Almonds!D58,Walnuts!D58,Hazelnuts!D58,Macadamias!D58,Pistachios!D58,Pecans!D58,Other!D58)</f>
        <v>668081.1688991</v>
      </c>
      <c r="E53" s="64">
        <f>SUM(Almonds!E58,Walnuts!E58,Hazelnuts!E58,Macadamias!E58,Pistachios!E58,Pecans!E58,Other!E58)</f>
        <v>585250.131120518</v>
      </c>
      <c r="F53" s="64">
        <f>SUM(Almonds!F58,Walnuts!F58,Hazelnuts!F58,Macadamias!F58,Pistachios!F58,Pecans!F58,Other!F58)</f>
        <v>3919143.730630566</v>
      </c>
      <c r="G53" s="64">
        <f>SUM(Almonds!H58,Walnuts!G58,Hazelnuts!G58,Macadamias!G58,Pistachios!G58,Pecans!G58,Other!G58)</f>
        <v>2035231.6073470584</v>
      </c>
      <c r="H53" s="64">
        <f>SUM(Almonds!I58,Walnuts!H58,Hazelnuts!H58,Macadamias!H58,Pistachios!H58,Pecans!H58,Other!H58)</f>
        <v>575548.6151502912</v>
      </c>
      <c r="I53" s="64">
        <f>SUM(Almonds!J58,Walnuts!I58,Hazelnuts!I58,Macadamias!I58,Pistachios!I58,Pecans!I58,Other!I58)</f>
        <v>1308363.5081332165</v>
      </c>
      <c r="J53" s="51">
        <f>SUM(Almonds!K58,Walnuts!J58,Hazelnuts!J58,Macadamias!J58,Pistachios!J58,Pecans!J58,Other!J58)</f>
        <v>4.090781194141893</v>
      </c>
    </row>
    <row r="54" spans="1:10" ht="12" customHeight="1">
      <c r="A54" s="142">
        <v>2016</v>
      </c>
      <c r="B54" s="143">
        <f>'[1]Pop'!$B237</f>
        <v>322.114094</v>
      </c>
      <c r="C54" s="159">
        <f>SUM(Almonds!C59,Walnuts!C59,Hazelnuts!C59,Macadamias!C59,Pistachios!C59,Pecans!C59,Other!C59)</f>
        <v>3328243.885541397</v>
      </c>
      <c r="D54" s="159">
        <f>SUM(Almonds!D59,Walnuts!D59,Hazelnuts!D59,Macadamias!D59,Pistachios!D59,Pecans!D59,Other!D59)</f>
        <v>697231.6234884999</v>
      </c>
      <c r="E54" s="159">
        <f>SUM(Almonds!E59,Walnuts!E59,Hazelnuts!E59,Macadamias!E59,Pistachios!E59,Pecans!E59,Other!E59)</f>
        <v>575548.6151502912</v>
      </c>
      <c r="F54" s="159">
        <f>SUM(Almonds!F59,Walnuts!F59,Hazelnuts!F59,Macadamias!F59,Pistachios!F59,Pecans!F59,Other!F59)</f>
        <v>4601024.1241801875</v>
      </c>
      <c r="G54" s="159">
        <f>SUM(Almonds!H59,Walnuts!G59,Hazelnuts!G59,Macadamias!G59,Pistachios!G59,Pecans!G59,Other!G59)</f>
        <v>2381753.2288165716</v>
      </c>
      <c r="H54" s="159">
        <f>SUM(Almonds!I59,Walnuts!H59,Hazelnuts!H59,Macadamias!H59,Pistachios!H59,Pecans!H59,Other!H59)</f>
        <v>647413.0897496663</v>
      </c>
      <c r="I54" s="159">
        <f>SUM(Almonds!J59,Walnuts!I59,Hazelnuts!I59,Macadamias!I59,Pistachios!I59,Pecans!I59,Other!I59)</f>
        <v>1571857.8056139501</v>
      </c>
      <c r="J54" s="160">
        <f>SUM(Almonds!K59,Walnuts!J59,Hazelnuts!J59,Macadamias!J59,Pistachios!J59,Pecans!J59,Other!J59)</f>
        <v>4.879816918579012</v>
      </c>
    </row>
    <row r="55" spans="1:10" ht="12" customHeight="1">
      <c r="A55" s="149">
        <v>2017</v>
      </c>
      <c r="B55" s="150">
        <f>'[1]Pop'!$B238</f>
        <v>324.296746</v>
      </c>
      <c r="C55" s="153">
        <f>SUM(Almonds!C60,Walnuts!C60,Hazelnuts!C60,Macadamias!C60,Pistachios!C60,Pecans!C60,Other!C60)</f>
        <v>3187360.781350984</v>
      </c>
      <c r="D55" s="153">
        <f>SUM(Almonds!D60,Walnuts!D60,Hazelnuts!D60,Macadamias!D60,Pistachios!D60,Pecans!D60,Other!D60)</f>
        <v>738838.9445036</v>
      </c>
      <c r="E55" s="153">
        <f>SUM(Almonds!E60,Walnuts!E60,Hazelnuts!E60,Macadamias!E60,Pistachios!E60,Pecans!E60,Other!E60)</f>
        <v>647413.0897496663</v>
      </c>
      <c r="F55" s="153">
        <f>SUM(Almonds!F60,Walnuts!F60,Hazelnuts!F60,Macadamias!F60,Pistachios!F60,Pecans!F60,Other!F60)</f>
        <v>4573612.81560425</v>
      </c>
      <c r="G55" s="153">
        <f>SUM(Almonds!H60,Walnuts!G60,Hazelnuts!G60,Macadamias!G60,Pistachios!G60,Pecans!G60,Other!G60)</f>
        <v>2395245.0171040962</v>
      </c>
      <c r="H55" s="153">
        <f>SUM(Almonds!I60,Walnuts!H60,Hazelnuts!H60,Macadamias!H60,Pistachios!H60,Pecans!H60,Other!H60)</f>
        <v>536088.6305296458</v>
      </c>
      <c r="I55" s="153">
        <f>SUM(Almonds!J60,Walnuts!I60,Hazelnuts!I60,Macadamias!I60,Pistachios!I60,Pecans!I60,Other!I60)</f>
        <v>1642279.1679705079</v>
      </c>
      <c r="J55" s="181">
        <f>SUM(Almonds!K60,Walnuts!J60,Hazelnuts!J60,Macadamias!J60,Pistachios!J60,Pecans!J60,Other!J60)</f>
        <v>5.064124719803719</v>
      </c>
    </row>
    <row r="56" spans="1:10" ht="12" customHeight="1" thickBot="1">
      <c r="A56" s="136">
        <v>2018</v>
      </c>
      <c r="B56" s="137">
        <f>'[1]Pop'!$B239</f>
        <v>326.163263</v>
      </c>
      <c r="C56" s="138">
        <f>SUM(Almonds!C61,Walnuts!C61,Hazelnuts!C61,Macadamias!C61,Pistachios!C61,Pecans!C61,Other!C61)</f>
        <v>3468514.32939574</v>
      </c>
      <c r="D56" s="138">
        <f>SUM(Almonds!D61,Walnuts!D61,Hazelnuts!D61,Macadamias!D61,Pistachios!D61,Pecans!D61,Other!D61)</f>
        <v>717169.5567449001</v>
      </c>
      <c r="E56" s="138">
        <f>SUM(Almonds!E61,Walnuts!E61,Hazelnuts!E61,Macadamias!E61,Pistachios!E61,Pecans!E61,Other!E61)</f>
        <v>536088.6305296458</v>
      </c>
      <c r="F56" s="138">
        <f>SUM(Almonds!F61,Walnuts!F61,Hazelnuts!F61,Macadamias!F61,Pistachios!F61,Pecans!F61,Other!F61)</f>
        <v>4721772.516670287</v>
      </c>
      <c r="G56" s="138">
        <f>SUM(Almonds!H61,Walnuts!G61,Hazelnuts!G61,Macadamias!G61,Pistachios!G61,Pecans!G61,Other!G61)</f>
        <v>2482620.1331520756</v>
      </c>
      <c r="H56" s="138">
        <f>SUM(Almonds!I61,Walnuts!H61,Hazelnuts!H61,Macadamias!H61,Pistachios!H61,Pecans!H61,Other!H61)</f>
        <v>530590.0298173621</v>
      </c>
      <c r="I56" s="138">
        <f>SUM(Almonds!J61,Walnuts!I61,Hazelnuts!I61,Macadamias!I61,Pistachios!I61,Pecans!I61,Other!I61)</f>
        <v>1708562.3537008483</v>
      </c>
      <c r="J56" s="140">
        <f>SUM(Almonds!K61,Walnuts!J61,Hazelnuts!J61,Macadamias!J61,Pistachios!J61,Pecans!J61,Other!J61)</f>
        <v>5.238365406286877</v>
      </c>
    </row>
    <row r="57" spans="1:10" ht="12" customHeight="1" thickTop="1">
      <c r="A57" s="310" t="s">
        <v>88</v>
      </c>
      <c r="B57" s="311"/>
      <c r="C57" s="311"/>
      <c r="D57" s="311"/>
      <c r="E57" s="311"/>
      <c r="F57" s="311"/>
      <c r="G57" s="311"/>
      <c r="H57" s="311"/>
      <c r="I57" s="311"/>
      <c r="J57" s="312"/>
    </row>
    <row r="58" spans="1:10" ht="12" customHeight="1">
      <c r="A58" s="273"/>
      <c r="B58" s="274"/>
      <c r="C58" s="274"/>
      <c r="D58" s="274"/>
      <c r="E58" s="274"/>
      <c r="F58" s="274"/>
      <c r="G58" s="274"/>
      <c r="H58" s="274"/>
      <c r="I58" s="274"/>
      <c r="J58" s="275"/>
    </row>
    <row r="59" spans="1:10" ht="12" customHeight="1">
      <c r="A59" s="273"/>
      <c r="B59" s="274"/>
      <c r="C59" s="274"/>
      <c r="D59" s="274"/>
      <c r="E59" s="274"/>
      <c r="F59" s="274"/>
      <c r="G59" s="274"/>
      <c r="H59" s="274"/>
      <c r="I59" s="274"/>
      <c r="J59" s="275"/>
    </row>
    <row r="60" spans="1:10" ht="12" customHeight="1">
      <c r="A60" s="241"/>
      <c r="B60" s="242"/>
      <c r="C60" s="242"/>
      <c r="D60" s="242"/>
      <c r="E60" s="242"/>
      <c r="F60" s="242"/>
      <c r="G60" s="242"/>
      <c r="H60" s="242"/>
      <c r="I60" s="242"/>
      <c r="J60" s="243"/>
    </row>
    <row r="61" spans="1:10" ht="12" customHeight="1">
      <c r="A61" s="216" t="s">
        <v>116</v>
      </c>
      <c r="B61" s="217"/>
      <c r="C61" s="217"/>
      <c r="D61" s="217"/>
      <c r="E61" s="217"/>
      <c r="F61" s="217"/>
      <c r="G61" s="217"/>
      <c r="H61" s="217"/>
      <c r="I61" s="217"/>
      <c r="J61" s="218"/>
    </row>
    <row r="62" spans="3:10" ht="12" customHeight="1">
      <c r="C62" s="4"/>
      <c r="D62" s="4"/>
      <c r="E62" s="4"/>
      <c r="F62" s="4"/>
      <c r="G62" s="4"/>
      <c r="H62" s="4"/>
      <c r="I62" s="4"/>
      <c r="J62" s="4"/>
    </row>
    <row r="63" spans="3:10" ht="12" customHeight="1">
      <c r="C63" s="4"/>
      <c r="D63" s="4"/>
      <c r="E63" s="4"/>
      <c r="F63" s="4"/>
      <c r="G63" s="4"/>
      <c r="H63" s="4"/>
      <c r="I63" s="4"/>
      <c r="J63" s="4"/>
    </row>
    <row r="64" spans="8:9" ht="12" customHeight="1">
      <c r="H64" s="14"/>
      <c r="I64" s="14"/>
    </row>
    <row r="65" spans="8:9" ht="12" customHeight="1">
      <c r="H65" s="14"/>
      <c r="I65" s="14"/>
    </row>
    <row r="66" spans="8:9" ht="12" customHeight="1">
      <c r="H66" s="14"/>
      <c r="I66" s="14"/>
    </row>
    <row r="67" spans="8:9" ht="12" customHeight="1">
      <c r="H67" s="14"/>
      <c r="I67" s="14"/>
    </row>
    <row r="68" spans="8:9" ht="12" customHeight="1">
      <c r="H68" s="14"/>
      <c r="I68" s="14"/>
    </row>
    <row r="69" spans="8:9" ht="12" customHeight="1">
      <c r="H69" s="14"/>
      <c r="I69" s="14"/>
    </row>
    <row r="70" spans="8:9" ht="12" customHeight="1">
      <c r="H70" s="14"/>
      <c r="I70" s="14"/>
    </row>
    <row r="71" spans="8:9" ht="12" customHeight="1">
      <c r="H71" s="14"/>
      <c r="I71" s="14"/>
    </row>
    <row r="72" ht="12" customHeight="1">
      <c r="I72" s="14"/>
    </row>
    <row r="73" ht="12" customHeight="1">
      <c r="I73" s="14"/>
    </row>
    <row r="74" ht="12" customHeight="1">
      <c r="I74" s="14"/>
    </row>
    <row r="75" ht="12" customHeight="1">
      <c r="I75" s="14"/>
    </row>
    <row r="76" ht="12" customHeight="1">
      <c r="I76" s="14"/>
    </row>
    <row r="77" ht="12" customHeight="1">
      <c r="I77" s="14"/>
    </row>
    <row r="78" ht="12" customHeight="1">
      <c r="I78" s="14"/>
    </row>
    <row r="79" ht="12" customHeight="1">
      <c r="I79" s="14"/>
    </row>
    <row r="80" ht="12" customHeight="1">
      <c r="I80" s="14"/>
    </row>
  </sheetData>
  <sheetProtection/>
  <mergeCells count="18">
    <mergeCell ref="A61:J61"/>
    <mergeCell ref="A57:J59"/>
    <mergeCell ref="A60:J60"/>
    <mergeCell ref="B2:B6"/>
    <mergeCell ref="D3:D6"/>
    <mergeCell ref="G3:G6"/>
    <mergeCell ref="G2:H2"/>
    <mergeCell ref="I2:J3"/>
    <mergeCell ref="C3:C6"/>
    <mergeCell ref="I1:J1"/>
    <mergeCell ref="C7:I7"/>
    <mergeCell ref="A1:H1"/>
    <mergeCell ref="I4:I6"/>
    <mergeCell ref="A2:A6"/>
    <mergeCell ref="J4:J6"/>
    <mergeCell ref="E3:E6"/>
    <mergeCell ref="H3:H6"/>
    <mergeCell ref="F3:F6"/>
  </mergeCells>
  <printOptions horizontalCentered="1" verticalCentered="1"/>
  <pageMargins left="0.5" right="0.5" top="0.5" bottom="0.5" header="0.199305556" footer="0.199305556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D88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12.7109375" defaultRowHeight="12" customHeight="1"/>
  <cols>
    <col min="1" max="2" width="12.7109375" style="4" customWidth="1"/>
    <col min="3" max="8" width="12.7109375" style="14" customWidth="1"/>
    <col min="9" max="10" width="12.7109375" style="13" customWidth="1"/>
    <col min="11" max="11" width="12.7109375" style="6" customWidth="1"/>
    <col min="12" max="16384" width="12.7109375" style="7" customWidth="1"/>
  </cols>
  <sheetData>
    <row r="1" spans="1:11" s="54" customFormat="1" ht="12" customHeight="1" thickBot="1">
      <c r="A1" s="212" t="s">
        <v>72</v>
      </c>
      <c r="B1" s="212"/>
      <c r="C1" s="212"/>
      <c r="D1" s="212"/>
      <c r="E1" s="212"/>
      <c r="F1" s="212"/>
      <c r="G1" s="212"/>
      <c r="H1" s="212"/>
      <c r="I1" s="212"/>
      <c r="J1" s="307" t="s">
        <v>10</v>
      </c>
      <c r="K1" s="307"/>
    </row>
    <row r="2" spans="1:11" ht="12" customHeight="1" thickTop="1">
      <c r="A2" s="202" t="s">
        <v>36</v>
      </c>
      <c r="B2" s="313" t="s">
        <v>35</v>
      </c>
      <c r="C2" s="20" t="s">
        <v>1</v>
      </c>
      <c r="D2" s="15"/>
      <c r="E2" s="15"/>
      <c r="F2" s="15"/>
      <c r="G2" s="318" t="s">
        <v>70</v>
      </c>
      <c r="H2" s="319"/>
      <c r="I2" s="319"/>
      <c r="J2" s="320" t="s">
        <v>71</v>
      </c>
      <c r="K2" s="321"/>
    </row>
    <row r="3" spans="1:11" ht="12" customHeight="1">
      <c r="A3" s="203"/>
      <c r="B3" s="314"/>
      <c r="C3" s="282" t="s">
        <v>109</v>
      </c>
      <c r="D3" s="316" t="s">
        <v>2</v>
      </c>
      <c r="E3" s="317" t="s">
        <v>63</v>
      </c>
      <c r="F3" s="276" t="s">
        <v>107</v>
      </c>
      <c r="G3" s="316" t="s">
        <v>108</v>
      </c>
      <c r="H3" s="317" t="s">
        <v>4</v>
      </c>
      <c r="I3" s="337" t="s">
        <v>64</v>
      </c>
      <c r="J3" s="322"/>
      <c r="K3" s="323"/>
    </row>
    <row r="4" spans="1:11" ht="12" customHeight="1">
      <c r="A4" s="203"/>
      <c r="B4" s="314"/>
      <c r="C4" s="283"/>
      <c r="D4" s="245"/>
      <c r="E4" s="290"/>
      <c r="F4" s="277"/>
      <c r="G4" s="331"/>
      <c r="H4" s="245"/>
      <c r="I4" s="277"/>
      <c r="J4" s="276" t="s">
        <v>3</v>
      </c>
      <c r="K4" s="309" t="s">
        <v>62</v>
      </c>
    </row>
    <row r="5" spans="1:11" ht="12" customHeight="1">
      <c r="A5" s="203"/>
      <c r="B5" s="314"/>
      <c r="C5" s="283"/>
      <c r="D5" s="245"/>
      <c r="E5" s="290"/>
      <c r="F5" s="277"/>
      <c r="G5" s="331"/>
      <c r="H5" s="245"/>
      <c r="I5" s="277"/>
      <c r="J5" s="277"/>
      <c r="K5" s="305"/>
    </row>
    <row r="6" spans="1:11" ht="12" customHeight="1">
      <c r="A6" s="204"/>
      <c r="B6" s="315"/>
      <c r="C6" s="284"/>
      <c r="D6" s="246"/>
      <c r="E6" s="291"/>
      <c r="F6" s="278"/>
      <c r="G6" s="332"/>
      <c r="H6" s="246"/>
      <c r="I6" s="278"/>
      <c r="J6" s="278"/>
      <c r="K6" s="306"/>
    </row>
    <row r="7" spans="1:134" ht="12" customHeight="1">
      <c r="A7" s="9"/>
      <c r="B7" s="82" t="s">
        <v>45</v>
      </c>
      <c r="C7" s="308" t="s">
        <v>89</v>
      </c>
      <c r="D7" s="333"/>
      <c r="E7" s="333"/>
      <c r="F7" s="333"/>
      <c r="G7" s="333"/>
      <c r="H7" s="333"/>
      <c r="I7" s="333"/>
      <c r="J7" s="333"/>
      <c r="K7" s="83" t="s">
        <v>46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</row>
    <row r="8" spans="1:11" s="18" customFormat="1" ht="12" customHeight="1">
      <c r="A8" s="37">
        <v>1965</v>
      </c>
      <c r="B8" s="49">
        <f>'[1]Pop'!$B186</f>
        <v>193.223</v>
      </c>
      <c r="C8" s="71">
        <v>78740</v>
      </c>
      <c r="D8" s="71">
        <v>340</v>
      </c>
      <c r="E8" s="71">
        <v>19800</v>
      </c>
      <c r="F8" s="64">
        <f aca="true" t="shared" si="0" ref="F8:F43">SUM(C8,D8,E8)</f>
        <v>98880</v>
      </c>
      <c r="G8" s="72" t="s">
        <v>7</v>
      </c>
      <c r="H8" s="71">
        <v>22930</v>
      </c>
      <c r="I8" s="71">
        <v>17400</v>
      </c>
      <c r="J8" s="71">
        <f>F8-SUM(H8,I8)</f>
        <v>58550</v>
      </c>
      <c r="K8" s="38">
        <f>J8/B8/1000</f>
        <v>0.30301775668528075</v>
      </c>
    </row>
    <row r="9" spans="1:11" ht="12" customHeight="1">
      <c r="A9" s="35">
        <v>1966</v>
      </c>
      <c r="B9" s="48">
        <f>'[1]Pop'!$B187</f>
        <v>195.539</v>
      </c>
      <c r="C9" s="73">
        <v>94780</v>
      </c>
      <c r="D9" s="73">
        <v>400</v>
      </c>
      <c r="E9" s="73">
        <v>17400</v>
      </c>
      <c r="F9" s="62">
        <f t="shared" si="0"/>
        <v>112580</v>
      </c>
      <c r="G9" s="74" t="s">
        <v>7</v>
      </c>
      <c r="H9" s="73">
        <v>22380</v>
      </c>
      <c r="I9" s="73">
        <v>25800</v>
      </c>
      <c r="J9" s="73">
        <f aca="true" t="shared" si="1" ref="J9:J42">F9-SUM(H9,I9)</f>
        <v>64400</v>
      </c>
      <c r="K9" s="36">
        <f aca="true" t="shared" si="2" ref="K9:K42">J9/B9/1000</f>
        <v>0.3293460639565509</v>
      </c>
    </row>
    <row r="10" spans="1:11" ht="12" customHeight="1">
      <c r="A10" s="35">
        <v>1967</v>
      </c>
      <c r="B10" s="48">
        <f>'[1]Pop'!$B188</f>
        <v>197.736</v>
      </c>
      <c r="C10" s="62">
        <v>82180</v>
      </c>
      <c r="D10" s="62">
        <v>380</v>
      </c>
      <c r="E10" s="62">
        <v>25800</v>
      </c>
      <c r="F10" s="62">
        <f t="shared" si="0"/>
        <v>108360</v>
      </c>
      <c r="G10" s="74" t="s">
        <v>7</v>
      </c>
      <c r="H10" s="62">
        <v>26290</v>
      </c>
      <c r="I10" s="62">
        <v>23200</v>
      </c>
      <c r="J10" s="62">
        <f t="shared" si="1"/>
        <v>58870</v>
      </c>
      <c r="K10" s="36">
        <f t="shared" si="2"/>
        <v>0.2977201925800057</v>
      </c>
    </row>
    <row r="11" spans="1:11" ht="12" customHeight="1">
      <c r="A11" s="35">
        <v>1968</v>
      </c>
      <c r="B11" s="48">
        <f>'[1]Pop'!$B189</f>
        <v>199.808</v>
      </c>
      <c r="C11" s="62">
        <v>80300</v>
      </c>
      <c r="D11" s="62">
        <v>1050</v>
      </c>
      <c r="E11" s="62">
        <v>23200</v>
      </c>
      <c r="F11" s="62">
        <f t="shared" si="0"/>
        <v>104550</v>
      </c>
      <c r="G11" s="74" t="s">
        <v>7</v>
      </c>
      <c r="H11" s="62">
        <v>20980</v>
      </c>
      <c r="I11" s="62">
        <v>18100</v>
      </c>
      <c r="J11" s="62">
        <f t="shared" si="1"/>
        <v>65470</v>
      </c>
      <c r="K11" s="36">
        <f t="shared" si="2"/>
        <v>0.32766455797565663</v>
      </c>
    </row>
    <row r="12" spans="1:11" ht="12" customHeight="1">
      <c r="A12" s="35">
        <v>1969</v>
      </c>
      <c r="B12" s="48">
        <f>'[1]Pop'!$B190</f>
        <v>201.76</v>
      </c>
      <c r="C12" s="62">
        <v>128490</v>
      </c>
      <c r="D12" s="62">
        <v>240</v>
      </c>
      <c r="E12" s="62">
        <v>18100</v>
      </c>
      <c r="F12" s="62">
        <f t="shared" si="0"/>
        <v>146830</v>
      </c>
      <c r="G12" s="74" t="s">
        <v>7</v>
      </c>
      <c r="H12" s="62">
        <v>60830</v>
      </c>
      <c r="I12" s="62">
        <v>25500</v>
      </c>
      <c r="J12" s="62">
        <f t="shared" si="1"/>
        <v>60500</v>
      </c>
      <c r="K12" s="36">
        <f t="shared" si="2"/>
        <v>0.2998612212529739</v>
      </c>
    </row>
    <row r="13" spans="1:11" ht="12" customHeight="1">
      <c r="A13" s="35">
        <v>1970</v>
      </c>
      <c r="B13" s="48">
        <f>'[1]Pop'!$B191</f>
        <v>203.849</v>
      </c>
      <c r="C13" s="75">
        <v>141880</v>
      </c>
      <c r="D13" s="75">
        <v>280</v>
      </c>
      <c r="E13" s="75">
        <v>25522</v>
      </c>
      <c r="F13" s="62">
        <f t="shared" si="0"/>
        <v>167682</v>
      </c>
      <c r="G13" s="74" t="s">
        <v>7</v>
      </c>
      <c r="H13" s="62">
        <v>68260</v>
      </c>
      <c r="I13" s="62">
        <v>30222</v>
      </c>
      <c r="J13" s="62">
        <f t="shared" si="1"/>
        <v>69200</v>
      </c>
      <c r="K13" s="36">
        <f t="shared" si="2"/>
        <v>0.33946695838586405</v>
      </c>
    </row>
    <row r="14" spans="1:11" ht="12" customHeight="1">
      <c r="A14" s="37">
        <v>1971</v>
      </c>
      <c r="B14" s="49">
        <f>'[1]Pop'!$B192</f>
        <v>206.46599999999998</v>
      </c>
      <c r="C14" s="76">
        <v>153970</v>
      </c>
      <c r="D14" s="76">
        <v>300</v>
      </c>
      <c r="E14" s="76">
        <v>30222</v>
      </c>
      <c r="F14" s="64">
        <f t="shared" si="0"/>
        <v>184492</v>
      </c>
      <c r="G14" s="72" t="s">
        <v>7</v>
      </c>
      <c r="H14" s="64">
        <v>90030</v>
      </c>
      <c r="I14" s="64">
        <v>18740</v>
      </c>
      <c r="J14" s="64">
        <f t="shared" si="1"/>
        <v>75722</v>
      </c>
      <c r="K14" s="38">
        <f t="shared" si="2"/>
        <v>0.36675287940871626</v>
      </c>
    </row>
    <row r="15" spans="1:11" ht="12" customHeight="1">
      <c r="A15" s="37">
        <v>1972</v>
      </c>
      <c r="B15" s="49">
        <f>'[1]Pop'!$B193</f>
        <v>208.917</v>
      </c>
      <c r="C15" s="76">
        <v>142040</v>
      </c>
      <c r="D15" s="76">
        <v>280</v>
      </c>
      <c r="E15" s="76">
        <v>18740</v>
      </c>
      <c r="F15" s="64">
        <f t="shared" si="0"/>
        <v>161060</v>
      </c>
      <c r="G15" s="72" t="s">
        <v>7</v>
      </c>
      <c r="H15" s="64">
        <v>69240</v>
      </c>
      <c r="I15" s="64">
        <v>16003</v>
      </c>
      <c r="J15" s="64">
        <f t="shared" si="1"/>
        <v>75817</v>
      </c>
      <c r="K15" s="38">
        <f t="shared" si="2"/>
        <v>0.36290488567230045</v>
      </c>
    </row>
    <row r="16" spans="1:11" ht="12" customHeight="1">
      <c r="A16" s="37">
        <v>1973</v>
      </c>
      <c r="B16" s="49">
        <f>'[1]Pop'!$B194</f>
        <v>210.985</v>
      </c>
      <c r="C16" s="76">
        <v>146430</v>
      </c>
      <c r="D16" s="76">
        <v>120</v>
      </c>
      <c r="E16" s="76">
        <v>16003</v>
      </c>
      <c r="F16" s="64">
        <f t="shared" si="0"/>
        <v>162553</v>
      </c>
      <c r="G16" s="72" t="s">
        <v>7</v>
      </c>
      <c r="H16" s="64">
        <v>77450</v>
      </c>
      <c r="I16" s="64">
        <v>30118</v>
      </c>
      <c r="J16" s="64">
        <f t="shared" si="1"/>
        <v>54985</v>
      </c>
      <c r="K16" s="38">
        <f t="shared" si="2"/>
        <v>0.26061094390596484</v>
      </c>
    </row>
    <row r="17" spans="1:11" ht="12" customHeight="1">
      <c r="A17" s="37">
        <v>1974</v>
      </c>
      <c r="B17" s="49">
        <f>'[1]Pop'!$B195</f>
        <v>212.932</v>
      </c>
      <c r="C17" s="76">
        <v>217650</v>
      </c>
      <c r="D17" s="76">
        <v>10</v>
      </c>
      <c r="E17" s="76">
        <v>30118</v>
      </c>
      <c r="F17" s="64">
        <f t="shared" si="0"/>
        <v>247778</v>
      </c>
      <c r="G17" s="72" t="s">
        <v>7</v>
      </c>
      <c r="H17" s="64">
        <v>103940</v>
      </c>
      <c r="I17" s="64">
        <v>87595</v>
      </c>
      <c r="J17" s="64">
        <f t="shared" si="1"/>
        <v>56243</v>
      </c>
      <c r="K17" s="38">
        <f t="shared" si="2"/>
        <v>0.26413596829034625</v>
      </c>
    </row>
    <row r="18" spans="1:11" ht="12" customHeight="1">
      <c r="A18" s="37">
        <v>1975</v>
      </c>
      <c r="B18" s="49">
        <f>'[1]Pop'!$B196</f>
        <v>214.931</v>
      </c>
      <c r="C18" s="76">
        <v>170180</v>
      </c>
      <c r="D18" s="76">
        <v>50</v>
      </c>
      <c r="E18" s="76">
        <v>87595</v>
      </c>
      <c r="F18" s="64">
        <f t="shared" si="0"/>
        <v>257825</v>
      </c>
      <c r="G18" s="72" t="s">
        <v>7</v>
      </c>
      <c r="H18" s="64">
        <v>123450</v>
      </c>
      <c r="I18" s="64">
        <v>59027</v>
      </c>
      <c r="J18" s="64">
        <f t="shared" si="1"/>
        <v>75348</v>
      </c>
      <c r="K18" s="38">
        <f t="shared" si="2"/>
        <v>0.3505683219265717</v>
      </c>
    </row>
    <row r="19" spans="1:11" ht="12" customHeight="1">
      <c r="A19" s="35">
        <v>1976</v>
      </c>
      <c r="B19" s="48">
        <f>'[1]Pop'!$B197</f>
        <v>217.095</v>
      </c>
      <c r="C19" s="75">
        <v>258070</v>
      </c>
      <c r="D19" s="75">
        <v>150</v>
      </c>
      <c r="E19" s="75">
        <v>59027</v>
      </c>
      <c r="F19" s="62">
        <f t="shared" si="0"/>
        <v>317247</v>
      </c>
      <c r="G19" s="74" t="s">
        <v>7</v>
      </c>
      <c r="H19" s="62">
        <v>150590</v>
      </c>
      <c r="I19" s="62">
        <v>74237</v>
      </c>
      <c r="J19" s="62">
        <f t="shared" si="1"/>
        <v>92420</v>
      </c>
      <c r="K19" s="36">
        <f t="shared" si="2"/>
        <v>0.4257122457910132</v>
      </c>
    </row>
    <row r="20" spans="1:11" ht="12" customHeight="1">
      <c r="A20" s="35">
        <v>1977</v>
      </c>
      <c r="B20" s="48">
        <f>'[1]Pop'!$B198</f>
        <v>219.179</v>
      </c>
      <c r="C20" s="75">
        <v>284800</v>
      </c>
      <c r="D20" s="75">
        <v>130</v>
      </c>
      <c r="E20" s="75">
        <v>74237</v>
      </c>
      <c r="F20" s="62">
        <f t="shared" si="0"/>
        <v>359167</v>
      </c>
      <c r="G20" s="74" t="s">
        <v>7</v>
      </c>
      <c r="H20" s="62">
        <v>165900</v>
      </c>
      <c r="I20" s="62">
        <v>94198</v>
      </c>
      <c r="J20" s="62">
        <f t="shared" si="1"/>
        <v>99069</v>
      </c>
      <c r="K20" s="36">
        <f t="shared" si="2"/>
        <v>0.4520004197482423</v>
      </c>
    </row>
    <row r="21" spans="1:11" ht="12" customHeight="1">
      <c r="A21" s="35">
        <v>1978</v>
      </c>
      <c r="B21" s="48">
        <f>'[1]Pop'!$B199</f>
        <v>221.47699999999998</v>
      </c>
      <c r="C21" s="75">
        <v>162430</v>
      </c>
      <c r="D21" s="75">
        <v>530</v>
      </c>
      <c r="E21" s="75">
        <v>94198</v>
      </c>
      <c r="F21" s="62">
        <f t="shared" si="0"/>
        <v>257158</v>
      </c>
      <c r="G21" s="74" t="s">
        <v>7</v>
      </c>
      <c r="H21" s="62">
        <v>131100</v>
      </c>
      <c r="I21" s="62">
        <v>37763</v>
      </c>
      <c r="J21" s="62">
        <f t="shared" si="1"/>
        <v>88295</v>
      </c>
      <c r="K21" s="36">
        <f t="shared" si="2"/>
        <v>0.3986644211362806</v>
      </c>
    </row>
    <row r="22" spans="1:11" ht="12" customHeight="1">
      <c r="A22" s="35">
        <v>1979</v>
      </c>
      <c r="B22" s="48">
        <f>'[1]Pop'!$B200</f>
        <v>223.865</v>
      </c>
      <c r="C22" s="75">
        <v>348510</v>
      </c>
      <c r="D22" s="75">
        <v>230</v>
      </c>
      <c r="E22" s="75">
        <v>37763</v>
      </c>
      <c r="F22" s="62">
        <f t="shared" si="0"/>
        <v>386503</v>
      </c>
      <c r="G22" s="74" t="s">
        <v>7</v>
      </c>
      <c r="H22" s="62">
        <v>224220</v>
      </c>
      <c r="I22" s="62">
        <v>78950</v>
      </c>
      <c r="J22" s="62">
        <f t="shared" si="1"/>
        <v>83333</v>
      </c>
      <c r="K22" s="36">
        <f t="shared" si="2"/>
        <v>0.3722466665177674</v>
      </c>
    </row>
    <row r="23" spans="1:11" ht="12" customHeight="1">
      <c r="A23" s="35">
        <v>1980</v>
      </c>
      <c r="B23" s="48">
        <f>'[1]Pop'!$B201</f>
        <v>226.451</v>
      </c>
      <c r="C23" s="75">
        <v>305140</v>
      </c>
      <c r="D23" s="75">
        <v>70</v>
      </c>
      <c r="E23" s="75">
        <v>78950</v>
      </c>
      <c r="F23" s="62">
        <f t="shared" si="0"/>
        <v>384160</v>
      </c>
      <c r="G23" s="74" t="s">
        <v>7</v>
      </c>
      <c r="H23" s="62">
        <v>186930</v>
      </c>
      <c r="I23" s="62">
        <v>101657</v>
      </c>
      <c r="J23" s="62">
        <f t="shared" si="1"/>
        <v>95573</v>
      </c>
      <c r="K23" s="36">
        <f t="shared" si="2"/>
        <v>0.4220471536888775</v>
      </c>
    </row>
    <row r="24" spans="1:11" ht="12" customHeight="1">
      <c r="A24" s="37">
        <v>1981</v>
      </c>
      <c r="B24" s="49">
        <f>'[1]Pop'!$B202</f>
        <v>228.937</v>
      </c>
      <c r="C24" s="76">
        <v>383130</v>
      </c>
      <c r="D24" s="76">
        <v>40</v>
      </c>
      <c r="E24" s="76">
        <v>101657</v>
      </c>
      <c r="F24" s="64">
        <f t="shared" si="0"/>
        <v>484827</v>
      </c>
      <c r="G24" s="72" t="s">
        <v>7</v>
      </c>
      <c r="H24" s="64">
        <v>207890</v>
      </c>
      <c r="I24" s="64">
        <v>161014</v>
      </c>
      <c r="J24" s="64">
        <f t="shared" si="1"/>
        <v>115923</v>
      </c>
      <c r="K24" s="38">
        <f t="shared" si="2"/>
        <v>0.5063532762288315</v>
      </c>
    </row>
    <row r="25" spans="1:11" ht="12" customHeight="1">
      <c r="A25" s="37">
        <v>1982</v>
      </c>
      <c r="B25" s="49">
        <f>'[1]Pop'!$B203</f>
        <v>231.157</v>
      </c>
      <c r="C25" s="76">
        <v>330760</v>
      </c>
      <c r="D25" s="76">
        <v>570</v>
      </c>
      <c r="E25" s="76">
        <v>161014</v>
      </c>
      <c r="F25" s="64">
        <f t="shared" si="0"/>
        <v>492344</v>
      </c>
      <c r="G25" s="64">
        <v>6620</v>
      </c>
      <c r="H25" s="64">
        <v>177980</v>
      </c>
      <c r="I25" s="64">
        <v>176949</v>
      </c>
      <c r="J25" s="64">
        <f t="shared" si="1"/>
        <v>137415</v>
      </c>
      <c r="K25" s="38">
        <f t="shared" si="2"/>
        <v>0.594466098798652</v>
      </c>
    </row>
    <row r="26" spans="1:11" ht="12" customHeight="1">
      <c r="A26" s="37">
        <v>1983</v>
      </c>
      <c r="B26" s="49">
        <f>'[1]Pop'!$B204</f>
        <v>233.322</v>
      </c>
      <c r="C26" s="76">
        <v>221790</v>
      </c>
      <c r="D26" s="76">
        <v>180</v>
      </c>
      <c r="E26" s="76">
        <v>176949</v>
      </c>
      <c r="F26" s="64">
        <f t="shared" si="0"/>
        <v>398919</v>
      </c>
      <c r="G26" s="64">
        <v>6650</v>
      </c>
      <c r="H26" s="64">
        <v>171700</v>
      </c>
      <c r="I26" s="64">
        <v>90623</v>
      </c>
      <c r="J26" s="64">
        <f t="shared" si="1"/>
        <v>136596</v>
      </c>
      <c r="K26" s="38">
        <f t="shared" si="2"/>
        <v>0.5854398642219765</v>
      </c>
    </row>
    <row r="27" spans="1:11" ht="12" customHeight="1">
      <c r="A27" s="37">
        <v>1984</v>
      </c>
      <c r="B27" s="49">
        <f>'[1]Pop'!$B205</f>
        <v>235.385</v>
      </c>
      <c r="C27" s="76">
        <v>563640</v>
      </c>
      <c r="D27" s="76">
        <v>240</v>
      </c>
      <c r="E27" s="76">
        <v>90623</v>
      </c>
      <c r="F27" s="64">
        <f t="shared" si="0"/>
        <v>654503</v>
      </c>
      <c r="G27" s="64">
        <v>28180</v>
      </c>
      <c r="H27" s="64">
        <v>266780</v>
      </c>
      <c r="I27" s="64">
        <v>227010</v>
      </c>
      <c r="J27" s="64">
        <f t="shared" si="1"/>
        <v>160713</v>
      </c>
      <c r="K27" s="38">
        <f t="shared" si="2"/>
        <v>0.6827665314272363</v>
      </c>
    </row>
    <row r="28" spans="1:11" ht="12" customHeight="1">
      <c r="A28" s="37">
        <v>1985</v>
      </c>
      <c r="B28" s="49">
        <f>'[1]Pop'!$B206</f>
        <v>237.468</v>
      </c>
      <c r="C28" s="76">
        <v>444000</v>
      </c>
      <c r="D28" s="76">
        <v>460</v>
      </c>
      <c r="E28" s="76">
        <v>227010</v>
      </c>
      <c r="F28" s="64">
        <f t="shared" si="0"/>
        <v>671470</v>
      </c>
      <c r="G28" s="64">
        <v>44400</v>
      </c>
      <c r="H28" s="64">
        <v>332190</v>
      </c>
      <c r="I28" s="64">
        <v>144326</v>
      </c>
      <c r="J28" s="64">
        <f t="shared" si="1"/>
        <v>194954</v>
      </c>
      <c r="K28" s="38">
        <f t="shared" si="2"/>
        <v>0.8209695622146984</v>
      </c>
    </row>
    <row r="29" spans="1:11" ht="12" customHeight="1">
      <c r="A29" s="35">
        <v>1986</v>
      </c>
      <c r="B29" s="48">
        <f>'[1]Pop'!$B207</f>
        <v>239.638</v>
      </c>
      <c r="C29" s="75">
        <v>235690</v>
      </c>
      <c r="D29" s="75">
        <v>690</v>
      </c>
      <c r="E29" s="75">
        <v>144326</v>
      </c>
      <c r="F29" s="62">
        <f t="shared" si="0"/>
        <v>380706</v>
      </c>
      <c r="G29" s="77" t="s">
        <v>7</v>
      </c>
      <c r="H29" s="62">
        <v>174010</v>
      </c>
      <c r="I29" s="62">
        <v>79017</v>
      </c>
      <c r="J29" s="62">
        <f t="shared" si="1"/>
        <v>127679</v>
      </c>
      <c r="K29" s="36">
        <f t="shared" si="2"/>
        <v>0.5327994725377445</v>
      </c>
    </row>
    <row r="30" spans="1:11" ht="12" customHeight="1">
      <c r="A30" s="35">
        <v>1987</v>
      </c>
      <c r="B30" s="48">
        <f>'[1]Pop'!$B208</f>
        <v>241.784</v>
      </c>
      <c r="C30" s="75">
        <v>634560</v>
      </c>
      <c r="D30" s="75">
        <v>650</v>
      </c>
      <c r="E30" s="75">
        <v>79017</v>
      </c>
      <c r="F30" s="62">
        <f t="shared" si="0"/>
        <v>714227</v>
      </c>
      <c r="G30" s="62">
        <v>114220</v>
      </c>
      <c r="H30" s="62">
        <v>343300</v>
      </c>
      <c r="I30" s="62">
        <v>227894</v>
      </c>
      <c r="J30" s="62">
        <f t="shared" si="1"/>
        <v>143033</v>
      </c>
      <c r="K30" s="36">
        <f t="shared" si="2"/>
        <v>0.5915734705356848</v>
      </c>
    </row>
    <row r="31" spans="1:11" ht="12" customHeight="1">
      <c r="A31" s="35">
        <v>1988</v>
      </c>
      <c r="B31" s="48">
        <f>'[1]Pop'!$B209</f>
        <v>243.981</v>
      </c>
      <c r="C31" s="75">
        <v>564540</v>
      </c>
      <c r="D31" s="75">
        <v>480</v>
      </c>
      <c r="E31" s="75">
        <v>227894</v>
      </c>
      <c r="F31" s="62">
        <f t="shared" si="0"/>
        <v>792914</v>
      </c>
      <c r="G31" s="62">
        <v>141130</v>
      </c>
      <c r="H31" s="62">
        <v>363970</v>
      </c>
      <c r="I31" s="62">
        <v>270061</v>
      </c>
      <c r="J31" s="62">
        <f t="shared" si="1"/>
        <v>158883</v>
      </c>
      <c r="K31" s="36">
        <f t="shared" si="2"/>
        <v>0.6512105450834287</v>
      </c>
    </row>
    <row r="32" spans="1:11" ht="12" customHeight="1">
      <c r="A32" s="35">
        <v>1989</v>
      </c>
      <c r="B32" s="48">
        <f>'[1]Pop'!$B210</f>
        <v>246.224</v>
      </c>
      <c r="C32" s="75">
        <v>457170</v>
      </c>
      <c r="D32" s="75">
        <v>246.6</v>
      </c>
      <c r="E32" s="75">
        <v>270061</v>
      </c>
      <c r="F32" s="62">
        <f t="shared" si="0"/>
        <v>727477.6</v>
      </c>
      <c r="G32" s="77" t="s">
        <v>7</v>
      </c>
      <c r="H32" s="62">
        <v>370745</v>
      </c>
      <c r="I32" s="62">
        <v>203100</v>
      </c>
      <c r="J32" s="62">
        <f t="shared" si="1"/>
        <v>153632.59999999998</v>
      </c>
      <c r="K32" s="36">
        <f t="shared" si="2"/>
        <v>0.6239546104360256</v>
      </c>
    </row>
    <row r="33" spans="1:11" ht="12" customHeight="1">
      <c r="A33" s="35">
        <v>1990</v>
      </c>
      <c r="B33" s="48">
        <f>'[1]Pop'!$B211</f>
        <v>248.659</v>
      </c>
      <c r="C33" s="75">
        <v>615750</v>
      </c>
      <c r="D33" s="75">
        <v>131.8</v>
      </c>
      <c r="E33" s="75">
        <v>203100</v>
      </c>
      <c r="F33" s="62">
        <f t="shared" si="0"/>
        <v>818981.8</v>
      </c>
      <c r="G33" s="62">
        <v>43100</v>
      </c>
      <c r="H33" s="62">
        <v>391680</v>
      </c>
      <c r="I33" s="62">
        <v>241360</v>
      </c>
      <c r="J33" s="62">
        <f t="shared" si="1"/>
        <v>185941.80000000005</v>
      </c>
      <c r="K33" s="36">
        <f t="shared" si="2"/>
        <v>0.7477782827084483</v>
      </c>
    </row>
    <row r="34" spans="1:11" ht="12" customHeight="1">
      <c r="A34" s="37">
        <v>1991</v>
      </c>
      <c r="B34" s="49">
        <f>'[1]Pop'!$B212</f>
        <v>251.889</v>
      </c>
      <c r="C34" s="76">
        <v>463241</v>
      </c>
      <c r="D34" s="76">
        <v>203.8</v>
      </c>
      <c r="E34" s="76">
        <v>241360</v>
      </c>
      <c r="F34" s="64">
        <f t="shared" si="0"/>
        <v>704804.8</v>
      </c>
      <c r="G34" s="64">
        <v>1260</v>
      </c>
      <c r="H34" s="64">
        <v>401174</v>
      </c>
      <c r="I34" s="64">
        <v>148100</v>
      </c>
      <c r="J34" s="64">
        <f t="shared" si="1"/>
        <v>155530.80000000005</v>
      </c>
      <c r="K34" s="38">
        <f t="shared" si="2"/>
        <v>0.6174576896966522</v>
      </c>
    </row>
    <row r="35" spans="1:11" ht="12" customHeight="1">
      <c r="A35" s="37">
        <v>1992</v>
      </c>
      <c r="B35" s="49">
        <f>'[1]Pop'!$B213</f>
        <v>255.214</v>
      </c>
      <c r="C35" s="76">
        <v>521300</v>
      </c>
      <c r="D35" s="76">
        <v>255.6</v>
      </c>
      <c r="E35" s="76">
        <v>148100</v>
      </c>
      <c r="F35" s="64">
        <f t="shared" si="0"/>
        <v>669655.6</v>
      </c>
      <c r="G35" s="72" t="s">
        <v>7</v>
      </c>
      <c r="H35" s="64">
        <v>385792</v>
      </c>
      <c r="I35" s="64">
        <v>131113</v>
      </c>
      <c r="J35" s="64">
        <f t="shared" si="1"/>
        <v>152750.59999999998</v>
      </c>
      <c r="K35" s="38">
        <f t="shared" si="2"/>
        <v>0.5985196736856128</v>
      </c>
    </row>
    <row r="36" spans="1:11" ht="12" customHeight="1">
      <c r="A36" s="37">
        <v>1993</v>
      </c>
      <c r="B36" s="49">
        <f>'[1]Pop'!$B214</f>
        <v>258.679</v>
      </c>
      <c r="C36" s="76">
        <v>470060</v>
      </c>
      <c r="D36" s="76">
        <v>292.6</v>
      </c>
      <c r="E36" s="76">
        <v>131113</v>
      </c>
      <c r="F36" s="64">
        <f t="shared" si="0"/>
        <v>601465.6</v>
      </c>
      <c r="G36" s="72" t="s">
        <v>7</v>
      </c>
      <c r="H36" s="64">
        <v>343184.2019</v>
      </c>
      <c r="I36" s="64">
        <v>102631</v>
      </c>
      <c r="J36" s="64">
        <f t="shared" si="1"/>
        <v>155650.3981</v>
      </c>
      <c r="K36" s="38">
        <f t="shared" si="2"/>
        <v>0.6017125398660115</v>
      </c>
    </row>
    <row r="37" spans="1:11" ht="12" customHeight="1">
      <c r="A37" s="37">
        <v>1994</v>
      </c>
      <c r="B37" s="49">
        <f>'[1]Pop'!$B215</f>
        <v>261.919</v>
      </c>
      <c r="C37" s="76">
        <v>696212</v>
      </c>
      <c r="D37" s="76">
        <v>390.6</v>
      </c>
      <c r="E37" s="76">
        <v>102631</v>
      </c>
      <c r="F37" s="64">
        <f t="shared" si="0"/>
        <v>799233.6</v>
      </c>
      <c r="G37" s="65">
        <v>60800</v>
      </c>
      <c r="H37" s="64">
        <v>453772.53699999995</v>
      </c>
      <c r="I37" s="65">
        <v>204849</v>
      </c>
      <c r="J37" s="64">
        <f t="shared" si="1"/>
        <v>140612.06299999997</v>
      </c>
      <c r="K37" s="38">
        <f t="shared" si="2"/>
        <v>0.5368532370694755</v>
      </c>
    </row>
    <row r="38" spans="1:11" ht="12" customHeight="1">
      <c r="A38" s="37">
        <v>1995</v>
      </c>
      <c r="B38" s="49">
        <f>'[1]Pop'!$B216</f>
        <v>265.044</v>
      </c>
      <c r="C38" s="76">
        <v>351437.844</v>
      </c>
      <c r="D38" s="76">
        <v>564</v>
      </c>
      <c r="E38" s="76">
        <v>204849</v>
      </c>
      <c r="F38" s="64">
        <f t="shared" si="0"/>
        <v>556850.844</v>
      </c>
      <c r="G38" s="72" t="s">
        <v>7</v>
      </c>
      <c r="H38" s="64">
        <v>335100</v>
      </c>
      <c r="I38" s="64">
        <v>92799</v>
      </c>
      <c r="J38" s="64">
        <f t="shared" si="1"/>
        <v>128951.84400000004</v>
      </c>
      <c r="K38" s="38">
        <f t="shared" si="2"/>
        <v>0.4865299497441936</v>
      </c>
    </row>
    <row r="39" spans="1:11" ht="12" customHeight="1">
      <c r="A39" s="35">
        <v>1996</v>
      </c>
      <c r="B39" s="48">
        <f>'[1]Pop'!$B217</f>
        <v>268.151</v>
      </c>
      <c r="C39" s="75">
        <v>486304</v>
      </c>
      <c r="D39" s="75">
        <v>1248.2</v>
      </c>
      <c r="E39" s="75">
        <v>92799</v>
      </c>
      <c r="F39" s="62">
        <f t="shared" si="0"/>
        <v>580351.2</v>
      </c>
      <c r="G39" s="77" t="s">
        <v>7</v>
      </c>
      <c r="H39" s="62">
        <v>374511.62</v>
      </c>
      <c r="I39" s="62">
        <v>48287</v>
      </c>
      <c r="J39" s="62">
        <f t="shared" si="1"/>
        <v>157552.57999999996</v>
      </c>
      <c r="K39" s="36">
        <f t="shared" si="2"/>
        <v>0.5875517152649066</v>
      </c>
    </row>
    <row r="40" spans="1:11" ht="12" customHeight="1">
      <c r="A40" s="35">
        <v>1997</v>
      </c>
      <c r="B40" s="48">
        <f>'[1]Pop'!$B218</f>
        <v>271.36</v>
      </c>
      <c r="C40" s="75">
        <v>726210</v>
      </c>
      <c r="D40" s="75">
        <v>97.1</v>
      </c>
      <c r="E40" s="75">
        <v>48287</v>
      </c>
      <c r="F40" s="62">
        <f t="shared" si="0"/>
        <v>774594.1</v>
      </c>
      <c r="G40" s="77" t="s">
        <v>7</v>
      </c>
      <c r="H40" s="62">
        <v>447863.67799999996</v>
      </c>
      <c r="I40" s="62">
        <v>171976</v>
      </c>
      <c r="J40" s="62">
        <f t="shared" si="1"/>
        <v>154754.42200000002</v>
      </c>
      <c r="K40" s="36">
        <f t="shared" si="2"/>
        <v>0.5702919442806604</v>
      </c>
    </row>
    <row r="41" spans="1:11" ht="12" customHeight="1">
      <c r="A41" s="35">
        <v>1998</v>
      </c>
      <c r="B41" s="48">
        <f>'[1]Pop'!$B219</f>
        <v>274.626</v>
      </c>
      <c r="C41" s="75">
        <v>495400</v>
      </c>
      <c r="D41" s="75">
        <v>154.5337</v>
      </c>
      <c r="E41" s="75">
        <v>171976</v>
      </c>
      <c r="F41" s="62">
        <f t="shared" si="0"/>
        <v>667530.5337</v>
      </c>
      <c r="G41" s="77" t="s">
        <v>7</v>
      </c>
      <c r="H41" s="62">
        <v>410387.83300000004</v>
      </c>
      <c r="I41" s="62">
        <v>91833.658</v>
      </c>
      <c r="J41" s="62">
        <f t="shared" si="1"/>
        <v>165309.0427</v>
      </c>
      <c r="K41" s="36">
        <f t="shared" si="2"/>
        <v>0.6019424333457138</v>
      </c>
    </row>
    <row r="42" spans="1:11" ht="12" customHeight="1">
      <c r="A42" s="35">
        <v>1999</v>
      </c>
      <c r="B42" s="48">
        <f>'[1]Pop'!$B220</f>
        <v>277.79</v>
      </c>
      <c r="C42" s="75">
        <v>798600</v>
      </c>
      <c r="D42" s="75">
        <v>186.7624</v>
      </c>
      <c r="E42" s="75">
        <v>91833.658</v>
      </c>
      <c r="F42" s="62">
        <f t="shared" si="0"/>
        <v>890620.4204</v>
      </c>
      <c r="G42" s="77" t="s">
        <v>7</v>
      </c>
      <c r="H42" s="62">
        <v>439534.41099999996</v>
      </c>
      <c r="I42" s="62">
        <v>175850</v>
      </c>
      <c r="J42" s="62">
        <f t="shared" si="1"/>
        <v>275236.0094</v>
      </c>
      <c r="K42" s="36">
        <f t="shared" si="2"/>
        <v>0.9908060383743114</v>
      </c>
    </row>
    <row r="43" spans="1:11" ht="12" customHeight="1">
      <c r="A43" s="35">
        <v>2000</v>
      </c>
      <c r="B43" s="48">
        <f>'[1]Pop'!$B221</f>
        <v>280.976</v>
      </c>
      <c r="C43" s="78">
        <v>677000</v>
      </c>
      <c r="D43" s="75">
        <v>426.54260000000005</v>
      </c>
      <c r="E43" s="75">
        <v>175850</v>
      </c>
      <c r="F43" s="62">
        <f t="shared" si="0"/>
        <v>853276.5426</v>
      </c>
      <c r="G43" s="77" t="s">
        <v>7</v>
      </c>
      <c r="H43" s="62">
        <v>513343.561</v>
      </c>
      <c r="I43" s="62">
        <v>107266</v>
      </c>
      <c r="J43" s="62">
        <f aca="true" t="shared" si="3" ref="J43:J48">F43-SUM(H43,I43)</f>
        <v>232666.98160000006</v>
      </c>
      <c r="K43" s="36">
        <f aca="true" t="shared" si="4" ref="K43:K48">J43/B43/1000</f>
        <v>0.8280671003929163</v>
      </c>
    </row>
    <row r="44" spans="1:11" ht="12" customHeight="1">
      <c r="A44" s="37">
        <v>2001</v>
      </c>
      <c r="B44" s="49">
        <f>'[1]Pop'!$B222</f>
        <v>283.920402</v>
      </c>
      <c r="C44" s="79">
        <v>800700</v>
      </c>
      <c r="D44" s="76">
        <v>808.616</v>
      </c>
      <c r="E44" s="76">
        <v>107266</v>
      </c>
      <c r="F44" s="64">
        <f aca="true" t="shared" si="5" ref="F44:F50">SUM(C44,D44,E44)</f>
        <v>908774.616</v>
      </c>
      <c r="G44" s="72" t="s">
        <v>7</v>
      </c>
      <c r="H44" s="64">
        <v>585722.682</v>
      </c>
      <c r="I44" s="64">
        <v>80922</v>
      </c>
      <c r="J44" s="64">
        <f t="shared" si="3"/>
        <v>242129.934</v>
      </c>
      <c r="K44" s="38">
        <f t="shared" si="4"/>
        <v>0.8528092109421569</v>
      </c>
    </row>
    <row r="45" spans="1:11" ht="12" customHeight="1">
      <c r="A45" s="37">
        <v>2002</v>
      </c>
      <c r="B45" s="49">
        <f>'[1]Pop'!$B223</f>
        <v>286.78756</v>
      </c>
      <c r="C45" s="79">
        <v>1069800</v>
      </c>
      <c r="D45" s="76">
        <v>1862.271</v>
      </c>
      <c r="E45" s="76">
        <v>80922</v>
      </c>
      <c r="F45" s="64">
        <f t="shared" si="5"/>
        <v>1152584.271</v>
      </c>
      <c r="G45" s="72" t="s">
        <v>7</v>
      </c>
      <c r="H45" s="64">
        <v>673615.918</v>
      </c>
      <c r="I45" s="64">
        <v>162045</v>
      </c>
      <c r="J45" s="64">
        <f t="shared" si="3"/>
        <v>316923.353</v>
      </c>
      <c r="K45" s="38">
        <f t="shared" si="4"/>
        <v>1.105080544637292</v>
      </c>
    </row>
    <row r="46" spans="1:11" ht="12" customHeight="1">
      <c r="A46" s="37">
        <v>2003</v>
      </c>
      <c r="B46" s="49">
        <f>'[1]Pop'!$B224</f>
        <v>289.517581</v>
      </c>
      <c r="C46" s="79">
        <v>1018200</v>
      </c>
      <c r="D46" s="76">
        <v>2771.868</v>
      </c>
      <c r="E46" s="76">
        <v>162045</v>
      </c>
      <c r="F46" s="64">
        <f t="shared" si="5"/>
        <v>1183016.868</v>
      </c>
      <c r="G46" s="72" t="s">
        <v>7</v>
      </c>
      <c r="H46" s="64">
        <v>698895.911</v>
      </c>
      <c r="I46" s="64">
        <v>148939.777</v>
      </c>
      <c r="J46" s="64">
        <f t="shared" si="3"/>
        <v>335181.18000000005</v>
      </c>
      <c r="K46" s="38">
        <f t="shared" si="4"/>
        <v>1.1577230606938516</v>
      </c>
    </row>
    <row r="47" spans="1:11" ht="12" customHeight="1">
      <c r="A47" s="37">
        <v>2004</v>
      </c>
      <c r="B47" s="49">
        <f>'[1]Pop'!$B225</f>
        <v>292.19189</v>
      </c>
      <c r="C47" s="79">
        <v>965078.476</v>
      </c>
      <c r="D47" s="76">
        <v>5662.303</v>
      </c>
      <c r="E47" s="79">
        <v>148939.777</v>
      </c>
      <c r="F47" s="64">
        <f t="shared" si="5"/>
        <v>1119680.5559999999</v>
      </c>
      <c r="G47" s="72" t="s">
        <v>7</v>
      </c>
      <c r="H47" s="64">
        <v>712679.543</v>
      </c>
      <c r="I47" s="64">
        <v>137684.032</v>
      </c>
      <c r="J47" s="64">
        <f t="shared" si="3"/>
        <v>269316.9809999999</v>
      </c>
      <c r="K47" s="38">
        <f t="shared" si="4"/>
        <v>0.9217127176253931</v>
      </c>
    </row>
    <row r="48" spans="1:11" ht="12" customHeight="1">
      <c r="A48" s="37">
        <v>2005</v>
      </c>
      <c r="B48" s="49">
        <f>'[1]Pop'!$B226</f>
        <v>294.914085</v>
      </c>
      <c r="C48" s="79">
        <v>878530.218</v>
      </c>
      <c r="D48" s="76">
        <v>9206.968</v>
      </c>
      <c r="E48" s="79">
        <v>137684.032</v>
      </c>
      <c r="F48" s="64">
        <f t="shared" si="5"/>
        <v>1025421.218</v>
      </c>
      <c r="G48" s="72" t="s">
        <v>7</v>
      </c>
      <c r="H48" s="64">
        <v>728469.608</v>
      </c>
      <c r="I48" s="64">
        <v>112221.845</v>
      </c>
      <c r="J48" s="64">
        <f t="shared" si="3"/>
        <v>184729.765</v>
      </c>
      <c r="K48" s="38">
        <f t="shared" si="4"/>
        <v>0.6263850198948621</v>
      </c>
    </row>
    <row r="49" spans="1:11" ht="12" customHeight="1">
      <c r="A49" s="35">
        <v>2006</v>
      </c>
      <c r="B49" s="48">
        <f>'[1]Pop'!$B227</f>
        <v>297.646557</v>
      </c>
      <c r="C49" s="78">
        <v>1086498.064</v>
      </c>
      <c r="D49" s="75">
        <v>8139.127399999999</v>
      </c>
      <c r="E49" s="78">
        <v>112221.845</v>
      </c>
      <c r="F49" s="62">
        <f t="shared" si="5"/>
        <v>1206859.0364</v>
      </c>
      <c r="G49" s="77" t="s">
        <v>7</v>
      </c>
      <c r="H49" s="62">
        <v>767963.0460000001</v>
      </c>
      <c r="I49" s="62">
        <v>133949.675</v>
      </c>
      <c r="J49" s="62">
        <f aca="true" t="shared" si="6" ref="J49:J55">F49-SUM(H49,I49)</f>
        <v>304946.31539999996</v>
      </c>
      <c r="K49" s="36">
        <f aca="true" t="shared" si="7" ref="K49:K55">J49/B49/1000</f>
        <v>1.024524921348242</v>
      </c>
    </row>
    <row r="50" spans="1:11" ht="12" customHeight="1">
      <c r="A50" s="35">
        <v>2007</v>
      </c>
      <c r="B50" s="48">
        <f>'[1]Pop'!$B228</f>
        <v>300.574481</v>
      </c>
      <c r="C50" s="78">
        <v>1348509.328</v>
      </c>
      <c r="D50" s="75">
        <v>7106.742</v>
      </c>
      <c r="E50" s="78">
        <v>133949.675</v>
      </c>
      <c r="F50" s="62">
        <f t="shared" si="5"/>
        <v>1489565.745</v>
      </c>
      <c r="G50" s="77" t="s">
        <v>7</v>
      </c>
      <c r="H50" s="80">
        <v>891442.7829999999</v>
      </c>
      <c r="I50" s="78">
        <v>231151</v>
      </c>
      <c r="J50" s="62">
        <f t="shared" si="6"/>
        <v>366971.9620000003</v>
      </c>
      <c r="K50" s="36">
        <f t="shared" si="7"/>
        <v>1.2209019234736707</v>
      </c>
    </row>
    <row r="51" spans="1:11" ht="12" customHeight="1">
      <c r="A51" s="35">
        <v>2008</v>
      </c>
      <c r="B51" s="48">
        <f>'[1]Pop'!$B229</f>
        <v>303.506469</v>
      </c>
      <c r="C51" s="78">
        <v>1581562</v>
      </c>
      <c r="D51" s="75">
        <v>4233.057</v>
      </c>
      <c r="E51" s="78">
        <v>231151</v>
      </c>
      <c r="F51" s="62">
        <f aca="true" t="shared" si="8" ref="F51:F61">SUM(C51,D51,E51)</f>
        <v>1816946.057</v>
      </c>
      <c r="G51" s="77" t="s">
        <v>7</v>
      </c>
      <c r="H51" s="80">
        <v>979577.886129</v>
      </c>
      <c r="I51" s="78">
        <v>413734</v>
      </c>
      <c r="J51" s="62">
        <f t="shared" si="6"/>
        <v>423634.17087100004</v>
      </c>
      <c r="K51" s="36">
        <f t="shared" si="7"/>
        <v>1.3957994775755507</v>
      </c>
    </row>
    <row r="52" spans="1:11" ht="12" customHeight="1">
      <c r="A52" s="35">
        <v>2009</v>
      </c>
      <c r="B52" s="48">
        <f>'[1]Pop'!$B230</f>
        <v>306.207719</v>
      </c>
      <c r="C52" s="78">
        <v>1363674.47</v>
      </c>
      <c r="D52" s="75">
        <v>5609.988551999999</v>
      </c>
      <c r="E52" s="78">
        <v>413734</v>
      </c>
      <c r="F52" s="62">
        <f t="shared" si="8"/>
        <v>1783018.4585519999</v>
      </c>
      <c r="G52" s="77" t="s">
        <v>7</v>
      </c>
      <c r="H52" s="80">
        <v>1030753.776617</v>
      </c>
      <c r="I52" s="78">
        <v>321255.129</v>
      </c>
      <c r="J52" s="62">
        <f t="shared" si="6"/>
        <v>431009.5529349998</v>
      </c>
      <c r="K52" s="36">
        <f t="shared" si="7"/>
        <v>1.4075724620612842</v>
      </c>
    </row>
    <row r="53" spans="1:11" ht="12" customHeight="1">
      <c r="A53" s="35">
        <v>2010</v>
      </c>
      <c r="B53" s="48">
        <f>'[1]Pop'!$B231</f>
        <v>308.833264</v>
      </c>
      <c r="C53" s="78">
        <v>1612084.035</v>
      </c>
      <c r="D53" s="75">
        <v>8105.335360000001</v>
      </c>
      <c r="E53" s="78">
        <v>321255.129</v>
      </c>
      <c r="F53" s="62">
        <f t="shared" si="8"/>
        <v>1941444.4993599998</v>
      </c>
      <c r="G53" s="77" t="s">
        <v>7</v>
      </c>
      <c r="H53" s="80">
        <v>1188153.1651559998</v>
      </c>
      <c r="I53" s="78">
        <v>253959.411</v>
      </c>
      <c r="J53" s="62">
        <f t="shared" si="6"/>
        <v>499331.9232039999</v>
      </c>
      <c r="K53" s="36">
        <f t="shared" si="7"/>
        <v>1.6168333577046283</v>
      </c>
    </row>
    <row r="54" spans="1:11" ht="12" customHeight="1">
      <c r="A54" s="88">
        <v>2011</v>
      </c>
      <c r="B54" s="89">
        <f>'[1]Pop'!$B232</f>
        <v>310.946962</v>
      </c>
      <c r="C54" s="90">
        <v>1989507.18</v>
      </c>
      <c r="D54" s="91">
        <v>15926.154724</v>
      </c>
      <c r="E54" s="90">
        <v>253959.411</v>
      </c>
      <c r="F54" s="92">
        <f t="shared" si="8"/>
        <v>2259392.745724</v>
      </c>
      <c r="G54" s="93" t="s">
        <v>7</v>
      </c>
      <c r="H54" s="94">
        <v>1357972.002162</v>
      </c>
      <c r="I54" s="90">
        <v>335233.061</v>
      </c>
      <c r="J54" s="92">
        <f t="shared" si="6"/>
        <v>566187.6825620001</v>
      </c>
      <c r="K54" s="95">
        <f t="shared" si="7"/>
        <v>1.8208497002842567</v>
      </c>
    </row>
    <row r="55" spans="1:11" ht="12" customHeight="1">
      <c r="A55" s="88">
        <v>2012</v>
      </c>
      <c r="B55" s="89">
        <f>'[1]Pop'!$B233</f>
        <v>313.149997</v>
      </c>
      <c r="C55" s="90">
        <v>1854416.868</v>
      </c>
      <c r="D55" s="91">
        <v>39444.975125</v>
      </c>
      <c r="E55" s="90">
        <v>335233.061</v>
      </c>
      <c r="F55" s="92">
        <f t="shared" si="8"/>
        <v>2229094.9041250004</v>
      </c>
      <c r="G55" s="93" t="s">
        <v>7</v>
      </c>
      <c r="H55" s="94">
        <v>1281083.081695</v>
      </c>
      <c r="I55" s="90">
        <v>317225.514</v>
      </c>
      <c r="J55" s="92">
        <f t="shared" si="6"/>
        <v>630786.3084300004</v>
      </c>
      <c r="K55" s="95">
        <f t="shared" si="7"/>
        <v>2.0143264073861715</v>
      </c>
    </row>
    <row r="56" spans="1:11" ht="12" customHeight="1">
      <c r="A56" s="88">
        <v>2013</v>
      </c>
      <c r="B56" s="89">
        <f>'[1]Pop'!$B234</f>
        <v>315.335976</v>
      </c>
      <c r="C56" s="90">
        <v>1949428.949</v>
      </c>
      <c r="D56" s="91">
        <v>33928.11184</v>
      </c>
      <c r="E56" s="90">
        <v>317225.514</v>
      </c>
      <c r="F56" s="92">
        <f t="shared" si="8"/>
        <v>2300582.57484</v>
      </c>
      <c r="G56" s="93" t="s">
        <v>7</v>
      </c>
      <c r="H56" s="94">
        <v>1336899.033274</v>
      </c>
      <c r="I56" s="90">
        <v>350563.813</v>
      </c>
      <c r="J56" s="92">
        <f aca="true" t="shared" si="9" ref="J56:J61">F56-SUM(H56,I56)</f>
        <v>613119.7285659998</v>
      </c>
      <c r="K56" s="95">
        <f aca="true" t="shared" si="10" ref="K56:K61">J56/B56/1000</f>
        <v>1.944338024298248</v>
      </c>
    </row>
    <row r="57" spans="1:11" ht="12" customHeight="1">
      <c r="A57" s="88">
        <v>2014</v>
      </c>
      <c r="B57" s="89">
        <f>'[1]Pop'!$B235</f>
        <v>317.519206</v>
      </c>
      <c r="C57" s="90">
        <v>1811875.581</v>
      </c>
      <c r="D57" s="91">
        <v>31189.670167</v>
      </c>
      <c r="E57" s="90">
        <v>350563.813</v>
      </c>
      <c r="F57" s="92">
        <f t="shared" si="8"/>
        <v>2193629.064167</v>
      </c>
      <c r="G57" s="93" t="s">
        <v>7</v>
      </c>
      <c r="H57" s="94">
        <v>1269201.382108</v>
      </c>
      <c r="I57" s="90">
        <v>376614.224</v>
      </c>
      <c r="J57" s="92">
        <f t="shared" si="9"/>
        <v>547813.4580589999</v>
      </c>
      <c r="K57" s="95">
        <f t="shared" si="10"/>
        <v>1.72529235305218</v>
      </c>
    </row>
    <row r="58" spans="1:11" ht="12" customHeight="1">
      <c r="A58" s="88">
        <v>2015</v>
      </c>
      <c r="B58" s="89">
        <f>'[1]Pop'!$B236</f>
        <v>319.83219</v>
      </c>
      <c r="C58" s="90">
        <v>1856505.89</v>
      </c>
      <c r="D58" s="91">
        <v>31776.173027</v>
      </c>
      <c r="E58" s="90">
        <v>376614.224</v>
      </c>
      <c r="F58" s="92">
        <f t="shared" si="8"/>
        <v>2264896.287027</v>
      </c>
      <c r="G58" s="93" t="s">
        <v>7</v>
      </c>
      <c r="H58" s="94">
        <v>1272345.292341</v>
      </c>
      <c r="I58" s="90">
        <v>412001.125</v>
      </c>
      <c r="J58" s="92">
        <f t="shared" si="9"/>
        <v>580549.869686</v>
      </c>
      <c r="K58" s="95">
        <f t="shared" si="10"/>
        <v>1.815170229381852</v>
      </c>
    </row>
    <row r="59" spans="1:11" ht="12" customHeight="1">
      <c r="A59" s="149">
        <v>2016</v>
      </c>
      <c r="B59" s="150">
        <f>'[1]Pop'!$B237</f>
        <v>322.114094</v>
      </c>
      <c r="C59" s="151">
        <v>2093015.852</v>
      </c>
      <c r="D59" s="152">
        <v>26585.44675</v>
      </c>
      <c r="E59" s="151">
        <v>412001.125</v>
      </c>
      <c r="F59" s="153">
        <f t="shared" si="8"/>
        <v>2531602.42375</v>
      </c>
      <c r="G59" s="154" t="s">
        <v>7</v>
      </c>
      <c r="H59" s="155">
        <v>1436304.552331</v>
      </c>
      <c r="I59" s="151">
        <v>398677.112</v>
      </c>
      <c r="J59" s="153">
        <f t="shared" si="9"/>
        <v>696620.759419</v>
      </c>
      <c r="K59" s="156">
        <f t="shared" si="10"/>
        <v>2.1626522166987203</v>
      </c>
    </row>
    <row r="60" spans="1:11" ht="12" customHeight="1">
      <c r="A60" s="142">
        <v>2017</v>
      </c>
      <c r="B60" s="143">
        <f>'[1]Pop'!$B238</f>
        <v>324.296746</v>
      </c>
      <c r="C60" s="172">
        <v>2215266</v>
      </c>
      <c r="D60" s="173">
        <v>32518.013121</v>
      </c>
      <c r="E60" s="172">
        <v>398677.112</v>
      </c>
      <c r="F60" s="159">
        <f t="shared" si="8"/>
        <v>2646461.125121</v>
      </c>
      <c r="G60" s="74" t="s">
        <v>7</v>
      </c>
      <c r="H60" s="174">
        <v>1534832.725312</v>
      </c>
      <c r="I60" s="172">
        <v>359012.851</v>
      </c>
      <c r="J60" s="159">
        <f t="shared" si="9"/>
        <v>752615.5488090003</v>
      </c>
      <c r="K60" s="164">
        <f t="shared" si="10"/>
        <v>2.320761950565487</v>
      </c>
    </row>
    <row r="61" spans="1:11" ht="12" customHeight="1" thickBot="1">
      <c r="A61" s="167">
        <v>2018</v>
      </c>
      <c r="B61" s="168">
        <f>'[1]Pop'!$B239</f>
        <v>326.163263</v>
      </c>
      <c r="C61" s="165">
        <v>2224179.36</v>
      </c>
      <c r="D61" s="194">
        <v>32293.144104</v>
      </c>
      <c r="E61" s="165">
        <v>359012.851</v>
      </c>
      <c r="F61" s="169">
        <f t="shared" si="8"/>
        <v>2615485.3551040003</v>
      </c>
      <c r="G61" s="170" t="s">
        <v>7</v>
      </c>
      <c r="H61" s="195">
        <v>1524041.6017379998</v>
      </c>
      <c r="I61" s="165">
        <v>318318.593</v>
      </c>
      <c r="J61" s="169">
        <f t="shared" si="9"/>
        <v>773125.1603660006</v>
      </c>
      <c r="K61" s="171">
        <f t="shared" si="10"/>
        <v>2.37036247814948</v>
      </c>
    </row>
    <row r="62" spans="1:55" s="87" customFormat="1" ht="12" customHeight="1" thickTop="1">
      <c r="A62" s="324" t="s">
        <v>12</v>
      </c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/>
      <c r="M62"/>
      <c r="N62" s="84"/>
      <c r="O62" s="84"/>
      <c r="P62" s="84"/>
      <c r="Q62" s="84"/>
      <c r="R62" s="84"/>
      <c r="S62" s="84"/>
      <c r="T62" s="84"/>
      <c r="U62" s="85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</row>
    <row r="63" spans="1:11" ht="12" customHeight="1">
      <c r="A63" s="326"/>
      <c r="B63" s="327"/>
      <c r="C63" s="327"/>
      <c r="D63" s="327"/>
      <c r="E63" s="327"/>
      <c r="F63" s="327"/>
      <c r="G63" s="327"/>
      <c r="H63" s="327"/>
      <c r="I63" s="327"/>
      <c r="J63" s="327"/>
      <c r="K63" s="328"/>
    </row>
    <row r="64" spans="1:11" ht="12" customHeight="1">
      <c r="A64" s="213" t="s">
        <v>117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30"/>
    </row>
    <row r="65" spans="1:11" ht="12" customHeight="1">
      <c r="A65" s="213"/>
      <c r="B65" s="329"/>
      <c r="C65" s="329"/>
      <c r="D65" s="329"/>
      <c r="E65" s="329"/>
      <c r="F65" s="329"/>
      <c r="G65" s="329"/>
      <c r="H65" s="329"/>
      <c r="I65" s="329"/>
      <c r="J65" s="329"/>
      <c r="K65" s="330"/>
    </row>
    <row r="66" spans="1:11" ht="12" customHeight="1">
      <c r="A66" s="334"/>
      <c r="B66" s="335"/>
      <c r="C66" s="335"/>
      <c r="D66" s="335"/>
      <c r="E66" s="335"/>
      <c r="F66" s="335"/>
      <c r="G66" s="335"/>
      <c r="H66" s="335"/>
      <c r="I66" s="335"/>
      <c r="J66" s="335"/>
      <c r="K66" s="336"/>
    </row>
    <row r="67" spans="1:11" ht="12" customHeight="1">
      <c r="A67" s="216" t="s">
        <v>116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8"/>
    </row>
    <row r="68" spans="3:11" ht="12" customHeight="1">
      <c r="C68" s="4"/>
      <c r="D68" s="4"/>
      <c r="E68" s="4"/>
      <c r="F68" s="4"/>
      <c r="G68" s="4"/>
      <c r="H68" s="4"/>
      <c r="I68" s="4"/>
      <c r="J68" s="4"/>
      <c r="K68" s="4"/>
    </row>
    <row r="69" spans="3:11" ht="12" customHeight="1">
      <c r="C69" s="4"/>
      <c r="D69" s="4"/>
      <c r="E69" s="4"/>
      <c r="F69" s="4"/>
      <c r="G69" s="4"/>
      <c r="H69" s="4"/>
      <c r="I69" s="4"/>
      <c r="J69" s="4"/>
      <c r="K69" s="4"/>
    </row>
    <row r="70" spans="9:10" ht="12" customHeight="1">
      <c r="I70" s="14"/>
      <c r="J70" s="14"/>
    </row>
    <row r="71" spans="9:10" ht="12" customHeight="1">
      <c r="I71" s="14"/>
      <c r="J71" s="14"/>
    </row>
    <row r="72" spans="9:10" ht="12" customHeight="1">
      <c r="I72" s="14"/>
      <c r="J72" s="14"/>
    </row>
    <row r="73" spans="9:10" ht="12" customHeight="1">
      <c r="I73" s="14"/>
      <c r="J73" s="14"/>
    </row>
    <row r="74" spans="9:10" ht="12" customHeight="1">
      <c r="I74" s="14"/>
      <c r="J74" s="14"/>
    </row>
    <row r="75" spans="9:10" ht="12" customHeight="1">
      <c r="I75" s="14"/>
      <c r="J75" s="14"/>
    </row>
    <row r="76" spans="9:10" ht="12" customHeight="1">
      <c r="I76" s="14"/>
      <c r="J76" s="14"/>
    </row>
    <row r="77" spans="9:10" ht="12" customHeight="1">
      <c r="I77" s="14"/>
      <c r="J77" s="14"/>
    </row>
    <row r="78" spans="9:10" ht="12" customHeight="1">
      <c r="I78" s="14"/>
      <c r="J78" s="14"/>
    </row>
    <row r="79" spans="9:10" ht="12" customHeight="1">
      <c r="I79" s="14"/>
      <c r="J79" s="14"/>
    </row>
    <row r="80" ht="12" customHeight="1">
      <c r="J80" s="14"/>
    </row>
    <row r="81" ht="12" customHeight="1">
      <c r="J81" s="14"/>
    </row>
    <row r="82" ht="12" customHeight="1">
      <c r="J82" s="14"/>
    </row>
    <row r="83" ht="12" customHeight="1">
      <c r="J83" s="14"/>
    </row>
    <row r="84" ht="12" customHeight="1">
      <c r="J84" s="14"/>
    </row>
    <row r="85" ht="12" customHeight="1">
      <c r="J85" s="14"/>
    </row>
    <row r="86" ht="12" customHeight="1">
      <c r="J86" s="14"/>
    </row>
    <row r="87" ht="12" customHeight="1">
      <c r="J87" s="14"/>
    </row>
    <row r="88" ht="12" customHeight="1">
      <c r="J88" s="14"/>
    </row>
  </sheetData>
  <sheetProtection/>
  <mergeCells count="21">
    <mergeCell ref="A2:A6"/>
    <mergeCell ref="K4:K6"/>
    <mergeCell ref="A66:K66"/>
    <mergeCell ref="J1:K1"/>
    <mergeCell ref="A1:I1"/>
    <mergeCell ref="E3:E6"/>
    <mergeCell ref="C3:C6"/>
    <mergeCell ref="I3:I6"/>
    <mergeCell ref="B2:B6"/>
    <mergeCell ref="F3:F6"/>
    <mergeCell ref="J2:K3"/>
    <mergeCell ref="A62:K62"/>
    <mergeCell ref="A63:K63"/>
    <mergeCell ref="A64:K65"/>
    <mergeCell ref="G2:I2"/>
    <mergeCell ref="D3:D6"/>
    <mergeCell ref="A67:K67"/>
    <mergeCell ref="G3:G6"/>
    <mergeCell ref="H3:H6"/>
    <mergeCell ref="J4:J6"/>
    <mergeCell ref="C7:J7"/>
  </mergeCells>
  <printOptions horizontalCentered="1" verticalCentered="1"/>
  <pageMargins left="0.5" right="0.5" top="0.5" bottom="0.5" header="0.199305556" footer="0.199305556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88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12.7109375" defaultRowHeight="12" customHeight="1"/>
  <cols>
    <col min="1" max="2" width="12.7109375" style="4" customWidth="1"/>
    <col min="3" max="7" width="12.7109375" style="14" customWidth="1"/>
    <col min="8" max="9" width="12.7109375" style="13" customWidth="1"/>
    <col min="10" max="10" width="12.7109375" style="6" customWidth="1"/>
    <col min="11" max="16384" width="12.7109375" style="7" customWidth="1"/>
  </cols>
  <sheetData>
    <row r="1" spans="1:10" s="54" customFormat="1" ht="12" customHeight="1" thickBot="1">
      <c r="A1" s="212" t="s">
        <v>73</v>
      </c>
      <c r="B1" s="212"/>
      <c r="C1" s="212"/>
      <c r="D1" s="212"/>
      <c r="E1" s="212"/>
      <c r="F1" s="212"/>
      <c r="G1" s="212"/>
      <c r="H1" s="212"/>
      <c r="I1" s="307" t="s">
        <v>10</v>
      </c>
      <c r="J1" s="307"/>
    </row>
    <row r="2" spans="1:10" ht="12" customHeight="1" thickTop="1">
      <c r="A2" s="202" t="s">
        <v>36</v>
      </c>
      <c r="B2" s="313" t="s">
        <v>35</v>
      </c>
      <c r="C2" s="20" t="s">
        <v>1</v>
      </c>
      <c r="D2" s="15"/>
      <c r="E2" s="15"/>
      <c r="F2" s="15"/>
      <c r="G2" s="318" t="s">
        <v>70</v>
      </c>
      <c r="H2" s="319"/>
      <c r="I2" s="320" t="s">
        <v>71</v>
      </c>
      <c r="J2" s="321"/>
    </row>
    <row r="3" spans="1:10" ht="12" customHeight="1">
      <c r="A3" s="203"/>
      <c r="B3" s="314"/>
      <c r="C3" s="282" t="s">
        <v>87</v>
      </c>
      <c r="D3" s="316" t="s">
        <v>2</v>
      </c>
      <c r="E3" s="276" t="s">
        <v>105</v>
      </c>
      <c r="F3" s="276" t="s">
        <v>107</v>
      </c>
      <c r="G3" s="317" t="s">
        <v>4</v>
      </c>
      <c r="H3" s="276" t="s">
        <v>106</v>
      </c>
      <c r="I3" s="322"/>
      <c r="J3" s="323"/>
    </row>
    <row r="4" spans="1:10" ht="12" customHeight="1">
      <c r="A4" s="203"/>
      <c r="B4" s="314"/>
      <c r="C4" s="283"/>
      <c r="D4" s="245"/>
      <c r="E4" s="277"/>
      <c r="F4" s="277"/>
      <c r="G4" s="245"/>
      <c r="H4" s="277"/>
      <c r="I4" s="276" t="s">
        <v>3</v>
      </c>
      <c r="J4" s="309" t="s">
        <v>62</v>
      </c>
    </row>
    <row r="5" spans="1:10" ht="12" customHeight="1">
      <c r="A5" s="203"/>
      <c r="B5" s="314"/>
      <c r="C5" s="283"/>
      <c r="D5" s="245"/>
      <c r="E5" s="277"/>
      <c r="F5" s="277"/>
      <c r="G5" s="245"/>
      <c r="H5" s="277"/>
      <c r="I5" s="277"/>
      <c r="J5" s="305"/>
    </row>
    <row r="6" spans="1:10" ht="12" customHeight="1">
      <c r="A6" s="204"/>
      <c r="B6" s="315"/>
      <c r="C6" s="284"/>
      <c r="D6" s="246"/>
      <c r="E6" s="278"/>
      <c r="F6" s="278"/>
      <c r="G6" s="246"/>
      <c r="H6" s="278"/>
      <c r="I6" s="278"/>
      <c r="J6" s="306"/>
    </row>
    <row r="7" spans="1:11" ht="12" customHeight="1">
      <c r="A7" s="9"/>
      <c r="B7" s="97" t="s">
        <v>47</v>
      </c>
      <c r="C7" s="338" t="s">
        <v>48</v>
      </c>
      <c r="D7" s="338"/>
      <c r="E7" s="338"/>
      <c r="F7" s="338"/>
      <c r="G7" s="338"/>
      <c r="H7" s="338"/>
      <c r="I7" s="338"/>
      <c r="J7" s="98" t="s">
        <v>49</v>
      </c>
      <c r="K7" s="96"/>
    </row>
    <row r="8" spans="1:11" s="18" customFormat="1" ht="12" customHeight="1">
      <c r="A8" s="37">
        <v>1965</v>
      </c>
      <c r="B8" s="49">
        <f>'[1]Pop'!$B186</f>
        <v>193.223</v>
      </c>
      <c r="C8" s="71">
        <v>63320</v>
      </c>
      <c r="D8" s="71">
        <v>1440</v>
      </c>
      <c r="E8" s="71">
        <v>23100</v>
      </c>
      <c r="F8" s="64">
        <f aca="true" t="shared" si="0" ref="F8:F43">SUM(C8,D8,E8)</f>
        <v>87860</v>
      </c>
      <c r="G8" s="71">
        <v>4780</v>
      </c>
      <c r="H8" s="71">
        <v>19190</v>
      </c>
      <c r="I8" s="71">
        <f aca="true" t="shared" si="1" ref="I8:I42">F8-SUM(G8,H8)</f>
        <v>63890</v>
      </c>
      <c r="J8" s="38">
        <f aca="true" t="shared" si="2" ref="J8:J42">I8/B8/1000</f>
        <v>0.3306542181831355</v>
      </c>
      <c r="K8" s="17"/>
    </row>
    <row r="9" spans="1:11" ht="12" customHeight="1">
      <c r="A9" s="35">
        <v>1966</v>
      </c>
      <c r="B9" s="48">
        <f>'[1]Pop'!$B187</f>
        <v>195.539</v>
      </c>
      <c r="C9" s="73">
        <v>74610</v>
      </c>
      <c r="D9" s="73">
        <v>2680</v>
      </c>
      <c r="E9" s="73">
        <v>19190</v>
      </c>
      <c r="F9" s="62">
        <f t="shared" si="0"/>
        <v>96480</v>
      </c>
      <c r="G9" s="73">
        <v>4050</v>
      </c>
      <c r="H9" s="73">
        <v>20490</v>
      </c>
      <c r="I9" s="73">
        <f t="shared" si="1"/>
        <v>71940</v>
      </c>
      <c r="J9" s="36">
        <f t="shared" si="2"/>
        <v>0.36790614659991105</v>
      </c>
      <c r="K9" s="19"/>
    </row>
    <row r="10" spans="1:11" ht="12" customHeight="1">
      <c r="A10" s="35">
        <v>1967</v>
      </c>
      <c r="B10" s="48">
        <f>'[1]Pop'!$B188</f>
        <v>197.736</v>
      </c>
      <c r="C10" s="62">
        <v>59950</v>
      </c>
      <c r="D10" s="62">
        <v>4170</v>
      </c>
      <c r="E10" s="62">
        <v>20490</v>
      </c>
      <c r="F10" s="62">
        <f t="shared" si="0"/>
        <v>84610</v>
      </c>
      <c r="G10" s="62">
        <v>3080</v>
      </c>
      <c r="H10" s="62">
        <v>8770</v>
      </c>
      <c r="I10" s="62">
        <f t="shared" si="1"/>
        <v>72760</v>
      </c>
      <c r="J10" s="36">
        <f t="shared" si="2"/>
        <v>0.367965367965368</v>
      </c>
      <c r="K10" s="19"/>
    </row>
    <row r="11" spans="1:11" ht="12" customHeight="1">
      <c r="A11" s="35">
        <v>1968</v>
      </c>
      <c r="B11" s="48">
        <f>'[1]Pop'!$B189</f>
        <v>199.808</v>
      </c>
      <c r="C11" s="62">
        <v>76230</v>
      </c>
      <c r="D11" s="62">
        <v>3420</v>
      </c>
      <c r="E11" s="62">
        <v>8770</v>
      </c>
      <c r="F11" s="62">
        <f t="shared" si="0"/>
        <v>88420</v>
      </c>
      <c r="G11" s="62">
        <v>2250</v>
      </c>
      <c r="H11" s="62">
        <v>20860</v>
      </c>
      <c r="I11" s="62">
        <f t="shared" si="1"/>
        <v>65310</v>
      </c>
      <c r="J11" s="36">
        <f t="shared" si="2"/>
        <v>0.3268637892376682</v>
      </c>
      <c r="K11" s="19"/>
    </row>
    <row r="12" spans="1:11" ht="12" customHeight="1">
      <c r="A12" s="35">
        <v>1969</v>
      </c>
      <c r="B12" s="48">
        <f>'[1]Pop'!$B190</f>
        <v>201.76</v>
      </c>
      <c r="C12" s="62">
        <v>84040</v>
      </c>
      <c r="D12" s="62">
        <v>350</v>
      </c>
      <c r="E12" s="62">
        <v>20860</v>
      </c>
      <c r="F12" s="62">
        <f t="shared" si="0"/>
        <v>105250</v>
      </c>
      <c r="G12" s="62">
        <v>5430</v>
      </c>
      <c r="H12" s="62">
        <v>25547</v>
      </c>
      <c r="I12" s="62">
        <f t="shared" si="1"/>
        <v>74273</v>
      </c>
      <c r="J12" s="36">
        <f t="shared" si="2"/>
        <v>0.36812549563838226</v>
      </c>
      <c r="K12" s="19"/>
    </row>
    <row r="13" spans="1:11" ht="12" customHeight="1">
      <c r="A13" s="35">
        <v>1970</v>
      </c>
      <c r="B13" s="48">
        <f>'[1]Pop'!$B191</f>
        <v>203.849</v>
      </c>
      <c r="C13" s="62">
        <v>77974.06679256022</v>
      </c>
      <c r="D13" s="62">
        <v>528.65</v>
      </c>
      <c r="E13" s="62">
        <v>25847.072</v>
      </c>
      <c r="F13" s="62">
        <f t="shared" si="0"/>
        <v>104349.78879256021</v>
      </c>
      <c r="G13" s="62">
        <v>6871.001112347052</v>
      </c>
      <c r="H13" s="62">
        <v>26435.34433608402</v>
      </c>
      <c r="I13" s="62">
        <f t="shared" si="1"/>
        <v>71043.44334412913</v>
      </c>
      <c r="J13" s="36">
        <f t="shared" si="2"/>
        <v>0.34851013909378575</v>
      </c>
      <c r="K13" s="19"/>
    </row>
    <row r="14" spans="1:11" ht="12" customHeight="1">
      <c r="A14" s="37">
        <v>1971</v>
      </c>
      <c r="B14" s="49">
        <f>'[1]Pop'!$B192</f>
        <v>206.46599999999998</v>
      </c>
      <c r="C14" s="64">
        <v>97787.51728588551</v>
      </c>
      <c r="D14" s="64">
        <v>456.95</v>
      </c>
      <c r="E14" s="64">
        <v>26435.34433608402</v>
      </c>
      <c r="F14" s="64">
        <f t="shared" si="0"/>
        <v>124679.81162196952</v>
      </c>
      <c r="G14" s="64">
        <v>12724.757987359537</v>
      </c>
      <c r="H14" s="64">
        <v>28006.575663521915</v>
      </c>
      <c r="I14" s="64">
        <f t="shared" si="1"/>
        <v>83948.47797108807</v>
      </c>
      <c r="J14" s="38">
        <f t="shared" si="2"/>
        <v>0.4065971054366727</v>
      </c>
      <c r="K14" s="19"/>
    </row>
    <row r="15" spans="1:11" ht="12" customHeight="1">
      <c r="A15" s="37">
        <v>1972</v>
      </c>
      <c r="B15" s="49">
        <f>'[1]Pop'!$B193</f>
        <v>208.917</v>
      </c>
      <c r="C15" s="64">
        <v>83100.97769886874</v>
      </c>
      <c r="D15" s="64">
        <v>1401.9</v>
      </c>
      <c r="E15" s="64">
        <v>28006.575663521915</v>
      </c>
      <c r="F15" s="64">
        <f t="shared" si="0"/>
        <v>112509.45336239065</v>
      </c>
      <c r="G15" s="64">
        <v>13179.403795630946</v>
      </c>
      <c r="H15" s="64">
        <v>18257.70342734438</v>
      </c>
      <c r="I15" s="64">
        <f t="shared" si="1"/>
        <v>81072.34613941531</v>
      </c>
      <c r="J15" s="38">
        <f t="shared" si="2"/>
        <v>0.3880600723704405</v>
      </c>
      <c r="K15" s="19"/>
    </row>
    <row r="16" spans="1:11" ht="12" customHeight="1">
      <c r="A16" s="37">
        <v>1973</v>
      </c>
      <c r="B16" s="49">
        <f>'[1]Pop'!$B194</f>
        <v>210.985</v>
      </c>
      <c r="C16" s="64">
        <v>128896.5164297839</v>
      </c>
      <c r="D16" s="64">
        <v>267.7</v>
      </c>
      <c r="E16" s="64">
        <v>18257.70342734438</v>
      </c>
      <c r="F16" s="64">
        <f t="shared" si="0"/>
        <v>147421.91985712826</v>
      </c>
      <c r="G16" s="64">
        <v>17316.473689544222</v>
      </c>
      <c r="H16" s="64">
        <v>46727.01580907502</v>
      </c>
      <c r="I16" s="64">
        <f t="shared" si="1"/>
        <v>83378.43035850902</v>
      </c>
      <c r="J16" s="38">
        <f t="shared" si="2"/>
        <v>0.39518653154730915</v>
      </c>
      <c r="K16" s="19"/>
    </row>
    <row r="17" spans="1:11" ht="12" customHeight="1">
      <c r="A17" s="37">
        <v>1974</v>
      </c>
      <c r="B17" s="49">
        <f>'[1]Pop'!$B195</f>
        <v>212.932</v>
      </c>
      <c r="C17" s="64">
        <v>104484.60380769554</v>
      </c>
      <c r="D17" s="64">
        <v>39.7</v>
      </c>
      <c r="E17" s="64">
        <v>46727.01580907502</v>
      </c>
      <c r="F17" s="64">
        <f t="shared" si="0"/>
        <v>151251.31961677055</v>
      </c>
      <c r="G17" s="64">
        <v>20908.708575236004</v>
      </c>
      <c r="H17" s="64">
        <v>41033.15959052829</v>
      </c>
      <c r="I17" s="64">
        <f t="shared" si="1"/>
        <v>89309.45145100626</v>
      </c>
      <c r="J17" s="38">
        <f t="shared" si="2"/>
        <v>0.41942710091017915</v>
      </c>
      <c r="K17" s="19"/>
    </row>
    <row r="18" spans="1:11" ht="12" customHeight="1">
      <c r="A18" s="37">
        <v>1975</v>
      </c>
      <c r="B18" s="49">
        <f>'[1]Pop'!$B196</f>
        <v>214.931</v>
      </c>
      <c r="C18" s="64">
        <v>137296.45836346978</v>
      </c>
      <c r="D18" s="64">
        <v>151.8</v>
      </c>
      <c r="E18" s="64">
        <v>41033.15959052829</v>
      </c>
      <c r="F18" s="64">
        <f t="shared" si="0"/>
        <v>178481.41795399805</v>
      </c>
      <c r="G18" s="64">
        <v>35069.9887651285</v>
      </c>
      <c r="H18" s="64">
        <v>34349.35645402382</v>
      </c>
      <c r="I18" s="64">
        <f t="shared" si="1"/>
        <v>109062.07273484573</v>
      </c>
      <c r="J18" s="38">
        <f t="shared" si="2"/>
        <v>0.5074283036641793</v>
      </c>
      <c r="K18" s="19"/>
    </row>
    <row r="19" spans="1:11" ht="12" customHeight="1">
      <c r="A19" s="35">
        <v>1976</v>
      </c>
      <c r="B19" s="48">
        <f>'[1]Pop'!$B197</f>
        <v>217.095</v>
      </c>
      <c r="C19" s="62">
        <v>136456.69866401973</v>
      </c>
      <c r="D19" s="62">
        <v>67.55</v>
      </c>
      <c r="E19" s="62">
        <v>34349.35645402382</v>
      </c>
      <c r="F19" s="62">
        <f t="shared" si="0"/>
        <v>170873.60511804355</v>
      </c>
      <c r="G19" s="62">
        <v>36293.910895643436</v>
      </c>
      <c r="H19" s="62">
        <v>22331.017027595197</v>
      </c>
      <c r="I19" s="62">
        <f t="shared" si="1"/>
        <v>112248.67719480491</v>
      </c>
      <c r="J19" s="36">
        <f t="shared" si="2"/>
        <v>0.5170486524093366</v>
      </c>
      <c r="K19" s="19"/>
    </row>
    <row r="20" spans="1:11" ht="12" customHeight="1">
      <c r="A20" s="35">
        <v>1977</v>
      </c>
      <c r="B20" s="48">
        <f>'[1]Pop'!$B198</f>
        <v>219.179</v>
      </c>
      <c r="C20" s="62">
        <v>141522.58279036995</v>
      </c>
      <c r="D20" s="62">
        <v>147.05</v>
      </c>
      <c r="E20" s="62">
        <v>22331.017027595197</v>
      </c>
      <c r="F20" s="62">
        <f t="shared" si="0"/>
        <v>164000.64981796514</v>
      </c>
      <c r="G20" s="62">
        <v>35845.42746985663</v>
      </c>
      <c r="H20" s="62">
        <v>20819.508744151433</v>
      </c>
      <c r="I20" s="62">
        <f t="shared" si="1"/>
        <v>107335.71360395708</v>
      </c>
      <c r="J20" s="36">
        <f t="shared" si="2"/>
        <v>0.4897171426275194</v>
      </c>
      <c r="K20" s="19"/>
    </row>
    <row r="21" spans="1:11" ht="12" customHeight="1">
      <c r="A21" s="35">
        <v>1978</v>
      </c>
      <c r="B21" s="48">
        <f>'[1]Pop'!$B199</f>
        <v>221.47699999999998</v>
      </c>
      <c r="C21" s="62">
        <v>110181.53727127824</v>
      </c>
      <c r="D21" s="62">
        <v>1065</v>
      </c>
      <c r="E21" s="62">
        <v>20819.508744151433</v>
      </c>
      <c r="F21" s="62">
        <f t="shared" si="0"/>
        <v>132066.04601542966</v>
      </c>
      <c r="G21" s="62">
        <v>25102.530280291943</v>
      </c>
      <c r="H21" s="62">
        <v>23925.5401935105</v>
      </c>
      <c r="I21" s="62">
        <f t="shared" si="1"/>
        <v>83037.97554162721</v>
      </c>
      <c r="J21" s="36">
        <f t="shared" si="2"/>
        <v>0.37492821169524243</v>
      </c>
      <c r="K21" s="19"/>
    </row>
    <row r="22" spans="1:11" ht="12" customHeight="1">
      <c r="A22" s="35">
        <v>1979</v>
      </c>
      <c r="B22" s="48">
        <f>'[1]Pop'!$B200</f>
        <v>223.865</v>
      </c>
      <c r="C22" s="62">
        <v>149987.38856415113</v>
      </c>
      <c r="D22" s="62">
        <v>320.15</v>
      </c>
      <c r="E22" s="62">
        <v>23925.5401935105</v>
      </c>
      <c r="F22" s="62">
        <f t="shared" si="0"/>
        <v>174233.07875766163</v>
      </c>
      <c r="G22" s="62">
        <v>37893.7135812951</v>
      </c>
      <c r="H22" s="62">
        <v>40280.710413741304</v>
      </c>
      <c r="I22" s="62">
        <f t="shared" si="1"/>
        <v>96058.65476262523</v>
      </c>
      <c r="J22" s="36">
        <f t="shared" si="2"/>
        <v>0.4290918846743583</v>
      </c>
      <c r="K22" s="19"/>
    </row>
    <row r="23" spans="1:11" ht="12" customHeight="1">
      <c r="A23" s="35">
        <v>1980</v>
      </c>
      <c r="B23" s="48">
        <f>'[1]Pop'!$B201</f>
        <v>226.451</v>
      </c>
      <c r="C23" s="62">
        <v>145876.0548719283</v>
      </c>
      <c r="D23" s="62">
        <v>9</v>
      </c>
      <c r="E23" s="62">
        <v>40280.710413741304</v>
      </c>
      <c r="F23" s="62">
        <f t="shared" si="0"/>
        <v>186165.7652856696</v>
      </c>
      <c r="G23" s="62">
        <v>42446.314732889696</v>
      </c>
      <c r="H23" s="62">
        <v>30290.782668500688</v>
      </c>
      <c r="I23" s="62">
        <f t="shared" si="1"/>
        <v>113428.66788427922</v>
      </c>
      <c r="J23" s="36">
        <f t="shared" si="2"/>
        <v>0.5008971825440348</v>
      </c>
      <c r="K23" s="19"/>
    </row>
    <row r="24" spans="1:11" ht="12" customHeight="1">
      <c r="A24" s="37">
        <v>1981</v>
      </c>
      <c r="B24" s="49">
        <f>'[1]Pop'!$B202</f>
        <v>228.937</v>
      </c>
      <c r="C24" s="64">
        <v>179691.47197996904</v>
      </c>
      <c r="D24" s="64">
        <v>9</v>
      </c>
      <c r="E24" s="64">
        <v>30290.782668500688</v>
      </c>
      <c r="F24" s="64">
        <f t="shared" si="0"/>
        <v>209991.25464846974</v>
      </c>
      <c r="G24" s="64">
        <v>52097.6917372207</v>
      </c>
      <c r="H24" s="64">
        <v>37998.25689095423</v>
      </c>
      <c r="I24" s="64">
        <f t="shared" si="1"/>
        <v>119895.30602029481</v>
      </c>
      <c r="J24" s="38">
        <f t="shared" si="2"/>
        <v>0.5237043641713431</v>
      </c>
      <c r="K24" s="19"/>
    </row>
    <row r="25" spans="1:11" ht="12" customHeight="1">
      <c r="A25" s="37">
        <v>1982</v>
      </c>
      <c r="B25" s="49">
        <f>'[1]Pop'!$B203</f>
        <v>231.157</v>
      </c>
      <c r="C25" s="64">
        <v>181122.64292009073</v>
      </c>
      <c r="D25" s="64">
        <v>298.9</v>
      </c>
      <c r="E25" s="64">
        <v>37998.25689095423</v>
      </c>
      <c r="F25" s="64">
        <f t="shared" si="0"/>
        <v>219419.79981104494</v>
      </c>
      <c r="G25" s="64">
        <v>38831.069989405674</v>
      </c>
      <c r="H25" s="64">
        <v>71247.3169614309</v>
      </c>
      <c r="I25" s="64">
        <f t="shared" si="1"/>
        <v>109341.41286020837</v>
      </c>
      <c r="J25" s="38">
        <f t="shared" si="2"/>
        <v>0.4730179612134106</v>
      </c>
      <c r="K25" s="19"/>
    </row>
    <row r="26" spans="1:11" ht="12" customHeight="1">
      <c r="A26" s="37">
        <v>1983</v>
      </c>
      <c r="B26" s="49">
        <f>'[1]Pop'!$B204</f>
        <v>233.322</v>
      </c>
      <c r="C26" s="64">
        <v>141172.85800942557</v>
      </c>
      <c r="D26" s="64">
        <v>77</v>
      </c>
      <c r="E26" s="64">
        <v>71247.3169614309</v>
      </c>
      <c r="F26" s="64">
        <f t="shared" si="0"/>
        <v>212497.17497085646</v>
      </c>
      <c r="G26" s="64">
        <v>34618.57888106015</v>
      </c>
      <c r="H26" s="64">
        <v>56421.647286640844</v>
      </c>
      <c r="I26" s="64">
        <f t="shared" si="1"/>
        <v>121456.94880315546</v>
      </c>
      <c r="J26" s="38">
        <f t="shared" si="2"/>
        <v>0.520555064688094</v>
      </c>
      <c r="K26" s="19"/>
    </row>
    <row r="27" spans="1:11" ht="12" customHeight="1">
      <c r="A27" s="37">
        <v>1984</v>
      </c>
      <c r="B27" s="49">
        <f>'[1]Pop'!$B205</f>
        <v>235.385</v>
      </c>
      <c r="C27" s="64">
        <v>133620.96946327158</v>
      </c>
      <c r="D27" s="64">
        <v>315</v>
      </c>
      <c r="E27" s="64">
        <v>56421.647286640844</v>
      </c>
      <c r="F27" s="64">
        <f t="shared" si="0"/>
        <v>190357.61674991244</v>
      </c>
      <c r="G27" s="64">
        <v>34458.990433434694</v>
      </c>
      <c r="H27" s="64">
        <v>42275.0280243678</v>
      </c>
      <c r="I27" s="64">
        <f t="shared" si="1"/>
        <v>113623.59829210995</v>
      </c>
      <c r="J27" s="38">
        <f t="shared" si="2"/>
        <v>0.48271384451902183</v>
      </c>
      <c r="K27" s="19"/>
    </row>
    <row r="28" spans="1:11" ht="12" customHeight="1">
      <c r="A28" s="37">
        <v>1985</v>
      </c>
      <c r="B28" s="49">
        <f>'[1]Pop'!$B206</f>
        <v>237.468</v>
      </c>
      <c r="C28" s="64">
        <v>166880.89587142447</v>
      </c>
      <c r="D28" s="64">
        <v>127.55</v>
      </c>
      <c r="E28" s="64">
        <v>42275.0280243678</v>
      </c>
      <c r="F28" s="64">
        <f t="shared" si="0"/>
        <v>209283.47389579227</v>
      </c>
      <c r="G28" s="64">
        <v>41741.910530101624</v>
      </c>
      <c r="H28" s="64">
        <v>52168.8511412284</v>
      </c>
      <c r="I28" s="64">
        <f t="shared" si="1"/>
        <v>115372.71222446224</v>
      </c>
      <c r="J28" s="38">
        <f t="shared" si="2"/>
        <v>0.4858453022068753</v>
      </c>
      <c r="K28" s="19"/>
    </row>
    <row r="29" spans="1:11" ht="12" customHeight="1">
      <c r="A29" s="35">
        <v>1986</v>
      </c>
      <c r="B29" s="48">
        <f>'[1]Pop'!$B207</f>
        <v>239.638</v>
      </c>
      <c r="C29" s="62">
        <v>140899.47306715016</v>
      </c>
      <c r="D29" s="62">
        <v>2654.75</v>
      </c>
      <c r="E29" s="62">
        <v>52168.8511412284</v>
      </c>
      <c r="F29" s="62">
        <f t="shared" si="0"/>
        <v>195723.07420837856</v>
      </c>
      <c r="G29" s="62">
        <v>49300.18800040097</v>
      </c>
      <c r="H29" s="62">
        <v>28342.690495595816</v>
      </c>
      <c r="I29" s="62">
        <f t="shared" si="1"/>
        <v>118080.19571238177</v>
      </c>
      <c r="J29" s="36">
        <f t="shared" si="2"/>
        <v>0.4927440377251595</v>
      </c>
      <c r="K29" s="19"/>
    </row>
    <row r="30" spans="1:11" ht="12" customHeight="1">
      <c r="A30" s="35">
        <v>1987</v>
      </c>
      <c r="B30" s="48">
        <f>'[1]Pop'!$B208</f>
        <v>241.784</v>
      </c>
      <c r="C30" s="62">
        <v>203281.43712574852</v>
      </c>
      <c r="D30" s="62">
        <v>470</v>
      </c>
      <c r="E30" s="62">
        <v>28342.690495595816</v>
      </c>
      <c r="F30" s="62">
        <f t="shared" si="0"/>
        <v>232094.12762134435</v>
      </c>
      <c r="G30" s="62">
        <v>59029.395209580834</v>
      </c>
      <c r="H30" s="62">
        <v>59931.155688622755</v>
      </c>
      <c r="I30" s="62">
        <f t="shared" si="1"/>
        <v>113133.57672314075</v>
      </c>
      <c r="J30" s="36">
        <f t="shared" si="2"/>
        <v>0.4679117589383117</v>
      </c>
      <c r="K30" s="19"/>
    </row>
    <row r="31" spans="1:11" ht="12" customHeight="1">
      <c r="A31" s="35">
        <v>1988</v>
      </c>
      <c r="B31" s="48">
        <f>'[1]Pop'!$B209</f>
        <v>243.981</v>
      </c>
      <c r="C31" s="62">
        <v>172342.85714285716</v>
      </c>
      <c r="D31" s="62">
        <v>184.45</v>
      </c>
      <c r="E31" s="62">
        <v>59931.155688622755</v>
      </c>
      <c r="F31" s="62">
        <f t="shared" si="0"/>
        <v>232458.46283147993</v>
      </c>
      <c r="G31" s="62">
        <v>60844.600000000006</v>
      </c>
      <c r="H31" s="62">
        <v>48279.41428571429</v>
      </c>
      <c r="I31" s="62">
        <f t="shared" si="1"/>
        <v>123334.44854576564</v>
      </c>
      <c r="J31" s="36">
        <f t="shared" si="2"/>
        <v>0.5055084147772394</v>
      </c>
      <c r="K31" s="19"/>
    </row>
    <row r="32" spans="1:11" ht="12" customHeight="1">
      <c r="A32" s="35">
        <v>1989</v>
      </c>
      <c r="B32" s="48">
        <f>'[1]Pop'!$B210</f>
        <v>246.224</v>
      </c>
      <c r="C32" s="62">
        <v>195687.41721854304</v>
      </c>
      <c r="D32" s="62">
        <v>140.9855769</v>
      </c>
      <c r="E32" s="62">
        <v>48279.41428571429</v>
      </c>
      <c r="F32" s="62">
        <f t="shared" si="0"/>
        <v>244107.81708115735</v>
      </c>
      <c r="G32" s="62">
        <v>77897.6202630755</v>
      </c>
      <c r="H32" s="62">
        <v>54197.35761589404</v>
      </c>
      <c r="I32" s="62">
        <f t="shared" si="1"/>
        <v>112012.83920218781</v>
      </c>
      <c r="J32" s="36">
        <f t="shared" si="2"/>
        <v>0.4549225063445798</v>
      </c>
      <c r="K32" s="19"/>
    </row>
    <row r="33" spans="1:11" ht="12" customHeight="1">
      <c r="A33" s="35">
        <v>1990</v>
      </c>
      <c r="B33" s="48">
        <f>'[1]Pop'!$B211</f>
        <v>248.659</v>
      </c>
      <c r="C33" s="62">
        <v>180800</v>
      </c>
      <c r="D33" s="62">
        <v>94.79874600000001</v>
      </c>
      <c r="E33" s="62">
        <v>54197.35761589404</v>
      </c>
      <c r="F33" s="62">
        <f t="shared" si="0"/>
        <v>235092.15636189404</v>
      </c>
      <c r="G33" s="62">
        <v>72507.3720336</v>
      </c>
      <c r="H33" s="62">
        <v>48736.4</v>
      </c>
      <c r="I33" s="62">
        <f t="shared" si="1"/>
        <v>113848.38432829405</v>
      </c>
      <c r="J33" s="36">
        <f t="shared" si="2"/>
        <v>0.4578494417185545</v>
      </c>
      <c r="K33" s="19"/>
    </row>
    <row r="34" spans="1:11" ht="12" customHeight="1">
      <c r="A34" s="37">
        <v>1991</v>
      </c>
      <c r="B34" s="49">
        <f>'[1]Pop'!$B212</f>
        <v>251.889</v>
      </c>
      <c r="C34" s="64">
        <v>210435.75418994413</v>
      </c>
      <c r="D34" s="64">
        <v>71.72737677</v>
      </c>
      <c r="E34" s="64">
        <v>48736.4</v>
      </c>
      <c r="F34" s="64">
        <f t="shared" si="0"/>
        <v>259243.88156671412</v>
      </c>
      <c r="G34" s="64">
        <v>88243.50570234637</v>
      </c>
      <c r="H34" s="64">
        <v>55688.69273743017</v>
      </c>
      <c r="I34" s="64">
        <f t="shared" si="1"/>
        <v>115311.68312693757</v>
      </c>
      <c r="J34" s="38">
        <f t="shared" si="2"/>
        <v>0.4577876887316936</v>
      </c>
      <c r="K34" s="19"/>
    </row>
    <row r="35" spans="1:11" ht="12" customHeight="1">
      <c r="A35" s="37">
        <v>1992</v>
      </c>
      <c r="B35" s="49">
        <f>'[1]Pop'!$B213</f>
        <v>255.214</v>
      </c>
      <c r="C35" s="64">
        <v>168107.38255033558</v>
      </c>
      <c r="D35" s="64">
        <v>8045.1066024</v>
      </c>
      <c r="E35" s="64">
        <v>55688.69273743017</v>
      </c>
      <c r="F35" s="64">
        <f t="shared" si="0"/>
        <v>231841.18189016572</v>
      </c>
      <c r="G35" s="64">
        <v>75038.23074201343</v>
      </c>
      <c r="H35" s="64">
        <v>37200.55033557047</v>
      </c>
      <c r="I35" s="64">
        <f t="shared" si="1"/>
        <v>119602.40081258182</v>
      </c>
      <c r="J35" s="38">
        <f t="shared" si="2"/>
        <v>0.46863573633335875</v>
      </c>
      <c r="K35" s="19"/>
    </row>
    <row r="36" spans="1:11" ht="12" customHeight="1">
      <c r="A36" s="37">
        <v>1993</v>
      </c>
      <c r="B36" s="49">
        <f>'[1]Pop'!$B214</f>
        <v>258.679</v>
      </c>
      <c r="C36" s="64">
        <v>216050.2512562814</v>
      </c>
      <c r="D36" s="64">
        <v>1191.1861806</v>
      </c>
      <c r="E36" s="64">
        <v>37200.55033557047</v>
      </c>
      <c r="F36" s="64">
        <f t="shared" si="0"/>
        <v>254441.98777245186</v>
      </c>
      <c r="G36" s="64">
        <v>83310.88174109548</v>
      </c>
      <c r="H36" s="64">
        <v>72991.76381909547</v>
      </c>
      <c r="I36" s="64">
        <f t="shared" si="1"/>
        <v>98139.3422122609</v>
      </c>
      <c r="J36" s="38">
        <f t="shared" si="2"/>
        <v>0.3793865841922263</v>
      </c>
      <c r="K36" s="19"/>
    </row>
    <row r="37" spans="1:11" ht="12" customHeight="1">
      <c r="A37" s="37">
        <v>1994</v>
      </c>
      <c r="B37" s="49">
        <f>'[1]Pop'!$B215</f>
        <v>261.919</v>
      </c>
      <c r="C37" s="64">
        <v>199929.82456140348</v>
      </c>
      <c r="D37" s="65">
        <v>704.35</v>
      </c>
      <c r="E37" s="64">
        <v>72991.76381909547</v>
      </c>
      <c r="F37" s="64">
        <f t="shared" si="0"/>
        <v>273625.93838049896</v>
      </c>
      <c r="G37" s="64">
        <v>99623.86257309941</v>
      </c>
      <c r="H37" s="65">
        <v>56939.619883040934</v>
      </c>
      <c r="I37" s="64">
        <f t="shared" si="1"/>
        <v>117062.45592435863</v>
      </c>
      <c r="J37" s="38">
        <f t="shared" si="2"/>
        <v>0.4469414434399896</v>
      </c>
      <c r="K37" s="19"/>
    </row>
    <row r="38" spans="1:11" ht="12" customHeight="1">
      <c r="A38" s="37">
        <v>1995</v>
      </c>
      <c r="B38" s="49">
        <f>'[1]Pop'!$B216</f>
        <v>265.044</v>
      </c>
      <c r="C38" s="64">
        <v>196940.47619047618</v>
      </c>
      <c r="D38" s="64">
        <v>2308</v>
      </c>
      <c r="E38" s="64">
        <v>56939.619883040934</v>
      </c>
      <c r="F38" s="64">
        <f t="shared" si="0"/>
        <v>256188.0960735171</v>
      </c>
      <c r="G38" s="64">
        <v>98275.03761904762</v>
      </c>
      <c r="H38" s="64">
        <v>55269.244047619046</v>
      </c>
      <c r="I38" s="64">
        <f t="shared" si="1"/>
        <v>102643.81440685043</v>
      </c>
      <c r="J38" s="38">
        <f t="shared" si="2"/>
        <v>0.3872708471304781</v>
      </c>
      <c r="K38" s="19"/>
    </row>
    <row r="39" spans="1:11" ht="12" customHeight="1">
      <c r="A39" s="35">
        <v>1996</v>
      </c>
      <c r="B39" s="48">
        <f>'[1]Pop'!$B217</f>
        <v>268.151</v>
      </c>
      <c r="C39" s="62">
        <v>169625</v>
      </c>
      <c r="D39" s="62">
        <v>5805.292</v>
      </c>
      <c r="E39" s="62">
        <v>55269.244047619046</v>
      </c>
      <c r="F39" s="62">
        <f t="shared" si="0"/>
        <v>230699.53604761904</v>
      </c>
      <c r="G39" s="62">
        <v>102724.28715277778</v>
      </c>
      <c r="H39" s="62">
        <v>40345.930555555555</v>
      </c>
      <c r="I39" s="62">
        <f t="shared" si="1"/>
        <v>87629.3183392857</v>
      </c>
      <c r="J39" s="36">
        <f t="shared" si="2"/>
        <v>0.32679094368205114</v>
      </c>
      <c r="K39" s="19"/>
    </row>
    <row r="40" spans="1:11" ht="12" customHeight="1">
      <c r="A40" s="35">
        <v>1997</v>
      </c>
      <c r="B40" s="48">
        <f>'[1]Pop'!$B218</f>
        <v>271.36</v>
      </c>
      <c r="C40" s="62">
        <v>220541.66666666666</v>
      </c>
      <c r="D40" s="62">
        <v>282.2665715</v>
      </c>
      <c r="E40" s="62">
        <v>40345.930555555555</v>
      </c>
      <c r="F40" s="62">
        <f t="shared" si="0"/>
        <v>261169.8637937222</v>
      </c>
      <c r="G40" s="62">
        <v>94125.44614583332</v>
      </c>
      <c r="H40" s="62">
        <v>67609.20833333333</v>
      </c>
      <c r="I40" s="62">
        <f t="shared" si="1"/>
        <v>99435.20931455554</v>
      </c>
      <c r="J40" s="36">
        <f t="shared" si="2"/>
        <v>0.36643281734432315</v>
      </c>
      <c r="K40" s="19"/>
    </row>
    <row r="41" spans="1:11" ht="12" customHeight="1">
      <c r="A41" s="35">
        <v>1998</v>
      </c>
      <c r="B41" s="48">
        <f>'[1]Pop'!$B219</f>
        <v>274.626</v>
      </c>
      <c r="C41" s="62">
        <v>187034.4827586207</v>
      </c>
      <c r="D41" s="62">
        <v>156.25925</v>
      </c>
      <c r="E41" s="62">
        <v>67609.20833333333</v>
      </c>
      <c r="F41" s="62">
        <f t="shared" si="0"/>
        <v>254799.950341954</v>
      </c>
      <c r="G41" s="62">
        <v>90920.42689655171</v>
      </c>
      <c r="H41" s="62">
        <v>59448.06896551724</v>
      </c>
      <c r="I41" s="62">
        <f t="shared" si="1"/>
        <v>104431.45447988505</v>
      </c>
      <c r="J41" s="36">
        <f t="shared" si="2"/>
        <v>0.38026790791798687</v>
      </c>
      <c r="K41" s="19"/>
    </row>
    <row r="42" spans="1:11" ht="12" customHeight="1">
      <c r="A42" s="35">
        <v>1999</v>
      </c>
      <c r="B42" s="48">
        <f>'[1]Pop'!$B220</f>
        <v>277.79</v>
      </c>
      <c r="C42" s="62">
        <v>237043.47826086954</v>
      </c>
      <c r="D42" s="62">
        <v>181.319</v>
      </c>
      <c r="E42" s="62">
        <v>59448.06896551724</v>
      </c>
      <c r="F42" s="62">
        <f t="shared" si="0"/>
        <v>296672.86622638674</v>
      </c>
      <c r="G42" s="62">
        <v>91278.6127536232</v>
      </c>
      <c r="H42" s="62">
        <v>63392.72463768116</v>
      </c>
      <c r="I42" s="62">
        <f t="shared" si="1"/>
        <v>142001.5288350824</v>
      </c>
      <c r="J42" s="36">
        <f t="shared" si="2"/>
        <v>0.5111830117537794</v>
      </c>
      <c r="K42" s="19"/>
    </row>
    <row r="43" spans="1:11" ht="12" customHeight="1">
      <c r="A43" s="35">
        <v>2000</v>
      </c>
      <c r="B43" s="48">
        <f>'[1]Pop'!$B221</f>
        <v>280.976</v>
      </c>
      <c r="C43" s="62">
        <v>203999.99999999997</v>
      </c>
      <c r="D43" s="62">
        <v>358.67715499999997</v>
      </c>
      <c r="E43" s="62">
        <v>63392.72463768116</v>
      </c>
      <c r="F43" s="62">
        <f t="shared" si="0"/>
        <v>267751.40179268114</v>
      </c>
      <c r="G43" s="62">
        <v>97083.34571428571</v>
      </c>
      <c r="H43" s="62">
        <v>46217.71428571428</v>
      </c>
      <c r="I43" s="62">
        <f aca="true" t="shared" si="3" ref="I43:I48">F43-SUM(G43,H43)</f>
        <v>124450.34179268114</v>
      </c>
      <c r="J43" s="36">
        <f aca="true" t="shared" si="4" ref="J43:J48">I43/B43/1000</f>
        <v>0.44292160822519056</v>
      </c>
      <c r="K43" s="19"/>
    </row>
    <row r="44" spans="1:11" ht="12" customHeight="1">
      <c r="A44" s="37">
        <v>2001</v>
      </c>
      <c r="B44" s="49">
        <f>'[1]Pop'!$B222</f>
        <v>283.920402</v>
      </c>
      <c r="C44" s="64">
        <v>256711.11111111112</v>
      </c>
      <c r="D44" s="64">
        <v>199.509</v>
      </c>
      <c r="E44" s="64">
        <v>46217.71428571428</v>
      </c>
      <c r="F44" s="64">
        <f aca="true" t="shared" si="5" ref="F44:F49">SUM(C44,D44,E44)</f>
        <v>303128.3343968254</v>
      </c>
      <c r="G44" s="64">
        <v>103419.91177777777</v>
      </c>
      <c r="H44" s="64">
        <v>80004.13333333333</v>
      </c>
      <c r="I44" s="64">
        <f t="shared" si="3"/>
        <v>119704.2892857143</v>
      </c>
      <c r="J44" s="38">
        <f t="shared" si="4"/>
        <v>0.4216121435532283</v>
      </c>
      <c r="K44" s="19"/>
    </row>
    <row r="45" spans="1:11" ht="12" customHeight="1">
      <c r="A45" s="37">
        <v>2002</v>
      </c>
      <c r="B45" s="49">
        <f>'[1]Pop'!$B223</f>
        <v>286.78756</v>
      </c>
      <c r="C45" s="64">
        <v>243097.67441860464</v>
      </c>
      <c r="D45" s="64">
        <v>192.5413405</v>
      </c>
      <c r="E45" s="64">
        <v>80004.13333333333</v>
      </c>
      <c r="F45" s="64">
        <f t="shared" si="5"/>
        <v>323294.349092438</v>
      </c>
      <c r="G45" s="64">
        <v>113965.70456</v>
      </c>
      <c r="H45" s="64">
        <v>57504.55348837209</v>
      </c>
      <c r="I45" s="64">
        <f t="shared" si="3"/>
        <v>151824.09104406592</v>
      </c>
      <c r="J45" s="38">
        <f t="shared" si="4"/>
        <v>0.5293956650144306</v>
      </c>
      <c r="K45" s="19"/>
    </row>
    <row r="46" spans="1:11" ht="12" customHeight="1">
      <c r="A46" s="37">
        <v>2003</v>
      </c>
      <c r="B46" s="49">
        <f>'[1]Pop'!$B224</f>
        <v>289.517581</v>
      </c>
      <c r="C46" s="64">
        <v>278571.4285714286</v>
      </c>
      <c r="D46" s="64">
        <v>411.78588550000006</v>
      </c>
      <c r="E46" s="64">
        <v>57504.55348837209</v>
      </c>
      <c r="F46" s="64">
        <f t="shared" si="5"/>
        <v>336487.7679453007</v>
      </c>
      <c r="G46" s="64">
        <v>126355.68657142858</v>
      </c>
      <c r="H46" s="64">
        <v>63210.142857142855</v>
      </c>
      <c r="I46" s="64">
        <f t="shared" si="3"/>
        <v>146921.93851672922</v>
      </c>
      <c r="J46" s="38">
        <f t="shared" si="4"/>
        <v>0.5074715601355111</v>
      </c>
      <c r="K46" s="19"/>
    </row>
    <row r="47" spans="1:11" ht="12" customHeight="1">
      <c r="A47" s="37">
        <v>2004</v>
      </c>
      <c r="B47" s="49">
        <f>'[1]Pop'!$B225</f>
        <v>292.19189</v>
      </c>
      <c r="C47" s="64">
        <v>281491.2</v>
      </c>
      <c r="D47" s="64">
        <v>728.7788755</v>
      </c>
      <c r="E47" s="64">
        <v>63210.142857142855</v>
      </c>
      <c r="F47" s="64">
        <f t="shared" si="5"/>
        <v>345430.1217326429</v>
      </c>
      <c r="G47" s="64">
        <v>137908.3334304</v>
      </c>
      <c r="H47" s="64">
        <v>52577.4184</v>
      </c>
      <c r="I47" s="64">
        <f t="shared" si="3"/>
        <v>154944.36990224288</v>
      </c>
      <c r="J47" s="38">
        <f t="shared" si="4"/>
        <v>0.5302829243557817</v>
      </c>
      <c r="K47" s="19"/>
    </row>
    <row r="48" spans="1:11" ht="12" customHeight="1">
      <c r="A48" s="37">
        <v>2005</v>
      </c>
      <c r="B48" s="49">
        <f>'[1]Pop'!$B226</f>
        <v>294.914085</v>
      </c>
      <c r="C48" s="64">
        <v>315098.90109890106</v>
      </c>
      <c r="D48" s="64">
        <v>1049.7024645</v>
      </c>
      <c r="E48" s="64">
        <v>52577.4184</v>
      </c>
      <c r="F48" s="64">
        <f t="shared" si="5"/>
        <v>368726.02196340106</v>
      </c>
      <c r="G48" s="64">
        <v>205380.42093406594</v>
      </c>
      <c r="H48" s="64">
        <v>39287.956043956045</v>
      </c>
      <c r="I48" s="64">
        <f t="shared" si="3"/>
        <v>124057.64498537907</v>
      </c>
      <c r="J48" s="38">
        <f t="shared" si="4"/>
        <v>0.4206569007559577</v>
      </c>
      <c r="K48" s="19"/>
    </row>
    <row r="49" spans="1:11" ht="12" customHeight="1">
      <c r="A49" s="35">
        <v>2006</v>
      </c>
      <c r="B49" s="48">
        <f>'[1]Pop'!$B227</f>
        <v>297.646557</v>
      </c>
      <c r="C49" s="62">
        <v>296072.72727272724</v>
      </c>
      <c r="D49" s="62">
        <v>2257.3424855000003</v>
      </c>
      <c r="E49" s="62">
        <v>39287.956043956045</v>
      </c>
      <c r="F49" s="62">
        <f t="shared" si="5"/>
        <v>337618.02580218326</v>
      </c>
      <c r="G49" s="62">
        <v>156354.51370181818</v>
      </c>
      <c r="H49" s="62">
        <v>19687.185454545455</v>
      </c>
      <c r="I49" s="62">
        <f aca="true" t="shared" si="6" ref="I49:I55">F49-SUM(G49,H49)</f>
        <v>161576.32664581962</v>
      </c>
      <c r="J49" s="36">
        <f aca="true" t="shared" si="7" ref="J49:J55">I49/B49/1000</f>
        <v>0.5428462814230356</v>
      </c>
      <c r="K49" s="19"/>
    </row>
    <row r="50" spans="1:11" ht="12" customHeight="1">
      <c r="A50" s="35">
        <v>2007</v>
      </c>
      <c r="B50" s="48">
        <f>'[1]Pop'!$B228</f>
        <v>300.574481</v>
      </c>
      <c r="C50" s="62">
        <v>279572.51908396947</v>
      </c>
      <c r="D50" s="62">
        <v>8712.4088955</v>
      </c>
      <c r="E50" s="62">
        <v>19687.185454545455</v>
      </c>
      <c r="F50" s="62">
        <f aca="true" t="shared" si="8" ref="F50:F61">SUM(C50,D50,E50)</f>
        <v>307972.11343401496</v>
      </c>
      <c r="G50" s="62">
        <v>144673.35038167937</v>
      </c>
      <c r="H50" s="62">
        <v>19884.862595419847</v>
      </c>
      <c r="I50" s="62">
        <f t="shared" si="6"/>
        <v>143413.90045691576</v>
      </c>
      <c r="J50" s="36">
        <f t="shared" si="7"/>
        <v>0.4771326560384737</v>
      </c>
      <c r="K50" s="19"/>
    </row>
    <row r="51" spans="1:11" ht="12" customHeight="1">
      <c r="A51" s="35">
        <v>2008</v>
      </c>
      <c r="B51" s="48">
        <f>'[1]Pop'!$B229</f>
        <v>303.506469</v>
      </c>
      <c r="C51" s="62">
        <v>395454.54545454547</v>
      </c>
      <c r="D51" s="62">
        <v>2062.7427715</v>
      </c>
      <c r="E51" s="62">
        <v>19884.862595419847</v>
      </c>
      <c r="F51" s="62">
        <f t="shared" si="8"/>
        <v>417402.15082146536</v>
      </c>
      <c r="G51" s="62">
        <v>220074.0844818182</v>
      </c>
      <c r="H51" s="62">
        <v>52552.545454545456</v>
      </c>
      <c r="I51" s="62">
        <f t="shared" si="6"/>
        <v>144775.5208851017</v>
      </c>
      <c r="J51" s="36">
        <f t="shared" si="7"/>
        <v>0.4770096708716337</v>
      </c>
      <c r="K51" s="19"/>
    </row>
    <row r="52" spans="1:11" ht="12" customHeight="1">
      <c r="A52" s="35">
        <v>2009</v>
      </c>
      <c r="B52" s="48">
        <f>'[1]Pop'!$B230</f>
        <v>306.207719</v>
      </c>
      <c r="C52" s="62">
        <v>386982.2485207101</v>
      </c>
      <c r="D52" s="62">
        <v>3377.8532990000003</v>
      </c>
      <c r="E52" s="62">
        <v>52552.545454545456</v>
      </c>
      <c r="F52" s="62">
        <f t="shared" si="8"/>
        <v>442912.6472742556</v>
      </c>
      <c r="G52" s="62">
        <v>235463.31027325444</v>
      </c>
      <c r="H52" s="62">
        <v>37320.60946745562</v>
      </c>
      <c r="I52" s="62">
        <f t="shared" si="6"/>
        <v>170128.72753354552</v>
      </c>
      <c r="J52" s="36">
        <f t="shared" si="7"/>
        <v>0.5555990818557566</v>
      </c>
      <c r="K52" s="19"/>
    </row>
    <row r="53" spans="1:11" ht="12" customHeight="1">
      <c r="A53" s="35">
        <v>2010</v>
      </c>
      <c r="B53" s="48">
        <f>'[1]Pop'!$B231</f>
        <v>308.833264</v>
      </c>
      <c r="C53" s="62">
        <v>440644.62809917354</v>
      </c>
      <c r="D53" s="62">
        <v>493.804901</v>
      </c>
      <c r="E53" s="62">
        <v>37320.60946745562</v>
      </c>
      <c r="F53" s="62">
        <f t="shared" si="8"/>
        <v>478459.0424676292</v>
      </c>
      <c r="G53" s="62">
        <v>303214.22947082645</v>
      </c>
      <c r="H53" s="62">
        <v>35859.239669421484</v>
      </c>
      <c r="I53" s="62">
        <f t="shared" si="6"/>
        <v>139385.57332738128</v>
      </c>
      <c r="J53" s="36">
        <f t="shared" si="7"/>
        <v>0.45132953465589537</v>
      </c>
      <c r="K53" s="19"/>
    </row>
    <row r="54" spans="1:11" ht="12" customHeight="1">
      <c r="A54" s="88">
        <v>2011</v>
      </c>
      <c r="B54" s="89">
        <f>'[1]Pop'!$B232</f>
        <v>310.946962</v>
      </c>
      <c r="C54" s="92">
        <v>399761.90476190473</v>
      </c>
      <c r="D54" s="92">
        <v>4847.73744</v>
      </c>
      <c r="E54" s="92">
        <v>35859.239669421484</v>
      </c>
      <c r="F54" s="92">
        <f t="shared" si="8"/>
        <v>440468.88187132624</v>
      </c>
      <c r="G54" s="92">
        <v>266439.06921136903</v>
      </c>
      <c r="H54" s="92">
        <v>42740.166666666664</v>
      </c>
      <c r="I54" s="92">
        <f t="shared" si="6"/>
        <v>131289.64599329053</v>
      </c>
      <c r="J54" s="95">
        <f t="shared" si="7"/>
        <v>0.4222252089193607</v>
      </c>
      <c r="K54" s="19"/>
    </row>
    <row r="55" spans="1:11" ht="12" customHeight="1">
      <c r="A55" s="88">
        <v>2012</v>
      </c>
      <c r="B55" s="89">
        <f>'[1]Pop'!$B233</f>
        <v>313.149997</v>
      </c>
      <c r="C55" s="92">
        <v>441209.30232558143</v>
      </c>
      <c r="D55" s="92">
        <v>8417.2518685</v>
      </c>
      <c r="E55" s="92">
        <v>42740.166666666664</v>
      </c>
      <c r="F55" s="92">
        <f t="shared" si="8"/>
        <v>492366.72086074814</v>
      </c>
      <c r="G55" s="92">
        <v>304291.6406818314</v>
      </c>
      <c r="H55" s="92">
        <v>40749.186046511626</v>
      </c>
      <c r="I55" s="92">
        <f t="shared" si="6"/>
        <v>147325.8941324051</v>
      </c>
      <c r="J55" s="95">
        <f t="shared" si="7"/>
        <v>0.47046429999616163</v>
      </c>
      <c r="K55" s="19"/>
    </row>
    <row r="56" spans="1:11" ht="12" customHeight="1">
      <c r="A56" s="88">
        <v>2013</v>
      </c>
      <c r="B56" s="89">
        <f>'[1]Pop'!$B234</f>
        <v>315.335976</v>
      </c>
      <c r="C56" s="92">
        <v>436761.6279069768</v>
      </c>
      <c r="D56" s="92">
        <v>11909.555435999999</v>
      </c>
      <c r="E56" s="92">
        <v>40749.186046511626</v>
      </c>
      <c r="F56" s="92">
        <f t="shared" si="8"/>
        <v>489420.3693894884</v>
      </c>
      <c r="G56" s="92">
        <v>307371.0844063954</v>
      </c>
      <c r="H56" s="92">
        <v>34325.1976744186</v>
      </c>
      <c r="I56" s="92">
        <f aca="true" t="shared" si="9" ref="I56:I61">F56-SUM(G56,H56)</f>
        <v>147724.0873086744</v>
      </c>
      <c r="J56" s="95">
        <f aca="true" t="shared" si="10" ref="J56:J61">I56/B56/1000</f>
        <v>0.4684656954862467</v>
      </c>
      <c r="K56" s="19"/>
    </row>
    <row r="57" spans="1:11" ht="12" customHeight="1">
      <c r="A57" s="88">
        <v>2014</v>
      </c>
      <c r="B57" s="89">
        <f>'[1]Pop'!$B235</f>
        <v>317.519206</v>
      </c>
      <c r="C57" s="92">
        <v>505165.87677725125</v>
      </c>
      <c r="D57" s="92">
        <v>21166.488741499998</v>
      </c>
      <c r="E57" s="92">
        <v>34325.1976744186</v>
      </c>
      <c r="F57" s="92">
        <f t="shared" si="8"/>
        <v>560657.5631931698</v>
      </c>
      <c r="G57" s="92">
        <v>355701.29443329386</v>
      </c>
      <c r="H57" s="92">
        <v>73991.95023696682</v>
      </c>
      <c r="I57" s="92">
        <f t="shared" si="9"/>
        <v>130964.31852290907</v>
      </c>
      <c r="J57" s="95">
        <f t="shared" si="10"/>
        <v>0.412461092268255</v>
      </c>
      <c r="K57" s="19"/>
    </row>
    <row r="58" spans="1:11" ht="12" customHeight="1">
      <c r="A58" s="88">
        <v>2015</v>
      </c>
      <c r="B58" s="89">
        <f>'[1]Pop'!$B236</f>
        <v>319.83219</v>
      </c>
      <c r="C58" s="92">
        <v>526086.956521739</v>
      </c>
      <c r="D58" s="92">
        <v>10781.72858</v>
      </c>
      <c r="E58" s="92">
        <v>73991.95023696682</v>
      </c>
      <c r="F58" s="92">
        <f t="shared" si="8"/>
        <v>610860.6353387058</v>
      </c>
      <c r="G58" s="92">
        <v>427263.4632317391</v>
      </c>
      <c r="H58" s="92">
        <v>56570.69565217391</v>
      </c>
      <c r="I58" s="92">
        <f t="shared" si="9"/>
        <v>127026.47645479284</v>
      </c>
      <c r="J58" s="95">
        <f t="shared" si="10"/>
        <v>0.3971660152619185</v>
      </c>
      <c r="K58" s="19"/>
    </row>
    <row r="59" spans="1:11" ht="12" customHeight="1">
      <c r="A59" s="149">
        <v>2016</v>
      </c>
      <c r="B59" s="150">
        <f>'[1]Pop'!$B237</f>
        <v>322.114094</v>
      </c>
      <c r="C59" s="153">
        <v>607548.3870967742</v>
      </c>
      <c r="D59" s="153">
        <v>15731.1480695</v>
      </c>
      <c r="E59" s="153">
        <v>56570.69565217391</v>
      </c>
      <c r="F59" s="153">
        <f t="shared" si="8"/>
        <v>679850.2308184481</v>
      </c>
      <c r="G59" s="153">
        <v>446957.26286070567</v>
      </c>
      <c r="H59" s="153">
        <v>49372.165322580644</v>
      </c>
      <c r="I59" s="153">
        <f t="shared" si="9"/>
        <v>183520.8026351618</v>
      </c>
      <c r="J59" s="156">
        <f t="shared" si="10"/>
        <v>0.5697385058697921</v>
      </c>
      <c r="K59" s="19"/>
    </row>
    <row r="60" spans="1:11" ht="12" customHeight="1">
      <c r="A60" s="142">
        <v>2017</v>
      </c>
      <c r="B60" s="143">
        <f>'[1]Pop'!$B238</f>
        <v>324.296746</v>
      </c>
      <c r="C60" s="159">
        <v>556258.5034013606</v>
      </c>
      <c r="D60" s="159">
        <v>12739.6914135</v>
      </c>
      <c r="E60" s="159">
        <v>49372.165322580644</v>
      </c>
      <c r="F60" s="159">
        <f t="shared" si="8"/>
        <v>618370.3601374412</v>
      </c>
      <c r="G60" s="159">
        <v>399381.7388019047</v>
      </c>
      <c r="H60" s="159">
        <v>56046.06802721089</v>
      </c>
      <c r="I60" s="159">
        <f t="shared" si="9"/>
        <v>162942.5533083256</v>
      </c>
      <c r="J60" s="164">
        <f t="shared" si="10"/>
        <v>0.502448930857683</v>
      </c>
      <c r="K60" s="19"/>
    </row>
    <row r="61" spans="1:11" ht="12" customHeight="1" thickBot="1">
      <c r="A61" s="167">
        <v>2018</v>
      </c>
      <c r="B61" s="168">
        <f>'[1]Pop'!$B239</f>
        <v>326.163263</v>
      </c>
      <c r="C61" s="166">
        <v>595842.2174840085</v>
      </c>
      <c r="D61" s="138">
        <v>2555.5417119999997</v>
      </c>
      <c r="E61" s="166">
        <v>56046.06802721089</v>
      </c>
      <c r="F61" s="169">
        <f t="shared" si="8"/>
        <v>654443.8272232194</v>
      </c>
      <c r="G61" s="138">
        <v>418850.0041129637</v>
      </c>
      <c r="H61" s="166">
        <v>58500.347547974416</v>
      </c>
      <c r="I61" s="169">
        <f t="shared" si="9"/>
        <v>177093.47556228132</v>
      </c>
      <c r="J61" s="171">
        <f t="shared" si="10"/>
        <v>0.5429596022967226</v>
      </c>
      <c r="K61" s="19"/>
    </row>
    <row r="62" spans="1:12" ht="12" customHeight="1" thickTop="1">
      <c r="A62" s="310" t="s">
        <v>90</v>
      </c>
      <c r="B62" s="339"/>
      <c r="C62" s="339"/>
      <c r="D62" s="339"/>
      <c r="E62" s="339"/>
      <c r="F62" s="339"/>
      <c r="G62" s="339"/>
      <c r="H62" s="339"/>
      <c r="I62" s="339"/>
      <c r="J62" s="340"/>
      <c r="K62" s="100"/>
      <c r="L62" s="7" t="s">
        <v>74</v>
      </c>
    </row>
    <row r="63" spans="1:11" ht="12" customHeight="1">
      <c r="A63" s="213"/>
      <c r="B63" s="214"/>
      <c r="C63" s="214"/>
      <c r="D63" s="214"/>
      <c r="E63" s="214"/>
      <c r="F63" s="214"/>
      <c r="G63" s="214"/>
      <c r="H63" s="214"/>
      <c r="I63" s="214"/>
      <c r="J63" s="215"/>
      <c r="K63" s="100"/>
    </row>
    <row r="64" spans="1:11" ht="12" customHeight="1">
      <c r="A64" s="213"/>
      <c r="B64" s="214"/>
      <c r="C64" s="214"/>
      <c r="D64" s="214"/>
      <c r="E64" s="214"/>
      <c r="F64" s="214"/>
      <c r="G64" s="214"/>
      <c r="H64" s="214"/>
      <c r="I64" s="214"/>
      <c r="J64" s="215"/>
      <c r="K64" s="100"/>
    </row>
    <row r="65" spans="1:11" ht="12" customHeight="1">
      <c r="A65" s="216"/>
      <c r="B65" s="217"/>
      <c r="C65" s="217"/>
      <c r="D65" s="217"/>
      <c r="E65" s="217"/>
      <c r="F65" s="217"/>
      <c r="G65" s="217"/>
      <c r="H65" s="217"/>
      <c r="I65" s="217"/>
      <c r="J65" s="218"/>
      <c r="K65" s="100"/>
    </row>
    <row r="66" spans="1:11" ht="12" customHeight="1">
      <c r="A66" s="219"/>
      <c r="B66" s="220"/>
      <c r="C66" s="220"/>
      <c r="D66" s="220"/>
      <c r="E66" s="220"/>
      <c r="F66" s="220"/>
      <c r="G66" s="220"/>
      <c r="H66" s="220"/>
      <c r="I66" s="220"/>
      <c r="J66" s="221"/>
      <c r="K66" s="100"/>
    </row>
    <row r="67" spans="1:11" ht="12" customHeight="1">
      <c r="A67" s="216" t="s">
        <v>118</v>
      </c>
      <c r="B67" s="217"/>
      <c r="C67" s="217"/>
      <c r="D67" s="217"/>
      <c r="E67" s="217"/>
      <c r="F67" s="217"/>
      <c r="G67" s="217"/>
      <c r="H67" s="217"/>
      <c r="I67" s="217"/>
      <c r="J67" s="218"/>
      <c r="K67" s="99"/>
    </row>
    <row r="68" spans="3:11" ht="12" customHeight="1">
      <c r="C68" s="4"/>
      <c r="D68" s="4"/>
      <c r="E68" s="4"/>
      <c r="F68" s="4"/>
      <c r="G68" s="4"/>
      <c r="H68" s="4"/>
      <c r="I68" s="4"/>
      <c r="J68" s="4"/>
      <c r="K68" s="99"/>
    </row>
    <row r="69" spans="3:10" ht="12" customHeight="1">
      <c r="C69" s="4"/>
      <c r="D69" s="4"/>
      <c r="E69" s="4"/>
      <c r="F69" s="4"/>
      <c r="G69" s="4"/>
      <c r="H69" s="4"/>
      <c r="I69" s="4"/>
      <c r="J69" s="4"/>
    </row>
    <row r="70" spans="8:9" ht="12" customHeight="1">
      <c r="H70" s="14"/>
      <c r="I70" s="14"/>
    </row>
    <row r="71" spans="2:9" ht="12" customHeight="1">
      <c r="B71" s="4" t="s">
        <v>74</v>
      </c>
      <c r="H71" s="14"/>
      <c r="I71" s="14"/>
    </row>
    <row r="72" spans="8:9" ht="12" customHeight="1">
      <c r="H72" s="14"/>
      <c r="I72" s="14"/>
    </row>
    <row r="73" spans="8:9" ht="12" customHeight="1">
      <c r="H73" s="14"/>
      <c r="I73" s="14"/>
    </row>
    <row r="74" spans="8:9" ht="12" customHeight="1">
      <c r="H74" s="14"/>
      <c r="I74" s="14"/>
    </row>
    <row r="75" spans="8:9" ht="12" customHeight="1">
      <c r="H75" s="14"/>
      <c r="I75" s="14"/>
    </row>
    <row r="76" spans="8:9" ht="12" customHeight="1">
      <c r="H76" s="14"/>
      <c r="I76" s="14"/>
    </row>
    <row r="77" spans="8:9" ht="12" customHeight="1">
      <c r="H77" s="14"/>
      <c r="I77" s="14"/>
    </row>
    <row r="78" spans="8:9" ht="12" customHeight="1">
      <c r="H78" s="14"/>
      <c r="I78" s="14"/>
    </row>
    <row r="79" spans="8:9" ht="12" customHeight="1">
      <c r="H79" s="14"/>
      <c r="I79" s="14"/>
    </row>
    <row r="80" ht="12" customHeight="1">
      <c r="I80" s="14"/>
    </row>
    <row r="81" ht="12" customHeight="1">
      <c r="I81" s="14"/>
    </row>
    <row r="82" ht="12" customHeight="1">
      <c r="I82" s="14"/>
    </row>
    <row r="83" ht="12" customHeight="1">
      <c r="I83" s="14"/>
    </row>
    <row r="84" ht="12" customHeight="1">
      <c r="I84" s="14"/>
    </row>
    <row r="85" ht="12" customHeight="1">
      <c r="I85" s="14"/>
    </row>
    <row r="86" ht="12" customHeight="1">
      <c r="I86" s="14"/>
    </row>
    <row r="87" ht="12" customHeight="1">
      <c r="I87" s="14"/>
    </row>
    <row r="88" ht="12" customHeight="1">
      <c r="I88" s="14"/>
    </row>
  </sheetData>
  <sheetProtection/>
  <mergeCells count="18">
    <mergeCell ref="I1:J1"/>
    <mergeCell ref="A1:H1"/>
    <mergeCell ref="C7:I7"/>
    <mergeCell ref="I4:I6"/>
    <mergeCell ref="A2:A6"/>
    <mergeCell ref="A62:J65"/>
    <mergeCell ref="C3:C6"/>
    <mergeCell ref="F3:F6"/>
    <mergeCell ref="A67:J67"/>
    <mergeCell ref="A66:J66"/>
    <mergeCell ref="B2:B6"/>
    <mergeCell ref="D3:D6"/>
    <mergeCell ref="G3:G6"/>
    <mergeCell ref="G2:H2"/>
    <mergeCell ref="I2:J3"/>
    <mergeCell ref="E3:E6"/>
    <mergeCell ref="J4:J6"/>
    <mergeCell ref="H3:H6"/>
  </mergeCells>
  <printOptions horizontalCentered="1" verticalCentered="1"/>
  <pageMargins left="0.5" right="0.5" top="0.5" bottom="0.5" header="0.199305556" footer="0.199305556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86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12.7109375" defaultRowHeight="12" customHeight="1"/>
  <cols>
    <col min="1" max="2" width="12.7109375" style="4" customWidth="1"/>
    <col min="3" max="7" width="12.7109375" style="14" customWidth="1"/>
    <col min="8" max="9" width="12.7109375" style="13" customWidth="1"/>
    <col min="10" max="10" width="12.7109375" style="6" customWidth="1"/>
    <col min="11" max="16384" width="12.7109375" style="7" customWidth="1"/>
  </cols>
  <sheetData>
    <row r="1" spans="1:10" s="54" customFormat="1" ht="12" customHeight="1" thickBot="1">
      <c r="A1" s="212" t="s">
        <v>75</v>
      </c>
      <c r="B1" s="212"/>
      <c r="C1" s="212"/>
      <c r="D1" s="212"/>
      <c r="E1" s="212"/>
      <c r="F1" s="212"/>
      <c r="G1" s="212"/>
      <c r="H1" s="212"/>
      <c r="I1" s="307" t="s">
        <v>10</v>
      </c>
      <c r="J1" s="307"/>
    </row>
    <row r="2" spans="1:10" ht="12" customHeight="1" thickTop="1">
      <c r="A2" s="202" t="s">
        <v>36</v>
      </c>
      <c r="B2" s="313" t="s">
        <v>35</v>
      </c>
      <c r="C2" s="20" t="s">
        <v>1</v>
      </c>
      <c r="D2" s="15"/>
      <c r="E2" s="15"/>
      <c r="F2" s="15"/>
      <c r="G2" s="318" t="s">
        <v>70</v>
      </c>
      <c r="H2" s="319"/>
      <c r="I2" s="320" t="s">
        <v>71</v>
      </c>
      <c r="J2" s="321"/>
    </row>
    <row r="3" spans="1:10" ht="12" customHeight="1">
      <c r="A3" s="203"/>
      <c r="B3" s="314"/>
      <c r="C3" s="282" t="s">
        <v>87</v>
      </c>
      <c r="D3" s="316" t="s">
        <v>2</v>
      </c>
      <c r="E3" s="276" t="s">
        <v>105</v>
      </c>
      <c r="F3" s="276" t="s">
        <v>107</v>
      </c>
      <c r="G3" s="317" t="s">
        <v>110</v>
      </c>
      <c r="H3" s="276" t="s">
        <v>106</v>
      </c>
      <c r="I3" s="322"/>
      <c r="J3" s="323"/>
    </row>
    <row r="4" spans="1:10" ht="12" customHeight="1">
      <c r="A4" s="203"/>
      <c r="B4" s="314"/>
      <c r="C4" s="283"/>
      <c r="D4" s="245"/>
      <c r="E4" s="277"/>
      <c r="F4" s="277"/>
      <c r="G4" s="245"/>
      <c r="H4" s="277"/>
      <c r="I4" s="276" t="s">
        <v>3</v>
      </c>
      <c r="J4" s="309" t="s">
        <v>62</v>
      </c>
    </row>
    <row r="5" spans="1:10" ht="12" customHeight="1">
      <c r="A5" s="203"/>
      <c r="B5" s="314"/>
      <c r="C5" s="283"/>
      <c r="D5" s="245"/>
      <c r="E5" s="277"/>
      <c r="F5" s="277"/>
      <c r="G5" s="245"/>
      <c r="H5" s="277"/>
      <c r="I5" s="277"/>
      <c r="J5" s="305"/>
    </row>
    <row r="6" spans="1:10" ht="12" customHeight="1">
      <c r="A6" s="204"/>
      <c r="B6" s="315"/>
      <c r="C6" s="284"/>
      <c r="D6" s="246"/>
      <c r="E6" s="278"/>
      <c r="F6" s="278"/>
      <c r="G6" s="246"/>
      <c r="H6" s="278"/>
      <c r="I6" s="278"/>
      <c r="J6" s="306"/>
    </row>
    <row r="7" spans="1:11" ht="12" customHeight="1">
      <c r="A7" s="9"/>
      <c r="B7" s="103" t="s">
        <v>45</v>
      </c>
      <c r="C7" s="308" t="s">
        <v>50</v>
      </c>
      <c r="D7" s="333"/>
      <c r="E7" s="333"/>
      <c r="F7" s="333"/>
      <c r="G7" s="333"/>
      <c r="H7" s="333"/>
      <c r="I7" s="333"/>
      <c r="J7" s="104" t="s">
        <v>46</v>
      </c>
      <c r="K7" s="102"/>
    </row>
    <row r="8" spans="1:11" s="18" customFormat="1" ht="12" customHeight="1">
      <c r="A8" s="37">
        <v>1965</v>
      </c>
      <c r="B8" s="49">
        <f>'[1]Pop'!$B186</f>
        <v>193.223</v>
      </c>
      <c r="C8" s="71">
        <v>6050</v>
      </c>
      <c r="D8" s="71">
        <v>5480</v>
      </c>
      <c r="E8" s="71">
        <v>1020</v>
      </c>
      <c r="F8" s="64">
        <f aca="true" t="shared" si="0" ref="F8:F43">SUM(C8,D8,E8)</f>
        <v>12550</v>
      </c>
      <c r="G8" s="71">
        <v>410</v>
      </c>
      <c r="H8" s="71">
        <v>660</v>
      </c>
      <c r="I8" s="71">
        <f aca="true" t="shared" si="1" ref="I8:I41">F8-SUM(G8,H8)</f>
        <v>11480</v>
      </c>
      <c r="J8" s="38">
        <f aca="true" t="shared" si="2" ref="J8:J47">I8/B8/1000</f>
        <v>0.059413216853066136</v>
      </c>
      <c r="K8" s="17"/>
    </row>
    <row r="9" spans="1:11" ht="12" customHeight="1">
      <c r="A9" s="35">
        <v>1966</v>
      </c>
      <c r="B9" s="48">
        <f>'[1]Pop'!$B187</f>
        <v>195.539</v>
      </c>
      <c r="C9" s="73">
        <v>9640</v>
      </c>
      <c r="D9" s="73">
        <v>3970</v>
      </c>
      <c r="E9" s="73">
        <v>660</v>
      </c>
      <c r="F9" s="62">
        <f t="shared" si="0"/>
        <v>14270</v>
      </c>
      <c r="G9" s="73">
        <v>750</v>
      </c>
      <c r="H9" s="73">
        <v>870</v>
      </c>
      <c r="I9" s="73">
        <f t="shared" si="1"/>
        <v>12650</v>
      </c>
      <c r="J9" s="36">
        <f t="shared" si="2"/>
        <v>0.06469297684860821</v>
      </c>
      <c r="K9" s="19"/>
    </row>
    <row r="10" spans="1:11" ht="12" customHeight="1">
      <c r="A10" s="35">
        <v>1967</v>
      </c>
      <c r="B10" s="48">
        <f>'[1]Pop'!$B188</f>
        <v>197.736</v>
      </c>
      <c r="C10" s="62">
        <v>5920</v>
      </c>
      <c r="D10" s="62">
        <v>7640</v>
      </c>
      <c r="E10" s="62">
        <v>870</v>
      </c>
      <c r="F10" s="62">
        <f t="shared" si="0"/>
        <v>14430</v>
      </c>
      <c r="G10" s="62">
        <v>510</v>
      </c>
      <c r="H10" s="62">
        <v>580</v>
      </c>
      <c r="I10" s="62">
        <f t="shared" si="1"/>
        <v>13340</v>
      </c>
      <c r="J10" s="36">
        <f t="shared" si="2"/>
        <v>0.06746368895901607</v>
      </c>
      <c r="K10" s="19"/>
    </row>
    <row r="11" spans="1:11" ht="12" customHeight="1">
      <c r="A11" s="35">
        <v>1968</v>
      </c>
      <c r="B11" s="48">
        <f>'[1]Pop'!$B189</f>
        <v>199.808</v>
      </c>
      <c r="C11" s="62">
        <v>5790</v>
      </c>
      <c r="D11" s="62">
        <v>8480</v>
      </c>
      <c r="E11" s="62">
        <v>580</v>
      </c>
      <c r="F11" s="62">
        <f t="shared" si="0"/>
        <v>14850</v>
      </c>
      <c r="G11" s="62">
        <v>780</v>
      </c>
      <c r="H11" s="62">
        <v>430</v>
      </c>
      <c r="I11" s="62">
        <f t="shared" si="1"/>
        <v>13640</v>
      </c>
      <c r="J11" s="36">
        <f t="shared" si="2"/>
        <v>0.06826553491351697</v>
      </c>
      <c r="K11" s="19"/>
    </row>
    <row r="12" spans="1:11" ht="12" customHeight="1">
      <c r="A12" s="35">
        <v>1969</v>
      </c>
      <c r="B12" s="48">
        <f>'[1]Pop'!$B190</f>
        <v>201.76</v>
      </c>
      <c r="C12" s="62">
        <v>5780</v>
      </c>
      <c r="D12" s="62">
        <v>4320</v>
      </c>
      <c r="E12" s="62">
        <v>430</v>
      </c>
      <c r="F12" s="62">
        <f t="shared" si="0"/>
        <v>10530</v>
      </c>
      <c r="G12" s="62">
        <v>650</v>
      </c>
      <c r="H12" s="62">
        <v>351</v>
      </c>
      <c r="I12" s="62">
        <f t="shared" si="1"/>
        <v>9529</v>
      </c>
      <c r="J12" s="36">
        <f t="shared" si="2"/>
        <v>0.04722938144329897</v>
      </c>
      <c r="K12" s="19"/>
    </row>
    <row r="13" spans="1:11" ht="12" customHeight="1">
      <c r="A13" s="35">
        <v>1970</v>
      </c>
      <c r="B13" s="48">
        <f>'[1]Pop'!$B191</f>
        <v>203.849</v>
      </c>
      <c r="C13" s="62">
        <v>6757.884</v>
      </c>
      <c r="D13" s="62">
        <v>6111</v>
      </c>
      <c r="E13" s="62">
        <v>351.054</v>
      </c>
      <c r="F13" s="62">
        <f t="shared" si="0"/>
        <v>13219.938</v>
      </c>
      <c r="G13" s="62">
        <v>615.356</v>
      </c>
      <c r="H13" s="62">
        <v>1590.624</v>
      </c>
      <c r="I13" s="62">
        <f t="shared" si="1"/>
        <v>11013.958</v>
      </c>
      <c r="J13" s="36">
        <f t="shared" si="2"/>
        <v>0.05402998297759617</v>
      </c>
      <c r="K13" s="19"/>
    </row>
    <row r="14" spans="1:11" ht="12" customHeight="1">
      <c r="A14" s="37">
        <v>1971</v>
      </c>
      <c r="B14" s="49">
        <f>'[1]Pop'!$B192</f>
        <v>206.46599999999998</v>
      </c>
      <c r="C14" s="64">
        <v>8048.25</v>
      </c>
      <c r="D14" s="64">
        <v>4491.15</v>
      </c>
      <c r="E14" s="64">
        <v>1590.624</v>
      </c>
      <c r="F14" s="64">
        <f t="shared" si="0"/>
        <v>14130.024</v>
      </c>
      <c r="G14" s="64">
        <v>565.8</v>
      </c>
      <c r="H14" s="64">
        <v>410.26</v>
      </c>
      <c r="I14" s="64">
        <f t="shared" si="1"/>
        <v>13153.964</v>
      </c>
      <c r="J14" s="38">
        <f t="shared" si="2"/>
        <v>0.06371007332926487</v>
      </c>
      <c r="K14" s="19"/>
    </row>
    <row r="15" spans="1:11" ht="12" customHeight="1">
      <c r="A15" s="37">
        <v>1972</v>
      </c>
      <c r="B15" s="49">
        <f>'[1]Pop'!$B193</f>
        <v>208.917</v>
      </c>
      <c r="C15" s="64">
        <v>8243.804</v>
      </c>
      <c r="D15" s="64">
        <v>7210.75</v>
      </c>
      <c r="E15" s="64">
        <v>410.26</v>
      </c>
      <c r="F15" s="64">
        <f t="shared" si="0"/>
        <v>15864.814</v>
      </c>
      <c r="G15" s="64">
        <v>655.302</v>
      </c>
      <c r="H15" s="64">
        <v>683.8480000000001</v>
      </c>
      <c r="I15" s="64">
        <f t="shared" si="1"/>
        <v>14525.664</v>
      </c>
      <c r="J15" s="38">
        <f t="shared" si="2"/>
        <v>0.06952839644452104</v>
      </c>
      <c r="K15" s="19"/>
    </row>
    <row r="16" spans="1:11" ht="12" customHeight="1">
      <c r="A16" s="37">
        <v>1973</v>
      </c>
      <c r="B16" s="49">
        <f>'[1]Pop'!$B194</f>
        <v>210.985</v>
      </c>
      <c r="C16" s="64">
        <v>9429.44</v>
      </c>
      <c r="D16" s="64">
        <v>13813</v>
      </c>
      <c r="E16" s="64">
        <v>683.8480000000001</v>
      </c>
      <c r="F16" s="64">
        <f t="shared" si="0"/>
        <v>23926.288000000004</v>
      </c>
      <c r="G16" s="64">
        <v>547.355</v>
      </c>
      <c r="H16" s="64">
        <v>1528.65</v>
      </c>
      <c r="I16" s="64">
        <f t="shared" si="1"/>
        <v>21850.283000000003</v>
      </c>
      <c r="J16" s="38">
        <f t="shared" si="2"/>
        <v>0.10356320591511246</v>
      </c>
      <c r="K16" s="19"/>
    </row>
    <row r="17" spans="1:11" ht="12" customHeight="1">
      <c r="A17" s="37">
        <v>1974</v>
      </c>
      <c r="B17" s="49">
        <f>'[1]Pop'!$B195</f>
        <v>212.932</v>
      </c>
      <c r="C17" s="64">
        <v>4424.08</v>
      </c>
      <c r="D17" s="64">
        <v>4013.15</v>
      </c>
      <c r="E17" s="64">
        <v>1528.65</v>
      </c>
      <c r="F17" s="64">
        <f t="shared" si="0"/>
        <v>9965.88</v>
      </c>
      <c r="G17" s="64">
        <v>549.48</v>
      </c>
      <c r="H17" s="64">
        <v>106.76</v>
      </c>
      <c r="I17" s="64">
        <f t="shared" si="1"/>
        <v>9309.64</v>
      </c>
      <c r="J17" s="38">
        <f t="shared" si="2"/>
        <v>0.04372118798489659</v>
      </c>
      <c r="K17" s="19"/>
    </row>
    <row r="18" spans="1:11" ht="12" customHeight="1">
      <c r="A18" s="37">
        <v>1975</v>
      </c>
      <c r="B18" s="49">
        <f>'[1]Pop'!$B196</f>
        <v>214.931</v>
      </c>
      <c r="C18" s="64">
        <v>9102.378</v>
      </c>
      <c r="D18" s="64">
        <v>9589.85</v>
      </c>
      <c r="E18" s="64">
        <v>106.76</v>
      </c>
      <c r="F18" s="64">
        <f t="shared" si="0"/>
        <v>18798.988</v>
      </c>
      <c r="G18" s="64">
        <v>719.731</v>
      </c>
      <c r="H18" s="64">
        <v>775.192</v>
      </c>
      <c r="I18" s="64">
        <f t="shared" si="1"/>
        <v>17304.065000000002</v>
      </c>
      <c r="J18" s="38">
        <f t="shared" si="2"/>
        <v>0.08050986130432558</v>
      </c>
      <c r="K18" s="19"/>
    </row>
    <row r="19" spans="1:11" ht="12" customHeight="1">
      <c r="A19" s="35">
        <v>1976</v>
      </c>
      <c r="B19" s="48">
        <f>'[1]Pop'!$B197</f>
        <v>217.095</v>
      </c>
      <c r="C19" s="62">
        <v>5361.776000000001</v>
      </c>
      <c r="D19" s="62">
        <v>10940.55</v>
      </c>
      <c r="E19" s="62">
        <v>775.192</v>
      </c>
      <c r="F19" s="62">
        <f t="shared" si="0"/>
        <v>17077.518</v>
      </c>
      <c r="G19" s="62">
        <v>1143.576</v>
      </c>
      <c r="H19" s="62">
        <v>566.048</v>
      </c>
      <c r="I19" s="62">
        <f t="shared" si="1"/>
        <v>15367.894</v>
      </c>
      <c r="J19" s="36">
        <f t="shared" si="2"/>
        <v>0.0707887975310348</v>
      </c>
      <c r="K19" s="19"/>
    </row>
    <row r="20" spans="1:11" ht="12" customHeight="1">
      <c r="A20" s="35">
        <v>1977</v>
      </c>
      <c r="B20" s="48">
        <f>'[1]Pop'!$B198</f>
        <v>219.179</v>
      </c>
      <c r="C20" s="62">
        <v>8578.228</v>
      </c>
      <c r="D20" s="62">
        <v>7742.6</v>
      </c>
      <c r="E20" s="62">
        <v>566.048</v>
      </c>
      <c r="F20" s="62">
        <f t="shared" si="0"/>
        <v>16886.876</v>
      </c>
      <c r="G20" s="62">
        <v>1716.528</v>
      </c>
      <c r="H20" s="62">
        <v>865.914</v>
      </c>
      <c r="I20" s="62">
        <f t="shared" si="1"/>
        <v>14304.434000000001</v>
      </c>
      <c r="J20" s="36">
        <f t="shared" si="2"/>
        <v>0.06526370683322764</v>
      </c>
      <c r="K20" s="19"/>
    </row>
    <row r="21" spans="1:11" ht="12" customHeight="1">
      <c r="A21" s="35">
        <v>1978</v>
      </c>
      <c r="B21" s="48">
        <f>'[1]Pop'!$B199</f>
        <v>221.47699999999998</v>
      </c>
      <c r="C21" s="62">
        <v>10383.359999999999</v>
      </c>
      <c r="D21" s="62">
        <v>10329</v>
      </c>
      <c r="E21" s="62">
        <v>865.914</v>
      </c>
      <c r="F21" s="62">
        <f t="shared" si="0"/>
        <v>21578.274</v>
      </c>
      <c r="G21" s="62">
        <v>2874.384</v>
      </c>
      <c r="H21" s="62">
        <v>1344</v>
      </c>
      <c r="I21" s="62">
        <f t="shared" si="1"/>
        <v>17359.89</v>
      </c>
      <c r="J21" s="36">
        <f t="shared" si="2"/>
        <v>0.07838236024508188</v>
      </c>
      <c r="K21" s="19"/>
    </row>
    <row r="22" spans="1:11" ht="12" customHeight="1">
      <c r="A22" s="35">
        <v>1979</v>
      </c>
      <c r="B22" s="48">
        <f>'[1]Pop'!$B200</f>
        <v>223.865</v>
      </c>
      <c r="C22" s="62">
        <v>10304.22</v>
      </c>
      <c r="D22" s="62">
        <v>4513</v>
      </c>
      <c r="E22" s="62">
        <v>1344</v>
      </c>
      <c r="F22" s="62">
        <f t="shared" si="0"/>
        <v>16161.22</v>
      </c>
      <c r="G22" s="62">
        <v>6650.822</v>
      </c>
      <c r="H22" s="62">
        <v>1045.944</v>
      </c>
      <c r="I22" s="62">
        <f t="shared" si="1"/>
        <v>8464.454</v>
      </c>
      <c r="J22" s="36">
        <f t="shared" si="2"/>
        <v>0.03781052866683045</v>
      </c>
      <c r="K22" s="19"/>
    </row>
    <row r="23" spans="1:11" ht="12" customHeight="1">
      <c r="A23" s="35">
        <v>1980</v>
      </c>
      <c r="B23" s="48">
        <f>'[1]Pop'!$B201</f>
        <v>226.451</v>
      </c>
      <c r="C23" s="62">
        <v>11773.6</v>
      </c>
      <c r="D23" s="62">
        <v>4001.05</v>
      </c>
      <c r="E23" s="62">
        <v>1045.944</v>
      </c>
      <c r="F23" s="62">
        <f t="shared" si="0"/>
        <v>16820.594</v>
      </c>
      <c r="G23" s="62">
        <v>4729</v>
      </c>
      <c r="H23" s="62">
        <v>1123.6000000000001</v>
      </c>
      <c r="I23" s="62">
        <f t="shared" si="1"/>
        <v>10967.994</v>
      </c>
      <c r="J23" s="36">
        <f t="shared" si="2"/>
        <v>0.04843429262842734</v>
      </c>
      <c r="K23" s="19"/>
    </row>
    <row r="24" spans="1:11" ht="12" customHeight="1">
      <c r="A24" s="37">
        <v>1981</v>
      </c>
      <c r="B24" s="49">
        <f>'[1]Pop'!$B202</f>
        <v>228.937</v>
      </c>
      <c r="C24" s="64">
        <v>10556.182</v>
      </c>
      <c r="D24" s="64">
        <v>3953.45</v>
      </c>
      <c r="E24" s="64">
        <v>1123.6000000000001</v>
      </c>
      <c r="F24" s="64">
        <f t="shared" si="0"/>
        <v>15633.232000000002</v>
      </c>
      <c r="G24" s="64">
        <v>3948.762</v>
      </c>
      <c r="H24" s="64">
        <v>964.782</v>
      </c>
      <c r="I24" s="64">
        <f t="shared" si="1"/>
        <v>10719.688000000002</v>
      </c>
      <c r="J24" s="38">
        <f t="shared" si="2"/>
        <v>0.04682374627080813</v>
      </c>
      <c r="K24" s="19"/>
    </row>
    <row r="25" spans="1:11" ht="12" customHeight="1">
      <c r="A25" s="37">
        <v>1982</v>
      </c>
      <c r="B25" s="49">
        <f>'[1]Pop'!$B203</f>
        <v>231.157</v>
      </c>
      <c r="C25" s="64">
        <v>14497.548</v>
      </c>
      <c r="D25" s="64">
        <v>6777.75</v>
      </c>
      <c r="E25" s="64">
        <v>964.782</v>
      </c>
      <c r="F25" s="64">
        <f t="shared" si="0"/>
        <v>22240.08</v>
      </c>
      <c r="G25" s="64">
        <v>3422.5820000000003</v>
      </c>
      <c r="H25" s="64">
        <v>2922.116</v>
      </c>
      <c r="I25" s="64">
        <f t="shared" si="1"/>
        <v>15895.382000000001</v>
      </c>
      <c r="J25" s="38">
        <f t="shared" si="2"/>
        <v>0.06876444148349391</v>
      </c>
      <c r="K25" s="19"/>
    </row>
    <row r="26" spans="1:11" ht="12" customHeight="1">
      <c r="A26" s="37">
        <v>1983</v>
      </c>
      <c r="B26" s="49">
        <f>'[1]Pop'!$B204</f>
        <v>233.322</v>
      </c>
      <c r="C26" s="64">
        <v>5188.656000000001</v>
      </c>
      <c r="D26" s="64">
        <v>7155.55</v>
      </c>
      <c r="E26" s="64">
        <v>2922.116</v>
      </c>
      <c r="F26" s="64">
        <f t="shared" si="0"/>
        <v>15266.322000000002</v>
      </c>
      <c r="G26" s="64">
        <v>3011.876</v>
      </c>
      <c r="H26" s="64">
        <v>642.4440000000001</v>
      </c>
      <c r="I26" s="64">
        <f t="shared" si="1"/>
        <v>11612.002000000002</v>
      </c>
      <c r="J26" s="38">
        <f t="shared" si="2"/>
        <v>0.04976814016680811</v>
      </c>
      <c r="K26" s="19"/>
    </row>
    <row r="27" spans="1:11" ht="12" customHeight="1">
      <c r="A27" s="37">
        <v>1984</v>
      </c>
      <c r="B27" s="49">
        <f>'[1]Pop'!$B205</f>
        <v>235.385</v>
      </c>
      <c r="C27" s="64">
        <v>8467.007999999998</v>
      </c>
      <c r="D27" s="64">
        <v>9011.15</v>
      </c>
      <c r="E27" s="64">
        <v>642.4440000000001</v>
      </c>
      <c r="F27" s="64">
        <f t="shared" si="0"/>
        <v>18120.601999999995</v>
      </c>
      <c r="G27" s="64">
        <v>2643.6639999999998</v>
      </c>
      <c r="H27" s="64">
        <v>544.192</v>
      </c>
      <c r="I27" s="64">
        <f t="shared" si="1"/>
        <v>14932.745999999996</v>
      </c>
      <c r="J27" s="38">
        <f t="shared" si="2"/>
        <v>0.06343966692864879</v>
      </c>
      <c r="K27" s="19"/>
    </row>
    <row r="28" spans="1:11" ht="12" customHeight="1">
      <c r="A28" s="37">
        <v>1985</v>
      </c>
      <c r="B28" s="49">
        <f>'[1]Pop'!$B206</f>
        <v>237.468</v>
      </c>
      <c r="C28" s="64">
        <v>18843.24</v>
      </c>
      <c r="D28" s="64">
        <v>4194.9</v>
      </c>
      <c r="E28" s="64">
        <v>544.192</v>
      </c>
      <c r="F28" s="64">
        <f t="shared" si="0"/>
        <v>23582.332</v>
      </c>
      <c r="G28" s="64">
        <v>6640.14</v>
      </c>
      <c r="H28" s="64">
        <v>1254.24</v>
      </c>
      <c r="I28" s="64">
        <f t="shared" si="1"/>
        <v>15687.951999999997</v>
      </c>
      <c r="J28" s="38">
        <f t="shared" si="2"/>
        <v>0.06606343591557598</v>
      </c>
      <c r="K28" s="19"/>
    </row>
    <row r="29" spans="1:11" ht="12" customHeight="1">
      <c r="A29" s="35">
        <v>1986</v>
      </c>
      <c r="B29" s="48">
        <f>'[1]Pop'!$B207</f>
        <v>239.638</v>
      </c>
      <c r="C29" s="62">
        <v>10611.12</v>
      </c>
      <c r="D29" s="62">
        <v>3721</v>
      </c>
      <c r="E29" s="62">
        <v>1254.24</v>
      </c>
      <c r="F29" s="62">
        <f t="shared" si="0"/>
        <v>15586.36</v>
      </c>
      <c r="G29" s="62">
        <v>7130.08</v>
      </c>
      <c r="H29" s="62">
        <v>399</v>
      </c>
      <c r="I29" s="62">
        <f t="shared" si="1"/>
        <v>8057.280000000001</v>
      </c>
      <c r="J29" s="36">
        <f t="shared" si="2"/>
        <v>0.03362271426067653</v>
      </c>
      <c r="K29" s="19"/>
    </row>
    <row r="30" spans="1:11" ht="12" customHeight="1">
      <c r="A30" s="35">
        <v>1987</v>
      </c>
      <c r="B30" s="48">
        <f>'[1]Pop'!$B208</f>
        <v>241.784</v>
      </c>
      <c r="C30" s="62">
        <v>17471.965000000004</v>
      </c>
      <c r="D30" s="62">
        <v>3863.1</v>
      </c>
      <c r="E30" s="62">
        <v>399</v>
      </c>
      <c r="F30" s="62">
        <f t="shared" si="0"/>
        <v>21734.065000000002</v>
      </c>
      <c r="G30" s="62">
        <v>5962.121</v>
      </c>
      <c r="H30" s="62">
        <v>947.422</v>
      </c>
      <c r="I30" s="62">
        <f t="shared" si="1"/>
        <v>14824.522000000003</v>
      </c>
      <c r="J30" s="36">
        <f t="shared" si="2"/>
        <v>0.06131308109717766</v>
      </c>
      <c r="K30" s="19"/>
    </row>
    <row r="31" spans="1:11" ht="12" customHeight="1">
      <c r="A31" s="35">
        <v>1988</v>
      </c>
      <c r="B31" s="48">
        <f>'[1]Pop'!$B209</f>
        <v>243.981</v>
      </c>
      <c r="C31" s="62">
        <v>12692.618</v>
      </c>
      <c r="D31" s="62">
        <v>8164.7</v>
      </c>
      <c r="E31" s="62">
        <v>947.422</v>
      </c>
      <c r="F31" s="62">
        <f t="shared" si="0"/>
        <v>21804.739999999998</v>
      </c>
      <c r="G31" s="62">
        <v>3777.6800000000003</v>
      </c>
      <c r="H31" s="62">
        <v>686.152</v>
      </c>
      <c r="I31" s="62">
        <f t="shared" si="1"/>
        <v>17340.907999999996</v>
      </c>
      <c r="J31" s="36">
        <f t="shared" si="2"/>
        <v>0.07107482959738667</v>
      </c>
      <c r="K31" s="19"/>
    </row>
    <row r="32" spans="1:11" ht="12" customHeight="1">
      <c r="A32" s="35">
        <v>1989</v>
      </c>
      <c r="B32" s="48">
        <f>'[1]Pop'!$B210</f>
        <v>246.224</v>
      </c>
      <c r="C32" s="62">
        <v>9794.8</v>
      </c>
      <c r="D32" s="62">
        <v>7156.864398600001</v>
      </c>
      <c r="E32" s="62">
        <v>686.152</v>
      </c>
      <c r="F32" s="62">
        <f t="shared" si="0"/>
        <v>17637.8163986</v>
      </c>
      <c r="G32" s="62">
        <v>4640</v>
      </c>
      <c r="H32" s="62">
        <v>579.2</v>
      </c>
      <c r="I32" s="62">
        <f t="shared" si="1"/>
        <v>12418.6163986</v>
      </c>
      <c r="J32" s="36">
        <f t="shared" si="2"/>
        <v>0.05043625478669829</v>
      </c>
      <c r="K32" s="19"/>
    </row>
    <row r="33" spans="1:11" ht="12" customHeight="1">
      <c r="A33" s="35">
        <v>1990</v>
      </c>
      <c r="B33" s="48">
        <f>'[1]Pop'!$B211</f>
        <v>248.659</v>
      </c>
      <c r="C33" s="62">
        <v>13668.081999999999</v>
      </c>
      <c r="D33" s="62">
        <v>10116.238740300001</v>
      </c>
      <c r="E33" s="62">
        <v>579.2</v>
      </c>
      <c r="F33" s="62">
        <f t="shared" si="0"/>
        <v>24363.5207403</v>
      </c>
      <c r="G33" s="62">
        <v>5618.298</v>
      </c>
      <c r="H33" s="62">
        <v>1098.344</v>
      </c>
      <c r="I33" s="62">
        <f t="shared" si="1"/>
        <v>17646.8787403</v>
      </c>
      <c r="J33" s="36">
        <f t="shared" si="2"/>
        <v>0.07096818832336653</v>
      </c>
      <c r="K33" s="19"/>
    </row>
    <row r="34" spans="1:11" ht="12" customHeight="1">
      <c r="A34" s="37">
        <v>1991</v>
      </c>
      <c r="B34" s="49">
        <f>'[1]Pop'!$B212</f>
        <v>251.889</v>
      </c>
      <c r="C34" s="64">
        <v>18922.58834</v>
      </c>
      <c r="D34" s="64">
        <v>6172.7211378</v>
      </c>
      <c r="E34" s="64">
        <v>1098.344</v>
      </c>
      <c r="F34" s="64">
        <f t="shared" si="0"/>
        <v>26193.6534778</v>
      </c>
      <c r="G34" s="64">
        <v>8212.74816</v>
      </c>
      <c r="H34" s="64">
        <v>3025.86904</v>
      </c>
      <c r="I34" s="64">
        <f t="shared" si="1"/>
        <v>14955.0362778</v>
      </c>
      <c r="J34" s="38">
        <f t="shared" si="2"/>
        <v>0.05937153380179365</v>
      </c>
      <c r="K34" s="19"/>
    </row>
    <row r="35" spans="1:11" ht="12" customHeight="1">
      <c r="A35" s="37">
        <v>1992</v>
      </c>
      <c r="B35" s="49">
        <f>'[1]Pop'!$B213</f>
        <v>255.214</v>
      </c>
      <c r="C35" s="64">
        <v>21058.843500000003</v>
      </c>
      <c r="D35" s="64">
        <v>8807.7955833</v>
      </c>
      <c r="E35" s="64">
        <v>3025.86904</v>
      </c>
      <c r="F35" s="64">
        <f t="shared" si="0"/>
        <v>32892.5081233</v>
      </c>
      <c r="G35" s="64">
        <v>9289.212</v>
      </c>
      <c r="H35" s="64">
        <v>2955.501</v>
      </c>
      <c r="I35" s="64">
        <f t="shared" si="1"/>
        <v>20647.795123300002</v>
      </c>
      <c r="J35" s="38">
        <f t="shared" si="2"/>
        <v>0.08090384980173503</v>
      </c>
      <c r="K35" s="19"/>
    </row>
    <row r="36" spans="1:11" ht="12" customHeight="1">
      <c r="A36" s="37">
        <v>1993</v>
      </c>
      <c r="B36" s="49">
        <f>'[1]Pop'!$B214</f>
        <v>258.679</v>
      </c>
      <c r="C36" s="64">
        <v>30993.0315</v>
      </c>
      <c r="D36" s="64">
        <v>7835.226588</v>
      </c>
      <c r="E36" s="64">
        <v>2955.501</v>
      </c>
      <c r="F36" s="64">
        <f t="shared" si="0"/>
        <v>41783.759088000006</v>
      </c>
      <c r="G36" s="64">
        <v>14354.024878116</v>
      </c>
      <c r="H36" s="64">
        <v>1686.5339999999999</v>
      </c>
      <c r="I36" s="64">
        <f t="shared" si="1"/>
        <v>25743.200209884006</v>
      </c>
      <c r="J36" s="38">
        <f t="shared" si="2"/>
        <v>0.09951793616754359</v>
      </c>
      <c r="K36" s="19"/>
    </row>
    <row r="37" spans="1:11" ht="12" customHeight="1">
      <c r="A37" s="37">
        <v>1994</v>
      </c>
      <c r="B37" s="49">
        <f>'[1]Pop'!$B215</f>
        <v>261.919</v>
      </c>
      <c r="C37" s="64">
        <v>15894.32</v>
      </c>
      <c r="D37" s="65">
        <v>12284</v>
      </c>
      <c r="E37" s="64">
        <v>1686.5339999999999</v>
      </c>
      <c r="F37" s="64">
        <f t="shared" si="0"/>
        <v>29864.854</v>
      </c>
      <c r="G37" s="64">
        <v>10423.400000000001</v>
      </c>
      <c r="H37" s="65">
        <v>343.44000000000005</v>
      </c>
      <c r="I37" s="64">
        <f t="shared" si="1"/>
        <v>19098.013999999996</v>
      </c>
      <c r="J37" s="38">
        <f t="shared" si="2"/>
        <v>0.07291572585417627</v>
      </c>
      <c r="K37" s="19"/>
    </row>
    <row r="38" spans="1:11" ht="12" customHeight="1">
      <c r="A38" s="37">
        <v>1995</v>
      </c>
      <c r="B38" s="49">
        <f>'[1]Pop'!$B216</f>
        <v>265.044</v>
      </c>
      <c r="C38" s="64">
        <v>28594.5012</v>
      </c>
      <c r="D38" s="64">
        <v>11182</v>
      </c>
      <c r="E38" s="64">
        <v>343.44000000000005</v>
      </c>
      <c r="F38" s="64">
        <f t="shared" si="0"/>
        <v>40119.9412</v>
      </c>
      <c r="G38" s="64">
        <v>13267.565999999999</v>
      </c>
      <c r="H38" s="64">
        <v>1725.246</v>
      </c>
      <c r="I38" s="64">
        <f t="shared" si="1"/>
        <v>25127.129200000003</v>
      </c>
      <c r="J38" s="38">
        <f t="shared" si="2"/>
        <v>0.0948036144941972</v>
      </c>
      <c r="K38" s="19"/>
    </row>
    <row r="39" spans="1:11" ht="12" customHeight="1">
      <c r="A39" s="35">
        <v>1996</v>
      </c>
      <c r="B39" s="48">
        <f>'[1]Pop'!$B217</f>
        <v>268.151</v>
      </c>
      <c r="C39" s="62">
        <v>13803.322482</v>
      </c>
      <c r="D39" s="62">
        <v>3165.3500000000004</v>
      </c>
      <c r="E39" s="62">
        <v>1725.246</v>
      </c>
      <c r="F39" s="62">
        <f t="shared" si="0"/>
        <v>18693.918482</v>
      </c>
      <c r="G39" s="62">
        <v>13923.42945</v>
      </c>
      <c r="H39" s="62">
        <v>397.77339600000005</v>
      </c>
      <c r="I39" s="62">
        <f t="shared" si="1"/>
        <v>4372.715636000001</v>
      </c>
      <c r="J39" s="36">
        <f t="shared" si="2"/>
        <v>0.016306915267890108</v>
      </c>
      <c r="K39" s="19"/>
    </row>
    <row r="40" spans="1:11" ht="12" customHeight="1">
      <c r="A40" s="35">
        <v>1997</v>
      </c>
      <c r="B40" s="48">
        <f>'[1]Pop'!$B218</f>
        <v>271.36</v>
      </c>
      <c r="C40" s="62">
        <v>31423.10161290322</v>
      </c>
      <c r="D40" s="62">
        <v>8627.65</v>
      </c>
      <c r="E40" s="62">
        <v>397.77339600000005</v>
      </c>
      <c r="F40" s="62">
        <f t="shared" si="0"/>
        <v>40448.52500890322</v>
      </c>
      <c r="G40" s="62">
        <v>20308.301612903226</v>
      </c>
      <c r="H40" s="62">
        <v>1379.9832258064516</v>
      </c>
      <c r="I40" s="62">
        <f t="shared" si="1"/>
        <v>18760.24017019354</v>
      </c>
      <c r="J40" s="36">
        <f t="shared" si="2"/>
        <v>0.06913413977813067</v>
      </c>
      <c r="K40" s="19"/>
    </row>
    <row r="41" spans="1:11" ht="12" customHeight="1">
      <c r="A41" s="35">
        <v>1998</v>
      </c>
      <c r="B41" s="48">
        <f>'[1]Pop'!$B219</f>
        <v>274.626</v>
      </c>
      <c r="C41" s="62">
        <v>11732.729806451614</v>
      </c>
      <c r="D41" s="62">
        <v>12465.89235</v>
      </c>
      <c r="E41" s="62">
        <v>1379.9832258064516</v>
      </c>
      <c r="F41" s="62">
        <f t="shared" si="0"/>
        <v>25578.60538225807</v>
      </c>
      <c r="G41" s="62">
        <v>10167.446536774194</v>
      </c>
      <c r="H41" s="62">
        <v>91.22477419354838</v>
      </c>
      <c r="I41" s="62">
        <f t="shared" si="1"/>
        <v>15319.934071290327</v>
      </c>
      <c r="J41" s="36">
        <f t="shared" si="2"/>
        <v>0.05578471838533252</v>
      </c>
      <c r="K41" s="19"/>
    </row>
    <row r="42" spans="1:11" ht="12" customHeight="1">
      <c r="A42" s="35">
        <v>1999</v>
      </c>
      <c r="B42" s="48">
        <f>'[1]Pop'!$B220</f>
        <v>277.79</v>
      </c>
      <c r="C42" s="62">
        <v>30520.257662337666</v>
      </c>
      <c r="D42" s="62">
        <v>12712.89665</v>
      </c>
      <c r="E42" s="62">
        <v>91.22477419354838</v>
      </c>
      <c r="F42" s="62">
        <f t="shared" si="0"/>
        <v>43324.37908653122</v>
      </c>
      <c r="G42" s="62">
        <v>11326.536574025975</v>
      </c>
      <c r="H42" s="62">
        <v>5608.839480519481</v>
      </c>
      <c r="I42" s="62">
        <f aca="true" t="shared" si="3" ref="I42:I47">F42-SUM(G42,H42)</f>
        <v>26389.00303198576</v>
      </c>
      <c r="J42" s="36">
        <f t="shared" si="2"/>
        <v>0.09499623108098118</v>
      </c>
      <c r="K42" s="19"/>
    </row>
    <row r="43" spans="1:11" ht="12" customHeight="1">
      <c r="A43" s="35">
        <v>2000</v>
      </c>
      <c r="B43" s="48">
        <f>'[1]Pop'!$B221</f>
        <v>280.976</v>
      </c>
      <c r="C43" s="62">
        <v>17413.82157434402</v>
      </c>
      <c r="D43" s="62">
        <v>11650.17835</v>
      </c>
      <c r="E43" s="62">
        <v>5608.839480519481</v>
      </c>
      <c r="F43" s="62">
        <f t="shared" si="0"/>
        <v>34672.8394048635</v>
      </c>
      <c r="G43" s="62">
        <v>14701.496432069971</v>
      </c>
      <c r="H43" s="62">
        <v>1883.3949854227405</v>
      </c>
      <c r="I43" s="62">
        <f t="shared" si="3"/>
        <v>18087.94798737079</v>
      </c>
      <c r="J43" s="36">
        <f t="shared" si="2"/>
        <v>0.06437541991974685</v>
      </c>
      <c r="K43" s="19"/>
    </row>
    <row r="44" spans="1:11" ht="12" customHeight="1">
      <c r="A44" s="37">
        <v>2001</v>
      </c>
      <c r="B44" s="49">
        <f>'[1]Pop'!$B222</f>
        <v>283.920402</v>
      </c>
      <c r="C44" s="64">
        <v>38088.4</v>
      </c>
      <c r="D44" s="64">
        <v>15195.0925</v>
      </c>
      <c r="E44" s="64">
        <v>1883.3949854227405</v>
      </c>
      <c r="F44" s="64">
        <f aca="true" t="shared" si="4" ref="F44:F49">SUM(C44,D44,E44)</f>
        <v>55166.88748542274</v>
      </c>
      <c r="G44" s="64">
        <v>22529.294000000005</v>
      </c>
      <c r="H44" s="64">
        <v>6764.72</v>
      </c>
      <c r="I44" s="64">
        <f t="shared" si="3"/>
        <v>25872.873485422733</v>
      </c>
      <c r="J44" s="38">
        <f t="shared" si="2"/>
        <v>0.09112720784828535</v>
      </c>
      <c r="K44" s="19"/>
    </row>
    <row r="45" spans="1:11" ht="12" customHeight="1">
      <c r="A45" s="37">
        <v>2002</v>
      </c>
      <c r="B45" s="49">
        <f>'[1]Pop'!$B223</f>
        <v>286.78756</v>
      </c>
      <c r="C45" s="64">
        <v>15262.32</v>
      </c>
      <c r="D45" s="64">
        <v>16386.8125</v>
      </c>
      <c r="E45" s="64">
        <v>6764.72</v>
      </c>
      <c r="F45" s="64">
        <f t="shared" si="4"/>
        <v>38413.8525</v>
      </c>
      <c r="G45" s="64">
        <v>9929.384</v>
      </c>
      <c r="H45" s="64">
        <v>5929.6</v>
      </c>
      <c r="I45" s="64">
        <f t="shared" si="3"/>
        <v>22554.8685</v>
      </c>
      <c r="J45" s="38">
        <f t="shared" si="2"/>
        <v>0.07864660691698064</v>
      </c>
      <c r="K45" s="19"/>
    </row>
    <row r="46" spans="1:11" ht="12" customHeight="1">
      <c r="A46" s="37">
        <v>2003</v>
      </c>
      <c r="B46" s="49">
        <f>'[1]Pop'!$B224</f>
        <v>289.517581</v>
      </c>
      <c r="C46" s="64">
        <v>29489.58227848101</v>
      </c>
      <c r="D46" s="64">
        <v>10901.5255</v>
      </c>
      <c r="E46" s="64">
        <v>5929.6</v>
      </c>
      <c r="F46" s="64">
        <f t="shared" si="4"/>
        <v>46320.70777848101</v>
      </c>
      <c r="G46" s="64">
        <v>25588.728101265828</v>
      </c>
      <c r="H46" s="64">
        <v>3621.7025316455697</v>
      </c>
      <c r="I46" s="64">
        <f t="shared" si="3"/>
        <v>17110.277145569613</v>
      </c>
      <c r="J46" s="38">
        <f t="shared" si="2"/>
        <v>0.05909926812206134</v>
      </c>
      <c r="K46" s="19"/>
    </row>
    <row r="47" spans="1:11" ht="12" customHeight="1">
      <c r="A47" s="37">
        <v>2004</v>
      </c>
      <c r="B47" s="49">
        <f>'[1]Pop'!$B225</f>
        <v>292.19189</v>
      </c>
      <c r="C47" s="64">
        <v>27189.407741935484</v>
      </c>
      <c r="D47" s="64">
        <v>12768.2415</v>
      </c>
      <c r="E47" s="64">
        <v>3621.7025316455697</v>
      </c>
      <c r="F47" s="64">
        <f t="shared" si="4"/>
        <v>43579.35177358105</v>
      </c>
      <c r="G47" s="64">
        <v>21686.824258064516</v>
      </c>
      <c r="H47" s="64">
        <v>1063.1419354838708</v>
      </c>
      <c r="I47" s="64">
        <f t="shared" si="3"/>
        <v>20829.385580032664</v>
      </c>
      <c r="J47" s="38">
        <f t="shared" si="2"/>
        <v>0.07128666569093572</v>
      </c>
      <c r="K47" s="19"/>
    </row>
    <row r="48" spans="1:11" ht="12" customHeight="1">
      <c r="A48" s="37">
        <v>2005</v>
      </c>
      <c r="B48" s="49">
        <f>'[1]Pop'!$B226</f>
        <v>294.914085</v>
      </c>
      <c r="C48" s="64">
        <v>20022.98307692308</v>
      </c>
      <c r="D48" s="64">
        <v>12081.6265</v>
      </c>
      <c r="E48" s="64">
        <v>1063.1419354838708</v>
      </c>
      <c r="F48" s="64">
        <f t="shared" si="4"/>
        <v>33167.751512406954</v>
      </c>
      <c r="G48" s="64">
        <v>26034.895118367567</v>
      </c>
      <c r="H48" s="64">
        <v>535.0046153846154</v>
      </c>
      <c r="I48" s="64">
        <f aca="true" t="shared" si="5" ref="I48:I53">F48-SUM(G48,H48)</f>
        <v>6597.851778654771</v>
      </c>
      <c r="J48" s="38">
        <f aca="true" t="shared" si="6" ref="J48:J53">I48/B48/1000</f>
        <v>0.02237211484373414</v>
      </c>
      <c r="K48" s="19"/>
    </row>
    <row r="49" spans="1:11" ht="12" customHeight="1">
      <c r="A49" s="35">
        <v>2006</v>
      </c>
      <c r="B49" s="48">
        <f>'[1]Pop'!$B227</f>
        <v>297.646557</v>
      </c>
      <c r="C49" s="62">
        <v>36445.20210526316</v>
      </c>
      <c r="D49" s="62">
        <v>13534.4775</v>
      </c>
      <c r="E49" s="62">
        <v>535.0046153846154</v>
      </c>
      <c r="F49" s="62">
        <f t="shared" si="4"/>
        <v>50514.684220647774</v>
      </c>
      <c r="G49" s="62">
        <v>25202.817810526318</v>
      </c>
      <c r="H49" s="62">
        <v>2631.423157894737</v>
      </c>
      <c r="I49" s="62">
        <f t="shared" si="5"/>
        <v>22680.44325222672</v>
      </c>
      <c r="J49" s="36">
        <f t="shared" si="6"/>
        <v>0.07619924611534049</v>
      </c>
      <c r="K49" s="19"/>
    </row>
    <row r="50" spans="1:11" ht="12" customHeight="1">
      <c r="A50" s="35">
        <v>2007</v>
      </c>
      <c r="B50" s="48">
        <f>'[1]Pop'!$B228</f>
        <v>300.574481</v>
      </c>
      <c r="C50" s="62">
        <v>28567.85454545455</v>
      </c>
      <c r="D50" s="62">
        <v>13427.939499999999</v>
      </c>
      <c r="E50" s="62">
        <v>2631.423157894737</v>
      </c>
      <c r="F50" s="62">
        <f aca="true" t="shared" si="7" ref="F50:F61">SUM(C50,D50,E50)</f>
        <v>44627.21720334928</v>
      </c>
      <c r="G50" s="62">
        <v>27014.067785123967</v>
      </c>
      <c r="H50" s="62">
        <v>1933.9636363636364</v>
      </c>
      <c r="I50" s="62">
        <f t="shared" si="5"/>
        <v>15679.185781861677</v>
      </c>
      <c r="J50" s="36">
        <f t="shared" si="6"/>
        <v>0.05216406173171327</v>
      </c>
      <c r="K50" s="19"/>
    </row>
    <row r="51" spans="1:11" ht="12" customHeight="1">
      <c r="A51" s="35">
        <v>2008</v>
      </c>
      <c r="B51" s="48">
        <f>'[1]Pop'!$B229</f>
        <v>303.506469</v>
      </c>
      <c r="C51" s="62">
        <v>26173.083333333336</v>
      </c>
      <c r="D51" s="62">
        <v>10010.0535</v>
      </c>
      <c r="E51" s="62">
        <v>1933.9636363636364</v>
      </c>
      <c r="F51" s="62">
        <f t="shared" si="7"/>
        <v>38117.100469696976</v>
      </c>
      <c r="G51" s="62">
        <v>22267.222583333332</v>
      </c>
      <c r="H51" s="62">
        <v>1183.6666666666667</v>
      </c>
      <c r="I51" s="62">
        <f t="shared" si="5"/>
        <v>14666.211219696976</v>
      </c>
      <c r="J51" s="36">
        <f t="shared" si="6"/>
        <v>0.0483225654728861</v>
      </c>
      <c r="K51" s="19"/>
    </row>
    <row r="52" spans="1:11" ht="12" customHeight="1">
      <c r="A52" s="35">
        <v>2009</v>
      </c>
      <c r="B52" s="48">
        <f>'[1]Pop'!$B230</f>
        <v>306.207719</v>
      </c>
      <c r="C52" s="62">
        <v>36766.92173913044</v>
      </c>
      <c r="D52" s="62">
        <v>8107.981900000001</v>
      </c>
      <c r="E52" s="62">
        <v>1183.6666666666667</v>
      </c>
      <c r="F52" s="62">
        <f t="shared" si="7"/>
        <v>46058.570305797104</v>
      </c>
      <c r="G52" s="62">
        <v>30644.09986956522</v>
      </c>
      <c r="H52" s="62">
        <v>2307.0376811594206</v>
      </c>
      <c r="I52" s="62">
        <f t="shared" si="5"/>
        <v>13107.432755072463</v>
      </c>
      <c r="J52" s="36">
        <f t="shared" si="6"/>
        <v>0.042805690195786554</v>
      </c>
      <c r="K52" s="19"/>
    </row>
    <row r="53" spans="1:11" ht="12" customHeight="1">
      <c r="A53" s="35">
        <v>2010</v>
      </c>
      <c r="B53" s="48">
        <f>'[1]Pop'!$B231</f>
        <v>308.833264</v>
      </c>
      <c r="C53" s="62">
        <v>20808.369811320757</v>
      </c>
      <c r="D53" s="62">
        <v>10883.404037999999</v>
      </c>
      <c r="E53" s="62">
        <v>2307.0376811594206</v>
      </c>
      <c r="F53" s="62">
        <f t="shared" si="7"/>
        <v>33998.811530480176</v>
      </c>
      <c r="G53" s="62">
        <v>16837.790094339623</v>
      </c>
      <c r="H53" s="62">
        <v>2283.3937106918243</v>
      </c>
      <c r="I53" s="62">
        <f t="shared" si="5"/>
        <v>14877.627725448729</v>
      </c>
      <c r="J53" s="36">
        <f t="shared" si="6"/>
        <v>0.04817365698485358</v>
      </c>
      <c r="K53" s="19"/>
    </row>
    <row r="54" spans="1:11" ht="12" customHeight="1">
      <c r="A54" s="88">
        <v>2011</v>
      </c>
      <c r="B54" s="89">
        <f>'[1]Pop'!$B232</f>
        <v>310.946962</v>
      </c>
      <c r="C54" s="92">
        <v>29084.918260869563</v>
      </c>
      <c r="D54" s="92">
        <v>9616.849813</v>
      </c>
      <c r="E54" s="92">
        <v>2283.3937106918243</v>
      </c>
      <c r="F54" s="92">
        <f t="shared" si="7"/>
        <v>40985.16178456139</v>
      </c>
      <c r="G54" s="92">
        <v>20851.00490521739</v>
      </c>
      <c r="H54" s="92">
        <v>2969.404347826087</v>
      </c>
      <c r="I54" s="92">
        <f aca="true" t="shared" si="8" ref="I54:I59">F54-SUM(G54,H54)</f>
        <v>17164.752531517912</v>
      </c>
      <c r="J54" s="95">
        <f aca="true" t="shared" si="9" ref="J54:J59">I54/B54/1000</f>
        <v>0.055201544408457384</v>
      </c>
      <c r="K54" s="19"/>
    </row>
    <row r="55" spans="1:11" ht="12" customHeight="1">
      <c r="A55" s="88">
        <v>2012</v>
      </c>
      <c r="B55" s="89">
        <f>'[1]Pop'!$B233</f>
        <v>313.149997</v>
      </c>
      <c r="C55" s="92">
        <v>27690.56</v>
      </c>
      <c r="D55" s="92">
        <v>15235.476078500002</v>
      </c>
      <c r="E55" s="92">
        <v>2969.404347826087</v>
      </c>
      <c r="F55" s="92">
        <f t="shared" si="7"/>
        <v>45895.44042632609</v>
      </c>
      <c r="G55" s="92">
        <v>26519.304122</v>
      </c>
      <c r="H55" s="92">
        <v>870.4000000000001</v>
      </c>
      <c r="I55" s="92">
        <f t="shared" si="8"/>
        <v>18505.736304326085</v>
      </c>
      <c r="J55" s="95">
        <f t="shared" si="9"/>
        <v>0.05909543822964203</v>
      </c>
      <c r="K55" s="19"/>
    </row>
    <row r="56" spans="1:11" ht="12" customHeight="1">
      <c r="A56" s="88">
        <v>2013</v>
      </c>
      <c r="B56" s="89">
        <f>'[1]Pop'!$B234</f>
        <v>315.335976</v>
      </c>
      <c r="C56" s="92">
        <v>36673.066666666666</v>
      </c>
      <c r="D56" s="92">
        <v>14533.2498445</v>
      </c>
      <c r="E56" s="92">
        <v>870.4000000000001</v>
      </c>
      <c r="F56" s="92">
        <f t="shared" si="7"/>
        <v>52076.71651116667</v>
      </c>
      <c r="G56" s="92">
        <v>32030.77977948718</v>
      </c>
      <c r="H56" s="92">
        <v>4022.8923076923074</v>
      </c>
      <c r="I56" s="92">
        <f t="shared" si="8"/>
        <v>16023.04442398718</v>
      </c>
      <c r="J56" s="95">
        <f t="shared" si="9"/>
        <v>0.05081261144775685</v>
      </c>
      <c r="K56" s="19"/>
    </row>
    <row r="57" spans="1:11" ht="12" customHeight="1">
      <c r="A57" s="135" t="s">
        <v>91</v>
      </c>
      <c r="B57" s="89">
        <f>'[1]Pop'!$B235</f>
        <v>317.519206</v>
      </c>
      <c r="C57" s="92">
        <v>26058.675</v>
      </c>
      <c r="D57" s="92">
        <v>10861.323923</v>
      </c>
      <c r="E57" s="92">
        <v>4022.8923076923074</v>
      </c>
      <c r="F57" s="92">
        <f t="shared" si="7"/>
        <v>40942.89123069231</v>
      </c>
      <c r="G57" s="92">
        <v>16001.64674</v>
      </c>
      <c r="H57" s="92">
        <v>1289.2675</v>
      </c>
      <c r="I57" s="92">
        <f t="shared" si="8"/>
        <v>23651.97699069231</v>
      </c>
      <c r="J57" s="95">
        <f t="shared" si="9"/>
        <v>0.0744899097243658</v>
      </c>
      <c r="K57" s="19"/>
    </row>
    <row r="58" spans="1:11" ht="12" customHeight="1">
      <c r="A58" s="88">
        <v>2015</v>
      </c>
      <c r="B58" s="89">
        <f>'[1]Pop'!$B236</f>
        <v>319.83219</v>
      </c>
      <c r="C58" s="92">
        <v>22760.784</v>
      </c>
      <c r="D58" s="92">
        <v>9224.0498255</v>
      </c>
      <c r="E58" s="92">
        <v>1289.2675</v>
      </c>
      <c r="F58" s="92">
        <f t="shared" si="7"/>
        <v>33274.1013255</v>
      </c>
      <c r="G58" s="92">
        <v>19298.44941672</v>
      </c>
      <c r="H58" s="92">
        <v>210.86079999999998</v>
      </c>
      <c r="I58" s="92">
        <f t="shared" si="8"/>
        <v>13764.791108780002</v>
      </c>
      <c r="J58" s="95">
        <f t="shared" si="9"/>
        <v>0.04303754137061688</v>
      </c>
      <c r="K58" s="19"/>
    </row>
    <row r="59" spans="1:11" ht="12" customHeight="1">
      <c r="A59" s="149">
        <v>2016</v>
      </c>
      <c r="B59" s="150">
        <f>'[1]Pop'!$B237</f>
        <v>322.114094</v>
      </c>
      <c r="C59" s="153">
        <v>34365</v>
      </c>
      <c r="D59" s="153">
        <v>11508.0665455</v>
      </c>
      <c r="E59" s="153">
        <v>210.86079999999998</v>
      </c>
      <c r="F59" s="153">
        <f t="shared" si="7"/>
        <v>46083.9273455</v>
      </c>
      <c r="G59" s="153">
        <v>25372.08695367021</v>
      </c>
      <c r="H59" s="153">
        <v>3106.3563829787236</v>
      </c>
      <c r="I59" s="153">
        <f t="shared" si="8"/>
        <v>17605.48400885107</v>
      </c>
      <c r="J59" s="156">
        <f t="shared" si="9"/>
        <v>0.05465604994251219</v>
      </c>
      <c r="K59" s="19"/>
    </row>
    <row r="60" spans="1:11" ht="12" customHeight="1">
      <c r="A60" s="149">
        <v>2017</v>
      </c>
      <c r="B60" s="150">
        <f>'[1]Pop'!$B238</f>
        <v>324.296746</v>
      </c>
      <c r="C60" s="153">
        <v>25514.64</v>
      </c>
      <c r="D60" s="153">
        <v>13775.039766999998</v>
      </c>
      <c r="E60" s="153">
        <v>3106.3563829787236</v>
      </c>
      <c r="F60" s="153">
        <f t="shared" si="7"/>
        <v>42396.03614997872</v>
      </c>
      <c r="G60" s="153">
        <v>20039.326137999997</v>
      </c>
      <c r="H60" s="153">
        <v>1401.04</v>
      </c>
      <c r="I60" s="153">
        <f>F60-SUM(G60,H60)</f>
        <v>20955.67001197872</v>
      </c>
      <c r="J60" s="156">
        <f>I60/B60/1000</f>
        <v>0.06461881061236031</v>
      </c>
      <c r="K60" s="19"/>
    </row>
    <row r="61" spans="1:11" ht="12" customHeight="1" thickBot="1">
      <c r="A61" s="136">
        <v>2018</v>
      </c>
      <c r="B61" s="137">
        <f>'[1]Pop'!$B239</f>
        <v>326.163263</v>
      </c>
      <c r="C61" s="175">
        <v>40539.12</v>
      </c>
      <c r="D61" s="138">
        <v>16763.740768</v>
      </c>
      <c r="E61" s="175">
        <v>1401.04</v>
      </c>
      <c r="F61" s="138">
        <f t="shared" si="7"/>
        <v>58703.900768</v>
      </c>
      <c r="G61" s="138">
        <v>20622.417796</v>
      </c>
      <c r="H61" s="175">
        <v>6524.16</v>
      </c>
      <c r="I61" s="138">
        <f>F61-SUM(G61,H61)</f>
        <v>31557.322971999998</v>
      </c>
      <c r="J61" s="139">
        <f>I61/B61/1000</f>
        <v>0.09675314957834476</v>
      </c>
      <c r="K61" s="19"/>
    </row>
    <row r="62" spans="1:11" ht="12" customHeight="1" thickTop="1">
      <c r="A62" s="310" t="s">
        <v>112</v>
      </c>
      <c r="B62" s="339"/>
      <c r="C62" s="339"/>
      <c r="D62" s="339"/>
      <c r="E62" s="339"/>
      <c r="F62" s="339"/>
      <c r="G62" s="339"/>
      <c r="H62" s="339"/>
      <c r="I62" s="339"/>
      <c r="J62" s="340"/>
      <c r="K62" s="106"/>
    </row>
    <row r="63" spans="1:11" ht="12" customHeight="1">
      <c r="A63" s="216"/>
      <c r="B63" s="217"/>
      <c r="C63" s="217"/>
      <c r="D63" s="217"/>
      <c r="E63" s="217"/>
      <c r="F63" s="217"/>
      <c r="G63" s="217"/>
      <c r="H63" s="217"/>
      <c r="I63" s="217"/>
      <c r="J63" s="218"/>
      <c r="K63" s="106"/>
    </row>
    <row r="64" spans="1:11" ht="12" customHeight="1">
      <c r="A64" s="219"/>
      <c r="B64" s="220"/>
      <c r="C64" s="220"/>
      <c r="D64" s="220"/>
      <c r="E64" s="220"/>
      <c r="F64" s="220"/>
      <c r="G64" s="220"/>
      <c r="H64" s="220"/>
      <c r="I64" s="220"/>
      <c r="J64" s="221"/>
      <c r="K64" s="106"/>
    </row>
    <row r="65" spans="1:11" ht="12" customHeight="1">
      <c r="A65" s="216" t="s">
        <v>116</v>
      </c>
      <c r="B65" s="217"/>
      <c r="C65" s="217"/>
      <c r="D65" s="217"/>
      <c r="E65" s="217"/>
      <c r="F65" s="217"/>
      <c r="G65" s="217"/>
      <c r="H65" s="217"/>
      <c r="I65" s="217"/>
      <c r="J65" s="218"/>
      <c r="K65" s="105"/>
    </row>
    <row r="66" spans="3:11" ht="12" customHeight="1">
      <c r="C66" s="4"/>
      <c r="D66" s="4"/>
      <c r="E66" s="4"/>
      <c r="F66" s="4"/>
      <c r="G66" s="4"/>
      <c r="H66" s="4"/>
      <c r="I66" s="4"/>
      <c r="J66" s="4"/>
      <c r="K66" s="105"/>
    </row>
    <row r="67" spans="3:10" ht="12" customHeight="1">
      <c r="C67" s="4"/>
      <c r="D67" s="4"/>
      <c r="E67" s="4"/>
      <c r="F67" s="4"/>
      <c r="G67" s="4"/>
      <c r="H67" s="4"/>
      <c r="I67" s="4"/>
      <c r="J67" s="4"/>
    </row>
    <row r="68" spans="8:9" ht="12" customHeight="1">
      <c r="H68" s="14"/>
      <c r="I68" s="14"/>
    </row>
    <row r="69" spans="3:9" ht="12" customHeight="1">
      <c r="C69" s="14" t="s">
        <v>74</v>
      </c>
      <c r="H69" s="14"/>
      <c r="I69" s="14"/>
    </row>
    <row r="70" spans="8:9" ht="12" customHeight="1">
      <c r="H70" s="14"/>
      <c r="I70" s="14"/>
    </row>
    <row r="71" spans="8:9" ht="12" customHeight="1">
      <c r="H71" s="14"/>
      <c r="I71" s="14"/>
    </row>
    <row r="72" spans="8:9" ht="12" customHeight="1">
      <c r="H72" s="14"/>
      <c r="I72" s="14"/>
    </row>
    <row r="73" spans="8:9" ht="12" customHeight="1">
      <c r="H73" s="14"/>
      <c r="I73" s="14"/>
    </row>
    <row r="74" spans="8:9" ht="12" customHeight="1">
      <c r="H74" s="14"/>
      <c r="I74" s="14"/>
    </row>
    <row r="75" spans="8:9" ht="12" customHeight="1">
      <c r="H75" s="14"/>
      <c r="I75" s="14"/>
    </row>
    <row r="76" spans="8:9" ht="12" customHeight="1">
      <c r="H76" s="14"/>
      <c r="I76" s="14"/>
    </row>
    <row r="77" spans="8:9" ht="12" customHeight="1">
      <c r="H77" s="14"/>
      <c r="I77" s="14"/>
    </row>
    <row r="78" ht="12" customHeight="1">
      <c r="I78" s="14"/>
    </row>
    <row r="79" ht="12" customHeight="1">
      <c r="I79" s="14"/>
    </row>
    <row r="80" ht="12" customHeight="1">
      <c r="I80" s="14"/>
    </row>
    <row r="81" ht="12" customHeight="1">
      <c r="I81" s="14"/>
    </row>
    <row r="82" ht="12" customHeight="1">
      <c r="I82" s="14"/>
    </row>
    <row r="83" ht="12" customHeight="1">
      <c r="I83" s="14"/>
    </row>
    <row r="84" ht="12" customHeight="1">
      <c r="I84" s="14"/>
    </row>
    <row r="85" ht="12" customHeight="1">
      <c r="I85" s="14"/>
    </row>
    <row r="86" ht="12" customHeight="1">
      <c r="I86" s="14"/>
    </row>
  </sheetData>
  <sheetProtection/>
  <mergeCells count="18">
    <mergeCell ref="I1:J1"/>
    <mergeCell ref="A1:H1"/>
    <mergeCell ref="C7:I7"/>
    <mergeCell ref="I4:I6"/>
    <mergeCell ref="A2:A6"/>
    <mergeCell ref="A62:J63"/>
    <mergeCell ref="C3:C6"/>
    <mergeCell ref="J4:J6"/>
    <mergeCell ref="A65:J65"/>
    <mergeCell ref="A64:J64"/>
    <mergeCell ref="B2:B6"/>
    <mergeCell ref="D3:D6"/>
    <mergeCell ref="G3:G6"/>
    <mergeCell ref="G2:H2"/>
    <mergeCell ref="I2:J3"/>
    <mergeCell ref="E3:E6"/>
    <mergeCell ref="F3:F6"/>
    <mergeCell ref="H3:H6"/>
  </mergeCells>
  <printOptions horizontalCentered="1" verticalCentered="1"/>
  <pageMargins left="0.5" right="0.5" top="0.5" bottom="0.5" header="0.199305556" footer="0.199305556"/>
  <pageSetup fitToHeight="1" fitToWidth="1" horizontalDpi="600" verticalDpi="600" orientation="landscape" scale="71" r:id="rId1"/>
  <ignoredErrors>
    <ignoredError sqref="A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Andrzej Blazejczyk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Nuts: Per capita availability, by type product</dc:title>
  <dc:subject>Agricultural economics</dc:subject>
  <dc:creator>Andrzej Blazejczyk</dc:creator>
  <cp:keywords>Nuts, food consumption, food availability, per capita, tree nuts, peanuts, almonds, filberts, pecans, walnuts, macadamias, pistachios, coconuts, U.S. Department of Agriculture, USDA, Economic Research Service, ERS</cp:keywords>
  <dc:description/>
  <cp:lastModifiedBy>Blazejczyk, Andrzej - REE-ERS, Kansas City, MO</cp:lastModifiedBy>
  <cp:lastPrinted>2012-06-04T20:02:01Z</cp:lastPrinted>
  <dcterms:created xsi:type="dcterms:W3CDTF">1999-10-26T17:22:49Z</dcterms:created>
  <dcterms:modified xsi:type="dcterms:W3CDTF">2021-01-04T16:34:00Z</dcterms:modified>
  <cp:category>Food Availability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