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30" windowHeight="8145" activeTab="0"/>
  </bookViews>
  <sheets>
    <sheet name="TableofContents" sheetId="1" r:id="rId1"/>
    <sheet name="Totals" sheetId="2" r:id="rId2"/>
    <sheet name="Foodgroups" sheetId="3" r:id="rId3"/>
  </sheets>
  <definedNames/>
  <calcPr fullCalcOnLoad="1"/>
</workbook>
</file>

<file path=xl/sharedStrings.xml><?xml version="1.0" encoding="utf-8"?>
<sst xmlns="http://schemas.openxmlformats.org/spreadsheetml/2006/main" count="3164" uniqueCount="824">
  <si>
    <t>Filename:</t>
  </si>
  <si>
    <t>nutrients.xls</t>
  </si>
  <si>
    <t>Worksheets:</t>
  </si>
  <si>
    <t>Nutrients and other components of the U.S. food supply</t>
  </si>
  <si>
    <t>Nutrients contributed from major food groups</t>
  </si>
  <si>
    <t>Food group</t>
  </si>
  <si>
    <t>Food energy</t>
  </si>
  <si>
    <t>Carbohydrates</t>
  </si>
  <si>
    <t>Protein</t>
  </si>
  <si>
    <t>Fat</t>
  </si>
  <si>
    <t>Cholesterol</t>
  </si>
  <si>
    <t>Dietary fiber</t>
  </si>
  <si>
    <t>Vitamins</t>
  </si>
  <si>
    <t>Minerals</t>
  </si>
  <si>
    <t>Total</t>
  </si>
  <si>
    <t>Saturated</t>
  </si>
  <si>
    <t>Monounsaturated</t>
  </si>
  <si>
    <t>Polyunsaturated</t>
  </si>
  <si>
    <t>Vitamin A</t>
  </si>
  <si>
    <t>Carotene</t>
  </si>
  <si>
    <t>Vitamin E</t>
  </si>
  <si>
    <t>Vitamin C</t>
  </si>
  <si>
    <t>Thiamin</t>
  </si>
  <si>
    <t>Riboflavin</t>
  </si>
  <si>
    <t>Niacin</t>
  </si>
  <si>
    <t>Vitamin B6</t>
  </si>
  <si>
    <t>Folate (DFE)</t>
  </si>
  <si>
    <t>Vitamin B12</t>
  </si>
  <si>
    <t>Calcium</t>
  </si>
  <si>
    <t>Phosphorus</t>
  </si>
  <si>
    <t>Magnesium</t>
  </si>
  <si>
    <t>Iron</t>
  </si>
  <si>
    <t>Zinc</t>
  </si>
  <si>
    <t>Copper</t>
  </si>
  <si>
    <t>Potassium</t>
  </si>
  <si>
    <t>Selenium</t>
  </si>
  <si>
    <t>Sodium</t>
  </si>
  <si>
    <t>Meat, poultry, and fish</t>
  </si>
  <si>
    <t>Eggs</t>
  </si>
  <si>
    <t>*</t>
  </si>
  <si>
    <t xml:space="preserve">    Citrus</t>
  </si>
  <si>
    <t xml:space="preserve">    Noncitrus</t>
  </si>
  <si>
    <t>Legumes, nuts, and soy</t>
  </si>
  <si>
    <t xml:space="preserve">    White potatoes</t>
  </si>
  <si>
    <t xml:space="preserve">    Dark green, deep yellow</t>
  </si>
  <si>
    <t xml:space="preserve">    Other vegetables</t>
  </si>
  <si>
    <t>Grain products</t>
  </si>
  <si>
    <t>Sugars and sweeteners</t>
  </si>
  <si>
    <t>Year</t>
  </si>
  <si>
    <t>Carbo-      hydrates</t>
  </si>
  <si>
    <t>Dietary           fiber</t>
  </si>
  <si>
    <t>Monoun-saturated</t>
  </si>
  <si>
    <t>Folate
(DFE)</t>
  </si>
  <si>
    <t>----------------------------------- Milligrams --------------------------------</t>
  </si>
  <si>
    <t>----- Micrograms -----</t>
  </si>
  <si>
    <t>----------------------------------------- Milligrams -------------------------------------------</t>
  </si>
  <si>
    <r>
      <t>U.S. food supply:  Nutrients and other food components, per capita per day</t>
    </r>
    <r>
      <rPr>
        <b/>
        <vertAlign val="superscript"/>
        <sz val="8"/>
        <rFont val="Arial"/>
        <family val="2"/>
      </rPr>
      <t>1</t>
    </r>
  </si>
  <si>
    <t>Vitamin A (RAE)</t>
  </si>
  <si>
    <t>Vitamin A (RE)</t>
  </si>
  <si>
    <t>Total fat</t>
  </si>
  <si>
    <t>Milligrams ATE</t>
  </si>
  <si>
    <t/>
  </si>
  <si>
    <r>
      <rPr>
        <vertAlign val="superscript"/>
        <sz val="8"/>
        <rFont val="Arial"/>
        <family val="2"/>
      </rPr>
      <t>1</t>
    </r>
    <r>
      <rPr>
        <sz val="8"/>
        <rFont val="Arial"/>
        <family val="2"/>
      </rPr>
      <t xml:space="preserve">Data are based on ERS estimates of per capita quantities of food available for consumption, on imputed consumption data for foods no longer reported by ERS. Center for Nutrition Policy and Promotion (CNPP) of quantities of produce from home gardens.  </t>
    </r>
  </si>
  <si>
    <t>*Less than 0.05 but more than 0.</t>
  </si>
  <si>
    <t>--- Grams ---</t>
  </si>
  <si>
    <t>Milligrams Alpha-TE</t>
  </si>
  <si>
    <t>- Micrograms RE -</t>
  </si>
  <si>
    <t>- Micrograms RAE -</t>
  </si>
  <si>
    <t>-- Micrograms --</t>
  </si>
  <si>
    <t>-- Millgrams --</t>
  </si>
  <si>
    <t>-- Milligrams --</t>
  </si>
  <si>
    <t>------------------------------------------------ Grams ------------------------------------------------</t>
  </si>
  <si>
    <t>-- Kilocalories --</t>
  </si>
  <si>
    <t>-- '% of total --</t>
  </si>
  <si>
    <t>--- Grams --</t>
  </si>
  <si>
    <t>-- Grams --</t>
  </si>
  <si>
    <t xml:space="preserve">Micrograms RAE </t>
  </si>
  <si>
    <t>-- Milli grams --</t>
  </si>
  <si>
    <r>
      <t>Dairy products</t>
    </r>
    <r>
      <rPr>
        <b/>
        <vertAlign val="superscript"/>
        <sz val="8"/>
        <rFont val="Arial"/>
        <family val="2"/>
      </rPr>
      <t>2</t>
    </r>
  </si>
  <si>
    <r>
      <t>Fats and oils</t>
    </r>
    <r>
      <rPr>
        <b/>
        <vertAlign val="superscript"/>
        <sz val="8"/>
        <rFont val="Arial"/>
        <family val="2"/>
      </rPr>
      <t>3</t>
    </r>
  </si>
  <si>
    <r>
      <t>Fruits</t>
    </r>
    <r>
      <rPr>
        <b/>
        <vertAlign val="superscript"/>
        <sz val="8"/>
        <rFont val="Arial"/>
        <family val="2"/>
      </rPr>
      <t>4</t>
    </r>
  </si>
  <si>
    <r>
      <t>Vegetables</t>
    </r>
    <r>
      <rPr>
        <b/>
        <vertAlign val="superscript"/>
        <sz val="8"/>
        <rFont val="Arial"/>
        <family val="2"/>
      </rPr>
      <t>4</t>
    </r>
  </si>
  <si>
    <r>
      <t>Miscellaneous</t>
    </r>
    <r>
      <rPr>
        <b/>
        <vertAlign val="superscript"/>
        <sz val="8"/>
        <rFont val="Arial"/>
        <family val="2"/>
      </rPr>
      <t>5</t>
    </r>
  </si>
  <si>
    <r>
      <rPr>
        <vertAlign val="superscript"/>
        <sz val="8"/>
        <rFont val="Arial"/>
        <family val="2"/>
      </rPr>
      <t>1</t>
    </r>
    <r>
      <rPr>
        <sz val="8"/>
        <rFont val="Arial"/>
        <family val="2"/>
      </rPr>
      <t xml:space="preserve">Percentages for food groups are based on aggregate nutrient data from table 39. </t>
    </r>
    <r>
      <rPr>
        <vertAlign val="superscript"/>
        <sz val="8"/>
        <rFont val="Arial"/>
        <family val="2"/>
      </rPr>
      <t>2</t>
    </r>
    <r>
      <rPr>
        <sz val="8"/>
        <rFont val="Arial"/>
        <family val="2"/>
      </rPr>
      <t xml:space="preserve">Excludes butter. </t>
    </r>
    <r>
      <rPr>
        <vertAlign val="superscript"/>
        <sz val="8"/>
        <rFont val="Arial"/>
        <family val="2"/>
      </rPr>
      <t>3</t>
    </r>
    <r>
      <rPr>
        <sz val="8"/>
        <rFont val="Arial"/>
        <family val="2"/>
      </rPr>
      <t xml:space="preserve">Includes butter. </t>
    </r>
    <r>
      <rPr>
        <vertAlign val="superscript"/>
        <sz val="8"/>
        <rFont val="Arial"/>
        <family val="2"/>
      </rPr>
      <t>4</t>
    </r>
    <r>
      <rPr>
        <sz val="8"/>
        <rFont val="Arial"/>
        <family val="2"/>
      </rPr>
      <t xml:space="preserve">Totals may not add due to rounding. </t>
    </r>
    <r>
      <rPr>
        <vertAlign val="superscript"/>
        <sz val="8"/>
        <rFont val="Arial"/>
        <family val="2"/>
      </rPr>
      <t>5</t>
    </r>
    <r>
      <rPr>
        <sz val="8"/>
        <rFont val="Arial"/>
        <family val="2"/>
      </rPr>
      <t>Coffee, tea, spices, chocolate liquor equivalent of cocoa beans, and fortification not assigned to a particular group.</t>
    </r>
  </si>
  <si>
    <t>-- Kilo-calories --</t>
  </si>
  <si>
    <t>3400</t>
  </si>
  <si>
    <t>3300</t>
  </si>
  <si>
    <t>3200</t>
  </si>
  <si>
    <t>3100</t>
  </si>
  <si>
    <t>3500</t>
  </si>
  <si>
    <t>3600</t>
  </si>
  <si>
    <t>3700</t>
  </si>
  <si>
    <t>3800</t>
  </si>
  <si>
    <t>3900</t>
  </si>
  <si>
    <t>4000</t>
  </si>
  <si>
    <t>4200</t>
  </si>
  <si>
    <t>4100</t>
  </si>
  <si>
    <t>499</t>
  </si>
  <si>
    <t>498</t>
  </si>
  <si>
    <t>492</t>
  </si>
  <si>
    <t>493</t>
  </si>
  <si>
    <t>486</t>
  </si>
  <si>
    <t>483</t>
  </si>
  <si>
    <t>473</t>
  </si>
  <si>
    <t>472</t>
  </si>
  <si>
    <t>468</t>
  </si>
  <si>
    <t>480</t>
  </si>
  <si>
    <t>460</t>
  </si>
  <si>
    <t>445</t>
  </si>
  <si>
    <t>485</t>
  </si>
  <si>
    <t>474</t>
  </si>
  <si>
    <t>482</t>
  </si>
  <si>
    <t>488</t>
  </si>
  <si>
    <t>489</t>
  </si>
  <si>
    <t>494</t>
  </si>
  <si>
    <t>484</t>
  </si>
  <si>
    <t>471</t>
  </si>
  <si>
    <t>457</t>
  </si>
  <si>
    <t>446</t>
  </si>
  <si>
    <t>438</t>
  </si>
  <si>
    <t>444</t>
  </si>
  <si>
    <t>447</t>
  </si>
  <si>
    <t>441</t>
  </si>
  <si>
    <t>449</t>
  </si>
  <si>
    <t>439</t>
  </si>
  <si>
    <t>455</t>
  </si>
  <si>
    <t>442</t>
  </si>
  <si>
    <t>433</t>
  </si>
  <si>
    <t>427</t>
  </si>
  <si>
    <t>434</t>
  </si>
  <si>
    <t>413</t>
  </si>
  <si>
    <t>414</t>
  </si>
  <si>
    <t>416</t>
  </si>
  <si>
    <t>405</t>
  </si>
  <si>
    <t>403</t>
  </si>
  <si>
    <t>399</t>
  </si>
  <si>
    <t>390</t>
  </si>
  <si>
    <t>384</t>
  </si>
  <si>
    <t>387</t>
  </si>
  <si>
    <t>388</t>
  </si>
  <si>
    <t>386</t>
  </si>
  <si>
    <t>385</t>
  </si>
  <si>
    <t>391</t>
  </si>
  <si>
    <t>394</t>
  </si>
  <si>
    <t>397</t>
  </si>
  <si>
    <t>401</t>
  </si>
  <si>
    <t>395</t>
  </si>
  <si>
    <t>409</t>
  </si>
  <si>
    <t>418</t>
  </si>
  <si>
    <t>406</t>
  </si>
  <si>
    <t>408</t>
  </si>
  <si>
    <t>432</t>
  </si>
  <si>
    <t>436</t>
  </si>
  <si>
    <t>448</t>
  </si>
  <si>
    <t>454</t>
  </si>
  <si>
    <t>452</t>
  </si>
  <si>
    <t>470</t>
  </si>
  <si>
    <t>490</t>
  </si>
  <si>
    <t>500</t>
  </si>
  <si>
    <t>503</t>
  </si>
  <si>
    <t>504</t>
  </si>
  <si>
    <t>506</t>
  </si>
  <si>
    <t>505</t>
  </si>
  <si>
    <t>495</t>
  </si>
  <si>
    <t>491</t>
  </si>
  <si>
    <t>478</t>
  </si>
  <si>
    <t>101</t>
  </si>
  <si>
    <t>99</t>
  </si>
  <si>
    <t>98</t>
  </si>
  <si>
    <t>97</t>
  </si>
  <si>
    <t>95</t>
  </si>
  <si>
    <t>94</t>
  </si>
  <si>
    <t>93</t>
  </si>
  <si>
    <t>92</t>
  </si>
  <si>
    <t>91</t>
  </si>
  <si>
    <t>88</t>
  </si>
  <si>
    <t>90</t>
  </si>
  <si>
    <t>89</t>
  </si>
  <si>
    <t>86</t>
  </si>
  <si>
    <t>102</t>
  </si>
  <si>
    <t>105</t>
  </si>
  <si>
    <t>103</t>
  </si>
  <si>
    <t>96</t>
  </si>
  <si>
    <t>111</t>
  </si>
  <si>
    <t>116</t>
  </si>
  <si>
    <t>117</t>
  </si>
  <si>
    <t>113</t>
  </si>
  <si>
    <t>112</t>
  </si>
  <si>
    <t>114</t>
  </si>
  <si>
    <t>118</t>
  </si>
  <si>
    <t>119</t>
  </si>
  <si>
    <t>120</t>
  </si>
  <si>
    <t>122</t>
  </si>
  <si>
    <t>121</t>
  </si>
  <si>
    <t>124</t>
  </si>
  <si>
    <t>123</t>
  </si>
  <si>
    <t>125</t>
  </si>
  <si>
    <t>29</t>
  </si>
  <si>
    <t>28</t>
  </si>
  <si>
    <t>27</t>
  </si>
  <si>
    <t>26</t>
  </si>
  <si>
    <t>25</t>
  </si>
  <si>
    <t>23</t>
  </si>
  <si>
    <t>22</t>
  </si>
  <si>
    <t>21</t>
  </si>
  <si>
    <t>20</t>
  </si>
  <si>
    <t>19</t>
  </si>
  <si>
    <t>18</t>
  </si>
  <si>
    <t>24</t>
  </si>
  <si>
    <t>440</t>
  </si>
  <si>
    <t>430</t>
  </si>
  <si>
    <t>410</t>
  </si>
  <si>
    <t>420</t>
  </si>
  <si>
    <t>450</t>
  </si>
  <si>
    <t>510</t>
  </si>
  <si>
    <t>530</t>
  </si>
  <si>
    <t>520</t>
  </si>
  <si>
    <t>13</t>
  </si>
  <si>
    <t>12</t>
  </si>
  <si>
    <t>14</t>
  </si>
  <si>
    <t>15</t>
  </si>
  <si>
    <t>16</t>
  </si>
  <si>
    <t>17</t>
  </si>
  <si>
    <t>30</t>
  </si>
  <si>
    <t>31</t>
  </si>
  <si>
    <t>32</t>
  </si>
  <si>
    <t>33</t>
  </si>
  <si>
    <t>37</t>
  </si>
  <si>
    <t>38</t>
  </si>
  <si>
    <t>40</t>
  </si>
  <si>
    <t>41</t>
  </si>
  <si>
    <t>43</t>
  </si>
  <si>
    <t>45</t>
  </si>
  <si>
    <t>42</t>
  </si>
  <si>
    <t>44</t>
  </si>
  <si>
    <t>47</t>
  </si>
  <si>
    <t>48</t>
  </si>
  <si>
    <t>49</t>
  </si>
  <si>
    <t>46</t>
  </si>
  <si>
    <t>50</t>
  </si>
  <si>
    <t>51</t>
  </si>
  <si>
    <t>52</t>
  </si>
  <si>
    <t>53</t>
  </si>
  <si>
    <t>54</t>
  </si>
  <si>
    <t>55</t>
  </si>
  <si>
    <t>56</t>
  </si>
  <si>
    <t>58</t>
  </si>
  <si>
    <t>57</t>
  </si>
  <si>
    <t>63</t>
  </si>
  <si>
    <t>67</t>
  </si>
  <si>
    <t>65</t>
  </si>
  <si>
    <t>66</t>
  </si>
  <si>
    <t>69</t>
  </si>
  <si>
    <t>71</t>
  </si>
  <si>
    <t>70</t>
  </si>
  <si>
    <t>68</t>
  </si>
  <si>
    <t>73</t>
  </si>
  <si>
    <t>83</t>
  </si>
  <si>
    <t>84</t>
  </si>
  <si>
    <t>87</t>
  </si>
  <si>
    <t>82</t>
  </si>
  <si>
    <t>80</t>
  </si>
  <si>
    <t>75</t>
  </si>
  <si>
    <t>77</t>
  </si>
  <si>
    <t>59</t>
  </si>
  <si>
    <t>61</t>
  </si>
  <si>
    <t>62</t>
  </si>
  <si>
    <t>64</t>
  </si>
  <si>
    <t>60</t>
  </si>
  <si>
    <t>115</t>
  </si>
  <si>
    <t>127</t>
  </si>
  <si>
    <t>128</t>
  </si>
  <si>
    <t>129</t>
  </si>
  <si>
    <t>131</t>
  </si>
  <si>
    <t>126</t>
  </si>
  <si>
    <t>133</t>
  </si>
  <si>
    <t>136</t>
  </si>
  <si>
    <t>139</t>
  </si>
  <si>
    <t>138</t>
  </si>
  <si>
    <t>140</t>
  </si>
  <si>
    <t>137</t>
  </si>
  <si>
    <t>135</t>
  </si>
  <si>
    <t>134</t>
  </si>
  <si>
    <t>141</t>
  </si>
  <si>
    <t>143</t>
  </si>
  <si>
    <t>142</t>
  </si>
  <si>
    <t>145</t>
  </si>
  <si>
    <t>146</t>
  </si>
  <si>
    <t>150</t>
  </si>
  <si>
    <t>149</t>
  </si>
  <si>
    <t>147</t>
  </si>
  <si>
    <t>148</t>
  </si>
  <si>
    <t>144</t>
  </si>
  <si>
    <t>160</t>
  </si>
  <si>
    <t>166</t>
  </si>
  <si>
    <t>163</t>
  </si>
  <si>
    <t>162</t>
  </si>
  <si>
    <t>170</t>
  </si>
  <si>
    <t>176</t>
  </si>
  <si>
    <t>177</t>
  </si>
  <si>
    <t>174</t>
  </si>
  <si>
    <t>175</t>
  </si>
  <si>
    <t>169</t>
  </si>
  <si>
    <t>167</t>
  </si>
  <si>
    <t>164</t>
  </si>
  <si>
    <t>168</t>
  </si>
  <si>
    <t>172</t>
  </si>
  <si>
    <t>165</t>
  </si>
  <si>
    <t>173</t>
  </si>
  <si>
    <t>191</t>
  </si>
  <si>
    <t>192</t>
  </si>
  <si>
    <t>199</t>
  </si>
  <si>
    <t>202</t>
  </si>
  <si>
    <t>194</t>
  </si>
  <si>
    <t>196</t>
  </si>
  <si>
    <t>185</t>
  </si>
  <si>
    <t>190</t>
  </si>
  <si>
    <t>1240</t>
  </si>
  <si>
    <t>1210</t>
  </si>
  <si>
    <t>1220</t>
  </si>
  <si>
    <t>1200</t>
  </si>
  <si>
    <t>1170</t>
  </si>
  <si>
    <t>1150</t>
  </si>
  <si>
    <t>1180</t>
  </si>
  <si>
    <t>1190</t>
  </si>
  <si>
    <t>1280</t>
  </si>
  <si>
    <t>1290</t>
  </si>
  <si>
    <t>1260</t>
  </si>
  <si>
    <t>1250</t>
  </si>
  <si>
    <t>1270</t>
  </si>
  <si>
    <t>1310</t>
  </si>
  <si>
    <t>1300</t>
  </si>
  <si>
    <t>1350</t>
  </si>
  <si>
    <t>1430</t>
  </si>
  <si>
    <t>1480</t>
  </si>
  <si>
    <t>1520</t>
  </si>
  <si>
    <t>1540</t>
  </si>
  <si>
    <t>1420</t>
  </si>
  <si>
    <t>1360</t>
  </si>
  <si>
    <t>1340</t>
  </si>
  <si>
    <t>1320</t>
  </si>
  <si>
    <t>1330</t>
  </si>
  <si>
    <t>1440</t>
  </si>
  <si>
    <t>1470</t>
  </si>
  <si>
    <t>1490</t>
  </si>
  <si>
    <t>1610</t>
  </si>
  <si>
    <t>1600</t>
  </si>
  <si>
    <t>1620</t>
  </si>
  <si>
    <t>1570</t>
  </si>
  <si>
    <t>1560</t>
  </si>
  <si>
    <t>1590</t>
  </si>
  <si>
    <t>1550</t>
  </si>
  <si>
    <t>1580</t>
  </si>
  <si>
    <t>1530</t>
  </si>
  <si>
    <t>1630</t>
  </si>
  <si>
    <t>1690</t>
  </si>
  <si>
    <t>1770</t>
  </si>
  <si>
    <t>1710</t>
  </si>
  <si>
    <t>1750</t>
  </si>
  <si>
    <t>1800</t>
  </si>
  <si>
    <t>1660</t>
  </si>
  <si>
    <t>1450</t>
  </si>
  <si>
    <t>1460</t>
  </si>
  <si>
    <t>1410</t>
  </si>
  <si>
    <t>840</t>
  </si>
  <si>
    <t>830</t>
  </si>
  <si>
    <t>810</t>
  </si>
  <si>
    <t>790</t>
  </si>
  <si>
    <t>850</t>
  </si>
  <si>
    <t>890</t>
  </si>
  <si>
    <t>900</t>
  </si>
  <si>
    <t>910</t>
  </si>
  <si>
    <t>920</t>
  </si>
  <si>
    <t>880</t>
  </si>
  <si>
    <t>930</t>
  </si>
  <si>
    <t>950</t>
  </si>
  <si>
    <t>1000</t>
  </si>
  <si>
    <t>1030</t>
  </si>
  <si>
    <t>1040</t>
  </si>
  <si>
    <t>1060</t>
  </si>
  <si>
    <t>1010</t>
  </si>
  <si>
    <t>970</t>
  </si>
  <si>
    <t>940</t>
  </si>
  <si>
    <t>960</t>
  </si>
  <si>
    <t>980</t>
  </si>
  <si>
    <t>1090</t>
  </si>
  <si>
    <t>1080</t>
  </si>
  <si>
    <t>1100</t>
  </si>
  <si>
    <t>1070</t>
  </si>
  <si>
    <t>1050</t>
  </si>
  <si>
    <t>1130</t>
  </si>
  <si>
    <t>400</t>
  </si>
  <si>
    <t>540</t>
  </si>
  <si>
    <t>550</t>
  </si>
  <si>
    <t>560</t>
  </si>
  <si>
    <t>370</t>
  </si>
  <si>
    <t>350</t>
  </si>
  <si>
    <t>570</t>
  </si>
  <si>
    <t>590</t>
  </si>
  <si>
    <t>600</t>
  </si>
  <si>
    <t>580</t>
  </si>
  <si>
    <t>610</t>
  </si>
  <si>
    <t>640</t>
  </si>
  <si>
    <t>700</t>
  </si>
  <si>
    <t>780</t>
  </si>
  <si>
    <t>730</t>
  </si>
  <si>
    <t>690</t>
  </si>
  <si>
    <t>670</t>
  </si>
  <si>
    <t>630</t>
  </si>
  <si>
    <t>660</t>
  </si>
  <si>
    <t>650</t>
  </si>
  <si>
    <t>7.2</t>
  </si>
  <si>
    <t>7.3</t>
  </si>
  <si>
    <t>7.5</t>
  </si>
  <si>
    <t>8.4</t>
  </si>
  <si>
    <t>8.1</t>
  </si>
  <si>
    <t>7.6</t>
  </si>
  <si>
    <t>8.5</t>
  </si>
  <si>
    <t>8.2</t>
  </si>
  <si>
    <t>9.0</t>
  </si>
  <si>
    <t>9.3</t>
  </si>
  <si>
    <t>8.9</t>
  </si>
  <si>
    <t>9.2</t>
  </si>
  <si>
    <t>9.5</t>
  </si>
  <si>
    <t>9.8</t>
  </si>
  <si>
    <t>9.7</t>
  </si>
  <si>
    <t>10.2</t>
  </si>
  <si>
    <t>10.4</t>
  </si>
  <si>
    <t>10.6</t>
  </si>
  <si>
    <t>10.5</t>
  </si>
  <si>
    <t>10.3</t>
  </si>
  <si>
    <t>10.0</t>
  </si>
  <si>
    <t>10.8</t>
  </si>
  <si>
    <t>10.7</t>
  </si>
  <si>
    <t>10.9</t>
  </si>
  <si>
    <t>11.1</t>
  </si>
  <si>
    <t>11.0</t>
  </si>
  <si>
    <t>11.3</t>
  </si>
  <si>
    <t>11.7</t>
  </si>
  <si>
    <t>12.0</t>
  </si>
  <si>
    <t>12.2</t>
  </si>
  <si>
    <t>12.1</t>
  </si>
  <si>
    <t>12.5</t>
  </si>
  <si>
    <t>13.3</t>
  </si>
  <si>
    <t>13.0</t>
  </si>
  <si>
    <t>13.4</t>
  </si>
  <si>
    <t>13.9</t>
  </si>
  <si>
    <t>14.2</t>
  </si>
  <si>
    <t>14.6</t>
  </si>
  <si>
    <t>14.3</t>
  </si>
  <si>
    <t>14.4</t>
  </si>
  <si>
    <t>14.5</t>
  </si>
  <si>
    <t>14.8</t>
  </si>
  <si>
    <t>15.0</t>
  </si>
  <si>
    <t>15.5</t>
  </si>
  <si>
    <t>16.1</t>
  </si>
  <si>
    <t>16.3</t>
  </si>
  <si>
    <t>16.4</t>
  </si>
  <si>
    <t>17.1</t>
  </si>
  <si>
    <t>16.7</t>
  </si>
  <si>
    <t>16.5</t>
  </si>
  <si>
    <t>16.9</t>
  </si>
  <si>
    <t>17.6</t>
  </si>
  <si>
    <t>17.2</t>
  </si>
  <si>
    <t>16.8</t>
  </si>
  <si>
    <t>16.6</t>
  </si>
  <si>
    <t>17.5</t>
  </si>
  <si>
    <t>20.3</t>
  </si>
  <si>
    <t>20.6</t>
  </si>
  <si>
    <t>21.7</t>
  </si>
  <si>
    <t>21.4</t>
  </si>
  <si>
    <t>22.1</t>
  </si>
  <si>
    <t>22.4</t>
  </si>
  <si>
    <t>21.3</t>
  </si>
  <si>
    <t>21.9</t>
  </si>
  <si>
    <t>78</t>
  </si>
  <si>
    <t>81</t>
  </si>
  <si>
    <t>100</t>
  </si>
  <si>
    <t>107</t>
  </si>
  <si>
    <t>106</t>
  </si>
  <si>
    <t>85</t>
  </si>
  <si>
    <t>79</t>
  </si>
  <si>
    <t>104</t>
  </si>
  <si>
    <t>109</t>
  </si>
  <si>
    <t>110</t>
  </si>
  <si>
    <t>1.6</t>
  </si>
  <si>
    <t>1.5</t>
  </si>
  <si>
    <t>1.4</t>
  </si>
  <si>
    <t>1.3</t>
  </si>
  <si>
    <t>1.8</t>
  </si>
  <si>
    <t>2.0</t>
  </si>
  <si>
    <t>2.1</t>
  </si>
  <si>
    <t>1.9</t>
  </si>
  <si>
    <t>2.4</t>
  </si>
  <si>
    <t>2.5</t>
  </si>
  <si>
    <t>2.6</t>
  </si>
  <si>
    <t>2.7</t>
  </si>
  <si>
    <t>2.8</t>
  </si>
  <si>
    <t>2.9</t>
  </si>
  <si>
    <t>3.0</t>
  </si>
  <si>
    <t>3.1</t>
  </si>
  <si>
    <t>34</t>
  </si>
  <si>
    <t>35</t>
  </si>
  <si>
    <t>2.3</t>
  </si>
  <si>
    <t>3.2</t>
  </si>
  <si>
    <t>2.2</t>
  </si>
  <si>
    <t>1.7</t>
  </si>
  <si>
    <t>321</t>
  </si>
  <si>
    <t>319</t>
  </si>
  <si>
    <t>313</t>
  </si>
  <si>
    <t>318</t>
  </si>
  <si>
    <t>310</t>
  </si>
  <si>
    <t>302</t>
  </si>
  <si>
    <t>303</t>
  </si>
  <si>
    <t>292</t>
  </si>
  <si>
    <t>308</t>
  </si>
  <si>
    <t>309</t>
  </si>
  <si>
    <t>295</t>
  </si>
  <si>
    <t>286</t>
  </si>
  <si>
    <t>294</t>
  </si>
  <si>
    <t>306</t>
  </si>
  <si>
    <t>311</t>
  </si>
  <si>
    <t>307</t>
  </si>
  <si>
    <t>315</t>
  </si>
  <si>
    <t>316</t>
  </si>
  <si>
    <t>304</t>
  </si>
  <si>
    <t>297</t>
  </si>
  <si>
    <t>305</t>
  </si>
  <si>
    <t>312</t>
  </si>
  <si>
    <t>317</t>
  </si>
  <si>
    <t>320</t>
  </si>
  <si>
    <t>342</t>
  </si>
  <si>
    <t>338</t>
  </si>
  <si>
    <t>340</t>
  </si>
  <si>
    <t>348</t>
  </si>
  <si>
    <t>336</t>
  </si>
  <si>
    <t>300</t>
  </si>
  <si>
    <t>299</t>
  </si>
  <si>
    <t>293</t>
  </si>
  <si>
    <t>296</t>
  </si>
  <si>
    <t>291</t>
  </si>
  <si>
    <t>290</t>
  </si>
  <si>
    <t>289</t>
  </si>
  <si>
    <t>284</t>
  </si>
  <si>
    <t>282</t>
  </si>
  <si>
    <t>275</t>
  </si>
  <si>
    <t>276</t>
  </si>
  <si>
    <t>281</t>
  </si>
  <si>
    <t>301</t>
  </si>
  <si>
    <t>356</t>
  </si>
  <si>
    <t>373</t>
  </si>
  <si>
    <t>381</t>
  </si>
  <si>
    <t>374</t>
  </si>
  <si>
    <t>375</t>
  </si>
  <si>
    <t>382</t>
  </si>
  <si>
    <t>398</t>
  </si>
  <si>
    <t>393</t>
  </si>
  <si>
    <t>404</t>
  </si>
  <si>
    <t>407</t>
  </si>
  <si>
    <t>424</t>
  </si>
  <si>
    <t>419</t>
  </si>
  <si>
    <t>425</t>
  </si>
  <si>
    <t>417</t>
  </si>
  <si>
    <t>421</t>
  </si>
  <si>
    <t>422</t>
  </si>
  <si>
    <t>907</t>
  </si>
  <si>
    <t>916</t>
  </si>
  <si>
    <t>888</t>
  </si>
  <si>
    <t>899</t>
  </si>
  <si>
    <t>893</t>
  </si>
  <si>
    <t>889</t>
  </si>
  <si>
    <t>892</t>
  </si>
  <si>
    <t>886</t>
  </si>
  <si>
    <t>881</t>
  </si>
  <si>
    <t>7.9</t>
  </si>
  <si>
    <t>7.8</t>
  </si>
  <si>
    <t>8.0</t>
  </si>
  <si>
    <t>7.7</t>
  </si>
  <si>
    <t>7.4</t>
  </si>
  <si>
    <t>7.1</t>
  </si>
  <si>
    <t>6.9</t>
  </si>
  <si>
    <t>8.6</t>
  </si>
  <si>
    <t>9.4</t>
  </si>
  <si>
    <t>9.1</t>
  </si>
  <si>
    <t>8.7</t>
  </si>
  <si>
    <t>8.8</t>
  </si>
  <si>
    <t>9.6</t>
  </si>
  <si>
    <t>11.9</t>
  </si>
  <si>
    <t>11.2</t>
  </si>
  <si>
    <t>10.1</t>
  </si>
  <si>
    <t>9.9</t>
  </si>
  <si>
    <t>760</t>
  </si>
  <si>
    <t>750</t>
  </si>
  <si>
    <t>740</t>
  </si>
  <si>
    <t>710</t>
  </si>
  <si>
    <t>720</t>
  </si>
  <si>
    <t>800</t>
  </si>
  <si>
    <t>820</t>
  </si>
  <si>
    <t>870</t>
  </si>
  <si>
    <t>860</t>
  </si>
  <si>
    <t>990</t>
  </si>
  <si>
    <t>1110</t>
  </si>
  <si>
    <t>1020</t>
  </si>
  <si>
    <t>1510</t>
  </si>
  <si>
    <t>1500</t>
  </si>
  <si>
    <t>1680</t>
  </si>
  <si>
    <t>1720</t>
  </si>
  <si>
    <t>1730</t>
  </si>
  <si>
    <t>1640</t>
  </si>
  <si>
    <t>1670</t>
  </si>
  <si>
    <t>1740</t>
  </si>
  <si>
    <t>1780</t>
  </si>
  <si>
    <t>1700</t>
  </si>
  <si>
    <t>1790</t>
  </si>
  <si>
    <t>1810</t>
  </si>
  <si>
    <t>1820</t>
  </si>
  <si>
    <t>1840</t>
  </si>
  <si>
    <t>1830</t>
  </si>
  <si>
    <t>1850</t>
  </si>
  <si>
    <t>1860</t>
  </si>
  <si>
    <t>1870</t>
  </si>
  <si>
    <t>1880</t>
  </si>
  <si>
    <t>380</t>
  </si>
  <si>
    <t>360</t>
  </si>
  <si>
    <t>330</t>
  </si>
  <si>
    <t>14.0</t>
  </si>
  <si>
    <t>13.5</t>
  </si>
  <si>
    <t>13.6</t>
  </si>
  <si>
    <t>13.1</t>
  </si>
  <si>
    <t>12.7</t>
  </si>
  <si>
    <t>12.4</t>
  </si>
  <si>
    <t>12.9</t>
  </si>
  <si>
    <t>12.8</t>
  </si>
  <si>
    <t>12.6</t>
  </si>
  <si>
    <t>12.3</t>
  </si>
  <si>
    <t>15.9</t>
  </si>
  <si>
    <t>16.2</t>
  </si>
  <si>
    <t>15.2</t>
  </si>
  <si>
    <t>14.7</t>
  </si>
  <si>
    <t>15.1</t>
  </si>
  <si>
    <t>15.3</t>
  </si>
  <si>
    <t>15.4</t>
  </si>
  <si>
    <t>15.7</t>
  </si>
  <si>
    <t>15.8</t>
  </si>
  <si>
    <t>18.3</t>
  </si>
  <si>
    <t>18.9</t>
  </si>
  <si>
    <t>19.2</t>
  </si>
  <si>
    <t>18.5</t>
  </si>
  <si>
    <t>18.4</t>
  </si>
  <si>
    <t>19.1</t>
  </si>
  <si>
    <t>21.1</t>
  </si>
  <si>
    <t>22.2</t>
  </si>
  <si>
    <t>22.5</t>
  </si>
  <si>
    <t>23.1</t>
  </si>
  <si>
    <t>23.0</t>
  </si>
  <si>
    <t>23.8</t>
  </si>
  <si>
    <t>24.1</t>
  </si>
  <si>
    <t>24.3</t>
  </si>
  <si>
    <t>24.4</t>
  </si>
  <si>
    <t>24.6</t>
  </si>
  <si>
    <t>24.5</t>
  </si>
  <si>
    <t>24.9</t>
  </si>
  <si>
    <t>24.7</t>
  </si>
  <si>
    <t>24.8</t>
  </si>
  <si>
    <t>25.1</t>
  </si>
  <si>
    <t>25.0</t>
  </si>
  <si>
    <t>13.2</t>
  </si>
  <si>
    <t>11.8</t>
  </si>
  <si>
    <t>11.6</t>
  </si>
  <si>
    <t>11.4</t>
  </si>
  <si>
    <t>11.5</t>
  </si>
  <si>
    <t>17.0</t>
  </si>
  <si>
    <t>17.8</t>
  </si>
  <si>
    <t>18.0</t>
  </si>
  <si>
    <t>17.3</t>
  </si>
  <si>
    <t>17.7</t>
  </si>
  <si>
    <t>17.4</t>
  </si>
  <si>
    <t>17.9</t>
  </si>
  <si>
    <t>18.2</t>
  </si>
  <si>
    <t>18.1</t>
  </si>
  <si>
    <t>3790</t>
  </si>
  <si>
    <t>3760</t>
  </si>
  <si>
    <t>3780</t>
  </si>
  <si>
    <t>3670</t>
  </si>
  <si>
    <t>3540</t>
  </si>
  <si>
    <t>3610</t>
  </si>
  <si>
    <t>3410</t>
  </si>
  <si>
    <t>3560</t>
  </si>
  <si>
    <t>3750</t>
  </si>
  <si>
    <t>3580</t>
  </si>
  <si>
    <t>3650</t>
  </si>
  <si>
    <t>3630</t>
  </si>
  <si>
    <t>3710</t>
  </si>
  <si>
    <t>3620</t>
  </si>
  <si>
    <t>3570</t>
  </si>
  <si>
    <t>3660</t>
  </si>
  <si>
    <t>3890</t>
  </si>
  <si>
    <t>3930</t>
  </si>
  <si>
    <t>4110</t>
  </si>
  <si>
    <t>4130</t>
  </si>
  <si>
    <t>3910</t>
  </si>
  <si>
    <t>3690</t>
  </si>
  <si>
    <t>3640</t>
  </si>
  <si>
    <t>3590</t>
  </si>
  <si>
    <t>3520</t>
  </si>
  <si>
    <t>3470</t>
  </si>
  <si>
    <t>3510</t>
  </si>
  <si>
    <t>3490</t>
  </si>
  <si>
    <t>3450</t>
  </si>
  <si>
    <t>3440</t>
  </si>
  <si>
    <t>3420</t>
  </si>
  <si>
    <t>3380</t>
  </si>
  <si>
    <t>3390</t>
  </si>
  <si>
    <t>3430</t>
  </si>
  <si>
    <t>3880</t>
  </si>
  <si>
    <t>3740</t>
  </si>
  <si>
    <t>3810</t>
  </si>
  <si>
    <t>3920</t>
  </si>
  <si>
    <t>3870</t>
  </si>
  <si>
    <t>3940</t>
  </si>
  <si>
    <t>3970</t>
  </si>
  <si>
    <t>3960</t>
  </si>
  <si>
    <t>4010</t>
  </si>
  <si>
    <t>4030</t>
  </si>
  <si>
    <t>3990</t>
  </si>
  <si>
    <t>3770</t>
  </si>
  <si>
    <t>178.1</t>
  </si>
  <si>
    <t>174.0</t>
  </si>
  <si>
    <t>174.9</t>
  </si>
  <si>
    <t>174.5</t>
  </si>
  <si>
    <t>172.6</t>
  </si>
  <si>
    <t>167.8</t>
  </si>
  <si>
    <t>165.6</t>
  </si>
  <si>
    <t>162.7</t>
  </si>
  <si>
    <t>159.6</t>
  </si>
  <si>
    <t>161.5</t>
  </si>
  <si>
    <t>159.8</t>
  </si>
  <si>
    <t>152.9</t>
  </si>
  <si>
    <t>159.1</t>
  </si>
  <si>
    <t>161.0</t>
  </si>
  <si>
    <t>154.7</t>
  </si>
  <si>
    <t>156.1</t>
  </si>
  <si>
    <t>156.7</t>
  </si>
  <si>
    <t>156.8</t>
  </si>
  <si>
    <t>154.9</t>
  </si>
  <si>
    <t>152.8</t>
  </si>
  <si>
    <t>150.7</t>
  </si>
  <si>
    <t>150.1</t>
  </si>
  <si>
    <t>144.9</t>
  </si>
  <si>
    <t>142.2</t>
  </si>
  <si>
    <t>142.9</t>
  </si>
  <si>
    <t>147.4</t>
  </si>
  <si>
    <t>146.8</t>
  </si>
  <si>
    <t>146.7</t>
  </si>
  <si>
    <t>147.3</t>
  </si>
  <si>
    <t>149.0</t>
  </si>
  <si>
    <t>148.5</t>
  </si>
  <si>
    <t>155.4</t>
  </si>
  <si>
    <t>152.5</t>
  </si>
  <si>
    <t>161.4</t>
  </si>
  <si>
    <t>160.8</t>
  </si>
  <si>
    <t>147.0</t>
  </si>
  <si>
    <t>146.2</t>
  </si>
  <si>
    <t>147.9</t>
  </si>
  <si>
    <t>146.5</t>
  </si>
  <si>
    <t>145.2</t>
  </si>
  <si>
    <t>140.4</t>
  </si>
  <si>
    <t>140.8</t>
  </si>
  <si>
    <t>139.7</t>
  </si>
  <si>
    <t>137.5</t>
  </si>
  <si>
    <t>135.7</t>
  </si>
  <si>
    <t>135.6</t>
  </si>
  <si>
    <t>134.1</t>
  </si>
  <si>
    <t>134.3</t>
  </si>
  <si>
    <t>130.7</t>
  </si>
  <si>
    <t>131.8</t>
  </si>
  <si>
    <t>131.2</t>
  </si>
  <si>
    <t>132.5</t>
  </si>
  <si>
    <t>133.0</t>
  </si>
  <si>
    <t>131.4</t>
  </si>
  <si>
    <t>128.8</t>
  </si>
  <si>
    <t>128.4</t>
  </si>
  <si>
    <t>127.1</t>
  </si>
  <si>
    <t>124.5</t>
  </si>
  <si>
    <t>121.4</t>
  </si>
  <si>
    <t>154.6</t>
  </si>
  <si>
    <t>159.9</t>
  </si>
  <si>
    <t>164.3</t>
  </si>
  <si>
    <t>155.3</t>
  </si>
  <si>
    <t>151.6</t>
  </si>
  <si>
    <t>150.0</t>
  </si>
  <si>
    <t>158.7</t>
  </si>
  <si>
    <t>159.5</t>
  </si>
  <si>
    <t>153.5</t>
  </si>
  <si>
    <t>154.2</t>
  </si>
  <si>
    <t>158.2</t>
  </si>
  <si>
    <t>159.0</t>
  </si>
  <si>
    <t>160.5</t>
  </si>
  <si>
    <t>162.0</t>
  </si>
  <si>
    <t>170.7</t>
  </si>
  <si>
    <t>172.7</t>
  </si>
  <si>
    <t>173.2</t>
  </si>
  <si>
    <t>174.4</t>
  </si>
  <si>
    <t>172.4</t>
  </si>
  <si>
    <t>175.9</t>
  </si>
  <si>
    <t>175.3</t>
  </si>
  <si>
    <t>189.1</t>
  </si>
  <si>
    <t>190.0</t>
  </si>
  <si>
    <t>191.4</t>
  </si>
  <si>
    <t>191.8</t>
  </si>
  <si>
    <t>192.2</t>
  </si>
  <si>
    <t>195.8</t>
  </si>
  <si>
    <t>195.7</t>
  </si>
  <si>
    <t>191.2</t>
  </si>
  <si>
    <t>192.9</t>
  </si>
  <si>
    <t>193.7</t>
  </si>
  <si>
    <t>189.4</t>
  </si>
  <si>
    <t>188.8</t>
  </si>
  <si>
    <t>187.2</t>
  </si>
  <si>
    <t>1140</t>
  </si>
  <si>
    <t>1160</t>
  </si>
  <si>
    <t>1230</t>
  </si>
  <si>
    <t xml:space="preserve">Source: Calculated by USDA/Center for Nutrition Policy and Promotion. Data last updated Feb. 1, 2015. </t>
  </si>
  <si>
    <r>
      <t>U.S. food supply:  Nutrients contributed from major food groups, per capita per day, 1970 and 2010</t>
    </r>
    <r>
      <rPr>
        <b/>
        <vertAlign val="superscript"/>
        <sz val="8"/>
        <rFont val="Arial"/>
        <family val="2"/>
      </rPr>
      <t>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</si>
</sst>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s>
  <fonts count="54">
    <font>
      <sz val="11"/>
      <color theme="1"/>
      <name val="Calibri"/>
      <family val="2"/>
    </font>
    <font>
      <sz val="11"/>
      <color indexed="8"/>
      <name val="Calibri"/>
      <family val="2"/>
    </font>
    <font>
      <b/>
      <sz val="10"/>
      <name val="Arial"/>
      <family val="2"/>
    </font>
    <font>
      <u val="single"/>
      <sz val="10"/>
      <color indexed="12"/>
      <name val="Arial"/>
      <family val="2"/>
    </font>
    <font>
      <sz val="8"/>
      <name val="Times New Roman"/>
      <family val="1"/>
    </font>
    <font>
      <sz val="8"/>
      <name val="Arial"/>
      <family val="2"/>
    </font>
    <font>
      <sz val="10"/>
      <name val="Arial"/>
      <family val="2"/>
    </font>
    <font>
      <vertAlign val="superscript"/>
      <sz val="8"/>
      <name val="Arial"/>
      <family val="2"/>
    </font>
    <font>
      <sz val="8"/>
      <color indexed="8"/>
      <name val="Arial"/>
      <family val="2"/>
    </font>
    <font>
      <b/>
      <sz val="8"/>
      <name val="Arial"/>
      <family val="2"/>
    </font>
    <font>
      <b/>
      <vertAlign val="superscript"/>
      <sz val="8"/>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0"/>
      <color indexed="8"/>
      <name val="Arial"/>
      <family val="2"/>
    </font>
    <font>
      <i/>
      <sz val="8"/>
      <color indexed="8"/>
      <name val="Arial"/>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Arial"/>
      <family val="2"/>
    </font>
    <font>
      <i/>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double"/>
    </border>
    <border>
      <left style="thin">
        <color theme="0" tint="-0.3499799966812134"/>
      </left>
      <right style="thin">
        <color theme="0" tint="-0.3499799966812134"/>
      </right>
      <top style="thin"/>
      <bottom style="thin">
        <color theme="0" tint="-0.3499799966812134"/>
      </bottom>
    </border>
    <border>
      <left style="thin"/>
      <right style="thin">
        <color theme="0" tint="-0.3499799966812134"/>
      </right>
      <top style="thin"/>
      <bottom style="thin"/>
    </border>
    <border>
      <left style="thin">
        <color theme="0" tint="-0.3499799966812134"/>
      </left>
      <right style="thin"/>
      <top style="thin"/>
      <bottom style="thin"/>
    </border>
    <border>
      <left>
        <color indexed="63"/>
      </left>
      <right style="thin">
        <color theme="0" tint="-0.3499799966812134"/>
      </right>
      <top style="thin"/>
      <bottom style="thin"/>
    </border>
    <border>
      <left style="thin"/>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style="thin"/>
      <right style="thin"/>
      <top style="thin"/>
      <bottom style="thin"/>
    </border>
    <border>
      <left style="thin">
        <color theme="0" tint="-0.3499799966812134"/>
      </left>
      <right>
        <color indexed="63"/>
      </right>
      <top style="double"/>
      <bottom style="thin">
        <color theme="0" tint="-0.3499799966812134"/>
      </bottom>
    </border>
    <border>
      <left>
        <color indexed="63"/>
      </left>
      <right>
        <color indexed="63"/>
      </right>
      <top style="double"/>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double"/>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top style="thin"/>
      <bottom style="thin"/>
    </border>
    <border>
      <left>
        <color indexed="63"/>
      </left>
      <right style="thin">
        <color theme="0" tint="-0.3499799966812134"/>
      </right>
      <top style="double"/>
      <bottom style="thin">
        <color theme="0" tint="-0.349979996681213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4">
    <xf numFmtId="0" fontId="0" fillId="0" borderId="0" xfId="0" applyFont="1" applyAlignment="1">
      <alignment/>
    </xf>
    <xf numFmtId="0" fontId="2" fillId="0" borderId="0" xfId="0" applyFont="1" applyAlignment="1">
      <alignment/>
    </xf>
    <xf numFmtId="0" fontId="3" fillId="0" borderId="0" xfId="53" applyFont="1" applyAlignment="1" applyProtection="1">
      <alignment horizontal="left"/>
      <protection/>
    </xf>
    <xf numFmtId="0" fontId="3" fillId="0" borderId="0" xfId="53" applyFont="1" applyAlignment="1" applyProtection="1">
      <alignment/>
      <protection/>
    </xf>
    <xf numFmtId="0" fontId="50" fillId="0" borderId="0" xfId="0" applyFont="1" applyAlignment="1">
      <alignment/>
    </xf>
    <xf numFmtId="0" fontId="51" fillId="0" borderId="0" xfId="0" applyFont="1" applyAlignment="1">
      <alignment/>
    </xf>
    <xf numFmtId="0" fontId="5" fillId="0" borderId="0" xfId="57" applyFont="1" applyAlignment="1">
      <alignment/>
    </xf>
    <xf numFmtId="0" fontId="5" fillId="0" borderId="0" xfId="58" applyFont="1" applyAlignment="1">
      <alignment/>
    </xf>
    <xf numFmtId="0" fontId="5" fillId="0" borderId="10" xfId="58" applyFont="1" applyBorder="1" applyAlignment="1">
      <alignment horizontal="center"/>
    </xf>
    <xf numFmtId="0" fontId="5" fillId="0" borderId="0" xfId="57" applyFont="1" applyBorder="1" applyAlignment="1">
      <alignment/>
    </xf>
    <xf numFmtId="0" fontId="5" fillId="33" borderId="10" xfId="58" applyFont="1" applyFill="1" applyBorder="1" applyAlignment="1">
      <alignment horizontal="center"/>
    </xf>
    <xf numFmtId="0" fontId="5" fillId="33" borderId="10" xfId="58" applyFont="1" applyFill="1" applyBorder="1" applyAlignment="1" quotePrefix="1">
      <alignment horizontal="center"/>
    </xf>
    <xf numFmtId="0" fontId="5" fillId="0" borderId="11" xfId="58" applyFont="1" applyBorder="1" applyAlignment="1">
      <alignment horizontal="center"/>
    </xf>
    <xf numFmtId="0" fontId="5" fillId="0" borderId="0" xfId="58" applyFont="1" applyAlignment="1">
      <alignment horizontal="right"/>
    </xf>
    <xf numFmtId="0" fontId="5" fillId="0" borderId="0" xfId="57" applyFont="1" applyAlignment="1">
      <alignment horizontal="right"/>
    </xf>
    <xf numFmtId="0" fontId="5" fillId="0" borderId="0" xfId="58" applyFont="1" applyAlignment="1" quotePrefix="1">
      <alignment horizontal="left"/>
    </xf>
    <xf numFmtId="0" fontId="5" fillId="0" borderId="0" xfId="0" applyFont="1" applyAlignment="1" quotePrefix="1">
      <alignment horizontal="left"/>
    </xf>
    <xf numFmtId="0" fontId="11" fillId="0" borderId="12" xfId="58" applyFont="1" applyBorder="1" applyAlignment="1" quotePrefix="1">
      <alignment horizontal="center" vertical="center" wrapText="1"/>
    </xf>
    <xf numFmtId="0" fontId="52" fillId="0" borderId="12" xfId="0" applyFont="1" applyBorder="1" applyAlignment="1" quotePrefix="1">
      <alignment horizontal="center" vertical="center" wrapText="1"/>
    </xf>
    <xf numFmtId="0" fontId="11" fillId="0" borderId="12" xfId="58" applyFont="1" applyBorder="1" applyAlignment="1" quotePrefix="1">
      <alignment horizontal="center" vertical="center"/>
    </xf>
    <xf numFmtId="0" fontId="5" fillId="0" borderId="12" xfId="58" applyFont="1" applyBorder="1" applyAlignment="1" quotePrefix="1">
      <alignment horizontal="center" vertical="center" wrapText="1"/>
    </xf>
    <xf numFmtId="0" fontId="11" fillId="0" borderId="12" xfId="57" applyFont="1" applyBorder="1" applyAlignment="1">
      <alignment horizontal="center" vertical="center"/>
    </xf>
    <xf numFmtId="3" fontId="11" fillId="0" borderId="12" xfId="57" applyNumberFormat="1" applyFont="1" applyBorder="1" applyAlignment="1" quotePrefix="1">
      <alignment horizontal="center" vertical="center"/>
    </xf>
    <xf numFmtId="3" fontId="11" fillId="0" borderId="12" xfId="58" applyNumberFormat="1" applyFont="1" applyBorder="1" applyAlignment="1" quotePrefix="1">
      <alignment horizontal="center" vertical="center"/>
    </xf>
    <xf numFmtId="0" fontId="5" fillId="0" borderId="10" xfId="58" applyFont="1" applyFill="1" applyBorder="1" applyAlignment="1">
      <alignment horizontal="center"/>
    </xf>
    <xf numFmtId="0" fontId="5" fillId="0" borderId="0" xfId="57" applyFont="1" applyFill="1" applyAlignment="1">
      <alignment/>
    </xf>
    <xf numFmtId="3" fontId="5" fillId="0" borderId="10" xfId="58" applyNumberFormat="1" applyFont="1" applyBorder="1" applyAlignment="1">
      <alignment horizontal="right"/>
    </xf>
    <xf numFmtId="3" fontId="5" fillId="33" borderId="10" xfId="58" applyNumberFormat="1" applyFont="1" applyFill="1" applyBorder="1" applyAlignment="1">
      <alignment horizontal="right"/>
    </xf>
    <xf numFmtId="3" fontId="5" fillId="0" borderId="10" xfId="58" applyNumberFormat="1" applyFont="1" applyFill="1" applyBorder="1" applyAlignment="1">
      <alignment horizontal="right"/>
    </xf>
    <xf numFmtId="3" fontId="5" fillId="33" borderId="10" xfId="60" applyNumberFormat="1" applyFont="1" applyFill="1" applyBorder="1" applyAlignment="1">
      <alignment horizontal="right"/>
      <protection/>
    </xf>
    <xf numFmtId="3" fontId="5" fillId="0" borderId="10" xfId="60" applyNumberFormat="1" applyFont="1" applyBorder="1" applyAlignment="1">
      <alignment horizontal="right"/>
      <protection/>
    </xf>
    <xf numFmtId="3" fontId="5" fillId="0" borderId="11" xfId="60" applyNumberFormat="1" applyFont="1" applyBorder="1" applyAlignment="1">
      <alignment horizontal="right"/>
      <protection/>
    </xf>
    <xf numFmtId="3" fontId="5" fillId="0" borderId="10" xfId="0" applyNumberFormat="1" applyFont="1" applyBorder="1" applyAlignment="1">
      <alignment horizontal="right"/>
    </xf>
    <xf numFmtId="3" fontId="5" fillId="33" borderId="10" xfId="0" applyNumberFormat="1" applyFont="1" applyFill="1" applyBorder="1" applyAlignment="1">
      <alignment horizontal="right"/>
    </xf>
    <xf numFmtId="0" fontId="5" fillId="33" borderId="10" xfId="60" applyFont="1" applyFill="1" applyBorder="1" applyAlignment="1">
      <alignment horizontal="right"/>
      <protection/>
    </xf>
    <xf numFmtId="0" fontId="5" fillId="0" borderId="10" xfId="60" applyFont="1" applyBorder="1" applyAlignment="1">
      <alignment horizontal="right"/>
      <protection/>
    </xf>
    <xf numFmtId="0" fontId="5" fillId="0" borderId="11" xfId="60" applyFont="1" applyBorder="1" applyAlignment="1">
      <alignment horizontal="right"/>
      <protection/>
    </xf>
    <xf numFmtId="0" fontId="5" fillId="0" borderId="10" xfId="58" applyFont="1" applyBorder="1" applyAlignment="1">
      <alignment horizontal="right"/>
    </xf>
    <xf numFmtId="0" fontId="5" fillId="33" borderId="10" xfId="58" applyFont="1" applyFill="1" applyBorder="1" applyAlignment="1">
      <alignment horizontal="right"/>
    </xf>
    <xf numFmtId="0" fontId="5" fillId="0" borderId="10" xfId="58" applyFont="1" applyFill="1" applyBorder="1" applyAlignment="1">
      <alignment horizontal="right"/>
    </xf>
    <xf numFmtId="1" fontId="5" fillId="0" borderId="10" xfId="0" applyNumberFormat="1" applyFont="1" applyBorder="1" applyAlignment="1">
      <alignment horizontal="right"/>
    </xf>
    <xf numFmtId="1" fontId="5" fillId="33" borderId="10" xfId="0" applyNumberFormat="1" applyFont="1" applyFill="1" applyBorder="1" applyAlignment="1">
      <alignment horizontal="right"/>
    </xf>
    <xf numFmtId="1" fontId="5" fillId="0" borderId="10" xfId="58" applyNumberFormat="1" applyFont="1" applyBorder="1" applyAlignment="1">
      <alignment horizontal="right"/>
    </xf>
    <xf numFmtId="1" fontId="5" fillId="33" borderId="10" xfId="58" applyNumberFormat="1" applyFont="1" applyFill="1" applyBorder="1" applyAlignment="1">
      <alignment horizontal="right"/>
    </xf>
    <xf numFmtId="1" fontId="5" fillId="0" borderId="10" xfId="58" applyNumberFormat="1" applyFont="1" applyFill="1" applyBorder="1" applyAlignment="1">
      <alignment horizontal="right"/>
    </xf>
    <xf numFmtId="1" fontId="5" fillId="33" borderId="10" xfId="60" applyNumberFormat="1" applyFont="1" applyFill="1" applyBorder="1" applyAlignment="1">
      <alignment horizontal="right"/>
      <protection/>
    </xf>
    <xf numFmtId="1" fontId="5" fillId="0" borderId="10" xfId="60" applyNumberFormat="1" applyFont="1" applyBorder="1" applyAlignment="1">
      <alignment horizontal="right"/>
      <protection/>
    </xf>
    <xf numFmtId="1" fontId="5" fillId="0" borderId="11" xfId="60" applyNumberFormat="1" applyFont="1" applyBorder="1" applyAlignment="1">
      <alignment horizontal="right"/>
      <protection/>
    </xf>
    <xf numFmtId="164" fontId="5" fillId="0" borderId="10" xfId="0" applyNumberFormat="1" applyFont="1" applyBorder="1" applyAlignment="1">
      <alignment horizontal="right"/>
    </xf>
    <xf numFmtId="164" fontId="5" fillId="33" borderId="10" xfId="0" applyNumberFormat="1" applyFont="1" applyFill="1" applyBorder="1" applyAlignment="1">
      <alignment horizontal="right"/>
    </xf>
    <xf numFmtId="164" fontId="5" fillId="0" borderId="10" xfId="58" applyNumberFormat="1" applyFont="1" applyBorder="1" applyAlignment="1">
      <alignment horizontal="right"/>
    </xf>
    <xf numFmtId="164" fontId="5" fillId="33" borderId="10" xfId="58" applyNumberFormat="1" applyFont="1" applyFill="1" applyBorder="1" applyAlignment="1">
      <alignment horizontal="right"/>
    </xf>
    <xf numFmtId="164" fontId="5" fillId="0" borderId="10" xfId="58" applyNumberFormat="1" applyFont="1" applyFill="1" applyBorder="1" applyAlignment="1">
      <alignment horizontal="right"/>
    </xf>
    <xf numFmtId="164" fontId="5" fillId="33" borderId="10" xfId="60" applyNumberFormat="1" applyFont="1" applyFill="1" applyBorder="1" applyAlignment="1">
      <alignment horizontal="right"/>
      <protection/>
    </xf>
    <xf numFmtId="164" fontId="5" fillId="0" borderId="10" xfId="60" applyNumberFormat="1" applyFont="1" applyBorder="1" applyAlignment="1">
      <alignment horizontal="right"/>
      <protection/>
    </xf>
    <xf numFmtId="164" fontId="5" fillId="0" borderId="11" xfId="60" applyNumberFormat="1" applyFont="1" applyBorder="1" applyAlignment="1">
      <alignment horizontal="right"/>
      <protection/>
    </xf>
    <xf numFmtId="164" fontId="8" fillId="0" borderId="10" xfId="0" applyNumberFormat="1" applyFont="1" applyBorder="1" applyAlignment="1">
      <alignment horizontal="right"/>
    </xf>
    <xf numFmtId="164" fontId="8" fillId="33" borderId="10" xfId="0" applyNumberFormat="1" applyFont="1" applyFill="1" applyBorder="1" applyAlignment="1">
      <alignment horizontal="right"/>
    </xf>
    <xf numFmtId="164" fontId="5" fillId="0" borderId="10" xfId="57" applyNumberFormat="1" applyFont="1" applyBorder="1" applyAlignment="1">
      <alignment horizontal="right"/>
    </xf>
    <xf numFmtId="164" fontId="5" fillId="33" borderId="10" xfId="57" applyNumberFormat="1" applyFont="1" applyFill="1" applyBorder="1" applyAlignment="1">
      <alignment horizontal="right"/>
    </xf>
    <xf numFmtId="164" fontId="5" fillId="0" borderId="10" xfId="57" applyNumberFormat="1" applyFont="1" applyFill="1" applyBorder="1" applyAlignment="1">
      <alignment horizontal="right"/>
    </xf>
    <xf numFmtId="0" fontId="5" fillId="0" borderId="10" xfId="57" applyFont="1" applyBorder="1" applyAlignment="1">
      <alignment horizontal="right"/>
    </xf>
    <xf numFmtId="0" fontId="5" fillId="33" borderId="10" xfId="57" applyFont="1" applyFill="1" applyBorder="1" applyAlignment="1">
      <alignment horizontal="right"/>
    </xf>
    <xf numFmtId="0" fontId="5" fillId="0" borderId="10" xfId="57" applyFont="1" applyFill="1" applyBorder="1" applyAlignment="1">
      <alignment horizontal="right"/>
    </xf>
    <xf numFmtId="3" fontId="5" fillId="34" borderId="10" xfId="58" applyNumberFormat="1" applyFont="1" applyFill="1" applyBorder="1" applyAlignment="1">
      <alignment horizontal="right"/>
    </xf>
    <xf numFmtId="3" fontId="5" fillId="34" borderId="10" xfId="0" applyNumberFormat="1" applyFont="1" applyFill="1" applyBorder="1" applyAlignment="1">
      <alignment horizontal="right"/>
    </xf>
    <xf numFmtId="1" fontId="5" fillId="34" borderId="10" xfId="0" applyNumberFormat="1" applyFont="1" applyFill="1" applyBorder="1" applyAlignment="1">
      <alignment horizontal="right"/>
    </xf>
    <xf numFmtId="164" fontId="5" fillId="34" borderId="10" xfId="0" applyNumberFormat="1" applyFont="1" applyFill="1" applyBorder="1" applyAlignment="1">
      <alignment horizontal="right"/>
    </xf>
    <xf numFmtId="164" fontId="8" fillId="34" borderId="10" xfId="0" applyNumberFormat="1" applyFont="1" applyFill="1" applyBorder="1" applyAlignment="1">
      <alignment horizontal="right"/>
    </xf>
    <xf numFmtId="3" fontId="8" fillId="33" borderId="10" xfId="0" applyNumberFormat="1" applyFont="1" applyFill="1" applyBorder="1" applyAlignment="1">
      <alignment horizontal="right"/>
    </xf>
    <xf numFmtId="3" fontId="8" fillId="0" borderId="10" xfId="0" applyNumberFormat="1" applyFont="1" applyBorder="1" applyAlignment="1">
      <alignment horizontal="right"/>
    </xf>
    <xf numFmtId="3" fontId="5" fillId="0" borderId="10" xfId="57" applyNumberFormat="1" applyFont="1" applyBorder="1" applyAlignment="1">
      <alignment horizontal="right"/>
    </xf>
    <xf numFmtId="3" fontId="5" fillId="33" borderId="10" xfId="57" applyNumberFormat="1" applyFont="1" applyFill="1" applyBorder="1" applyAlignment="1">
      <alignment horizontal="right"/>
    </xf>
    <xf numFmtId="3" fontId="5" fillId="0" borderId="10" xfId="57" applyNumberFormat="1" applyFont="1" applyFill="1" applyBorder="1" applyAlignment="1">
      <alignment horizontal="right"/>
    </xf>
    <xf numFmtId="164" fontId="8" fillId="0" borderId="10" xfId="58" applyNumberFormat="1" applyFont="1" applyBorder="1" applyAlignment="1">
      <alignment horizontal="right"/>
    </xf>
    <xf numFmtId="164" fontId="8" fillId="33" borderId="10" xfId="58" applyNumberFormat="1" applyFont="1" applyFill="1" applyBorder="1" applyAlignment="1">
      <alignment horizontal="right"/>
    </xf>
    <xf numFmtId="164" fontId="8" fillId="0" borderId="10" xfId="57" applyNumberFormat="1" applyFont="1" applyBorder="1" applyAlignment="1">
      <alignment horizontal="right"/>
    </xf>
    <xf numFmtId="164" fontId="8" fillId="33" borderId="10" xfId="57" applyNumberFormat="1" applyFont="1" applyFill="1" applyBorder="1" applyAlignment="1">
      <alignment horizontal="right"/>
    </xf>
    <xf numFmtId="166" fontId="8" fillId="0" borderId="10" xfId="0" applyNumberFormat="1" applyFont="1" applyBorder="1" applyAlignment="1">
      <alignment horizontal="right"/>
    </xf>
    <xf numFmtId="166" fontId="8" fillId="33" borderId="10" xfId="0" applyNumberFormat="1" applyFont="1" applyFill="1" applyBorder="1" applyAlignment="1">
      <alignment horizontal="right"/>
    </xf>
    <xf numFmtId="166" fontId="8" fillId="0" borderId="10" xfId="57" applyNumberFormat="1" applyFont="1" applyBorder="1" applyAlignment="1">
      <alignment horizontal="right"/>
    </xf>
    <xf numFmtId="164" fontId="5" fillId="0" borderId="0" xfId="0" applyNumberFormat="1" applyFont="1" applyFill="1" applyAlignment="1">
      <alignment/>
    </xf>
    <xf numFmtId="164" fontId="11" fillId="0" borderId="13" xfId="0" applyNumberFormat="1" applyFont="1" applyFill="1" applyBorder="1" applyAlignment="1" quotePrefix="1">
      <alignment horizontal="center" vertical="center" wrapText="1"/>
    </xf>
    <xf numFmtId="164" fontId="11" fillId="0" borderId="14" xfId="0" applyNumberFormat="1" applyFont="1" applyFill="1" applyBorder="1" applyAlignment="1" quotePrefix="1">
      <alignment horizontal="center" vertical="center" wrapText="1"/>
    </xf>
    <xf numFmtId="164" fontId="11" fillId="0" borderId="15" xfId="59" applyNumberFormat="1" applyFont="1" applyFill="1" applyBorder="1" applyAlignment="1" quotePrefix="1">
      <alignment horizontal="center" vertical="center" wrapText="1"/>
    </xf>
    <xf numFmtId="164" fontId="11" fillId="0" borderId="14" xfId="59" applyNumberFormat="1" applyFont="1" applyFill="1" applyBorder="1" applyAlignment="1" quotePrefix="1">
      <alignment horizontal="center" vertical="center" wrapText="1"/>
    </xf>
    <xf numFmtId="164" fontId="11" fillId="0" borderId="13" xfId="59" applyNumberFormat="1" applyFont="1" applyFill="1" applyBorder="1" applyAlignment="1" quotePrefix="1">
      <alignment horizontal="center" vertical="center" wrapText="1"/>
    </xf>
    <xf numFmtId="164" fontId="11" fillId="0" borderId="13" xfId="59" applyNumberFormat="1" applyFont="1" applyFill="1" applyBorder="1" applyAlignment="1">
      <alignment horizontal="center" vertical="center" wrapText="1"/>
    </xf>
    <xf numFmtId="164" fontId="11" fillId="0" borderId="16" xfId="59" applyNumberFormat="1" applyFont="1" applyFill="1" applyBorder="1" applyAlignment="1" quotePrefix="1">
      <alignment horizontal="center" vertical="center" wrapText="1"/>
    </xf>
    <xf numFmtId="164" fontId="11" fillId="0" borderId="17" xfId="59" applyNumberFormat="1" applyFont="1" applyFill="1" applyBorder="1" applyAlignment="1" quotePrefix="1">
      <alignment horizontal="center" vertical="center" wrapText="1"/>
    </xf>
    <xf numFmtId="164" fontId="11" fillId="0" borderId="16" xfId="0" applyNumberFormat="1" applyFont="1" applyFill="1" applyBorder="1" applyAlignment="1" quotePrefix="1">
      <alignment horizontal="center" vertical="center" wrapText="1"/>
    </xf>
    <xf numFmtId="164" fontId="11" fillId="0" borderId="17" xfId="0" applyNumberFormat="1" applyFont="1" applyFill="1" applyBorder="1" applyAlignment="1" quotePrefix="1">
      <alignment horizontal="center" vertical="center" wrapText="1"/>
    </xf>
    <xf numFmtId="1" fontId="5" fillId="0" borderId="10" xfId="0" applyNumberFormat="1" applyFont="1" applyFill="1" applyBorder="1" applyAlignment="1">
      <alignment horizontal="center"/>
    </xf>
    <xf numFmtId="164" fontId="5" fillId="0" borderId="10" xfId="0" applyNumberFormat="1" applyFont="1" applyFill="1" applyBorder="1" applyAlignment="1">
      <alignment/>
    </xf>
    <xf numFmtId="164" fontId="5" fillId="0" borderId="10" xfId="59"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10" xfId="0" applyNumberFormat="1" applyFont="1" applyFill="1" applyBorder="1" applyAlignment="1" quotePrefix="1">
      <alignment horizontal="right"/>
    </xf>
    <xf numFmtId="164" fontId="5" fillId="0" borderId="10" xfId="59" applyNumberFormat="1" applyFont="1" applyFill="1" applyBorder="1" applyAlignment="1" quotePrefix="1">
      <alignment horizontal="right"/>
    </xf>
    <xf numFmtId="164" fontId="5" fillId="0" borderId="18" xfId="0" applyNumberFormat="1" applyFont="1" applyBorder="1" applyAlignment="1">
      <alignment horizontal="right"/>
    </xf>
    <xf numFmtId="1" fontId="5" fillId="0" borderId="11" xfId="0" applyNumberFormat="1" applyFont="1" applyFill="1" applyBorder="1" applyAlignment="1">
      <alignment horizontal="center"/>
    </xf>
    <xf numFmtId="164" fontId="5" fillId="0" borderId="11" xfId="0" applyNumberFormat="1" applyFont="1" applyFill="1" applyBorder="1" applyAlignment="1">
      <alignment/>
    </xf>
    <xf numFmtId="164" fontId="5" fillId="0" borderId="11" xfId="0" applyNumberFormat="1" applyFont="1" applyFill="1" applyBorder="1" applyAlignment="1">
      <alignment horizontal="right"/>
    </xf>
    <xf numFmtId="164" fontId="5" fillId="0" borderId="11" xfId="59" applyNumberFormat="1" applyFont="1" applyFill="1" applyBorder="1" applyAlignment="1">
      <alignment horizontal="right"/>
    </xf>
    <xf numFmtId="0" fontId="5" fillId="0" borderId="0" xfId="0" applyFont="1" applyAlignment="1">
      <alignment/>
    </xf>
    <xf numFmtId="164" fontId="5" fillId="0" borderId="0" xfId="0" applyNumberFormat="1" applyFont="1" applyFill="1" applyBorder="1" applyAlignment="1">
      <alignment/>
    </xf>
    <xf numFmtId="164" fontId="5" fillId="0" borderId="0" xfId="0" applyNumberFormat="1" applyFont="1" applyFill="1" applyAlignment="1">
      <alignment/>
    </xf>
    <xf numFmtId="164" fontId="5" fillId="0" borderId="0" xfId="0" applyNumberFormat="1" applyFont="1" applyFill="1" applyAlignment="1">
      <alignment horizontal="right"/>
    </xf>
    <xf numFmtId="1" fontId="5" fillId="0" borderId="0" xfId="0" applyNumberFormat="1" applyFont="1" applyFill="1" applyAlignment="1">
      <alignment/>
    </xf>
    <xf numFmtId="0" fontId="5" fillId="0" borderId="19" xfId="58" applyFont="1" applyBorder="1" applyAlignment="1" quotePrefix="1">
      <alignment horizontal="left" vertical="center" wrapText="1"/>
    </xf>
    <xf numFmtId="0" fontId="5" fillId="0" borderId="20" xfId="58" applyFont="1" applyBorder="1" applyAlignment="1" quotePrefix="1">
      <alignment horizontal="left" vertical="center" wrapText="1"/>
    </xf>
    <xf numFmtId="0" fontId="5" fillId="0" borderId="21" xfId="58" applyFont="1" applyBorder="1" applyAlignment="1" quotePrefix="1">
      <alignment horizontal="left" vertical="center" wrapText="1"/>
    </xf>
    <xf numFmtId="0" fontId="5" fillId="0" borderId="22" xfId="58" applyFont="1" applyBorder="1" applyAlignment="1" quotePrefix="1">
      <alignment horizontal="left" vertical="center" wrapText="1"/>
    </xf>
    <xf numFmtId="0" fontId="5" fillId="0" borderId="23" xfId="58" applyFont="1" applyBorder="1" applyAlignment="1" quotePrefix="1">
      <alignment horizontal="left" vertical="center" wrapText="1"/>
    </xf>
    <xf numFmtId="0" fontId="5" fillId="0" borderId="24" xfId="58" applyFont="1" applyBorder="1" applyAlignment="1" quotePrefix="1">
      <alignment horizontal="left" vertical="center" wrapText="1"/>
    </xf>
    <xf numFmtId="165" fontId="8" fillId="0" borderId="18" xfId="58" applyNumberFormat="1" applyFont="1" applyBorder="1" applyAlignment="1">
      <alignment horizontal="center" vertical="center" wrapText="1"/>
    </xf>
    <xf numFmtId="165" fontId="5" fillId="0" borderId="25" xfId="58" applyNumberFormat="1" applyFont="1" applyBorder="1" applyAlignment="1">
      <alignment horizontal="center" vertical="center" wrapText="1"/>
    </xf>
    <xf numFmtId="165" fontId="5" fillId="0" borderId="26" xfId="58" applyNumberFormat="1" applyFont="1" applyBorder="1" applyAlignment="1">
      <alignment horizontal="center" vertical="center" wrapText="1"/>
    </xf>
    <xf numFmtId="165" fontId="5" fillId="0" borderId="27" xfId="58" applyNumberFormat="1" applyFont="1" applyBorder="1" applyAlignment="1">
      <alignment horizontal="center" vertical="center" wrapText="1"/>
    </xf>
    <xf numFmtId="0" fontId="5" fillId="0" borderId="25" xfId="58" applyFont="1" applyBorder="1" applyAlignment="1" quotePrefix="1">
      <alignment horizontal="center" vertical="center" wrapText="1"/>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11" fillId="0" borderId="12" xfId="58" applyFont="1" applyBorder="1" applyAlignment="1" quotePrefix="1">
      <alignment horizontal="center" vertical="center"/>
    </xf>
    <xf numFmtId="0" fontId="5" fillId="0" borderId="28" xfId="58" applyFont="1" applyBorder="1" applyAlignment="1">
      <alignment horizontal="center"/>
    </xf>
    <xf numFmtId="0" fontId="5" fillId="0" borderId="0" xfId="58" applyFont="1" applyBorder="1" applyAlignment="1">
      <alignment horizontal="center"/>
    </xf>
    <xf numFmtId="0" fontId="5" fillId="0" borderId="29" xfId="58" applyFont="1" applyBorder="1" applyAlignment="1">
      <alignment horizontal="center"/>
    </xf>
    <xf numFmtId="0" fontId="5" fillId="0" borderId="30" xfId="58" applyFont="1" applyBorder="1" applyAlignment="1">
      <alignment horizontal="center"/>
    </xf>
    <xf numFmtId="0" fontId="5" fillId="0" borderId="31" xfId="58" applyFont="1" applyBorder="1" applyAlignment="1">
      <alignment horizontal="center"/>
    </xf>
    <xf numFmtId="0" fontId="5" fillId="0" borderId="32" xfId="58" applyFont="1" applyBorder="1" applyAlignment="1">
      <alignment horizontal="center"/>
    </xf>
    <xf numFmtId="165" fontId="5" fillId="0" borderId="18" xfId="58" applyNumberFormat="1" applyFont="1" applyBorder="1" applyAlignment="1" quotePrefix="1">
      <alignment horizontal="center" vertical="center" wrapText="1"/>
    </xf>
    <xf numFmtId="0" fontId="5" fillId="0" borderId="22" xfId="58" applyFont="1" applyBorder="1" applyAlignment="1">
      <alignment horizontal="left" vertical="center"/>
    </xf>
    <xf numFmtId="0" fontId="5" fillId="0" borderId="23" xfId="58" applyFont="1" applyBorder="1" applyAlignment="1">
      <alignment horizontal="left" vertical="center"/>
    </xf>
    <xf numFmtId="0" fontId="5" fillId="0" borderId="24" xfId="58" applyFont="1" applyBorder="1" applyAlignment="1">
      <alignment horizontal="left" vertical="center"/>
    </xf>
    <xf numFmtId="0" fontId="5" fillId="0" borderId="25" xfId="58" applyFont="1" applyBorder="1" applyAlignment="1">
      <alignment horizontal="center" vertical="center" wrapText="1"/>
    </xf>
    <xf numFmtId="0" fontId="9" fillId="0" borderId="33" xfId="58" applyFont="1" applyBorder="1" applyAlignment="1">
      <alignment horizontal="left"/>
    </xf>
    <xf numFmtId="0" fontId="5" fillId="0" borderId="29" xfId="58" applyFont="1" applyBorder="1" applyAlignment="1">
      <alignment horizontal="center" vertical="center" wrapText="1"/>
    </xf>
    <xf numFmtId="0" fontId="53" fillId="0" borderId="29" xfId="0" applyFont="1" applyBorder="1" applyAlignment="1">
      <alignment horizontal="center" vertical="center" wrapText="1"/>
    </xf>
    <xf numFmtId="0" fontId="53" fillId="0" borderId="34" xfId="0" applyFont="1" applyBorder="1" applyAlignment="1">
      <alignment horizontal="center" vertical="center" wrapText="1"/>
    </xf>
    <xf numFmtId="0" fontId="5" fillId="0" borderId="26" xfId="58" applyFont="1" applyBorder="1" applyAlignment="1" quotePrefix="1">
      <alignment horizontal="center" vertical="center" wrapText="1"/>
    </xf>
    <xf numFmtId="0" fontId="5" fillId="0" borderId="28" xfId="58" applyFont="1" applyBorder="1" applyAlignment="1">
      <alignment horizontal="center" vertical="center" wrapText="1"/>
    </xf>
    <xf numFmtId="0" fontId="53" fillId="0" borderId="28" xfId="0" applyFont="1" applyBorder="1" applyAlignment="1">
      <alignment horizontal="center" vertical="center" wrapText="1"/>
    </xf>
    <xf numFmtId="0" fontId="53" fillId="0" borderId="35" xfId="0" applyFont="1" applyBorder="1" applyAlignment="1">
      <alignment horizontal="center" vertical="center" wrapText="1"/>
    </xf>
    <xf numFmtId="0" fontId="5" fillId="0" borderId="35" xfId="58" applyFont="1" applyBorder="1" applyAlignment="1" quotePrefix="1">
      <alignment horizontal="center"/>
    </xf>
    <xf numFmtId="0" fontId="5" fillId="0" borderId="36" xfId="58" applyFont="1" applyBorder="1" applyAlignment="1" quotePrefix="1">
      <alignment horizontal="center"/>
    </xf>
    <xf numFmtId="0" fontId="5" fillId="0" borderId="34" xfId="58" applyFont="1" applyBorder="1" applyAlignment="1" quotePrefix="1">
      <alignment horizontal="center"/>
    </xf>
    <xf numFmtId="165" fontId="5" fillId="0" borderId="18" xfId="58" applyNumberFormat="1" applyFont="1" applyBorder="1" applyAlignment="1">
      <alignment horizontal="center" vertical="center" wrapText="1"/>
    </xf>
    <xf numFmtId="0" fontId="5" fillId="0" borderId="37" xfId="57" applyFont="1" applyBorder="1" applyAlignment="1">
      <alignment horizontal="center" vertical="center"/>
    </xf>
    <xf numFmtId="0" fontId="53" fillId="0" borderId="28" xfId="0" applyFont="1" applyBorder="1" applyAlignment="1">
      <alignment horizontal="center" vertical="center"/>
    </xf>
    <xf numFmtId="0" fontId="53" fillId="0" borderId="35" xfId="0" applyFont="1" applyBorder="1" applyAlignment="1">
      <alignment horizontal="center" vertical="center"/>
    </xf>
    <xf numFmtId="0" fontId="53" fillId="0" borderId="25" xfId="0" applyFont="1" applyBorder="1" applyAlignment="1">
      <alignment horizontal="center" vertical="center" wrapText="1"/>
    </xf>
    <xf numFmtId="3" fontId="11" fillId="0" borderId="12" xfId="57" applyNumberFormat="1" applyFont="1" applyBorder="1" applyAlignment="1" quotePrefix="1">
      <alignment horizontal="center" vertical="center"/>
    </xf>
    <xf numFmtId="0" fontId="5" fillId="0" borderId="26" xfId="58" applyFont="1" applyBorder="1" applyAlignment="1">
      <alignment horizontal="center" vertical="center" wrapText="1"/>
    </xf>
    <xf numFmtId="3" fontId="11" fillId="0" borderId="12" xfId="58" applyNumberFormat="1" applyFont="1" applyBorder="1" applyAlignment="1" quotePrefix="1">
      <alignment horizontal="center" vertical="center"/>
    </xf>
    <xf numFmtId="1" fontId="9" fillId="33" borderId="22" xfId="0" applyNumberFormat="1" applyFont="1" applyFill="1" applyBorder="1" applyAlignment="1">
      <alignment/>
    </xf>
    <xf numFmtId="0" fontId="9" fillId="33" borderId="23" xfId="0" applyFont="1" applyFill="1" applyBorder="1" applyAlignment="1">
      <alignment/>
    </xf>
    <xf numFmtId="0" fontId="9" fillId="33" borderId="24" xfId="0" applyFont="1" applyFill="1" applyBorder="1" applyAlignment="1">
      <alignment/>
    </xf>
    <xf numFmtId="1" fontId="9" fillId="33" borderId="22" xfId="0" applyNumberFormat="1" applyFont="1" applyFill="1" applyBorder="1" applyAlignment="1" quotePrefix="1">
      <alignment horizontal="left"/>
    </xf>
    <xf numFmtId="0" fontId="32" fillId="33" borderId="23" xfId="0" applyFont="1" applyFill="1" applyBorder="1" applyAlignment="1">
      <alignment/>
    </xf>
    <xf numFmtId="0" fontId="32" fillId="33" borderId="24" xfId="0" applyFont="1" applyFill="1" applyBorder="1" applyAlignment="1">
      <alignment/>
    </xf>
    <xf numFmtId="164" fontId="5" fillId="0" borderId="38" xfId="0" applyNumberFormat="1" applyFont="1" applyFill="1" applyBorder="1" applyAlignment="1">
      <alignment horizontal="center" vertical="center" wrapText="1"/>
    </xf>
    <xf numFmtId="164" fontId="5" fillId="0" borderId="39" xfId="0" applyNumberFormat="1" applyFont="1" applyFill="1" applyBorder="1" applyAlignment="1">
      <alignment horizontal="center" vertical="center" wrapText="1"/>
    </xf>
    <xf numFmtId="1" fontId="9" fillId="0" borderId="33" xfId="0" applyNumberFormat="1" applyFont="1" applyFill="1" applyBorder="1" applyAlignment="1" quotePrefix="1">
      <alignment horizontal="left"/>
    </xf>
    <xf numFmtId="164" fontId="5" fillId="0" borderId="28"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64" fontId="5" fillId="0" borderId="35" xfId="0" applyNumberFormat="1" applyFont="1" applyFill="1" applyBorder="1" applyAlignment="1">
      <alignment horizontal="center" vertical="center" wrapText="1"/>
    </xf>
    <xf numFmtId="164" fontId="5" fillId="0" borderId="36" xfId="0" applyNumberFormat="1" applyFont="1" applyFill="1" applyBorder="1" applyAlignment="1">
      <alignment horizontal="center" vertical="center" wrapText="1"/>
    </xf>
    <xf numFmtId="0" fontId="9" fillId="33" borderId="23" xfId="0" applyFont="1" applyFill="1" applyBorder="1" applyAlignment="1">
      <alignment horizontal="left"/>
    </xf>
    <xf numFmtId="0" fontId="9" fillId="33" borderId="24" xfId="0" applyFont="1" applyFill="1" applyBorder="1" applyAlignment="1">
      <alignment horizontal="left"/>
    </xf>
    <xf numFmtId="164" fontId="5" fillId="0" borderId="35"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 fontId="5" fillId="0" borderId="4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 fontId="9" fillId="33" borderId="41" xfId="0" applyNumberFormat="1" applyFont="1" applyFill="1" applyBorder="1" applyAlignment="1">
      <alignment/>
    </xf>
    <xf numFmtId="1" fontId="9" fillId="33" borderId="42" xfId="0" applyNumberFormat="1" applyFont="1" applyFill="1" applyBorder="1" applyAlignment="1">
      <alignment/>
    </xf>
    <xf numFmtId="0" fontId="32" fillId="33" borderId="42" xfId="0" applyFont="1" applyFill="1" applyBorder="1" applyAlignment="1">
      <alignment/>
    </xf>
    <xf numFmtId="0" fontId="32" fillId="33" borderId="21" xfId="0" applyFont="1" applyFill="1" applyBorder="1" applyAlignment="1">
      <alignment/>
    </xf>
    <xf numFmtId="164" fontId="5" fillId="0" borderId="35" xfId="59" applyNumberFormat="1" applyFont="1" applyFill="1" applyBorder="1" applyAlignment="1">
      <alignment horizontal="center" vertical="center"/>
    </xf>
    <xf numFmtId="164" fontId="5" fillId="0" borderId="36" xfId="59" applyNumberFormat="1" applyFont="1" applyFill="1" applyBorder="1" applyAlignment="1">
      <alignment horizontal="center" vertical="center"/>
    </xf>
    <xf numFmtId="164" fontId="5" fillId="0" borderId="38" xfId="0" applyNumberFormat="1" applyFont="1" applyFill="1" applyBorder="1" applyAlignment="1" quotePrefix="1">
      <alignment horizontal="center" vertical="center" wrapText="1"/>
    </xf>
    <xf numFmtId="164" fontId="5" fillId="0" borderId="35" xfId="59" applyNumberFormat="1" applyFont="1" applyFill="1" applyBorder="1" applyAlignment="1">
      <alignment horizontal="center" vertical="center" wrapText="1"/>
    </xf>
    <xf numFmtId="164" fontId="5" fillId="0" borderId="36" xfId="59" applyNumberFormat="1" applyFont="1" applyFill="1" applyBorder="1" applyAlignment="1">
      <alignment horizontal="center" vertical="center" wrapText="1"/>
    </xf>
    <xf numFmtId="164" fontId="5" fillId="0" borderId="43" xfId="0" applyNumberFormat="1" applyFont="1" applyFill="1" applyBorder="1" applyAlignment="1">
      <alignment horizontal="center" vertical="center" wrapText="1"/>
    </xf>
    <xf numFmtId="164" fontId="5" fillId="0" borderId="30" xfId="0" applyNumberFormat="1"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 fontId="9" fillId="33" borderId="22" xfId="0" applyNumberFormat="1" applyFont="1" applyFill="1" applyBorder="1" applyAlignment="1">
      <alignment horizontal="left"/>
    </xf>
    <xf numFmtId="164" fontId="5" fillId="0" borderId="22" xfId="0" applyNumberFormat="1" applyFont="1" applyFill="1" applyBorder="1" applyAlignment="1" quotePrefix="1">
      <alignment horizontal="left" vertical="center" wrapText="1"/>
    </xf>
    <xf numFmtId="164" fontId="5" fillId="0" borderId="23" xfId="0" applyNumberFormat="1" applyFont="1" applyFill="1" applyBorder="1" applyAlignment="1" quotePrefix="1">
      <alignment horizontal="left" vertical="center" wrapText="1"/>
    </xf>
    <xf numFmtId="164" fontId="5" fillId="0" borderId="24" xfId="0" applyNumberFormat="1" applyFont="1" applyFill="1" applyBorder="1" applyAlignment="1" quotePrefix="1">
      <alignment horizontal="left" vertical="center" wrapText="1"/>
    </xf>
    <xf numFmtId="164" fontId="5" fillId="0" borderId="22" xfId="0" applyNumberFormat="1" applyFont="1" applyFill="1" applyBorder="1" applyAlignment="1" quotePrefix="1">
      <alignment horizontal="left" vertical="center"/>
    </xf>
    <xf numFmtId="164" fontId="5" fillId="0" borderId="23" xfId="0" applyNumberFormat="1" applyFont="1" applyFill="1" applyBorder="1" applyAlignment="1" quotePrefix="1">
      <alignment horizontal="left" vertical="center"/>
    </xf>
    <xf numFmtId="164" fontId="5" fillId="0" borderId="24" xfId="0" applyNumberFormat="1" applyFont="1" applyFill="1" applyBorder="1" applyAlignment="1" quotePrefix="1">
      <alignment horizontal="left" vertical="center"/>
    </xf>
    <xf numFmtId="164" fontId="5" fillId="0" borderId="19" xfId="0" applyNumberFormat="1" applyFont="1" applyFill="1" applyBorder="1" applyAlignment="1" quotePrefix="1">
      <alignment horizontal="left" vertical="center"/>
    </xf>
    <xf numFmtId="164" fontId="5" fillId="0" borderId="20" xfId="0" applyNumberFormat="1" applyFont="1" applyFill="1" applyBorder="1" applyAlignment="1" quotePrefix="1">
      <alignment horizontal="left" vertical="center"/>
    </xf>
    <xf numFmtId="164" fontId="5" fillId="0" borderId="44" xfId="0" applyNumberFormat="1" applyFont="1" applyFill="1" applyBorder="1" applyAlignment="1" quotePrefix="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ymfg" xfId="57"/>
    <cellStyle name="normal_mtredsu" xfId="58"/>
    <cellStyle name="Normal_nutrients" xfId="59"/>
    <cellStyle name="Normal_Totals"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6"/>
  <sheetViews>
    <sheetView tabSelected="1" zoomScalePageLayoutView="0" workbookViewId="0" topLeftCell="A1">
      <selection activeCell="A1" sqref="A1"/>
    </sheetView>
  </sheetViews>
  <sheetFormatPr defaultColWidth="9.140625" defaultRowHeight="15"/>
  <cols>
    <col min="1" max="1" width="13.421875" style="4" customWidth="1"/>
    <col min="2" max="16384" width="9.140625" style="4" customWidth="1"/>
  </cols>
  <sheetData>
    <row r="2" spans="1:6" ht="12.75">
      <c r="A2" s="4" t="s">
        <v>0</v>
      </c>
      <c r="B2" s="1" t="s">
        <v>1</v>
      </c>
      <c r="C2" s="5"/>
      <c r="D2" s="5"/>
      <c r="E2" s="5"/>
      <c r="F2" s="5"/>
    </row>
    <row r="3" spans="2:6" ht="12.75">
      <c r="B3" s="5"/>
      <c r="C3" s="5"/>
      <c r="D3" s="5"/>
      <c r="E3" s="5"/>
      <c r="F3" s="5"/>
    </row>
    <row r="4" spans="1:6" ht="12.75">
      <c r="A4" s="4" t="s">
        <v>2</v>
      </c>
      <c r="B4" s="2" t="s">
        <v>3</v>
      </c>
      <c r="C4" s="5"/>
      <c r="D4" s="5"/>
      <c r="E4" s="5"/>
      <c r="F4" s="5"/>
    </row>
    <row r="5" spans="2:6" ht="12.75">
      <c r="B5" s="2" t="s">
        <v>4</v>
      </c>
      <c r="C5" s="5"/>
      <c r="D5" s="5"/>
      <c r="E5" s="5"/>
      <c r="F5" s="5"/>
    </row>
    <row r="6" spans="2:6" ht="12.75">
      <c r="B6" s="3"/>
      <c r="C6" s="5"/>
      <c r="D6" s="5"/>
      <c r="E6" s="5"/>
      <c r="F6" s="5"/>
    </row>
  </sheetData>
  <sheetProtection/>
  <hyperlinks>
    <hyperlink ref="B4" location="Totals!b9" display="Totals!b9"/>
    <hyperlink ref="B5" location="Foodgroups!A1" display="Nutrients contributed from major food group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115"/>
  <sheetViews>
    <sheetView zoomScalePageLayoutView="0" workbookViewId="0" topLeftCell="A1">
      <pane ySplit="6" topLeftCell="A7" activePane="bottomLeft" state="frozen"/>
      <selection pane="topLeft" activeCell="A1" sqref="A1"/>
      <selection pane="bottomLeft" activeCell="A1" sqref="A1:AD1"/>
    </sheetView>
  </sheetViews>
  <sheetFormatPr defaultColWidth="8.421875" defaultRowHeight="15"/>
  <cols>
    <col min="1" max="10" width="12.7109375" style="7" customWidth="1"/>
    <col min="11" max="11" width="14.28125" style="7" customWidth="1"/>
    <col min="12" max="12" width="14.7109375" style="7" customWidth="1"/>
    <col min="13" max="13" width="12.7109375" style="7" customWidth="1"/>
    <col min="14" max="14" width="15.7109375" style="7" customWidth="1"/>
    <col min="15" max="16" width="12.7109375" style="7" customWidth="1"/>
    <col min="17" max="30" width="12.7109375" style="6" customWidth="1"/>
    <col min="31" max="223" width="7.57421875" style="6" customWidth="1"/>
    <col min="224" max="16384" width="8.421875" style="6" customWidth="1"/>
  </cols>
  <sheetData>
    <row r="1" spans="1:30" ht="12" customHeight="1" thickBot="1">
      <c r="A1" s="133" t="s">
        <v>56</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row>
    <row r="2" spans="1:30" ht="12" customHeight="1" thickTop="1">
      <c r="A2" s="134" t="s">
        <v>48</v>
      </c>
      <c r="B2" s="137" t="s">
        <v>6</v>
      </c>
      <c r="C2" s="137" t="s">
        <v>49</v>
      </c>
      <c r="D2" s="138" t="s">
        <v>8</v>
      </c>
      <c r="E2" s="125" t="s">
        <v>9</v>
      </c>
      <c r="F2" s="126"/>
      <c r="G2" s="126"/>
      <c r="H2" s="127"/>
      <c r="I2" s="137" t="s">
        <v>10</v>
      </c>
      <c r="J2" s="150" t="s">
        <v>50</v>
      </c>
      <c r="K2" s="122" t="s">
        <v>12</v>
      </c>
      <c r="L2" s="123"/>
      <c r="M2" s="123"/>
      <c r="N2" s="123"/>
      <c r="O2" s="123"/>
      <c r="P2" s="123"/>
      <c r="Q2" s="123"/>
      <c r="R2" s="123"/>
      <c r="S2" s="123"/>
      <c r="T2" s="123"/>
      <c r="U2" s="124"/>
      <c r="V2" s="141" t="s">
        <v>13</v>
      </c>
      <c r="W2" s="142"/>
      <c r="X2" s="142"/>
      <c r="Y2" s="142"/>
      <c r="Z2" s="142"/>
      <c r="AA2" s="142"/>
      <c r="AB2" s="142"/>
      <c r="AC2" s="142"/>
      <c r="AD2" s="143"/>
    </row>
    <row r="3" spans="1:30" ht="12" customHeight="1">
      <c r="A3" s="135"/>
      <c r="B3" s="119"/>
      <c r="C3" s="119"/>
      <c r="D3" s="139"/>
      <c r="E3" s="118" t="s">
        <v>59</v>
      </c>
      <c r="F3" s="132" t="s">
        <v>15</v>
      </c>
      <c r="G3" s="118" t="s">
        <v>51</v>
      </c>
      <c r="H3" s="118" t="s">
        <v>17</v>
      </c>
      <c r="I3" s="119"/>
      <c r="J3" s="119"/>
      <c r="K3" s="118" t="s">
        <v>58</v>
      </c>
      <c r="L3" s="118" t="s">
        <v>57</v>
      </c>
      <c r="M3" s="118" t="s">
        <v>19</v>
      </c>
      <c r="N3" s="118" t="s">
        <v>20</v>
      </c>
      <c r="O3" s="118" t="s">
        <v>21</v>
      </c>
      <c r="P3" s="145" t="s">
        <v>22</v>
      </c>
      <c r="Q3" s="128" t="s">
        <v>23</v>
      </c>
      <c r="R3" s="144" t="s">
        <v>24</v>
      </c>
      <c r="S3" s="128" t="s">
        <v>25</v>
      </c>
      <c r="T3" s="114" t="s">
        <v>52</v>
      </c>
      <c r="U3" s="144" t="s">
        <v>27</v>
      </c>
      <c r="V3" s="115" t="s">
        <v>28</v>
      </c>
      <c r="W3" s="115" t="s">
        <v>29</v>
      </c>
      <c r="X3" s="115" t="s">
        <v>30</v>
      </c>
      <c r="Y3" s="115" t="s">
        <v>31</v>
      </c>
      <c r="Z3" s="115" t="s">
        <v>32</v>
      </c>
      <c r="AA3" s="115" t="s">
        <v>33</v>
      </c>
      <c r="AB3" s="115" t="s">
        <v>34</v>
      </c>
      <c r="AC3" s="148" t="s">
        <v>35</v>
      </c>
      <c r="AD3" s="148" t="s">
        <v>36</v>
      </c>
    </row>
    <row r="4" spans="1:30" ht="12" customHeight="1">
      <c r="A4" s="135"/>
      <c r="B4" s="119"/>
      <c r="C4" s="119"/>
      <c r="D4" s="139"/>
      <c r="E4" s="119"/>
      <c r="F4" s="119"/>
      <c r="G4" s="119"/>
      <c r="H4" s="119"/>
      <c r="I4" s="119"/>
      <c r="J4" s="119"/>
      <c r="K4" s="119"/>
      <c r="L4" s="119"/>
      <c r="M4" s="119"/>
      <c r="N4" s="119"/>
      <c r="O4" s="119"/>
      <c r="P4" s="146"/>
      <c r="Q4" s="128"/>
      <c r="R4" s="144"/>
      <c r="S4" s="128"/>
      <c r="T4" s="114"/>
      <c r="U4" s="144"/>
      <c r="V4" s="116"/>
      <c r="W4" s="116"/>
      <c r="X4" s="116"/>
      <c r="Y4" s="116"/>
      <c r="Z4" s="116"/>
      <c r="AA4" s="116"/>
      <c r="AB4" s="116"/>
      <c r="AC4" s="119"/>
      <c r="AD4" s="119"/>
    </row>
    <row r="5" spans="1:30" ht="12" customHeight="1">
      <c r="A5" s="136"/>
      <c r="B5" s="120"/>
      <c r="C5" s="120"/>
      <c r="D5" s="140"/>
      <c r="E5" s="120"/>
      <c r="F5" s="120"/>
      <c r="G5" s="120"/>
      <c r="H5" s="120"/>
      <c r="I5" s="120"/>
      <c r="J5" s="120"/>
      <c r="K5" s="120"/>
      <c r="L5" s="120"/>
      <c r="M5" s="120"/>
      <c r="N5" s="120"/>
      <c r="O5" s="120"/>
      <c r="P5" s="147"/>
      <c r="Q5" s="128"/>
      <c r="R5" s="144"/>
      <c r="S5" s="128"/>
      <c r="T5" s="114"/>
      <c r="U5" s="144"/>
      <c r="V5" s="117"/>
      <c r="W5" s="117"/>
      <c r="X5" s="117"/>
      <c r="Y5" s="117"/>
      <c r="Z5" s="117"/>
      <c r="AA5" s="117"/>
      <c r="AB5" s="117"/>
      <c r="AC5" s="120"/>
      <c r="AD5" s="120"/>
    </row>
    <row r="6" spans="2:30" ht="12" customHeight="1">
      <c r="B6" s="17" t="s">
        <v>84</v>
      </c>
      <c r="C6" s="121" t="s">
        <v>71</v>
      </c>
      <c r="D6" s="121"/>
      <c r="E6" s="121"/>
      <c r="F6" s="121"/>
      <c r="G6" s="121"/>
      <c r="H6" s="121"/>
      <c r="I6" s="17" t="s">
        <v>70</v>
      </c>
      <c r="J6" s="18" t="s">
        <v>64</v>
      </c>
      <c r="K6" s="19" t="s">
        <v>66</v>
      </c>
      <c r="L6" s="19" t="s">
        <v>67</v>
      </c>
      <c r="M6" s="20" t="s">
        <v>68</v>
      </c>
      <c r="N6" s="19" t="s">
        <v>65</v>
      </c>
      <c r="O6" s="121" t="s">
        <v>53</v>
      </c>
      <c r="P6" s="121"/>
      <c r="Q6" s="121"/>
      <c r="R6" s="121"/>
      <c r="S6" s="121"/>
      <c r="T6" s="149" t="s">
        <v>54</v>
      </c>
      <c r="U6" s="149"/>
      <c r="V6" s="151" t="s">
        <v>55</v>
      </c>
      <c r="W6" s="151"/>
      <c r="X6" s="151"/>
      <c r="Y6" s="151"/>
      <c r="Z6" s="151"/>
      <c r="AA6" s="21"/>
      <c r="AB6" s="21"/>
      <c r="AC6" s="22" t="s">
        <v>68</v>
      </c>
      <c r="AD6" s="23" t="s">
        <v>69</v>
      </c>
    </row>
    <row r="7" spans="1:30" s="9" customFormat="1" ht="12" customHeight="1">
      <c r="A7" s="8">
        <v>1909</v>
      </c>
      <c r="B7" s="64" t="s">
        <v>85</v>
      </c>
      <c r="C7" s="65" t="s">
        <v>97</v>
      </c>
      <c r="D7" s="65" t="s">
        <v>166</v>
      </c>
      <c r="E7" s="65" t="s">
        <v>190</v>
      </c>
      <c r="F7" s="65" t="s">
        <v>239</v>
      </c>
      <c r="G7" s="65" t="s">
        <v>232</v>
      </c>
      <c r="H7" s="65" t="s">
        <v>217</v>
      </c>
      <c r="I7" s="65" t="s">
        <v>209</v>
      </c>
      <c r="J7" s="65" t="s">
        <v>197</v>
      </c>
      <c r="K7" s="65" t="s">
        <v>317</v>
      </c>
      <c r="L7" s="65" t="s">
        <v>364</v>
      </c>
      <c r="M7" s="66" t="s">
        <v>210</v>
      </c>
      <c r="N7" s="67" t="s">
        <v>411</v>
      </c>
      <c r="O7" s="67" t="s">
        <v>258</v>
      </c>
      <c r="P7" s="67" t="s">
        <v>485</v>
      </c>
      <c r="Q7" s="68" t="s">
        <v>492</v>
      </c>
      <c r="R7" s="67" t="s">
        <v>207</v>
      </c>
      <c r="S7" s="68" t="s">
        <v>505</v>
      </c>
      <c r="T7" s="61" t="s">
        <v>507</v>
      </c>
      <c r="U7" s="48" t="s">
        <v>417</v>
      </c>
      <c r="V7" s="32" t="s">
        <v>591</v>
      </c>
      <c r="W7" s="70" t="s">
        <v>336</v>
      </c>
      <c r="X7" s="32" t="s">
        <v>136</v>
      </c>
      <c r="Y7" s="74" t="s">
        <v>625</v>
      </c>
      <c r="Z7" s="48" t="s">
        <v>627</v>
      </c>
      <c r="AA7" s="48" t="s">
        <v>492</v>
      </c>
      <c r="AB7" s="70" t="s">
        <v>680</v>
      </c>
      <c r="AC7" s="76" t="s">
        <v>726</v>
      </c>
      <c r="AD7" s="78" t="s">
        <v>598</v>
      </c>
    </row>
    <row r="8" spans="1:30" s="9" customFormat="1" ht="12" customHeight="1">
      <c r="A8" s="8">
        <v>1910</v>
      </c>
      <c r="B8" s="26" t="s">
        <v>85</v>
      </c>
      <c r="C8" s="32" t="s">
        <v>98</v>
      </c>
      <c r="D8" s="32" t="s">
        <v>167</v>
      </c>
      <c r="E8" s="32" t="s">
        <v>185</v>
      </c>
      <c r="F8" s="32" t="s">
        <v>237</v>
      </c>
      <c r="G8" s="32" t="s">
        <v>234</v>
      </c>
      <c r="H8" s="32" t="s">
        <v>218</v>
      </c>
      <c r="I8" s="32" t="s">
        <v>209</v>
      </c>
      <c r="J8" s="32" t="s">
        <v>197</v>
      </c>
      <c r="K8" s="32" t="s">
        <v>318</v>
      </c>
      <c r="L8" s="32" t="s">
        <v>365</v>
      </c>
      <c r="M8" s="40" t="s">
        <v>210</v>
      </c>
      <c r="N8" s="48" t="s">
        <v>412</v>
      </c>
      <c r="O8" s="48" t="s">
        <v>178</v>
      </c>
      <c r="P8" s="48" t="s">
        <v>486</v>
      </c>
      <c r="Q8" s="48" t="s">
        <v>492</v>
      </c>
      <c r="R8" s="48" t="s">
        <v>207</v>
      </c>
      <c r="S8" s="56" t="s">
        <v>505</v>
      </c>
      <c r="T8" s="61" t="s">
        <v>508</v>
      </c>
      <c r="U8" s="48" t="s">
        <v>415</v>
      </c>
      <c r="V8" s="32" t="s">
        <v>592</v>
      </c>
      <c r="W8" s="70" t="s">
        <v>603</v>
      </c>
      <c r="X8" s="32" t="s">
        <v>622</v>
      </c>
      <c r="Y8" s="74" t="s">
        <v>446</v>
      </c>
      <c r="Z8" s="48" t="s">
        <v>666</v>
      </c>
      <c r="AA8" s="48" t="s">
        <v>492</v>
      </c>
      <c r="AB8" s="70" t="s">
        <v>681</v>
      </c>
      <c r="AC8" s="76" t="s">
        <v>727</v>
      </c>
      <c r="AD8" s="78" t="s">
        <v>599</v>
      </c>
    </row>
    <row r="9" spans="1:30" s="9" customFormat="1" ht="12" customHeight="1">
      <c r="A9" s="10">
        <v>1911</v>
      </c>
      <c r="B9" s="27" t="s">
        <v>85</v>
      </c>
      <c r="C9" s="33" t="s">
        <v>99</v>
      </c>
      <c r="D9" s="33" t="s">
        <v>168</v>
      </c>
      <c r="E9" s="33" t="s">
        <v>189</v>
      </c>
      <c r="F9" s="33" t="s">
        <v>237</v>
      </c>
      <c r="G9" s="33" t="s">
        <v>232</v>
      </c>
      <c r="H9" s="33" t="s">
        <v>218</v>
      </c>
      <c r="I9" s="33" t="s">
        <v>107</v>
      </c>
      <c r="J9" s="33" t="s">
        <v>198</v>
      </c>
      <c r="K9" s="33" t="s">
        <v>319</v>
      </c>
      <c r="L9" s="33" t="s">
        <v>365</v>
      </c>
      <c r="M9" s="41" t="s">
        <v>211</v>
      </c>
      <c r="N9" s="49" t="s">
        <v>411</v>
      </c>
      <c r="O9" s="49" t="s">
        <v>261</v>
      </c>
      <c r="P9" s="49" t="s">
        <v>486</v>
      </c>
      <c r="Q9" s="49" t="s">
        <v>492</v>
      </c>
      <c r="R9" s="49" t="s">
        <v>207</v>
      </c>
      <c r="S9" s="49" t="s">
        <v>491</v>
      </c>
      <c r="T9" s="62" t="s">
        <v>509</v>
      </c>
      <c r="U9" s="49" t="s">
        <v>418</v>
      </c>
      <c r="V9" s="33" t="s">
        <v>405</v>
      </c>
      <c r="W9" s="33" t="s">
        <v>344</v>
      </c>
      <c r="X9" s="33" t="s">
        <v>395</v>
      </c>
      <c r="Y9" s="51" t="s">
        <v>626</v>
      </c>
      <c r="Z9" s="49" t="s">
        <v>444</v>
      </c>
      <c r="AA9" s="49" t="s">
        <v>489</v>
      </c>
      <c r="AB9" s="33" t="s">
        <v>90</v>
      </c>
      <c r="AC9" s="59" t="s">
        <v>728</v>
      </c>
      <c r="AD9" s="79" t="s">
        <v>373</v>
      </c>
    </row>
    <row r="10" spans="1:30" s="9" customFormat="1" ht="12" customHeight="1">
      <c r="A10" s="10">
        <v>1912</v>
      </c>
      <c r="B10" s="27" t="s">
        <v>85</v>
      </c>
      <c r="C10" s="33" t="s">
        <v>100</v>
      </c>
      <c r="D10" s="33" t="s">
        <v>168</v>
      </c>
      <c r="E10" s="33" t="s">
        <v>269</v>
      </c>
      <c r="F10" s="33" t="s">
        <v>236</v>
      </c>
      <c r="G10" s="33" t="s">
        <v>234</v>
      </c>
      <c r="H10" s="33" t="s">
        <v>218</v>
      </c>
      <c r="I10" s="33" t="s">
        <v>209</v>
      </c>
      <c r="J10" s="33" t="s">
        <v>198</v>
      </c>
      <c r="K10" s="33" t="s">
        <v>320</v>
      </c>
      <c r="L10" s="33" t="s">
        <v>365</v>
      </c>
      <c r="M10" s="41" t="s">
        <v>212</v>
      </c>
      <c r="N10" s="49" t="s">
        <v>411</v>
      </c>
      <c r="O10" s="49" t="s">
        <v>258</v>
      </c>
      <c r="P10" s="49" t="s">
        <v>486</v>
      </c>
      <c r="Q10" s="49" t="s">
        <v>492</v>
      </c>
      <c r="R10" s="49" t="s">
        <v>207</v>
      </c>
      <c r="S10" s="49" t="s">
        <v>491</v>
      </c>
      <c r="T10" s="62" t="s">
        <v>510</v>
      </c>
      <c r="U10" s="49" t="s">
        <v>415</v>
      </c>
      <c r="V10" s="69" t="s">
        <v>404</v>
      </c>
      <c r="W10" s="33" t="s">
        <v>335</v>
      </c>
      <c r="X10" s="33" t="s">
        <v>622</v>
      </c>
      <c r="Y10" s="51" t="s">
        <v>627</v>
      </c>
      <c r="Z10" s="49" t="s">
        <v>444</v>
      </c>
      <c r="AA10" s="49" t="s">
        <v>492</v>
      </c>
      <c r="AB10" s="33" t="s">
        <v>682</v>
      </c>
      <c r="AC10" s="59" t="s">
        <v>729</v>
      </c>
      <c r="AD10" s="79" t="s">
        <v>373</v>
      </c>
    </row>
    <row r="11" spans="1:30" s="9" customFormat="1" ht="12" customHeight="1">
      <c r="A11" s="10">
        <v>1913</v>
      </c>
      <c r="B11" s="27" t="s">
        <v>85</v>
      </c>
      <c r="C11" s="33" t="s">
        <v>99</v>
      </c>
      <c r="D11" s="33" t="s">
        <v>169</v>
      </c>
      <c r="E11" s="33" t="s">
        <v>184</v>
      </c>
      <c r="F11" s="33" t="s">
        <v>236</v>
      </c>
      <c r="G11" s="33" t="s">
        <v>234</v>
      </c>
      <c r="H11" s="33" t="s">
        <v>218</v>
      </c>
      <c r="I11" s="33" t="s">
        <v>210</v>
      </c>
      <c r="J11" s="33" t="s">
        <v>198</v>
      </c>
      <c r="K11" s="33" t="s">
        <v>321</v>
      </c>
      <c r="L11" s="33" t="s">
        <v>366</v>
      </c>
      <c r="M11" s="41" t="s">
        <v>391</v>
      </c>
      <c r="N11" s="49" t="s">
        <v>413</v>
      </c>
      <c r="O11" s="49" t="s">
        <v>257</v>
      </c>
      <c r="P11" s="49" t="s">
        <v>486</v>
      </c>
      <c r="Q11" s="57" t="s">
        <v>492</v>
      </c>
      <c r="R11" s="49" t="s">
        <v>207</v>
      </c>
      <c r="S11" s="57" t="s">
        <v>491</v>
      </c>
      <c r="T11" s="62" t="s">
        <v>511</v>
      </c>
      <c r="U11" s="49" t="s">
        <v>574</v>
      </c>
      <c r="V11" s="69" t="s">
        <v>591</v>
      </c>
      <c r="W11" s="33" t="s">
        <v>604</v>
      </c>
      <c r="X11" s="33" t="s">
        <v>395</v>
      </c>
      <c r="Y11" s="75" t="s">
        <v>443</v>
      </c>
      <c r="Z11" s="49" t="s">
        <v>632</v>
      </c>
      <c r="AA11" s="49" t="s">
        <v>489</v>
      </c>
      <c r="AB11" s="33" t="s">
        <v>683</v>
      </c>
      <c r="AC11" s="59" t="s">
        <v>730</v>
      </c>
      <c r="AD11" s="79" t="s">
        <v>599</v>
      </c>
    </row>
    <row r="12" spans="1:30" s="9" customFormat="1" ht="12" customHeight="1">
      <c r="A12" s="10">
        <v>1914</v>
      </c>
      <c r="B12" s="27" t="s">
        <v>85</v>
      </c>
      <c r="C12" s="33" t="s">
        <v>101</v>
      </c>
      <c r="D12" s="33" t="s">
        <v>170</v>
      </c>
      <c r="E12" s="33" t="s">
        <v>189</v>
      </c>
      <c r="F12" s="33" t="s">
        <v>236</v>
      </c>
      <c r="G12" s="33" t="s">
        <v>232</v>
      </c>
      <c r="H12" s="33" t="s">
        <v>217</v>
      </c>
      <c r="I12" s="33" t="s">
        <v>210</v>
      </c>
      <c r="J12" s="33" t="s">
        <v>199</v>
      </c>
      <c r="K12" s="33" t="s">
        <v>322</v>
      </c>
      <c r="L12" s="33" t="s">
        <v>367</v>
      </c>
      <c r="M12" s="41" t="s">
        <v>391</v>
      </c>
      <c r="N12" s="49" t="s">
        <v>414</v>
      </c>
      <c r="O12" s="49" t="s">
        <v>260</v>
      </c>
      <c r="P12" s="49" t="s">
        <v>486</v>
      </c>
      <c r="Q12" s="49" t="s">
        <v>489</v>
      </c>
      <c r="R12" s="49" t="s">
        <v>222</v>
      </c>
      <c r="S12" s="57" t="s">
        <v>490</v>
      </c>
      <c r="T12" s="62" t="s">
        <v>512</v>
      </c>
      <c r="U12" s="57" t="s">
        <v>416</v>
      </c>
      <c r="V12" s="69" t="s">
        <v>593</v>
      </c>
      <c r="W12" s="69" t="s">
        <v>361</v>
      </c>
      <c r="X12" s="33" t="s">
        <v>623</v>
      </c>
      <c r="Y12" s="75" t="s">
        <v>444</v>
      </c>
      <c r="Z12" s="49" t="s">
        <v>442</v>
      </c>
      <c r="AA12" s="49" t="s">
        <v>489</v>
      </c>
      <c r="AB12" s="69" t="s">
        <v>684</v>
      </c>
      <c r="AC12" s="59" t="s">
        <v>731</v>
      </c>
      <c r="AD12" s="79" t="s">
        <v>364</v>
      </c>
    </row>
    <row r="13" spans="1:30" s="9" customFormat="1" ht="12" customHeight="1">
      <c r="A13" s="10">
        <v>1915</v>
      </c>
      <c r="B13" s="27" t="s">
        <v>86</v>
      </c>
      <c r="C13" s="33" t="s">
        <v>102</v>
      </c>
      <c r="D13" s="33" t="s">
        <v>171</v>
      </c>
      <c r="E13" s="33" t="s">
        <v>185</v>
      </c>
      <c r="F13" s="33" t="s">
        <v>236</v>
      </c>
      <c r="G13" s="33" t="s">
        <v>232</v>
      </c>
      <c r="H13" s="33" t="s">
        <v>217</v>
      </c>
      <c r="I13" s="33" t="s">
        <v>210</v>
      </c>
      <c r="J13" s="33" t="s">
        <v>198</v>
      </c>
      <c r="K13" s="33" t="s">
        <v>323</v>
      </c>
      <c r="L13" s="33" t="s">
        <v>366</v>
      </c>
      <c r="M13" s="41" t="s">
        <v>210</v>
      </c>
      <c r="N13" s="49" t="s">
        <v>415</v>
      </c>
      <c r="O13" s="49" t="s">
        <v>178</v>
      </c>
      <c r="P13" s="49" t="s">
        <v>486</v>
      </c>
      <c r="Q13" s="49" t="s">
        <v>489</v>
      </c>
      <c r="R13" s="49" t="s">
        <v>222</v>
      </c>
      <c r="S13" s="57" t="s">
        <v>490</v>
      </c>
      <c r="T13" s="62" t="s">
        <v>513</v>
      </c>
      <c r="U13" s="49" t="s">
        <v>413</v>
      </c>
      <c r="V13" s="69" t="s">
        <v>594</v>
      </c>
      <c r="W13" s="69" t="s">
        <v>361</v>
      </c>
      <c r="X13" s="69" t="s">
        <v>623</v>
      </c>
      <c r="Y13" s="75" t="s">
        <v>628</v>
      </c>
      <c r="Z13" s="57" t="s">
        <v>440</v>
      </c>
      <c r="AA13" s="57" t="s">
        <v>489</v>
      </c>
      <c r="AB13" s="69" t="s">
        <v>685</v>
      </c>
      <c r="AC13" s="77" t="s">
        <v>732</v>
      </c>
      <c r="AD13" s="79" t="s">
        <v>364</v>
      </c>
    </row>
    <row r="14" spans="1:30" s="9" customFormat="1" ht="12" customHeight="1">
      <c r="A14" s="8">
        <v>1916</v>
      </c>
      <c r="B14" s="26" t="s">
        <v>86</v>
      </c>
      <c r="C14" s="32" t="s">
        <v>103</v>
      </c>
      <c r="D14" s="32" t="s">
        <v>172</v>
      </c>
      <c r="E14" s="32" t="s">
        <v>185</v>
      </c>
      <c r="F14" s="32" t="s">
        <v>236</v>
      </c>
      <c r="G14" s="32" t="s">
        <v>232</v>
      </c>
      <c r="H14" s="32" t="s">
        <v>217</v>
      </c>
      <c r="I14" s="32" t="s">
        <v>210</v>
      </c>
      <c r="J14" s="32" t="s">
        <v>199</v>
      </c>
      <c r="K14" s="32" t="s">
        <v>324</v>
      </c>
      <c r="L14" s="32" t="s">
        <v>366</v>
      </c>
      <c r="M14" s="40" t="s">
        <v>212</v>
      </c>
      <c r="N14" s="48" t="s">
        <v>413</v>
      </c>
      <c r="O14" s="48" t="s">
        <v>263</v>
      </c>
      <c r="P14" s="56" t="s">
        <v>486</v>
      </c>
      <c r="Q14" s="56" t="s">
        <v>489</v>
      </c>
      <c r="R14" s="48" t="s">
        <v>222</v>
      </c>
      <c r="S14" s="56" t="s">
        <v>492</v>
      </c>
      <c r="T14" s="61" t="s">
        <v>514</v>
      </c>
      <c r="U14" s="48" t="s">
        <v>416</v>
      </c>
      <c r="V14" s="70" t="s">
        <v>406</v>
      </c>
      <c r="W14" s="70" t="s">
        <v>363</v>
      </c>
      <c r="X14" s="32" t="s">
        <v>396</v>
      </c>
      <c r="Y14" s="74" t="s">
        <v>629</v>
      </c>
      <c r="Z14" s="56" t="s">
        <v>440</v>
      </c>
      <c r="AA14" s="48" t="s">
        <v>489</v>
      </c>
      <c r="AB14" s="70" t="s">
        <v>686</v>
      </c>
      <c r="AC14" s="76" t="s">
        <v>733</v>
      </c>
      <c r="AD14" s="78" t="s">
        <v>364</v>
      </c>
    </row>
    <row r="15" spans="1:30" s="9" customFormat="1" ht="12" customHeight="1">
      <c r="A15" s="8">
        <v>1917</v>
      </c>
      <c r="B15" s="26" t="s">
        <v>87</v>
      </c>
      <c r="C15" s="32" t="s">
        <v>104</v>
      </c>
      <c r="D15" s="32" t="s">
        <v>173</v>
      </c>
      <c r="E15" s="32" t="s">
        <v>186</v>
      </c>
      <c r="F15" s="32" t="s">
        <v>238</v>
      </c>
      <c r="G15" s="32" t="s">
        <v>234</v>
      </c>
      <c r="H15" s="32" t="s">
        <v>218</v>
      </c>
      <c r="I15" s="32" t="s">
        <v>211</v>
      </c>
      <c r="J15" s="32" t="s">
        <v>198</v>
      </c>
      <c r="K15" s="32" t="s">
        <v>324</v>
      </c>
      <c r="L15" s="32" t="s">
        <v>366</v>
      </c>
      <c r="M15" s="40" t="s">
        <v>213</v>
      </c>
      <c r="N15" s="48" t="s">
        <v>416</v>
      </c>
      <c r="O15" s="48" t="s">
        <v>475</v>
      </c>
      <c r="P15" s="48" t="s">
        <v>486</v>
      </c>
      <c r="Q15" s="56" t="s">
        <v>489</v>
      </c>
      <c r="R15" s="48" t="s">
        <v>222</v>
      </c>
      <c r="S15" s="56" t="s">
        <v>492</v>
      </c>
      <c r="T15" s="61" t="s">
        <v>515</v>
      </c>
      <c r="U15" s="48" t="s">
        <v>416</v>
      </c>
      <c r="V15" s="70" t="s">
        <v>595</v>
      </c>
      <c r="W15" s="70" t="s">
        <v>342</v>
      </c>
      <c r="X15" s="32" t="s">
        <v>395</v>
      </c>
      <c r="Y15" s="74" t="s">
        <v>626</v>
      </c>
      <c r="Z15" s="48" t="s">
        <v>630</v>
      </c>
      <c r="AA15" s="48" t="s">
        <v>492</v>
      </c>
      <c r="AB15" s="70" t="s">
        <v>687</v>
      </c>
      <c r="AC15" s="76" t="s">
        <v>734</v>
      </c>
      <c r="AD15" s="78" t="s">
        <v>366</v>
      </c>
    </row>
    <row r="16" spans="1:30" s="9" customFormat="1" ht="12" customHeight="1">
      <c r="A16" s="8">
        <v>1918</v>
      </c>
      <c r="B16" s="26" t="s">
        <v>86</v>
      </c>
      <c r="C16" s="32" t="s">
        <v>105</v>
      </c>
      <c r="D16" s="32" t="s">
        <v>171</v>
      </c>
      <c r="E16" s="32" t="s">
        <v>193</v>
      </c>
      <c r="F16" s="32" t="s">
        <v>237</v>
      </c>
      <c r="G16" s="32" t="s">
        <v>235</v>
      </c>
      <c r="H16" s="32" t="s">
        <v>219</v>
      </c>
      <c r="I16" s="32" t="s">
        <v>212</v>
      </c>
      <c r="J16" s="32" t="s">
        <v>199</v>
      </c>
      <c r="K16" s="32" t="s">
        <v>319</v>
      </c>
      <c r="L16" s="32" t="s">
        <v>365</v>
      </c>
      <c r="M16" s="40" t="s">
        <v>213</v>
      </c>
      <c r="N16" s="48" t="s">
        <v>417</v>
      </c>
      <c r="O16" s="48" t="s">
        <v>476</v>
      </c>
      <c r="P16" s="56" t="s">
        <v>486</v>
      </c>
      <c r="Q16" s="48" t="s">
        <v>492</v>
      </c>
      <c r="R16" s="48" t="s">
        <v>222</v>
      </c>
      <c r="S16" s="56" t="s">
        <v>491</v>
      </c>
      <c r="T16" s="61" t="s">
        <v>516</v>
      </c>
      <c r="U16" s="48" t="s">
        <v>415</v>
      </c>
      <c r="V16" s="70" t="s">
        <v>596</v>
      </c>
      <c r="W16" s="70" t="s">
        <v>603</v>
      </c>
      <c r="X16" s="32" t="s">
        <v>136</v>
      </c>
      <c r="Y16" s="74" t="s">
        <v>446</v>
      </c>
      <c r="Z16" s="48" t="s">
        <v>632</v>
      </c>
      <c r="AA16" s="48" t="s">
        <v>492</v>
      </c>
      <c r="AB16" s="70" t="s">
        <v>688</v>
      </c>
      <c r="AC16" s="76" t="s">
        <v>734</v>
      </c>
      <c r="AD16" s="78" t="s">
        <v>599</v>
      </c>
    </row>
    <row r="17" spans="1:30" s="9" customFormat="1" ht="12" customHeight="1">
      <c r="A17" s="8">
        <v>1919</v>
      </c>
      <c r="B17" s="26" t="s">
        <v>86</v>
      </c>
      <c r="C17" s="32" t="s">
        <v>106</v>
      </c>
      <c r="D17" s="32" t="s">
        <v>172</v>
      </c>
      <c r="E17" s="32" t="s">
        <v>191</v>
      </c>
      <c r="F17" s="32" t="s">
        <v>237</v>
      </c>
      <c r="G17" s="32" t="s">
        <v>235</v>
      </c>
      <c r="H17" s="32" t="s">
        <v>219</v>
      </c>
      <c r="I17" s="32" t="s">
        <v>210</v>
      </c>
      <c r="J17" s="32" t="s">
        <v>199</v>
      </c>
      <c r="K17" s="32" t="s">
        <v>317</v>
      </c>
      <c r="L17" s="32" t="s">
        <v>364</v>
      </c>
      <c r="M17" s="40" t="s">
        <v>107</v>
      </c>
      <c r="N17" s="48" t="s">
        <v>417</v>
      </c>
      <c r="O17" s="48" t="s">
        <v>261</v>
      </c>
      <c r="P17" s="56" t="s">
        <v>486</v>
      </c>
      <c r="Q17" s="48" t="s">
        <v>489</v>
      </c>
      <c r="R17" s="48" t="s">
        <v>207</v>
      </c>
      <c r="S17" s="56" t="s">
        <v>490</v>
      </c>
      <c r="T17" s="61" t="s">
        <v>517</v>
      </c>
      <c r="U17" s="48" t="s">
        <v>574</v>
      </c>
      <c r="V17" s="32" t="s">
        <v>591</v>
      </c>
      <c r="W17" s="32" t="s">
        <v>362</v>
      </c>
      <c r="X17" s="70" t="s">
        <v>395</v>
      </c>
      <c r="Y17" s="74" t="s">
        <v>445</v>
      </c>
      <c r="Z17" s="48" t="s">
        <v>442</v>
      </c>
      <c r="AA17" s="48" t="s">
        <v>492</v>
      </c>
      <c r="AB17" s="70" t="s">
        <v>689</v>
      </c>
      <c r="AC17" s="58" t="s">
        <v>735</v>
      </c>
      <c r="AD17" s="78" t="s">
        <v>371</v>
      </c>
    </row>
    <row r="18" spans="1:30" s="9" customFormat="1" ht="12" customHeight="1">
      <c r="A18" s="8">
        <v>1920</v>
      </c>
      <c r="B18" s="26" t="s">
        <v>87</v>
      </c>
      <c r="C18" s="32" t="s">
        <v>107</v>
      </c>
      <c r="D18" s="32" t="s">
        <v>174</v>
      </c>
      <c r="E18" s="32" t="s">
        <v>269</v>
      </c>
      <c r="F18" s="32" t="s">
        <v>236</v>
      </c>
      <c r="G18" s="32" t="s">
        <v>234</v>
      </c>
      <c r="H18" s="32" t="s">
        <v>217</v>
      </c>
      <c r="I18" s="32" t="s">
        <v>210</v>
      </c>
      <c r="J18" s="32" t="s">
        <v>200</v>
      </c>
      <c r="K18" s="32" t="s">
        <v>317</v>
      </c>
      <c r="L18" s="32" t="s">
        <v>368</v>
      </c>
      <c r="M18" s="40" t="s">
        <v>156</v>
      </c>
      <c r="N18" s="48" t="s">
        <v>413</v>
      </c>
      <c r="O18" s="48" t="s">
        <v>257</v>
      </c>
      <c r="P18" s="48" t="s">
        <v>487</v>
      </c>
      <c r="Q18" s="48" t="s">
        <v>492</v>
      </c>
      <c r="R18" s="48" t="s">
        <v>222</v>
      </c>
      <c r="S18" s="56" t="s">
        <v>492</v>
      </c>
      <c r="T18" s="61" t="s">
        <v>517</v>
      </c>
      <c r="U18" s="48" t="s">
        <v>575</v>
      </c>
      <c r="V18" s="32" t="s">
        <v>367</v>
      </c>
      <c r="W18" s="70" t="s">
        <v>361</v>
      </c>
      <c r="X18" s="32" t="s">
        <v>623</v>
      </c>
      <c r="Y18" s="74" t="s">
        <v>629</v>
      </c>
      <c r="Z18" s="56" t="s">
        <v>440</v>
      </c>
      <c r="AA18" s="48" t="s">
        <v>489</v>
      </c>
      <c r="AB18" s="70" t="s">
        <v>687</v>
      </c>
      <c r="AC18" s="76" t="s">
        <v>736</v>
      </c>
      <c r="AD18" s="78" t="s">
        <v>370</v>
      </c>
    </row>
    <row r="19" spans="1:30" s="9" customFormat="1" ht="12" customHeight="1">
      <c r="A19" s="10">
        <v>1921</v>
      </c>
      <c r="B19" s="27" t="s">
        <v>88</v>
      </c>
      <c r="C19" s="33" t="s">
        <v>108</v>
      </c>
      <c r="D19" s="33" t="s">
        <v>175</v>
      </c>
      <c r="E19" s="33" t="s">
        <v>188</v>
      </c>
      <c r="F19" s="33" t="s">
        <v>236</v>
      </c>
      <c r="G19" s="33" t="s">
        <v>233</v>
      </c>
      <c r="H19" s="33" t="s">
        <v>217</v>
      </c>
      <c r="I19" s="33" t="s">
        <v>210</v>
      </c>
      <c r="J19" s="33" t="s">
        <v>201</v>
      </c>
      <c r="K19" s="33" t="s">
        <v>319</v>
      </c>
      <c r="L19" s="33" t="s">
        <v>368</v>
      </c>
      <c r="M19" s="41" t="s">
        <v>156</v>
      </c>
      <c r="N19" s="49" t="s">
        <v>412</v>
      </c>
      <c r="O19" s="49" t="s">
        <v>258</v>
      </c>
      <c r="P19" s="49" t="s">
        <v>487</v>
      </c>
      <c r="Q19" s="49" t="s">
        <v>489</v>
      </c>
      <c r="R19" s="49" t="s">
        <v>221</v>
      </c>
      <c r="S19" s="57" t="s">
        <v>492</v>
      </c>
      <c r="T19" s="62" t="s">
        <v>518</v>
      </c>
      <c r="U19" s="49" t="s">
        <v>413</v>
      </c>
      <c r="V19" s="33" t="s">
        <v>404</v>
      </c>
      <c r="W19" s="69" t="s">
        <v>337</v>
      </c>
      <c r="X19" s="33" t="s">
        <v>396</v>
      </c>
      <c r="Y19" s="75" t="s">
        <v>630</v>
      </c>
      <c r="Z19" s="57" t="s">
        <v>587</v>
      </c>
      <c r="AA19" s="49" t="s">
        <v>506</v>
      </c>
      <c r="AB19" s="69" t="s">
        <v>89</v>
      </c>
      <c r="AC19" s="77" t="s">
        <v>737</v>
      </c>
      <c r="AD19" s="79" t="s">
        <v>598</v>
      </c>
    </row>
    <row r="20" spans="1:30" s="9" customFormat="1" ht="12" customHeight="1">
      <c r="A20" s="10">
        <v>1922</v>
      </c>
      <c r="B20" s="27" t="s">
        <v>85</v>
      </c>
      <c r="C20" s="33" t="s">
        <v>109</v>
      </c>
      <c r="D20" s="33" t="s">
        <v>173</v>
      </c>
      <c r="E20" s="33" t="s">
        <v>193</v>
      </c>
      <c r="F20" s="33" t="s">
        <v>240</v>
      </c>
      <c r="G20" s="33" t="s">
        <v>232</v>
      </c>
      <c r="H20" s="33" t="s">
        <v>219</v>
      </c>
      <c r="I20" s="33" t="s">
        <v>213</v>
      </c>
      <c r="J20" s="33" t="s">
        <v>200</v>
      </c>
      <c r="K20" s="33" t="s">
        <v>325</v>
      </c>
      <c r="L20" s="33" t="s">
        <v>369</v>
      </c>
      <c r="M20" s="41" t="s">
        <v>158</v>
      </c>
      <c r="N20" s="49" t="s">
        <v>415</v>
      </c>
      <c r="O20" s="49" t="s">
        <v>258</v>
      </c>
      <c r="P20" s="57" t="s">
        <v>487</v>
      </c>
      <c r="Q20" s="49" t="s">
        <v>492</v>
      </c>
      <c r="R20" s="49" t="s">
        <v>222</v>
      </c>
      <c r="S20" s="57" t="s">
        <v>492</v>
      </c>
      <c r="T20" s="62" t="s">
        <v>519</v>
      </c>
      <c r="U20" s="49" t="s">
        <v>575</v>
      </c>
      <c r="V20" s="69" t="s">
        <v>596</v>
      </c>
      <c r="W20" s="69" t="s">
        <v>362</v>
      </c>
      <c r="X20" s="33" t="s">
        <v>623</v>
      </c>
      <c r="Y20" s="75" t="s">
        <v>629</v>
      </c>
      <c r="Z20" s="57" t="s">
        <v>441</v>
      </c>
      <c r="AA20" s="49" t="s">
        <v>489</v>
      </c>
      <c r="AB20" s="69" t="s">
        <v>687</v>
      </c>
      <c r="AC20" s="77" t="s">
        <v>738</v>
      </c>
      <c r="AD20" s="79" t="s">
        <v>369</v>
      </c>
    </row>
    <row r="21" spans="1:30" s="9" customFormat="1" ht="12" customHeight="1">
      <c r="A21" s="10">
        <v>1923</v>
      </c>
      <c r="B21" s="27" t="s">
        <v>85</v>
      </c>
      <c r="C21" s="33" t="s">
        <v>110</v>
      </c>
      <c r="D21" s="33" t="s">
        <v>171</v>
      </c>
      <c r="E21" s="33" t="s">
        <v>270</v>
      </c>
      <c r="F21" s="33" t="s">
        <v>242</v>
      </c>
      <c r="G21" s="33" t="s">
        <v>236</v>
      </c>
      <c r="H21" s="33" t="s">
        <v>219</v>
      </c>
      <c r="I21" s="33" t="s">
        <v>156</v>
      </c>
      <c r="J21" s="33" t="s">
        <v>199</v>
      </c>
      <c r="K21" s="33" t="s">
        <v>326</v>
      </c>
      <c r="L21" s="33" t="s">
        <v>369</v>
      </c>
      <c r="M21" s="41" t="s">
        <v>156</v>
      </c>
      <c r="N21" s="49" t="s">
        <v>415</v>
      </c>
      <c r="O21" s="49" t="s">
        <v>174</v>
      </c>
      <c r="P21" s="49" t="s">
        <v>486</v>
      </c>
      <c r="Q21" s="49" t="s">
        <v>492</v>
      </c>
      <c r="R21" s="57" t="s">
        <v>222</v>
      </c>
      <c r="S21" s="57" t="s">
        <v>490</v>
      </c>
      <c r="T21" s="62" t="s">
        <v>520</v>
      </c>
      <c r="U21" s="49" t="s">
        <v>576</v>
      </c>
      <c r="V21" s="33" t="s">
        <v>596</v>
      </c>
      <c r="W21" s="33" t="s">
        <v>344</v>
      </c>
      <c r="X21" s="33" t="s">
        <v>395</v>
      </c>
      <c r="Y21" s="75" t="s">
        <v>628</v>
      </c>
      <c r="Z21" s="57" t="s">
        <v>630</v>
      </c>
      <c r="AA21" s="49" t="s">
        <v>492</v>
      </c>
      <c r="AB21" s="69" t="s">
        <v>91</v>
      </c>
      <c r="AC21" s="77" t="s">
        <v>739</v>
      </c>
      <c r="AD21" s="79" t="s">
        <v>383</v>
      </c>
    </row>
    <row r="22" spans="1:30" s="9" customFormat="1" ht="12" customHeight="1">
      <c r="A22" s="10">
        <v>1924</v>
      </c>
      <c r="B22" s="27" t="s">
        <v>85</v>
      </c>
      <c r="C22" s="33" t="s">
        <v>111</v>
      </c>
      <c r="D22" s="33" t="s">
        <v>171</v>
      </c>
      <c r="E22" s="33" t="s">
        <v>271</v>
      </c>
      <c r="F22" s="33" t="s">
        <v>243</v>
      </c>
      <c r="G22" s="33" t="s">
        <v>236</v>
      </c>
      <c r="H22" s="33" t="s">
        <v>219</v>
      </c>
      <c r="I22" s="33" t="s">
        <v>156</v>
      </c>
      <c r="J22" s="33" t="s">
        <v>200</v>
      </c>
      <c r="K22" s="33" t="s">
        <v>327</v>
      </c>
      <c r="L22" s="33" t="s">
        <v>369</v>
      </c>
      <c r="M22" s="41" t="s">
        <v>209</v>
      </c>
      <c r="N22" s="49" t="s">
        <v>418</v>
      </c>
      <c r="O22" s="49" t="s">
        <v>173</v>
      </c>
      <c r="P22" s="49" t="s">
        <v>486</v>
      </c>
      <c r="Q22" s="57" t="s">
        <v>492</v>
      </c>
      <c r="R22" s="49" t="s">
        <v>222</v>
      </c>
      <c r="S22" s="57" t="s">
        <v>490</v>
      </c>
      <c r="T22" s="62" t="s">
        <v>521</v>
      </c>
      <c r="U22" s="49" t="s">
        <v>575</v>
      </c>
      <c r="V22" s="33" t="s">
        <v>597</v>
      </c>
      <c r="W22" s="69" t="s">
        <v>344</v>
      </c>
      <c r="X22" s="33" t="s">
        <v>395</v>
      </c>
      <c r="Y22" s="75" t="s">
        <v>444</v>
      </c>
      <c r="Z22" s="49" t="s">
        <v>634</v>
      </c>
      <c r="AA22" s="49" t="s">
        <v>489</v>
      </c>
      <c r="AB22" s="69" t="s">
        <v>690</v>
      </c>
      <c r="AC22" s="59" t="s">
        <v>740</v>
      </c>
      <c r="AD22" s="79" t="s">
        <v>381</v>
      </c>
    </row>
    <row r="23" spans="1:30" s="9" customFormat="1" ht="12" customHeight="1">
      <c r="A23" s="10">
        <v>1925</v>
      </c>
      <c r="B23" s="27" t="s">
        <v>85</v>
      </c>
      <c r="C23" s="33" t="s">
        <v>102</v>
      </c>
      <c r="D23" s="33" t="s">
        <v>172</v>
      </c>
      <c r="E23" s="33" t="s">
        <v>272</v>
      </c>
      <c r="F23" s="33" t="s">
        <v>243</v>
      </c>
      <c r="G23" s="33" t="s">
        <v>237</v>
      </c>
      <c r="H23" s="33" t="s">
        <v>220</v>
      </c>
      <c r="I23" s="33" t="s">
        <v>156</v>
      </c>
      <c r="J23" s="33" t="s">
        <v>200</v>
      </c>
      <c r="K23" s="33" t="s">
        <v>328</v>
      </c>
      <c r="L23" s="33" t="s">
        <v>369</v>
      </c>
      <c r="M23" s="41" t="s">
        <v>210</v>
      </c>
      <c r="N23" s="49" t="s">
        <v>419</v>
      </c>
      <c r="O23" s="49" t="s">
        <v>177</v>
      </c>
      <c r="P23" s="57" t="s">
        <v>487</v>
      </c>
      <c r="Q23" s="49" t="s">
        <v>492</v>
      </c>
      <c r="R23" s="57" t="s">
        <v>222</v>
      </c>
      <c r="S23" s="57" t="s">
        <v>490</v>
      </c>
      <c r="T23" s="62" t="s">
        <v>522</v>
      </c>
      <c r="U23" s="49" t="s">
        <v>575</v>
      </c>
      <c r="V23" s="33" t="s">
        <v>365</v>
      </c>
      <c r="W23" s="33" t="s">
        <v>334</v>
      </c>
      <c r="X23" s="33" t="s">
        <v>623</v>
      </c>
      <c r="Y23" s="75" t="s">
        <v>629</v>
      </c>
      <c r="Z23" s="57" t="s">
        <v>439</v>
      </c>
      <c r="AA23" s="57" t="s">
        <v>489</v>
      </c>
      <c r="AB23" s="69" t="s">
        <v>685</v>
      </c>
      <c r="AC23" s="77" t="s">
        <v>740</v>
      </c>
      <c r="AD23" s="79" t="s">
        <v>381</v>
      </c>
    </row>
    <row r="24" spans="1:30" s="9" customFormat="1" ht="12" customHeight="1">
      <c r="A24" s="8">
        <v>1926</v>
      </c>
      <c r="B24" s="26" t="s">
        <v>85</v>
      </c>
      <c r="C24" s="32" t="s">
        <v>112</v>
      </c>
      <c r="D24" s="32" t="s">
        <v>172</v>
      </c>
      <c r="E24" s="32" t="s">
        <v>272</v>
      </c>
      <c r="F24" s="32" t="s">
        <v>243</v>
      </c>
      <c r="G24" s="32" t="s">
        <v>236</v>
      </c>
      <c r="H24" s="32" t="s">
        <v>220</v>
      </c>
      <c r="I24" s="32" t="s">
        <v>106</v>
      </c>
      <c r="J24" s="32" t="s">
        <v>200</v>
      </c>
      <c r="K24" s="32" t="s">
        <v>329</v>
      </c>
      <c r="L24" s="32" t="s">
        <v>370</v>
      </c>
      <c r="M24" s="40" t="s">
        <v>107</v>
      </c>
      <c r="N24" s="48" t="s">
        <v>420</v>
      </c>
      <c r="O24" s="48" t="s">
        <v>259</v>
      </c>
      <c r="P24" s="56" t="s">
        <v>487</v>
      </c>
      <c r="Q24" s="56" t="s">
        <v>492</v>
      </c>
      <c r="R24" s="48" t="s">
        <v>222</v>
      </c>
      <c r="S24" s="56" t="s">
        <v>492</v>
      </c>
      <c r="T24" s="61" t="s">
        <v>522</v>
      </c>
      <c r="U24" s="48" t="s">
        <v>577</v>
      </c>
      <c r="V24" s="70" t="s">
        <v>364</v>
      </c>
      <c r="W24" s="70" t="s">
        <v>334</v>
      </c>
      <c r="X24" s="32" t="s">
        <v>623</v>
      </c>
      <c r="Y24" s="74" t="s">
        <v>629</v>
      </c>
      <c r="Z24" s="56" t="s">
        <v>441</v>
      </c>
      <c r="AA24" s="56" t="s">
        <v>489</v>
      </c>
      <c r="AB24" s="70" t="s">
        <v>689</v>
      </c>
      <c r="AC24" s="76" t="s">
        <v>741</v>
      </c>
      <c r="AD24" s="78" t="s">
        <v>383</v>
      </c>
    </row>
    <row r="25" spans="1:30" s="9" customFormat="1" ht="12" customHeight="1">
      <c r="A25" s="8">
        <v>1927</v>
      </c>
      <c r="B25" s="26" t="s">
        <v>85</v>
      </c>
      <c r="C25" s="32" t="s">
        <v>113</v>
      </c>
      <c r="D25" s="32" t="s">
        <v>171</v>
      </c>
      <c r="E25" s="32" t="s">
        <v>272</v>
      </c>
      <c r="F25" s="32" t="s">
        <v>243</v>
      </c>
      <c r="G25" s="32" t="s">
        <v>237</v>
      </c>
      <c r="H25" s="32" t="s">
        <v>220</v>
      </c>
      <c r="I25" s="32" t="s">
        <v>106</v>
      </c>
      <c r="J25" s="32" t="s">
        <v>200</v>
      </c>
      <c r="K25" s="32" t="s">
        <v>326</v>
      </c>
      <c r="L25" s="32" t="s">
        <v>371</v>
      </c>
      <c r="M25" s="40" t="s">
        <v>157</v>
      </c>
      <c r="N25" s="48" t="s">
        <v>421</v>
      </c>
      <c r="O25" s="48" t="s">
        <v>175</v>
      </c>
      <c r="P25" s="56" t="s">
        <v>486</v>
      </c>
      <c r="Q25" s="48" t="s">
        <v>492</v>
      </c>
      <c r="R25" s="48" t="s">
        <v>222</v>
      </c>
      <c r="S25" s="56" t="s">
        <v>492</v>
      </c>
      <c r="T25" s="61" t="s">
        <v>509</v>
      </c>
      <c r="U25" s="56" t="s">
        <v>416</v>
      </c>
      <c r="V25" s="32" t="s">
        <v>364</v>
      </c>
      <c r="W25" s="70" t="s">
        <v>604</v>
      </c>
      <c r="X25" s="32" t="s">
        <v>395</v>
      </c>
      <c r="Y25" s="74" t="s">
        <v>631</v>
      </c>
      <c r="Z25" s="48" t="s">
        <v>439</v>
      </c>
      <c r="AA25" s="48" t="s">
        <v>489</v>
      </c>
      <c r="AB25" s="70" t="s">
        <v>685</v>
      </c>
      <c r="AC25" s="58" t="s">
        <v>742</v>
      </c>
      <c r="AD25" s="78" t="s">
        <v>381</v>
      </c>
    </row>
    <row r="26" spans="1:30" s="9" customFormat="1" ht="12" customHeight="1">
      <c r="A26" s="8">
        <v>1928</v>
      </c>
      <c r="B26" s="26" t="s">
        <v>89</v>
      </c>
      <c r="C26" s="32" t="s">
        <v>114</v>
      </c>
      <c r="D26" s="32" t="s">
        <v>172</v>
      </c>
      <c r="E26" s="32" t="s">
        <v>272</v>
      </c>
      <c r="F26" s="32" t="s">
        <v>243</v>
      </c>
      <c r="G26" s="32" t="s">
        <v>237</v>
      </c>
      <c r="H26" s="32" t="s">
        <v>220</v>
      </c>
      <c r="I26" s="32" t="s">
        <v>156</v>
      </c>
      <c r="J26" s="32" t="s">
        <v>200</v>
      </c>
      <c r="K26" s="32" t="s">
        <v>328</v>
      </c>
      <c r="L26" s="32" t="s">
        <v>369</v>
      </c>
      <c r="M26" s="40" t="s">
        <v>156</v>
      </c>
      <c r="N26" s="48" t="s">
        <v>422</v>
      </c>
      <c r="O26" s="48" t="s">
        <v>175</v>
      </c>
      <c r="P26" s="56" t="s">
        <v>486</v>
      </c>
      <c r="Q26" s="48" t="s">
        <v>492</v>
      </c>
      <c r="R26" s="48" t="s">
        <v>222</v>
      </c>
      <c r="S26" s="56" t="s">
        <v>492</v>
      </c>
      <c r="T26" s="61" t="s">
        <v>521</v>
      </c>
      <c r="U26" s="48" t="s">
        <v>412</v>
      </c>
      <c r="V26" s="70" t="s">
        <v>364</v>
      </c>
      <c r="W26" s="70" t="s">
        <v>604</v>
      </c>
      <c r="X26" s="70" t="s">
        <v>395</v>
      </c>
      <c r="Y26" s="74" t="s">
        <v>632</v>
      </c>
      <c r="Z26" s="48" t="s">
        <v>667</v>
      </c>
      <c r="AA26" s="48" t="s">
        <v>489</v>
      </c>
      <c r="AB26" s="70" t="s">
        <v>691</v>
      </c>
      <c r="AC26" s="76" t="s">
        <v>743</v>
      </c>
      <c r="AD26" s="78" t="s">
        <v>384</v>
      </c>
    </row>
    <row r="27" spans="1:30" s="9" customFormat="1" ht="12" customHeight="1">
      <c r="A27" s="8">
        <v>1929</v>
      </c>
      <c r="B27" s="26" t="s">
        <v>85</v>
      </c>
      <c r="C27" s="32" t="s">
        <v>115</v>
      </c>
      <c r="D27" s="32" t="s">
        <v>172</v>
      </c>
      <c r="E27" s="32" t="s">
        <v>273</v>
      </c>
      <c r="F27" s="32" t="s">
        <v>244</v>
      </c>
      <c r="G27" s="32" t="s">
        <v>237</v>
      </c>
      <c r="H27" s="32" t="s">
        <v>220</v>
      </c>
      <c r="I27" s="32" t="s">
        <v>156</v>
      </c>
      <c r="J27" s="32" t="s">
        <v>199</v>
      </c>
      <c r="K27" s="32" t="s">
        <v>326</v>
      </c>
      <c r="L27" s="32" t="s">
        <v>371</v>
      </c>
      <c r="M27" s="40" t="s">
        <v>214</v>
      </c>
      <c r="N27" s="48" t="s">
        <v>420</v>
      </c>
      <c r="O27" s="48" t="s">
        <v>170</v>
      </c>
      <c r="P27" s="48" t="s">
        <v>486</v>
      </c>
      <c r="Q27" s="56" t="s">
        <v>492</v>
      </c>
      <c r="R27" s="48" t="s">
        <v>222</v>
      </c>
      <c r="S27" s="56" t="s">
        <v>490</v>
      </c>
      <c r="T27" s="61" t="s">
        <v>523</v>
      </c>
      <c r="U27" s="48" t="s">
        <v>578</v>
      </c>
      <c r="V27" s="32" t="s">
        <v>598</v>
      </c>
      <c r="W27" s="70" t="s">
        <v>603</v>
      </c>
      <c r="X27" s="70" t="s">
        <v>622</v>
      </c>
      <c r="Y27" s="74" t="s">
        <v>631</v>
      </c>
      <c r="Z27" s="56" t="s">
        <v>587</v>
      </c>
      <c r="AA27" s="48" t="s">
        <v>489</v>
      </c>
      <c r="AB27" s="70" t="s">
        <v>692</v>
      </c>
      <c r="AC27" s="76" t="s">
        <v>744</v>
      </c>
      <c r="AD27" s="80" t="s">
        <v>376</v>
      </c>
    </row>
    <row r="28" spans="1:30" s="9" customFormat="1" ht="12" customHeight="1">
      <c r="A28" s="8">
        <v>1930</v>
      </c>
      <c r="B28" s="26" t="s">
        <v>85</v>
      </c>
      <c r="C28" s="32" t="s">
        <v>109</v>
      </c>
      <c r="D28" s="32" t="s">
        <v>174</v>
      </c>
      <c r="E28" s="32" t="s">
        <v>272</v>
      </c>
      <c r="F28" s="32" t="s">
        <v>243</v>
      </c>
      <c r="G28" s="32" t="s">
        <v>236</v>
      </c>
      <c r="H28" s="32" t="s">
        <v>220</v>
      </c>
      <c r="I28" s="32" t="s">
        <v>107</v>
      </c>
      <c r="J28" s="32" t="s">
        <v>200</v>
      </c>
      <c r="K28" s="32" t="s">
        <v>327</v>
      </c>
      <c r="L28" s="32" t="s">
        <v>370</v>
      </c>
      <c r="M28" s="40" t="s">
        <v>106</v>
      </c>
      <c r="N28" s="48" t="s">
        <v>422</v>
      </c>
      <c r="O28" s="48" t="s">
        <v>178</v>
      </c>
      <c r="P28" s="48" t="s">
        <v>487</v>
      </c>
      <c r="Q28" s="48" t="s">
        <v>492</v>
      </c>
      <c r="R28" s="48" t="s">
        <v>221</v>
      </c>
      <c r="S28" s="56" t="s">
        <v>492</v>
      </c>
      <c r="T28" s="61" t="s">
        <v>509</v>
      </c>
      <c r="U28" s="48" t="s">
        <v>411</v>
      </c>
      <c r="V28" s="70" t="s">
        <v>368</v>
      </c>
      <c r="W28" s="70" t="s">
        <v>334</v>
      </c>
      <c r="X28" s="70" t="s">
        <v>623</v>
      </c>
      <c r="Y28" s="74" t="s">
        <v>633</v>
      </c>
      <c r="Z28" s="56" t="s">
        <v>438</v>
      </c>
      <c r="AA28" s="56" t="s">
        <v>489</v>
      </c>
      <c r="AB28" s="70" t="s">
        <v>689</v>
      </c>
      <c r="AC28" s="76" t="s">
        <v>745</v>
      </c>
      <c r="AD28" s="78" t="s">
        <v>384</v>
      </c>
    </row>
    <row r="29" spans="1:30" s="9" customFormat="1" ht="12" customHeight="1">
      <c r="A29" s="11">
        <v>1931</v>
      </c>
      <c r="B29" s="27" t="s">
        <v>85</v>
      </c>
      <c r="C29" s="33" t="s">
        <v>116</v>
      </c>
      <c r="D29" s="33" t="s">
        <v>174</v>
      </c>
      <c r="E29" s="33" t="s">
        <v>272</v>
      </c>
      <c r="F29" s="33" t="s">
        <v>243</v>
      </c>
      <c r="G29" s="33" t="s">
        <v>236</v>
      </c>
      <c r="H29" s="33" t="s">
        <v>220</v>
      </c>
      <c r="I29" s="33" t="s">
        <v>107</v>
      </c>
      <c r="J29" s="33" t="s">
        <v>200</v>
      </c>
      <c r="K29" s="33" t="s">
        <v>329</v>
      </c>
      <c r="L29" s="33" t="s">
        <v>370</v>
      </c>
      <c r="M29" s="41" t="s">
        <v>157</v>
      </c>
      <c r="N29" s="49" t="s">
        <v>419</v>
      </c>
      <c r="O29" s="49" t="s">
        <v>173</v>
      </c>
      <c r="P29" s="57" t="s">
        <v>486</v>
      </c>
      <c r="Q29" s="57" t="s">
        <v>492</v>
      </c>
      <c r="R29" s="57" t="s">
        <v>221</v>
      </c>
      <c r="S29" s="57" t="s">
        <v>492</v>
      </c>
      <c r="T29" s="62" t="s">
        <v>524</v>
      </c>
      <c r="U29" s="49" t="s">
        <v>579</v>
      </c>
      <c r="V29" s="33" t="s">
        <v>368</v>
      </c>
      <c r="W29" s="69" t="s">
        <v>343</v>
      </c>
      <c r="X29" s="69" t="s">
        <v>395</v>
      </c>
      <c r="Y29" s="75" t="s">
        <v>633</v>
      </c>
      <c r="Z29" s="57" t="s">
        <v>668</v>
      </c>
      <c r="AA29" s="49" t="s">
        <v>489</v>
      </c>
      <c r="AB29" s="69" t="s">
        <v>693</v>
      </c>
      <c r="AC29" s="77" t="s">
        <v>746</v>
      </c>
      <c r="AD29" s="79" t="s">
        <v>381</v>
      </c>
    </row>
    <row r="30" spans="1:30" s="9" customFormat="1" ht="12" customHeight="1">
      <c r="A30" s="10">
        <v>1932</v>
      </c>
      <c r="B30" s="27" t="s">
        <v>86</v>
      </c>
      <c r="C30" s="33" t="s">
        <v>117</v>
      </c>
      <c r="D30" s="33" t="s">
        <v>176</v>
      </c>
      <c r="E30" s="33" t="s">
        <v>274</v>
      </c>
      <c r="F30" s="33" t="s">
        <v>242</v>
      </c>
      <c r="G30" s="33" t="s">
        <v>235</v>
      </c>
      <c r="H30" s="33" t="s">
        <v>219</v>
      </c>
      <c r="I30" s="33" t="s">
        <v>213</v>
      </c>
      <c r="J30" s="33" t="s">
        <v>201</v>
      </c>
      <c r="K30" s="33" t="s">
        <v>330</v>
      </c>
      <c r="L30" s="33" t="s">
        <v>372</v>
      </c>
      <c r="M30" s="41" t="s">
        <v>216</v>
      </c>
      <c r="N30" s="49" t="s">
        <v>417</v>
      </c>
      <c r="O30" s="49" t="s">
        <v>177</v>
      </c>
      <c r="P30" s="57" t="s">
        <v>487</v>
      </c>
      <c r="Q30" s="57" t="s">
        <v>492</v>
      </c>
      <c r="R30" s="57" t="s">
        <v>221</v>
      </c>
      <c r="S30" s="57" t="s">
        <v>492</v>
      </c>
      <c r="T30" s="62" t="s">
        <v>525</v>
      </c>
      <c r="U30" s="49" t="s">
        <v>579</v>
      </c>
      <c r="V30" s="69" t="s">
        <v>364</v>
      </c>
      <c r="W30" s="69" t="s">
        <v>361</v>
      </c>
      <c r="X30" s="69" t="s">
        <v>623</v>
      </c>
      <c r="Y30" s="75" t="s">
        <v>440</v>
      </c>
      <c r="Z30" s="57" t="s">
        <v>669</v>
      </c>
      <c r="AA30" s="49" t="s">
        <v>506</v>
      </c>
      <c r="AB30" s="69" t="s">
        <v>684</v>
      </c>
      <c r="AC30" s="77" t="s">
        <v>747</v>
      </c>
      <c r="AD30" s="79" t="s">
        <v>375</v>
      </c>
    </row>
    <row r="31" spans="1:30" s="9" customFormat="1" ht="12" customHeight="1">
      <c r="A31" s="10">
        <v>1933</v>
      </c>
      <c r="B31" s="27" t="s">
        <v>87</v>
      </c>
      <c r="C31" s="33" t="s">
        <v>118</v>
      </c>
      <c r="D31" s="33" t="s">
        <v>177</v>
      </c>
      <c r="E31" s="33" t="s">
        <v>274</v>
      </c>
      <c r="F31" s="33" t="s">
        <v>243</v>
      </c>
      <c r="G31" s="33" t="s">
        <v>235</v>
      </c>
      <c r="H31" s="33" t="s">
        <v>220</v>
      </c>
      <c r="I31" s="33" t="s">
        <v>213</v>
      </c>
      <c r="J31" s="33" t="s">
        <v>201</v>
      </c>
      <c r="K31" s="33" t="s">
        <v>325</v>
      </c>
      <c r="L31" s="33" t="s">
        <v>370</v>
      </c>
      <c r="M31" s="41" t="s">
        <v>157</v>
      </c>
      <c r="N31" s="49" t="s">
        <v>417</v>
      </c>
      <c r="O31" s="49" t="s">
        <v>175</v>
      </c>
      <c r="P31" s="57" t="s">
        <v>487</v>
      </c>
      <c r="Q31" s="57" t="s">
        <v>492</v>
      </c>
      <c r="R31" s="57" t="s">
        <v>221</v>
      </c>
      <c r="S31" s="57" t="s">
        <v>489</v>
      </c>
      <c r="T31" s="62" t="s">
        <v>526</v>
      </c>
      <c r="U31" s="49" t="s">
        <v>411</v>
      </c>
      <c r="V31" s="69" t="s">
        <v>365</v>
      </c>
      <c r="W31" s="69" t="s">
        <v>333</v>
      </c>
      <c r="X31" s="69" t="s">
        <v>396</v>
      </c>
      <c r="Y31" s="75" t="s">
        <v>440</v>
      </c>
      <c r="Z31" s="57" t="s">
        <v>588</v>
      </c>
      <c r="AA31" s="49" t="s">
        <v>506</v>
      </c>
      <c r="AB31" s="69" t="s">
        <v>89</v>
      </c>
      <c r="AC31" s="77" t="s">
        <v>748</v>
      </c>
      <c r="AD31" s="79" t="s">
        <v>375</v>
      </c>
    </row>
    <row r="32" spans="1:30" s="9" customFormat="1" ht="12" customHeight="1">
      <c r="A32" s="10">
        <v>1934</v>
      </c>
      <c r="B32" s="27" t="s">
        <v>87</v>
      </c>
      <c r="C32" s="33" t="s">
        <v>119</v>
      </c>
      <c r="D32" s="33" t="s">
        <v>177</v>
      </c>
      <c r="E32" s="33" t="s">
        <v>272</v>
      </c>
      <c r="F32" s="33" t="s">
        <v>243</v>
      </c>
      <c r="G32" s="33" t="s">
        <v>236</v>
      </c>
      <c r="H32" s="33" t="s">
        <v>220</v>
      </c>
      <c r="I32" s="33" t="s">
        <v>213</v>
      </c>
      <c r="J32" s="33" t="s">
        <v>201</v>
      </c>
      <c r="K32" s="33" t="s">
        <v>331</v>
      </c>
      <c r="L32" s="33" t="s">
        <v>370</v>
      </c>
      <c r="M32" s="41" t="s">
        <v>214</v>
      </c>
      <c r="N32" s="49" t="s">
        <v>421</v>
      </c>
      <c r="O32" s="49" t="s">
        <v>176</v>
      </c>
      <c r="P32" s="57" t="s">
        <v>487</v>
      </c>
      <c r="Q32" s="57" t="s">
        <v>489</v>
      </c>
      <c r="R32" s="49" t="s">
        <v>221</v>
      </c>
      <c r="S32" s="57" t="s">
        <v>492</v>
      </c>
      <c r="T32" s="62" t="s">
        <v>522</v>
      </c>
      <c r="U32" s="49" t="s">
        <v>413</v>
      </c>
      <c r="V32" s="33" t="s">
        <v>364</v>
      </c>
      <c r="W32" s="69" t="s">
        <v>333</v>
      </c>
      <c r="X32" s="69" t="s">
        <v>396</v>
      </c>
      <c r="Y32" s="75" t="s">
        <v>630</v>
      </c>
      <c r="Z32" s="57" t="s">
        <v>668</v>
      </c>
      <c r="AA32" s="57" t="s">
        <v>506</v>
      </c>
      <c r="AB32" s="69" t="s">
        <v>694</v>
      </c>
      <c r="AC32" s="77" t="s">
        <v>749</v>
      </c>
      <c r="AD32" s="79" t="s">
        <v>375</v>
      </c>
    </row>
    <row r="33" spans="1:30" s="9" customFormat="1" ht="12" customHeight="1">
      <c r="A33" s="10">
        <v>1935</v>
      </c>
      <c r="B33" s="27" t="s">
        <v>87</v>
      </c>
      <c r="C33" s="33" t="s">
        <v>120</v>
      </c>
      <c r="D33" s="33" t="s">
        <v>178</v>
      </c>
      <c r="E33" s="33" t="s">
        <v>192</v>
      </c>
      <c r="F33" s="33" t="s">
        <v>241</v>
      </c>
      <c r="G33" s="33" t="s">
        <v>238</v>
      </c>
      <c r="H33" s="33" t="s">
        <v>219</v>
      </c>
      <c r="I33" s="33" t="s">
        <v>212</v>
      </c>
      <c r="J33" s="33" t="s">
        <v>200</v>
      </c>
      <c r="K33" s="33" t="s">
        <v>328</v>
      </c>
      <c r="L33" s="33" t="s">
        <v>373</v>
      </c>
      <c r="M33" s="41" t="s">
        <v>216</v>
      </c>
      <c r="N33" s="49" t="s">
        <v>420</v>
      </c>
      <c r="O33" s="49" t="s">
        <v>170</v>
      </c>
      <c r="P33" s="49" t="s">
        <v>488</v>
      </c>
      <c r="Q33" s="57" t="s">
        <v>489</v>
      </c>
      <c r="R33" s="49" t="s">
        <v>220</v>
      </c>
      <c r="S33" s="57" t="s">
        <v>489</v>
      </c>
      <c r="T33" s="62" t="s">
        <v>527</v>
      </c>
      <c r="U33" s="49" t="s">
        <v>580</v>
      </c>
      <c r="V33" s="33" t="s">
        <v>599</v>
      </c>
      <c r="W33" s="69" t="s">
        <v>337</v>
      </c>
      <c r="X33" s="69" t="s">
        <v>623</v>
      </c>
      <c r="Y33" s="75" t="s">
        <v>630</v>
      </c>
      <c r="Z33" s="57" t="s">
        <v>588</v>
      </c>
      <c r="AA33" s="57" t="s">
        <v>506</v>
      </c>
      <c r="AB33" s="69" t="s">
        <v>685</v>
      </c>
      <c r="AC33" s="77" t="s">
        <v>750</v>
      </c>
      <c r="AD33" s="79" t="s">
        <v>372</v>
      </c>
    </row>
    <row r="34" spans="1:30" s="9" customFormat="1" ht="12" customHeight="1">
      <c r="A34" s="8">
        <v>1936</v>
      </c>
      <c r="B34" s="26" t="s">
        <v>86</v>
      </c>
      <c r="C34" s="32" t="s">
        <v>121</v>
      </c>
      <c r="D34" s="32" t="s">
        <v>176</v>
      </c>
      <c r="E34" s="32" t="s">
        <v>272</v>
      </c>
      <c r="F34" s="32" t="s">
        <v>243</v>
      </c>
      <c r="G34" s="32" t="s">
        <v>237</v>
      </c>
      <c r="H34" s="32" t="s">
        <v>220</v>
      </c>
      <c r="I34" s="32" t="s">
        <v>209</v>
      </c>
      <c r="J34" s="32" t="s">
        <v>200</v>
      </c>
      <c r="K34" s="32" t="s">
        <v>317</v>
      </c>
      <c r="L34" s="32" t="s">
        <v>373</v>
      </c>
      <c r="M34" s="40" t="s">
        <v>158</v>
      </c>
      <c r="N34" s="48" t="s">
        <v>423</v>
      </c>
      <c r="O34" s="48" t="s">
        <v>173</v>
      </c>
      <c r="P34" s="56" t="s">
        <v>488</v>
      </c>
      <c r="Q34" s="56" t="s">
        <v>492</v>
      </c>
      <c r="R34" s="48" t="s">
        <v>221</v>
      </c>
      <c r="S34" s="56" t="s">
        <v>489</v>
      </c>
      <c r="T34" s="61" t="s">
        <v>528</v>
      </c>
      <c r="U34" s="48" t="s">
        <v>578</v>
      </c>
      <c r="V34" s="32" t="s">
        <v>373</v>
      </c>
      <c r="W34" s="70" t="s">
        <v>362</v>
      </c>
      <c r="X34" s="70" t="s">
        <v>395</v>
      </c>
      <c r="Y34" s="74" t="s">
        <v>632</v>
      </c>
      <c r="Z34" s="56" t="s">
        <v>668</v>
      </c>
      <c r="AA34" s="56" t="s">
        <v>489</v>
      </c>
      <c r="AB34" s="70" t="s">
        <v>691</v>
      </c>
      <c r="AC34" s="76" t="s">
        <v>751</v>
      </c>
      <c r="AD34" s="78" t="s">
        <v>375</v>
      </c>
    </row>
    <row r="35" spans="1:30" s="9" customFormat="1" ht="12" customHeight="1">
      <c r="A35" s="8">
        <v>1937</v>
      </c>
      <c r="B35" s="26" t="s">
        <v>87</v>
      </c>
      <c r="C35" s="32" t="s">
        <v>122</v>
      </c>
      <c r="D35" s="32" t="s">
        <v>177</v>
      </c>
      <c r="E35" s="32" t="s">
        <v>271</v>
      </c>
      <c r="F35" s="32" t="s">
        <v>242</v>
      </c>
      <c r="G35" s="32" t="s">
        <v>236</v>
      </c>
      <c r="H35" s="32" t="s">
        <v>220</v>
      </c>
      <c r="I35" s="32" t="s">
        <v>209</v>
      </c>
      <c r="J35" s="32" t="s">
        <v>201</v>
      </c>
      <c r="K35" s="32" t="s">
        <v>325</v>
      </c>
      <c r="L35" s="32" t="s">
        <v>370</v>
      </c>
      <c r="M35" s="40" t="s">
        <v>214</v>
      </c>
      <c r="N35" s="48" t="s">
        <v>424</v>
      </c>
      <c r="O35" s="48" t="s">
        <v>173</v>
      </c>
      <c r="P35" s="56" t="s">
        <v>488</v>
      </c>
      <c r="Q35" s="56" t="s">
        <v>492</v>
      </c>
      <c r="R35" s="48" t="s">
        <v>221</v>
      </c>
      <c r="S35" s="56" t="s">
        <v>489</v>
      </c>
      <c r="T35" s="61" t="s">
        <v>527</v>
      </c>
      <c r="U35" s="48" t="s">
        <v>578</v>
      </c>
      <c r="V35" s="32" t="s">
        <v>373</v>
      </c>
      <c r="W35" s="70" t="s">
        <v>361</v>
      </c>
      <c r="X35" s="70" t="s">
        <v>623</v>
      </c>
      <c r="Y35" s="74" t="s">
        <v>634</v>
      </c>
      <c r="Z35" s="56" t="s">
        <v>670</v>
      </c>
      <c r="AA35" s="48" t="s">
        <v>506</v>
      </c>
      <c r="AB35" s="70" t="s">
        <v>90</v>
      </c>
      <c r="AC35" s="76" t="s">
        <v>752</v>
      </c>
      <c r="AD35" s="78" t="s">
        <v>383</v>
      </c>
    </row>
    <row r="36" spans="1:30" s="9" customFormat="1" ht="12" customHeight="1">
      <c r="A36" s="8">
        <v>1938</v>
      </c>
      <c r="B36" s="26" t="s">
        <v>87</v>
      </c>
      <c r="C36" s="32" t="s">
        <v>122</v>
      </c>
      <c r="D36" s="32" t="s">
        <v>177</v>
      </c>
      <c r="E36" s="32" t="s">
        <v>271</v>
      </c>
      <c r="F36" s="32" t="s">
        <v>242</v>
      </c>
      <c r="G36" s="32" t="s">
        <v>236</v>
      </c>
      <c r="H36" s="32" t="s">
        <v>220</v>
      </c>
      <c r="I36" s="32" t="s">
        <v>209</v>
      </c>
      <c r="J36" s="32" t="s">
        <v>201</v>
      </c>
      <c r="K36" s="32" t="s">
        <v>325</v>
      </c>
      <c r="L36" s="32" t="s">
        <v>370</v>
      </c>
      <c r="M36" s="40" t="s">
        <v>214</v>
      </c>
      <c r="N36" s="48" t="s">
        <v>424</v>
      </c>
      <c r="O36" s="48" t="s">
        <v>169</v>
      </c>
      <c r="P36" s="48" t="s">
        <v>487</v>
      </c>
      <c r="Q36" s="48" t="s">
        <v>492</v>
      </c>
      <c r="R36" s="48" t="s">
        <v>221</v>
      </c>
      <c r="S36" s="56" t="s">
        <v>489</v>
      </c>
      <c r="T36" s="61" t="s">
        <v>524</v>
      </c>
      <c r="U36" s="48" t="s">
        <v>412</v>
      </c>
      <c r="V36" s="70" t="s">
        <v>370</v>
      </c>
      <c r="W36" s="70" t="s">
        <v>362</v>
      </c>
      <c r="X36" s="70" t="s">
        <v>623</v>
      </c>
      <c r="Y36" s="74" t="s">
        <v>442</v>
      </c>
      <c r="Z36" s="56" t="s">
        <v>670</v>
      </c>
      <c r="AA36" s="48" t="s">
        <v>506</v>
      </c>
      <c r="AB36" s="70" t="s">
        <v>695</v>
      </c>
      <c r="AC36" s="58" t="s">
        <v>753</v>
      </c>
      <c r="AD36" s="78" t="s">
        <v>384</v>
      </c>
    </row>
    <row r="37" spans="1:30" s="9" customFormat="1" ht="12" customHeight="1">
      <c r="A37" s="8">
        <v>1939</v>
      </c>
      <c r="B37" s="26" t="s">
        <v>86</v>
      </c>
      <c r="C37" s="32" t="s">
        <v>123</v>
      </c>
      <c r="D37" s="32" t="s">
        <v>174</v>
      </c>
      <c r="E37" s="32" t="s">
        <v>275</v>
      </c>
      <c r="F37" s="32" t="s">
        <v>245</v>
      </c>
      <c r="G37" s="32" t="s">
        <v>239</v>
      </c>
      <c r="H37" s="32" t="s">
        <v>221</v>
      </c>
      <c r="I37" s="32" t="s">
        <v>107</v>
      </c>
      <c r="J37" s="32" t="s">
        <v>200</v>
      </c>
      <c r="K37" s="32" t="s">
        <v>330</v>
      </c>
      <c r="L37" s="32" t="s">
        <v>374</v>
      </c>
      <c r="M37" s="40" t="s">
        <v>216</v>
      </c>
      <c r="N37" s="48" t="s">
        <v>424</v>
      </c>
      <c r="O37" s="48" t="s">
        <v>477</v>
      </c>
      <c r="P37" s="48" t="s">
        <v>487</v>
      </c>
      <c r="Q37" s="56" t="s">
        <v>492</v>
      </c>
      <c r="R37" s="56" t="s">
        <v>221</v>
      </c>
      <c r="S37" s="56" t="s">
        <v>489</v>
      </c>
      <c r="T37" s="61" t="s">
        <v>508</v>
      </c>
      <c r="U37" s="48" t="s">
        <v>413</v>
      </c>
      <c r="V37" s="70" t="s">
        <v>371</v>
      </c>
      <c r="W37" s="70" t="s">
        <v>344</v>
      </c>
      <c r="X37" s="70" t="s">
        <v>395</v>
      </c>
      <c r="Y37" s="74" t="s">
        <v>629</v>
      </c>
      <c r="Z37" s="56" t="s">
        <v>667</v>
      </c>
      <c r="AA37" s="48" t="s">
        <v>489</v>
      </c>
      <c r="AB37" s="70" t="s">
        <v>692</v>
      </c>
      <c r="AC37" s="76" t="s">
        <v>754</v>
      </c>
      <c r="AD37" s="78" t="s">
        <v>380</v>
      </c>
    </row>
    <row r="38" spans="1:30" ht="12" customHeight="1">
      <c r="A38" s="8">
        <v>1940</v>
      </c>
      <c r="B38" s="26" t="s">
        <v>86</v>
      </c>
      <c r="C38" s="26" t="s">
        <v>124</v>
      </c>
      <c r="D38" s="37" t="s">
        <v>173</v>
      </c>
      <c r="E38" s="37" t="s">
        <v>276</v>
      </c>
      <c r="F38" s="37" t="s">
        <v>247</v>
      </c>
      <c r="G38" s="37" t="s">
        <v>240</v>
      </c>
      <c r="H38" s="37" t="s">
        <v>221</v>
      </c>
      <c r="I38" s="37" t="s">
        <v>156</v>
      </c>
      <c r="J38" s="37" t="s">
        <v>201</v>
      </c>
      <c r="K38" s="26" t="s">
        <v>330</v>
      </c>
      <c r="L38" s="26" t="s">
        <v>372</v>
      </c>
      <c r="M38" s="42" t="s">
        <v>157</v>
      </c>
      <c r="N38" s="50" t="s">
        <v>425</v>
      </c>
      <c r="O38" s="50" t="s">
        <v>167</v>
      </c>
      <c r="P38" s="58" t="s">
        <v>486</v>
      </c>
      <c r="Q38" s="58" t="s">
        <v>490</v>
      </c>
      <c r="R38" s="58" t="s">
        <v>222</v>
      </c>
      <c r="S38" s="58" t="s">
        <v>492</v>
      </c>
      <c r="T38" s="61" t="s">
        <v>529</v>
      </c>
      <c r="U38" s="58" t="s">
        <v>577</v>
      </c>
      <c r="V38" s="61" t="s">
        <v>372</v>
      </c>
      <c r="W38" s="71" t="s">
        <v>603</v>
      </c>
      <c r="X38" s="61" t="s">
        <v>395</v>
      </c>
      <c r="Y38" s="58" t="s">
        <v>633</v>
      </c>
      <c r="Z38" s="58" t="s">
        <v>587</v>
      </c>
      <c r="AA38" s="58" t="s">
        <v>489</v>
      </c>
      <c r="AB38" s="61" t="s">
        <v>692</v>
      </c>
      <c r="AC38" s="58" t="s">
        <v>755</v>
      </c>
      <c r="AD38" s="61" t="s">
        <v>389</v>
      </c>
    </row>
    <row r="39" spans="1:30" ht="12" customHeight="1">
      <c r="A39" s="10">
        <v>1941</v>
      </c>
      <c r="B39" s="27" t="s">
        <v>85</v>
      </c>
      <c r="C39" s="27" t="s">
        <v>125</v>
      </c>
      <c r="D39" s="38" t="s">
        <v>171</v>
      </c>
      <c r="E39" s="38" t="s">
        <v>277</v>
      </c>
      <c r="F39" s="38" t="s">
        <v>246</v>
      </c>
      <c r="G39" s="38" t="s">
        <v>241</v>
      </c>
      <c r="H39" s="38" t="s">
        <v>222</v>
      </c>
      <c r="I39" s="38" t="s">
        <v>156</v>
      </c>
      <c r="J39" s="38" t="s">
        <v>201</v>
      </c>
      <c r="K39" s="27" t="s">
        <v>332</v>
      </c>
      <c r="L39" s="27" t="s">
        <v>375</v>
      </c>
      <c r="M39" s="43" t="s">
        <v>214</v>
      </c>
      <c r="N39" s="51" t="s">
        <v>426</v>
      </c>
      <c r="O39" s="51" t="s">
        <v>477</v>
      </c>
      <c r="P39" s="59" t="s">
        <v>485</v>
      </c>
      <c r="Q39" s="59" t="s">
        <v>490</v>
      </c>
      <c r="R39" s="59" t="s">
        <v>222</v>
      </c>
      <c r="S39" s="59" t="s">
        <v>492</v>
      </c>
      <c r="T39" s="62" t="s">
        <v>530</v>
      </c>
      <c r="U39" s="59" t="s">
        <v>576</v>
      </c>
      <c r="V39" s="62" t="s">
        <v>382</v>
      </c>
      <c r="W39" s="72" t="s">
        <v>353</v>
      </c>
      <c r="X39" s="62" t="s">
        <v>395</v>
      </c>
      <c r="Y39" s="59" t="s">
        <v>628</v>
      </c>
      <c r="Z39" s="59" t="s">
        <v>441</v>
      </c>
      <c r="AA39" s="59" t="s">
        <v>489</v>
      </c>
      <c r="AB39" s="62" t="s">
        <v>682</v>
      </c>
      <c r="AC39" s="59" t="s">
        <v>754</v>
      </c>
      <c r="AD39" s="62" t="s">
        <v>389</v>
      </c>
    </row>
    <row r="40" spans="1:30" ht="12" customHeight="1">
      <c r="A40" s="10">
        <v>1942</v>
      </c>
      <c r="B40" s="27" t="s">
        <v>86</v>
      </c>
      <c r="C40" s="27" t="s">
        <v>119</v>
      </c>
      <c r="D40" s="38" t="s">
        <v>168</v>
      </c>
      <c r="E40" s="38" t="s">
        <v>278</v>
      </c>
      <c r="F40" s="38" t="s">
        <v>247</v>
      </c>
      <c r="G40" s="38" t="s">
        <v>241</v>
      </c>
      <c r="H40" s="38" t="s">
        <v>207</v>
      </c>
      <c r="I40" s="38" t="s">
        <v>157</v>
      </c>
      <c r="J40" s="38" t="s">
        <v>200</v>
      </c>
      <c r="K40" s="27" t="s">
        <v>333</v>
      </c>
      <c r="L40" s="27" t="s">
        <v>376</v>
      </c>
      <c r="M40" s="43" t="s">
        <v>216</v>
      </c>
      <c r="N40" s="51" t="s">
        <v>427</v>
      </c>
      <c r="O40" s="51" t="s">
        <v>477</v>
      </c>
      <c r="P40" s="59" t="s">
        <v>489</v>
      </c>
      <c r="Q40" s="59" t="s">
        <v>491</v>
      </c>
      <c r="R40" s="59" t="s">
        <v>207</v>
      </c>
      <c r="S40" s="59" t="s">
        <v>492</v>
      </c>
      <c r="T40" s="62" t="s">
        <v>531</v>
      </c>
      <c r="U40" s="59" t="s">
        <v>581</v>
      </c>
      <c r="V40" s="62" t="s">
        <v>600</v>
      </c>
      <c r="W40" s="72" t="s">
        <v>350</v>
      </c>
      <c r="X40" s="62" t="s">
        <v>622</v>
      </c>
      <c r="Y40" s="59" t="s">
        <v>446</v>
      </c>
      <c r="Z40" s="59" t="s">
        <v>633</v>
      </c>
      <c r="AA40" s="59" t="s">
        <v>492</v>
      </c>
      <c r="AB40" s="62" t="s">
        <v>696</v>
      </c>
      <c r="AC40" s="59" t="s">
        <v>756</v>
      </c>
      <c r="AD40" s="62" t="s">
        <v>385</v>
      </c>
    </row>
    <row r="41" spans="1:30" ht="12" customHeight="1">
      <c r="A41" s="10">
        <v>1943</v>
      </c>
      <c r="B41" s="27" t="s">
        <v>85</v>
      </c>
      <c r="C41" s="27" t="s">
        <v>126</v>
      </c>
      <c r="D41" s="38" t="s">
        <v>179</v>
      </c>
      <c r="E41" s="38" t="s">
        <v>277</v>
      </c>
      <c r="F41" s="38" t="s">
        <v>244</v>
      </c>
      <c r="G41" s="38" t="s">
        <v>242</v>
      </c>
      <c r="H41" s="38" t="s">
        <v>207</v>
      </c>
      <c r="I41" s="38" t="s">
        <v>158</v>
      </c>
      <c r="J41" s="38" t="s">
        <v>200</v>
      </c>
      <c r="K41" s="27" t="s">
        <v>334</v>
      </c>
      <c r="L41" s="27" t="s">
        <v>377</v>
      </c>
      <c r="M41" s="43" t="s">
        <v>392</v>
      </c>
      <c r="N41" s="51" t="s">
        <v>426</v>
      </c>
      <c r="O41" s="51" t="s">
        <v>168</v>
      </c>
      <c r="P41" s="59" t="s">
        <v>490</v>
      </c>
      <c r="Q41" s="59" t="s">
        <v>503</v>
      </c>
      <c r="R41" s="59" t="s">
        <v>206</v>
      </c>
      <c r="S41" s="59" t="s">
        <v>490</v>
      </c>
      <c r="T41" s="62" t="s">
        <v>532</v>
      </c>
      <c r="U41" s="59" t="s">
        <v>421</v>
      </c>
      <c r="V41" s="62" t="s">
        <v>380</v>
      </c>
      <c r="W41" s="72" t="s">
        <v>360</v>
      </c>
      <c r="X41" s="62" t="s">
        <v>136</v>
      </c>
      <c r="Y41" s="59" t="s">
        <v>451</v>
      </c>
      <c r="Z41" s="59" t="s">
        <v>631</v>
      </c>
      <c r="AA41" s="59" t="s">
        <v>492</v>
      </c>
      <c r="AB41" s="62" t="s">
        <v>697</v>
      </c>
      <c r="AC41" s="59" t="s">
        <v>757</v>
      </c>
      <c r="AD41" s="62" t="s">
        <v>387</v>
      </c>
    </row>
    <row r="42" spans="1:30" ht="12" customHeight="1">
      <c r="A42" s="10">
        <v>1944</v>
      </c>
      <c r="B42" s="27" t="s">
        <v>85</v>
      </c>
      <c r="C42" s="27" t="s">
        <v>122</v>
      </c>
      <c r="D42" s="38" t="s">
        <v>179</v>
      </c>
      <c r="E42" s="38" t="s">
        <v>279</v>
      </c>
      <c r="F42" s="38" t="s">
        <v>245</v>
      </c>
      <c r="G42" s="38" t="s">
        <v>243</v>
      </c>
      <c r="H42" s="38" t="s">
        <v>207</v>
      </c>
      <c r="I42" s="38" t="s">
        <v>214</v>
      </c>
      <c r="J42" s="38" t="s">
        <v>200</v>
      </c>
      <c r="K42" s="27" t="s">
        <v>335</v>
      </c>
      <c r="L42" s="27" t="s">
        <v>378</v>
      </c>
      <c r="M42" s="43" t="s">
        <v>393</v>
      </c>
      <c r="N42" s="51" t="s">
        <v>427</v>
      </c>
      <c r="O42" s="51" t="s">
        <v>478</v>
      </c>
      <c r="P42" s="59" t="s">
        <v>491</v>
      </c>
      <c r="Q42" s="59" t="s">
        <v>495</v>
      </c>
      <c r="R42" s="59" t="s">
        <v>203</v>
      </c>
      <c r="S42" s="59" t="s">
        <v>491</v>
      </c>
      <c r="T42" s="62" t="s">
        <v>533</v>
      </c>
      <c r="U42" s="59" t="s">
        <v>423</v>
      </c>
      <c r="V42" s="62" t="s">
        <v>378</v>
      </c>
      <c r="W42" s="72" t="s">
        <v>605</v>
      </c>
      <c r="X42" s="62" t="s">
        <v>391</v>
      </c>
      <c r="Y42" s="59" t="s">
        <v>635</v>
      </c>
      <c r="Z42" s="59" t="s">
        <v>443</v>
      </c>
      <c r="AA42" s="59" t="s">
        <v>490</v>
      </c>
      <c r="AB42" s="62" t="s">
        <v>698</v>
      </c>
      <c r="AC42" s="59" t="s">
        <v>758</v>
      </c>
      <c r="AD42" s="62" t="s">
        <v>390</v>
      </c>
    </row>
    <row r="43" spans="1:30" ht="12" customHeight="1">
      <c r="A43" s="10">
        <v>1945</v>
      </c>
      <c r="B43" s="27" t="s">
        <v>86</v>
      </c>
      <c r="C43" s="27" t="s">
        <v>127</v>
      </c>
      <c r="D43" s="38" t="s">
        <v>180</v>
      </c>
      <c r="E43" s="38" t="s">
        <v>280</v>
      </c>
      <c r="F43" s="38" t="s">
        <v>244</v>
      </c>
      <c r="G43" s="38" t="s">
        <v>241</v>
      </c>
      <c r="H43" s="38" t="s">
        <v>207</v>
      </c>
      <c r="I43" s="38" t="s">
        <v>215</v>
      </c>
      <c r="J43" s="38" t="s">
        <v>200</v>
      </c>
      <c r="K43" s="27" t="s">
        <v>336</v>
      </c>
      <c r="L43" s="27" t="s">
        <v>379</v>
      </c>
      <c r="M43" s="43" t="s">
        <v>394</v>
      </c>
      <c r="N43" s="51" t="s">
        <v>428</v>
      </c>
      <c r="O43" s="51" t="s">
        <v>479</v>
      </c>
      <c r="P43" s="59" t="s">
        <v>490</v>
      </c>
      <c r="Q43" s="59" t="s">
        <v>496</v>
      </c>
      <c r="R43" s="59" t="s">
        <v>203</v>
      </c>
      <c r="S43" s="59" t="s">
        <v>490</v>
      </c>
      <c r="T43" s="62" t="s">
        <v>534</v>
      </c>
      <c r="U43" s="59" t="s">
        <v>582</v>
      </c>
      <c r="V43" s="62" t="s">
        <v>385</v>
      </c>
      <c r="W43" s="72" t="s">
        <v>606</v>
      </c>
      <c r="X43" s="62" t="s">
        <v>391</v>
      </c>
      <c r="Y43" s="59" t="s">
        <v>636</v>
      </c>
      <c r="Z43" s="59" t="s">
        <v>626</v>
      </c>
      <c r="AA43" s="59" t="s">
        <v>490</v>
      </c>
      <c r="AB43" s="62" t="s">
        <v>699</v>
      </c>
      <c r="AC43" s="59" t="s">
        <v>759</v>
      </c>
      <c r="AD43" s="62" t="s">
        <v>819</v>
      </c>
    </row>
    <row r="44" spans="1:30" ht="12" customHeight="1">
      <c r="A44" s="8">
        <v>1946</v>
      </c>
      <c r="B44" s="26" t="s">
        <v>86</v>
      </c>
      <c r="C44" s="26" t="s">
        <v>128</v>
      </c>
      <c r="D44" s="37" t="s">
        <v>181</v>
      </c>
      <c r="E44" s="37" t="s">
        <v>278</v>
      </c>
      <c r="F44" s="37" t="s">
        <v>244</v>
      </c>
      <c r="G44" s="37" t="s">
        <v>242</v>
      </c>
      <c r="H44" s="37" t="s">
        <v>222</v>
      </c>
      <c r="I44" s="37" t="s">
        <v>216</v>
      </c>
      <c r="J44" s="37" t="s">
        <v>201</v>
      </c>
      <c r="K44" s="26" t="s">
        <v>334</v>
      </c>
      <c r="L44" s="26" t="s">
        <v>378</v>
      </c>
      <c r="M44" s="42" t="s">
        <v>392</v>
      </c>
      <c r="N44" s="50" t="s">
        <v>429</v>
      </c>
      <c r="O44" s="50" t="s">
        <v>180</v>
      </c>
      <c r="P44" s="58" t="s">
        <v>491</v>
      </c>
      <c r="Q44" s="58" t="s">
        <v>495</v>
      </c>
      <c r="R44" s="58" t="s">
        <v>203</v>
      </c>
      <c r="S44" s="58" t="s">
        <v>490</v>
      </c>
      <c r="T44" s="61" t="s">
        <v>535</v>
      </c>
      <c r="U44" s="58" t="s">
        <v>583</v>
      </c>
      <c r="V44" s="61" t="s">
        <v>601</v>
      </c>
      <c r="W44" s="71" t="s">
        <v>607</v>
      </c>
      <c r="X44" s="61" t="s">
        <v>136</v>
      </c>
      <c r="Y44" s="58" t="s">
        <v>455</v>
      </c>
      <c r="Z44" s="58" t="s">
        <v>628</v>
      </c>
      <c r="AA44" s="58" t="s">
        <v>492</v>
      </c>
      <c r="AB44" s="61" t="s">
        <v>96</v>
      </c>
      <c r="AC44" s="58" t="s">
        <v>760</v>
      </c>
      <c r="AD44" s="61" t="s">
        <v>323</v>
      </c>
    </row>
    <row r="45" spans="1:30" ht="12" customHeight="1">
      <c r="A45" s="8">
        <v>1947</v>
      </c>
      <c r="B45" s="26" t="s">
        <v>86</v>
      </c>
      <c r="C45" s="26" t="s">
        <v>129</v>
      </c>
      <c r="D45" s="37" t="s">
        <v>168</v>
      </c>
      <c r="E45" s="37" t="s">
        <v>278</v>
      </c>
      <c r="F45" s="37" t="s">
        <v>245</v>
      </c>
      <c r="G45" s="37" t="s">
        <v>242</v>
      </c>
      <c r="H45" s="37" t="s">
        <v>222</v>
      </c>
      <c r="I45" s="37" t="s">
        <v>216</v>
      </c>
      <c r="J45" s="37" t="s">
        <v>202</v>
      </c>
      <c r="K45" s="26" t="s">
        <v>337</v>
      </c>
      <c r="L45" s="26" t="s">
        <v>380</v>
      </c>
      <c r="M45" s="42" t="s">
        <v>157</v>
      </c>
      <c r="N45" s="50" t="s">
        <v>430</v>
      </c>
      <c r="O45" s="50" t="s">
        <v>179</v>
      </c>
      <c r="P45" s="58" t="s">
        <v>492</v>
      </c>
      <c r="Q45" s="58" t="s">
        <v>494</v>
      </c>
      <c r="R45" s="58" t="s">
        <v>204</v>
      </c>
      <c r="S45" s="58" t="s">
        <v>490</v>
      </c>
      <c r="T45" s="61" t="s">
        <v>528</v>
      </c>
      <c r="U45" s="58" t="s">
        <v>419</v>
      </c>
      <c r="V45" s="61" t="s">
        <v>379</v>
      </c>
      <c r="W45" s="71" t="s">
        <v>608</v>
      </c>
      <c r="X45" s="61" t="s">
        <v>395</v>
      </c>
      <c r="Y45" s="58" t="s">
        <v>637</v>
      </c>
      <c r="Z45" s="58" t="s">
        <v>629</v>
      </c>
      <c r="AA45" s="58" t="s">
        <v>492</v>
      </c>
      <c r="AB45" s="61" t="s">
        <v>700</v>
      </c>
      <c r="AC45" s="58" t="s">
        <v>746</v>
      </c>
      <c r="AD45" s="61" t="s">
        <v>820</v>
      </c>
    </row>
    <row r="46" spans="1:30" ht="12" customHeight="1">
      <c r="A46" s="8">
        <v>1948</v>
      </c>
      <c r="B46" s="26" t="s">
        <v>87</v>
      </c>
      <c r="C46" s="26" t="s">
        <v>130</v>
      </c>
      <c r="D46" s="37" t="s">
        <v>171</v>
      </c>
      <c r="E46" s="37" t="s">
        <v>281</v>
      </c>
      <c r="F46" s="37" t="s">
        <v>243</v>
      </c>
      <c r="G46" s="37" t="s">
        <v>241</v>
      </c>
      <c r="H46" s="37" t="s">
        <v>222</v>
      </c>
      <c r="I46" s="37" t="s">
        <v>214</v>
      </c>
      <c r="J46" s="37" t="s">
        <v>203</v>
      </c>
      <c r="K46" s="26" t="s">
        <v>338</v>
      </c>
      <c r="L46" s="26" t="s">
        <v>381</v>
      </c>
      <c r="M46" s="42" t="s">
        <v>107</v>
      </c>
      <c r="N46" s="50" t="s">
        <v>426</v>
      </c>
      <c r="O46" s="50" t="s">
        <v>170</v>
      </c>
      <c r="P46" s="58" t="s">
        <v>489</v>
      </c>
      <c r="Q46" s="58" t="s">
        <v>493</v>
      </c>
      <c r="R46" s="58" t="s">
        <v>205</v>
      </c>
      <c r="S46" s="58" t="s">
        <v>489</v>
      </c>
      <c r="T46" s="61" t="s">
        <v>527</v>
      </c>
      <c r="U46" s="58" t="s">
        <v>417</v>
      </c>
      <c r="V46" s="61" t="s">
        <v>376</v>
      </c>
      <c r="W46" s="71" t="s">
        <v>349</v>
      </c>
      <c r="X46" s="61" t="s">
        <v>396</v>
      </c>
      <c r="Y46" s="58" t="s">
        <v>448</v>
      </c>
      <c r="Z46" s="58" t="s">
        <v>441</v>
      </c>
      <c r="AA46" s="58" t="s">
        <v>489</v>
      </c>
      <c r="AB46" s="61" t="s">
        <v>91</v>
      </c>
      <c r="AC46" s="58" t="s">
        <v>761</v>
      </c>
      <c r="AD46" s="61" t="s">
        <v>387</v>
      </c>
    </row>
    <row r="47" spans="1:30" ht="12" customHeight="1">
      <c r="A47" s="8">
        <v>1949</v>
      </c>
      <c r="B47" s="26" t="s">
        <v>87</v>
      </c>
      <c r="C47" s="26" t="s">
        <v>131</v>
      </c>
      <c r="D47" s="37" t="s">
        <v>171</v>
      </c>
      <c r="E47" s="37" t="s">
        <v>282</v>
      </c>
      <c r="F47" s="37" t="s">
        <v>243</v>
      </c>
      <c r="G47" s="37" t="s">
        <v>240</v>
      </c>
      <c r="H47" s="37" t="s">
        <v>207</v>
      </c>
      <c r="I47" s="37" t="s">
        <v>214</v>
      </c>
      <c r="J47" s="37" t="s">
        <v>203</v>
      </c>
      <c r="K47" s="26" t="s">
        <v>332</v>
      </c>
      <c r="L47" s="26" t="s">
        <v>381</v>
      </c>
      <c r="M47" s="42" t="s">
        <v>213</v>
      </c>
      <c r="N47" s="50" t="s">
        <v>430</v>
      </c>
      <c r="O47" s="50" t="s">
        <v>173</v>
      </c>
      <c r="P47" s="58" t="s">
        <v>489</v>
      </c>
      <c r="Q47" s="58" t="s">
        <v>493</v>
      </c>
      <c r="R47" s="58" t="s">
        <v>205</v>
      </c>
      <c r="S47" s="58" t="s">
        <v>489</v>
      </c>
      <c r="T47" s="61" t="s">
        <v>536</v>
      </c>
      <c r="U47" s="58" t="s">
        <v>417</v>
      </c>
      <c r="V47" s="61" t="s">
        <v>376</v>
      </c>
      <c r="W47" s="71" t="s">
        <v>351</v>
      </c>
      <c r="X47" s="61" t="s">
        <v>396</v>
      </c>
      <c r="Y47" s="58" t="s">
        <v>448</v>
      </c>
      <c r="Z47" s="58" t="s">
        <v>587</v>
      </c>
      <c r="AA47" s="58" t="s">
        <v>489</v>
      </c>
      <c r="AB47" s="61" t="s">
        <v>701</v>
      </c>
      <c r="AC47" s="58" t="s">
        <v>762</v>
      </c>
      <c r="AD47" s="61" t="s">
        <v>601</v>
      </c>
    </row>
    <row r="48" spans="1:30" ht="12" customHeight="1">
      <c r="A48" s="8">
        <v>1950</v>
      </c>
      <c r="B48" s="26" t="s">
        <v>87</v>
      </c>
      <c r="C48" s="26" t="s">
        <v>132</v>
      </c>
      <c r="D48" s="37" t="s">
        <v>171</v>
      </c>
      <c r="E48" s="37" t="s">
        <v>277</v>
      </c>
      <c r="F48" s="37" t="s">
        <v>244</v>
      </c>
      <c r="G48" s="37" t="s">
        <v>242</v>
      </c>
      <c r="H48" s="37" t="s">
        <v>207</v>
      </c>
      <c r="I48" s="37" t="s">
        <v>214</v>
      </c>
      <c r="J48" s="37" t="s">
        <v>203</v>
      </c>
      <c r="K48" s="26" t="s">
        <v>339</v>
      </c>
      <c r="L48" s="26" t="s">
        <v>375</v>
      </c>
      <c r="M48" s="42" t="s">
        <v>213</v>
      </c>
      <c r="N48" s="50" t="s">
        <v>428</v>
      </c>
      <c r="O48" s="50" t="s">
        <v>175</v>
      </c>
      <c r="P48" s="58" t="s">
        <v>489</v>
      </c>
      <c r="Q48" s="58" t="s">
        <v>493</v>
      </c>
      <c r="R48" s="58" t="s">
        <v>206</v>
      </c>
      <c r="S48" s="58" t="s">
        <v>489</v>
      </c>
      <c r="T48" s="61" t="s">
        <v>527</v>
      </c>
      <c r="U48" s="58" t="s">
        <v>417</v>
      </c>
      <c r="V48" s="61" t="s">
        <v>376</v>
      </c>
      <c r="W48" s="71" t="s">
        <v>349</v>
      </c>
      <c r="X48" s="61" t="s">
        <v>396</v>
      </c>
      <c r="Y48" s="58" t="s">
        <v>638</v>
      </c>
      <c r="Z48" s="58" t="s">
        <v>439</v>
      </c>
      <c r="AA48" s="58" t="s">
        <v>489</v>
      </c>
      <c r="AB48" s="61" t="s">
        <v>702</v>
      </c>
      <c r="AC48" s="58" t="s">
        <v>763</v>
      </c>
      <c r="AD48" s="61" t="s">
        <v>390</v>
      </c>
    </row>
    <row r="49" spans="1:30" ht="12" customHeight="1">
      <c r="A49" s="10">
        <v>1951</v>
      </c>
      <c r="B49" s="27" t="s">
        <v>87</v>
      </c>
      <c r="C49" s="27" t="s">
        <v>133</v>
      </c>
      <c r="D49" s="38" t="s">
        <v>172</v>
      </c>
      <c r="E49" s="38" t="s">
        <v>282</v>
      </c>
      <c r="F49" s="38" t="s">
        <v>242</v>
      </c>
      <c r="G49" s="38" t="s">
        <v>240</v>
      </c>
      <c r="H49" s="38" t="s">
        <v>207</v>
      </c>
      <c r="I49" s="38" t="s">
        <v>214</v>
      </c>
      <c r="J49" s="38" t="s">
        <v>204</v>
      </c>
      <c r="K49" s="27" t="s">
        <v>326</v>
      </c>
      <c r="L49" s="27" t="s">
        <v>374</v>
      </c>
      <c r="M49" s="43" t="s">
        <v>391</v>
      </c>
      <c r="N49" s="51" t="s">
        <v>431</v>
      </c>
      <c r="O49" s="51" t="s">
        <v>174</v>
      </c>
      <c r="P49" s="59" t="s">
        <v>489</v>
      </c>
      <c r="Q49" s="59" t="s">
        <v>493</v>
      </c>
      <c r="R49" s="59" t="s">
        <v>206</v>
      </c>
      <c r="S49" s="59" t="s">
        <v>489</v>
      </c>
      <c r="T49" s="62" t="s">
        <v>512</v>
      </c>
      <c r="U49" s="59" t="s">
        <v>414</v>
      </c>
      <c r="V49" s="62" t="s">
        <v>376</v>
      </c>
      <c r="W49" s="72" t="s">
        <v>336</v>
      </c>
      <c r="X49" s="62" t="s">
        <v>533</v>
      </c>
      <c r="Y49" s="59" t="s">
        <v>451</v>
      </c>
      <c r="Z49" s="59" t="s">
        <v>667</v>
      </c>
      <c r="AA49" s="59" t="s">
        <v>506</v>
      </c>
      <c r="AB49" s="62" t="s">
        <v>702</v>
      </c>
      <c r="AC49" s="59" t="s">
        <v>764</v>
      </c>
      <c r="AD49" s="62" t="s">
        <v>390</v>
      </c>
    </row>
    <row r="50" spans="1:30" ht="12" customHeight="1">
      <c r="A50" s="10">
        <v>1952</v>
      </c>
      <c r="B50" s="27" t="s">
        <v>87</v>
      </c>
      <c r="C50" s="27" t="s">
        <v>134</v>
      </c>
      <c r="D50" s="38" t="s">
        <v>171</v>
      </c>
      <c r="E50" s="38" t="s">
        <v>280</v>
      </c>
      <c r="F50" s="38" t="s">
        <v>243</v>
      </c>
      <c r="G50" s="38" t="s">
        <v>242</v>
      </c>
      <c r="H50" s="38" t="s">
        <v>207</v>
      </c>
      <c r="I50" s="38" t="s">
        <v>214</v>
      </c>
      <c r="J50" s="38" t="s">
        <v>204</v>
      </c>
      <c r="K50" s="27" t="s">
        <v>331</v>
      </c>
      <c r="L50" s="27" t="s">
        <v>374</v>
      </c>
      <c r="M50" s="43" t="s">
        <v>391</v>
      </c>
      <c r="N50" s="51" t="s">
        <v>428</v>
      </c>
      <c r="O50" s="51" t="s">
        <v>177</v>
      </c>
      <c r="P50" s="59" t="s">
        <v>489</v>
      </c>
      <c r="Q50" s="59" t="s">
        <v>494</v>
      </c>
      <c r="R50" s="59" t="s">
        <v>206</v>
      </c>
      <c r="S50" s="59" t="s">
        <v>489</v>
      </c>
      <c r="T50" s="62" t="s">
        <v>537</v>
      </c>
      <c r="U50" s="59" t="s">
        <v>581</v>
      </c>
      <c r="V50" s="62" t="s">
        <v>376</v>
      </c>
      <c r="W50" s="72" t="s">
        <v>351</v>
      </c>
      <c r="X50" s="62" t="s">
        <v>533</v>
      </c>
      <c r="Y50" s="59" t="s">
        <v>449</v>
      </c>
      <c r="Z50" s="59" t="s">
        <v>587</v>
      </c>
      <c r="AA50" s="59" t="s">
        <v>506</v>
      </c>
      <c r="AB50" s="62" t="s">
        <v>703</v>
      </c>
      <c r="AC50" s="59" t="s">
        <v>752</v>
      </c>
      <c r="AD50" s="62" t="s">
        <v>322</v>
      </c>
    </row>
    <row r="51" spans="1:30" ht="12" customHeight="1">
      <c r="A51" s="10">
        <v>1953</v>
      </c>
      <c r="B51" s="27" t="s">
        <v>87</v>
      </c>
      <c r="C51" s="27" t="s">
        <v>135</v>
      </c>
      <c r="D51" s="38" t="s">
        <v>171</v>
      </c>
      <c r="E51" s="38" t="s">
        <v>276</v>
      </c>
      <c r="F51" s="38" t="s">
        <v>243</v>
      </c>
      <c r="G51" s="38" t="s">
        <v>242</v>
      </c>
      <c r="H51" s="38" t="s">
        <v>207</v>
      </c>
      <c r="I51" s="38" t="s">
        <v>214</v>
      </c>
      <c r="J51" s="38" t="s">
        <v>205</v>
      </c>
      <c r="K51" s="27" t="s">
        <v>340</v>
      </c>
      <c r="L51" s="27" t="s">
        <v>375</v>
      </c>
      <c r="M51" s="43" t="s">
        <v>211</v>
      </c>
      <c r="N51" s="51" t="s">
        <v>428</v>
      </c>
      <c r="O51" s="51" t="s">
        <v>176</v>
      </c>
      <c r="P51" s="59" t="s">
        <v>489</v>
      </c>
      <c r="Q51" s="59" t="s">
        <v>493</v>
      </c>
      <c r="R51" s="59" t="s">
        <v>206</v>
      </c>
      <c r="S51" s="59" t="s">
        <v>489</v>
      </c>
      <c r="T51" s="62" t="s">
        <v>538</v>
      </c>
      <c r="U51" s="59" t="s">
        <v>421</v>
      </c>
      <c r="V51" s="62" t="s">
        <v>384</v>
      </c>
      <c r="W51" s="72" t="s">
        <v>353</v>
      </c>
      <c r="X51" s="62" t="s">
        <v>533</v>
      </c>
      <c r="Y51" s="59" t="s">
        <v>449</v>
      </c>
      <c r="Z51" s="59" t="s">
        <v>441</v>
      </c>
      <c r="AA51" s="59" t="s">
        <v>506</v>
      </c>
      <c r="AB51" s="62" t="s">
        <v>703</v>
      </c>
      <c r="AC51" s="59" t="s">
        <v>765</v>
      </c>
      <c r="AD51" s="62" t="s">
        <v>390</v>
      </c>
    </row>
    <row r="52" spans="1:30" ht="12" customHeight="1">
      <c r="A52" s="10">
        <v>1954</v>
      </c>
      <c r="B52" s="27" t="s">
        <v>88</v>
      </c>
      <c r="C52" s="27" t="s">
        <v>136</v>
      </c>
      <c r="D52" s="38" t="s">
        <v>172</v>
      </c>
      <c r="E52" s="38" t="s">
        <v>276</v>
      </c>
      <c r="F52" s="38" t="s">
        <v>242</v>
      </c>
      <c r="G52" s="38" t="s">
        <v>242</v>
      </c>
      <c r="H52" s="38" t="s">
        <v>207</v>
      </c>
      <c r="I52" s="38" t="s">
        <v>158</v>
      </c>
      <c r="J52" s="38" t="s">
        <v>205</v>
      </c>
      <c r="K52" s="27" t="s">
        <v>331</v>
      </c>
      <c r="L52" s="27" t="s">
        <v>382</v>
      </c>
      <c r="M52" s="43" t="s">
        <v>391</v>
      </c>
      <c r="N52" s="51" t="s">
        <v>432</v>
      </c>
      <c r="O52" s="51" t="s">
        <v>175</v>
      </c>
      <c r="P52" s="59" t="s">
        <v>489</v>
      </c>
      <c r="Q52" s="59" t="s">
        <v>493</v>
      </c>
      <c r="R52" s="59" t="s">
        <v>206</v>
      </c>
      <c r="S52" s="59" t="s">
        <v>489</v>
      </c>
      <c r="T52" s="62" t="s">
        <v>537</v>
      </c>
      <c r="U52" s="59" t="s">
        <v>421</v>
      </c>
      <c r="V52" s="62" t="s">
        <v>381</v>
      </c>
      <c r="W52" s="72" t="s">
        <v>353</v>
      </c>
      <c r="X52" s="62" t="s">
        <v>624</v>
      </c>
      <c r="Y52" s="59" t="s">
        <v>450</v>
      </c>
      <c r="Z52" s="59" t="s">
        <v>441</v>
      </c>
      <c r="AA52" s="59" t="s">
        <v>506</v>
      </c>
      <c r="AB52" s="62" t="s">
        <v>704</v>
      </c>
      <c r="AC52" s="59" t="s">
        <v>766</v>
      </c>
      <c r="AD52" s="62" t="s">
        <v>390</v>
      </c>
    </row>
    <row r="53" spans="1:30" ht="12" customHeight="1">
      <c r="A53" s="10">
        <v>1955</v>
      </c>
      <c r="B53" s="27" t="s">
        <v>87</v>
      </c>
      <c r="C53" s="27" t="s">
        <v>136</v>
      </c>
      <c r="D53" s="38" t="s">
        <v>172</v>
      </c>
      <c r="E53" s="38" t="s">
        <v>279</v>
      </c>
      <c r="F53" s="38" t="s">
        <v>244</v>
      </c>
      <c r="G53" s="38" t="s">
        <v>243</v>
      </c>
      <c r="H53" s="38" t="s">
        <v>206</v>
      </c>
      <c r="I53" s="38" t="s">
        <v>158</v>
      </c>
      <c r="J53" s="38" t="s">
        <v>205</v>
      </c>
      <c r="K53" s="27" t="s">
        <v>340</v>
      </c>
      <c r="L53" s="27" t="s">
        <v>375</v>
      </c>
      <c r="M53" s="43" t="s">
        <v>211</v>
      </c>
      <c r="N53" s="51" t="s">
        <v>433</v>
      </c>
      <c r="O53" s="51" t="s">
        <v>175</v>
      </c>
      <c r="P53" s="59" t="s">
        <v>489</v>
      </c>
      <c r="Q53" s="59" t="s">
        <v>493</v>
      </c>
      <c r="R53" s="59" t="s">
        <v>206</v>
      </c>
      <c r="S53" s="59" t="s">
        <v>489</v>
      </c>
      <c r="T53" s="62" t="s">
        <v>539</v>
      </c>
      <c r="U53" s="59" t="s">
        <v>419</v>
      </c>
      <c r="V53" s="62" t="s">
        <v>384</v>
      </c>
      <c r="W53" s="72" t="s">
        <v>351</v>
      </c>
      <c r="X53" s="62" t="s">
        <v>624</v>
      </c>
      <c r="Y53" s="59" t="s">
        <v>450</v>
      </c>
      <c r="Z53" s="59" t="s">
        <v>441</v>
      </c>
      <c r="AA53" s="59" t="s">
        <v>506</v>
      </c>
      <c r="AB53" s="62" t="s">
        <v>687</v>
      </c>
      <c r="AC53" s="59" t="s">
        <v>767</v>
      </c>
      <c r="AD53" s="62" t="s">
        <v>324</v>
      </c>
    </row>
    <row r="54" spans="1:30" ht="12" customHeight="1">
      <c r="A54" s="8">
        <v>1956</v>
      </c>
      <c r="B54" s="26" t="s">
        <v>87</v>
      </c>
      <c r="C54" s="26" t="s">
        <v>136</v>
      </c>
      <c r="D54" s="37" t="s">
        <v>170</v>
      </c>
      <c r="E54" s="37" t="s">
        <v>283</v>
      </c>
      <c r="F54" s="37" t="s">
        <v>244</v>
      </c>
      <c r="G54" s="37" t="s">
        <v>243</v>
      </c>
      <c r="H54" s="37" t="s">
        <v>206</v>
      </c>
      <c r="I54" s="37" t="s">
        <v>214</v>
      </c>
      <c r="J54" s="37" t="s">
        <v>205</v>
      </c>
      <c r="K54" s="26" t="s">
        <v>341</v>
      </c>
      <c r="L54" s="26" t="s">
        <v>383</v>
      </c>
      <c r="M54" s="42" t="s">
        <v>211</v>
      </c>
      <c r="N54" s="50" t="s">
        <v>428</v>
      </c>
      <c r="O54" s="50" t="s">
        <v>178</v>
      </c>
      <c r="P54" s="58" t="s">
        <v>489</v>
      </c>
      <c r="Q54" s="58" t="s">
        <v>493</v>
      </c>
      <c r="R54" s="58" t="s">
        <v>205</v>
      </c>
      <c r="S54" s="58" t="s">
        <v>489</v>
      </c>
      <c r="T54" s="61" t="s">
        <v>536</v>
      </c>
      <c r="U54" s="58" t="s">
        <v>422</v>
      </c>
      <c r="V54" s="61" t="s">
        <v>384</v>
      </c>
      <c r="W54" s="71" t="s">
        <v>349</v>
      </c>
      <c r="X54" s="61" t="s">
        <v>624</v>
      </c>
      <c r="Y54" s="58" t="s">
        <v>448</v>
      </c>
      <c r="Z54" s="58" t="s">
        <v>630</v>
      </c>
      <c r="AA54" s="58" t="s">
        <v>506</v>
      </c>
      <c r="AB54" s="61" t="s">
        <v>694</v>
      </c>
      <c r="AC54" s="58" t="s">
        <v>768</v>
      </c>
      <c r="AD54" s="61" t="s">
        <v>318</v>
      </c>
    </row>
    <row r="55" spans="1:30" ht="12" customHeight="1">
      <c r="A55" s="8">
        <v>1957</v>
      </c>
      <c r="B55" s="26" t="s">
        <v>88</v>
      </c>
      <c r="C55" s="26" t="s">
        <v>137</v>
      </c>
      <c r="D55" s="37" t="s">
        <v>172</v>
      </c>
      <c r="E55" s="37" t="s">
        <v>280</v>
      </c>
      <c r="F55" s="37" t="s">
        <v>243</v>
      </c>
      <c r="G55" s="37" t="s">
        <v>241</v>
      </c>
      <c r="H55" s="37" t="s">
        <v>206</v>
      </c>
      <c r="I55" s="37" t="s">
        <v>157</v>
      </c>
      <c r="J55" s="37" t="s">
        <v>205</v>
      </c>
      <c r="K55" s="26" t="s">
        <v>331</v>
      </c>
      <c r="L55" s="26" t="s">
        <v>375</v>
      </c>
      <c r="M55" s="42" t="s">
        <v>391</v>
      </c>
      <c r="N55" s="50" t="s">
        <v>429</v>
      </c>
      <c r="O55" s="50" t="s">
        <v>175</v>
      </c>
      <c r="P55" s="58" t="s">
        <v>489</v>
      </c>
      <c r="Q55" s="58" t="s">
        <v>493</v>
      </c>
      <c r="R55" s="58" t="s">
        <v>205</v>
      </c>
      <c r="S55" s="58" t="s">
        <v>489</v>
      </c>
      <c r="T55" s="61" t="s">
        <v>526</v>
      </c>
      <c r="U55" s="58" t="s">
        <v>421</v>
      </c>
      <c r="V55" s="61" t="s">
        <v>381</v>
      </c>
      <c r="W55" s="71" t="s">
        <v>336</v>
      </c>
      <c r="X55" s="61" t="s">
        <v>624</v>
      </c>
      <c r="Y55" s="58" t="s">
        <v>450</v>
      </c>
      <c r="Z55" s="58" t="s">
        <v>439</v>
      </c>
      <c r="AA55" s="58" t="s">
        <v>506</v>
      </c>
      <c r="AB55" s="61" t="s">
        <v>684</v>
      </c>
      <c r="AC55" s="58" t="s">
        <v>769</v>
      </c>
      <c r="AD55" s="61" t="s">
        <v>324</v>
      </c>
    </row>
    <row r="56" spans="1:30" ht="12" customHeight="1">
      <c r="A56" s="8">
        <v>1958</v>
      </c>
      <c r="B56" s="26" t="s">
        <v>88</v>
      </c>
      <c r="C56" s="26" t="s">
        <v>138</v>
      </c>
      <c r="D56" s="37" t="s">
        <v>173</v>
      </c>
      <c r="E56" s="37" t="s">
        <v>276</v>
      </c>
      <c r="F56" s="37" t="s">
        <v>242</v>
      </c>
      <c r="G56" s="37" t="s">
        <v>242</v>
      </c>
      <c r="H56" s="37" t="s">
        <v>206</v>
      </c>
      <c r="I56" s="37" t="s">
        <v>106</v>
      </c>
      <c r="J56" s="37" t="s">
        <v>206</v>
      </c>
      <c r="K56" s="26" t="s">
        <v>326</v>
      </c>
      <c r="L56" s="26" t="s">
        <v>375</v>
      </c>
      <c r="M56" s="42" t="s">
        <v>136</v>
      </c>
      <c r="N56" s="50" t="s">
        <v>429</v>
      </c>
      <c r="O56" s="50" t="s">
        <v>257</v>
      </c>
      <c r="P56" s="58" t="s">
        <v>489</v>
      </c>
      <c r="Q56" s="58" t="s">
        <v>503</v>
      </c>
      <c r="R56" s="58" t="s">
        <v>206</v>
      </c>
      <c r="S56" s="58" t="s">
        <v>506</v>
      </c>
      <c r="T56" s="61" t="s">
        <v>514</v>
      </c>
      <c r="U56" s="58" t="s">
        <v>584</v>
      </c>
      <c r="V56" s="61" t="s">
        <v>383</v>
      </c>
      <c r="W56" s="71" t="s">
        <v>335</v>
      </c>
      <c r="X56" s="61" t="s">
        <v>530</v>
      </c>
      <c r="Y56" s="58" t="s">
        <v>449</v>
      </c>
      <c r="Z56" s="58" t="s">
        <v>438</v>
      </c>
      <c r="AA56" s="58" t="s">
        <v>485</v>
      </c>
      <c r="AB56" s="61" t="s">
        <v>705</v>
      </c>
      <c r="AC56" s="58" t="s">
        <v>770</v>
      </c>
      <c r="AD56" s="61" t="s">
        <v>324</v>
      </c>
    </row>
    <row r="57" spans="1:30" ht="12" customHeight="1">
      <c r="A57" s="8">
        <v>1959</v>
      </c>
      <c r="B57" s="26" t="s">
        <v>88</v>
      </c>
      <c r="C57" s="26" t="s">
        <v>138</v>
      </c>
      <c r="D57" s="37" t="s">
        <v>172</v>
      </c>
      <c r="E57" s="37" t="s">
        <v>279</v>
      </c>
      <c r="F57" s="37" t="s">
        <v>243</v>
      </c>
      <c r="G57" s="37" t="s">
        <v>244</v>
      </c>
      <c r="H57" s="37" t="s">
        <v>205</v>
      </c>
      <c r="I57" s="37" t="s">
        <v>157</v>
      </c>
      <c r="J57" s="37" t="s">
        <v>205</v>
      </c>
      <c r="K57" s="26" t="s">
        <v>340</v>
      </c>
      <c r="L57" s="26" t="s">
        <v>383</v>
      </c>
      <c r="M57" s="42" t="s">
        <v>391</v>
      </c>
      <c r="N57" s="50" t="s">
        <v>434</v>
      </c>
      <c r="O57" s="50" t="s">
        <v>480</v>
      </c>
      <c r="P57" s="58" t="s">
        <v>489</v>
      </c>
      <c r="Q57" s="58" t="s">
        <v>503</v>
      </c>
      <c r="R57" s="58" t="s">
        <v>205</v>
      </c>
      <c r="S57" s="58" t="s">
        <v>489</v>
      </c>
      <c r="T57" s="61" t="s">
        <v>519</v>
      </c>
      <c r="U57" s="58" t="s">
        <v>585</v>
      </c>
      <c r="V57" s="61" t="s">
        <v>383</v>
      </c>
      <c r="W57" s="71" t="s">
        <v>353</v>
      </c>
      <c r="X57" s="61" t="s">
        <v>624</v>
      </c>
      <c r="Y57" s="58" t="s">
        <v>449</v>
      </c>
      <c r="Z57" s="58" t="s">
        <v>587</v>
      </c>
      <c r="AA57" s="58" t="s">
        <v>485</v>
      </c>
      <c r="AB57" s="61" t="s">
        <v>706</v>
      </c>
      <c r="AC57" s="58" t="s">
        <v>771</v>
      </c>
      <c r="AD57" s="61" t="s">
        <v>319</v>
      </c>
    </row>
    <row r="58" spans="1:30" ht="12" customHeight="1">
      <c r="A58" s="8">
        <v>1960</v>
      </c>
      <c r="B58" s="26" t="s">
        <v>88</v>
      </c>
      <c r="C58" s="26" t="s">
        <v>139</v>
      </c>
      <c r="D58" s="37" t="s">
        <v>173</v>
      </c>
      <c r="E58" s="37" t="s">
        <v>278</v>
      </c>
      <c r="F58" s="37" t="s">
        <v>242</v>
      </c>
      <c r="G58" s="37" t="s">
        <v>242</v>
      </c>
      <c r="H58" s="37" t="s">
        <v>205</v>
      </c>
      <c r="I58" s="37" t="s">
        <v>156</v>
      </c>
      <c r="J58" s="37" t="s">
        <v>206</v>
      </c>
      <c r="K58" s="26" t="s">
        <v>331</v>
      </c>
      <c r="L58" s="26" t="s">
        <v>375</v>
      </c>
      <c r="M58" s="42" t="s">
        <v>136</v>
      </c>
      <c r="N58" s="50" t="s">
        <v>435</v>
      </c>
      <c r="O58" s="50" t="s">
        <v>259</v>
      </c>
      <c r="P58" s="58" t="s">
        <v>489</v>
      </c>
      <c r="Q58" s="58" t="s">
        <v>503</v>
      </c>
      <c r="R58" s="58" t="s">
        <v>205</v>
      </c>
      <c r="S58" s="58" t="s">
        <v>489</v>
      </c>
      <c r="T58" s="61" t="s">
        <v>540</v>
      </c>
      <c r="U58" s="58" t="s">
        <v>584</v>
      </c>
      <c r="V58" s="61" t="s">
        <v>383</v>
      </c>
      <c r="W58" s="71" t="s">
        <v>335</v>
      </c>
      <c r="X58" s="61" t="s">
        <v>530</v>
      </c>
      <c r="Y58" s="58" t="s">
        <v>450</v>
      </c>
      <c r="Z58" s="58" t="s">
        <v>667</v>
      </c>
      <c r="AA58" s="58" t="s">
        <v>485</v>
      </c>
      <c r="AB58" s="61" t="s">
        <v>707</v>
      </c>
      <c r="AC58" s="58" t="s">
        <v>772</v>
      </c>
      <c r="AD58" s="61" t="s">
        <v>318</v>
      </c>
    </row>
    <row r="59" spans="1:30" ht="12" customHeight="1">
      <c r="A59" s="10">
        <v>1961</v>
      </c>
      <c r="B59" s="27" t="s">
        <v>88</v>
      </c>
      <c r="C59" s="27" t="s">
        <v>138</v>
      </c>
      <c r="D59" s="38" t="s">
        <v>172</v>
      </c>
      <c r="E59" s="38" t="s">
        <v>278</v>
      </c>
      <c r="F59" s="38" t="s">
        <v>242</v>
      </c>
      <c r="G59" s="38" t="s">
        <v>242</v>
      </c>
      <c r="H59" s="38" t="s">
        <v>205</v>
      </c>
      <c r="I59" s="38" t="s">
        <v>156</v>
      </c>
      <c r="J59" s="38" t="s">
        <v>206</v>
      </c>
      <c r="K59" s="27" t="s">
        <v>325</v>
      </c>
      <c r="L59" s="27" t="s">
        <v>382</v>
      </c>
      <c r="M59" s="43" t="s">
        <v>395</v>
      </c>
      <c r="N59" s="51" t="s">
        <v>434</v>
      </c>
      <c r="O59" s="51" t="s">
        <v>480</v>
      </c>
      <c r="P59" s="59" t="s">
        <v>489</v>
      </c>
      <c r="Q59" s="59" t="s">
        <v>503</v>
      </c>
      <c r="R59" s="59" t="s">
        <v>205</v>
      </c>
      <c r="S59" s="59" t="s">
        <v>489</v>
      </c>
      <c r="T59" s="62" t="s">
        <v>541</v>
      </c>
      <c r="U59" s="59" t="s">
        <v>584</v>
      </c>
      <c r="V59" s="62" t="s">
        <v>375</v>
      </c>
      <c r="W59" s="72" t="s">
        <v>603</v>
      </c>
      <c r="X59" s="62" t="s">
        <v>530</v>
      </c>
      <c r="Y59" s="59" t="s">
        <v>448</v>
      </c>
      <c r="Z59" s="59" t="s">
        <v>667</v>
      </c>
      <c r="AA59" s="59" t="s">
        <v>485</v>
      </c>
      <c r="AB59" s="62" t="s">
        <v>705</v>
      </c>
      <c r="AC59" s="59" t="s">
        <v>773</v>
      </c>
      <c r="AD59" s="62" t="s">
        <v>318</v>
      </c>
    </row>
    <row r="60" spans="1:30" ht="12" customHeight="1">
      <c r="A60" s="10">
        <v>1962</v>
      </c>
      <c r="B60" s="27" t="s">
        <v>88</v>
      </c>
      <c r="C60" s="27" t="s">
        <v>138</v>
      </c>
      <c r="D60" s="38" t="s">
        <v>173</v>
      </c>
      <c r="E60" s="38" t="s">
        <v>277</v>
      </c>
      <c r="F60" s="38" t="s">
        <v>242</v>
      </c>
      <c r="G60" s="38" t="s">
        <v>242</v>
      </c>
      <c r="H60" s="38" t="s">
        <v>205</v>
      </c>
      <c r="I60" s="38" t="s">
        <v>156</v>
      </c>
      <c r="J60" s="38" t="s">
        <v>206</v>
      </c>
      <c r="K60" s="27" t="s">
        <v>329</v>
      </c>
      <c r="L60" s="27" t="s">
        <v>374</v>
      </c>
      <c r="M60" s="43" t="s">
        <v>395</v>
      </c>
      <c r="N60" s="51" t="s">
        <v>436</v>
      </c>
      <c r="O60" s="51" t="s">
        <v>480</v>
      </c>
      <c r="P60" s="59" t="s">
        <v>489</v>
      </c>
      <c r="Q60" s="59" t="s">
        <v>503</v>
      </c>
      <c r="R60" s="59" t="s">
        <v>205</v>
      </c>
      <c r="S60" s="59" t="s">
        <v>506</v>
      </c>
      <c r="T60" s="62" t="s">
        <v>542</v>
      </c>
      <c r="U60" s="59" t="s">
        <v>584</v>
      </c>
      <c r="V60" s="62" t="s">
        <v>375</v>
      </c>
      <c r="W60" s="72" t="s">
        <v>603</v>
      </c>
      <c r="X60" s="62" t="s">
        <v>530</v>
      </c>
      <c r="Y60" s="59" t="s">
        <v>638</v>
      </c>
      <c r="Z60" s="59" t="s">
        <v>667</v>
      </c>
      <c r="AA60" s="59" t="s">
        <v>485</v>
      </c>
      <c r="AB60" s="62" t="s">
        <v>708</v>
      </c>
      <c r="AC60" s="59" t="s">
        <v>772</v>
      </c>
      <c r="AD60" s="62" t="s">
        <v>317</v>
      </c>
    </row>
    <row r="61" spans="1:30" ht="12" customHeight="1">
      <c r="A61" s="10">
        <v>1963</v>
      </c>
      <c r="B61" s="27" t="s">
        <v>88</v>
      </c>
      <c r="C61" s="27" t="s">
        <v>140</v>
      </c>
      <c r="D61" s="38" t="s">
        <v>172</v>
      </c>
      <c r="E61" s="38" t="s">
        <v>279</v>
      </c>
      <c r="F61" s="38" t="s">
        <v>242</v>
      </c>
      <c r="G61" s="38" t="s">
        <v>243</v>
      </c>
      <c r="H61" s="38" t="s">
        <v>203</v>
      </c>
      <c r="I61" s="38" t="s">
        <v>156</v>
      </c>
      <c r="J61" s="38" t="s">
        <v>206</v>
      </c>
      <c r="K61" s="27" t="s">
        <v>325</v>
      </c>
      <c r="L61" s="27" t="s">
        <v>382</v>
      </c>
      <c r="M61" s="43" t="s">
        <v>395</v>
      </c>
      <c r="N61" s="51" t="s">
        <v>437</v>
      </c>
      <c r="O61" s="51" t="s">
        <v>481</v>
      </c>
      <c r="P61" s="59" t="s">
        <v>489</v>
      </c>
      <c r="Q61" s="59" t="s">
        <v>503</v>
      </c>
      <c r="R61" s="59" t="s">
        <v>205</v>
      </c>
      <c r="S61" s="59" t="s">
        <v>489</v>
      </c>
      <c r="T61" s="62" t="s">
        <v>543</v>
      </c>
      <c r="U61" s="59" t="s">
        <v>585</v>
      </c>
      <c r="V61" s="62" t="s">
        <v>375</v>
      </c>
      <c r="W61" s="72" t="s">
        <v>335</v>
      </c>
      <c r="X61" s="62" t="s">
        <v>530</v>
      </c>
      <c r="Y61" s="59" t="s">
        <v>448</v>
      </c>
      <c r="Z61" s="59" t="s">
        <v>439</v>
      </c>
      <c r="AA61" s="59" t="s">
        <v>485</v>
      </c>
      <c r="AB61" s="62" t="s">
        <v>709</v>
      </c>
      <c r="AC61" s="59" t="s">
        <v>774</v>
      </c>
      <c r="AD61" s="62" t="s">
        <v>319</v>
      </c>
    </row>
    <row r="62" spans="1:30" ht="12" customHeight="1">
      <c r="A62" s="10">
        <v>1964</v>
      </c>
      <c r="B62" s="27" t="s">
        <v>87</v>
      </c>
      <c r="C62" s="27" t="s">
        <v>141</v>
      </c>
      <c r="D62" s="38" t="s">
        <v>171</v>
      </c>
      <c r="E62" s="38" t="s">
        <v>284</v>
      </c>
      <c r="F62" s="38" t="s">
        <v>243</v>
      </c>
      <c r="G62" s="38" t="s">
        <v>244</v>
      </c>
      <c r="H62" s="38" t="s">
        <v>203</v>
      </c>
      <c r="I62" s="38" t="s">
        <v>156</v>
      </c>
      <c r="J62" s="38" t="s">
        <v>207</v>
      </c>
      <c r="K62" s="27" t="s">
        <v>329</v>
      </c>
      <c r="L62" s="27" t="s">
        <v>374</v>
      </c>
      <c r="M62" s="43" t="s">
        <v>396</v>
      </c>
      <c r="N62" s="51" t="s">
        <v>438</v>
      </c>
      <c r="O62" s="51" t="s">
        <v>475</v>
      </c>
      <c r="P62" s="59" t="s">
        <v>489</v>
      </c>
      <c r="Q62" s="59" t="s">
        <v>503</v>
      </c>
      <c r="R62" s="59" t="s">
        <v>205</v>
      </c>
      <c r="S62" s="59" t="s">
        <v>489</v>
      </c>
      <c r="T62" s="62" t="s">
        <v>544</v>
      </c>
      <c r="U62" s="59" t="s">
        <v>583</v>
      </c>
      <c r="V62" s="62" t="s">
        <v>375</v>
      </c>
      <c r="W62" s="72" t="s">
        <v>335</v>
      </c>
      <c r="X62" s="62" t="s">
        <v>530</v>
      </c>
      <c r="Y62" s="59" t="s">
        <v>638</v>
      </c>
      <c r="Z62" s="59" t="s">
        <v>441</v>
      </c>
      <c r="AA62" s="59" t="s">
        <v>485</v>
      </c>
      <c r="AB62" s="62" t="s">
        <v>710</v>
      </c>
      <c r="AC62" s="59" t="s">
        <v>775</v>
      </c>
      <c r="AD62" s="62" t="s">
        <v>821</v>
      </c>
    </row>
    <row r="63" spans="1:30" ht="12" customHeight="1">
      <c r="A63" s="10">
        <v>1965</v>
      </c>
      <c r="B63" s="27" t="s">
        <v>88</v>
      </c>
      <c r="C63" s="27" t="s">
        <v>141</v>
      </c>
      <c r="D63" s="38" t="s">
        <v>172</v>
      </c>
      <c r="E63" s="38" t="s">
        <v>285</v>
      </c>
      <c r="F63" s="38" t="s">
        <v>242</v>
      </c>
      <c r="G63" s="38" t="s">
        <v>243</v>
      </c>
      <c r="H63" s="38" t="s">
        <v>203</v>
      </c>
      <c r="I63" s="38" t="s">
        <v>107</v>
      </c>
      <c r="J63" s="38" t="s">
        <v>207</v>
      </c>
      <c r="K63" s="27" t="s">
        <v>328</v>
      </c>
      <c r="L63" s="27" t="s">
        <v>372</v>
      </c>
      <c r="M63" s="43" t="s">
        <v>395</v>
      </c>
      <c r="N63" s="51" t="s">
        <v>439</v>
      </c>
      <c r="O63" s="51" t="s">
        <v>261</v>
      </c>
      <c r="P63" s="59" t="s">
        <v>489</v>
      </c>
      <c r="Q63" s="59" t="s">
        <v>503</v>
      </c>
      <c r="R63" s="59" t="s">
        <v>205</v>
      </c>
      <c r="S63" s="59" t="s">
        <v>506</v>
      </c>
      <c r="T63" s="62" t="s">
        <v>545</v>
      </c>
      <c r="U63" s="59" t="s">
        <v>585</v>
      </c>
      <c r="V63" s="62" t="s">
        <v>375</v>
      </c>
      <c r="W63" s="72" t="s">
        <v>603</v>
      </c>
      <c r="X63" s="62" t="s">
        <v>530</v>
      </c>
      <c r="Y63" s="59" t="s">
        <v>450</v>
      </c>
      <c r="Z63" s="59" t="s">
        <v>439</v>
      </c>
      <c r="AA63" s="59" t="s">
        <v>485</v>
      </c>
      <c r="AB63" s="62" t="s">
        <v>711</v>
      </c>
      <c r="AC63" s="59" t="s">
        <v>774</v>
      </c>
      <c r="AD63" s="62" t="s">
        <v>318</v>
      </c>
    </row>
    <row r="64" spans="1:30" ht="12" customHeight="1">
      <c r="A64" s="8">
        <v>1966</v>
      </c>
      <c r="B64" s="26" t="s">
        <v>87</v>
      </c>
      <c r="C64" s="26" t="s">
        <v>139</v>
      </c>
      <c r="D64" s="37" t="s">
        <v>171</v>
      </c>
      <c r="E64" s="37" t="s">
        <v>286</v>
      </c>
      <c r="F64" s="37" t="s">
        <v>243</v>
      </c>
      <c r="G64" s="37" t="s">
        <v>245</v>
      </c>
      <c r="H64" s="37" t="s">
        <v>202</v>
      </c>
      <c r="I64" s="37" t="s">
        <v>107</v>
      </c>
      <c r="J64" s="37" t="s">
        <v>206</v>
      </c>
      <c r="K64" s="26" t="s">
        <v>341</v>
      </c>
      <c r="L64" s="26" t="s">
        <v>381</v>
      </c>
      <c r="M64" s="42" t="s">
        <v>136</v>
      </c>
      <c r="N64" s="50" t="s">
        <v>440</v>
      </c>
      <c r="O64" s="50" t="s">
        <v>260</v>
      </c>
      <c r="P64" s="58" t="s">
        <v>489</v>
      </c>
      <c r="Q64" s="58" t="s">
        <v>503</v>
      </c>
      <c r="R64" s="58" t="s">
        <v>204</v>
      </c>
      <c r="S64" s="58" t="s">
        <v>489</v>
      </c>
      <c r="T64" s="61" t="s">
        <v>546</v>
      </c>
      <c r="U64" s="58" t="s">
        <v>419</v>
      </c>
      <c r="V64" s="61" t="s">
        <v>375</v>
      </c>
      <c r="W64" s="71" t="s">
        <v>335</v>
      </c>
      <c r="X64" s="61" t="s">
        <v>530</v>
      </c>
      <c r="Y64" s="58" t="s">
        <v>451</v>
      </c>
      <c r="Z64" s="58" t="s">
        <v>441</v>
      </c>
      <c r="AA64" s="58" t="s">
        <v>506</v>
      </c>
      <c r="AB64" s="61" t="s">
        <v>85</v>
      </c>
      <c r="AC64" s="58" t="s">
        <v>776</v>
      </c>
      <c r="AD64" s="61" t="s">
        <v>319</v>
      </c>
    </row>
    <row r="65" spans="1:30" ht="12" customHeight="1">
      <c r="A65" s="8">
        <v>1967</v>
      </c>
      <c r="B65" s="26" t="s">
        <v>87</v>
      </c>
      <c r="C65" s="26" t="s">
        <v>142</v>
      </c>
      <c r="D65" s="37" t="s">
        <v>170</v>
      </c>
      <c r="E65" s="37" t="s">
        <v>287</v>
      </c>
      <c r="F65" s="37" t="s">
        <v>244</v>
      </c>
      <c r="G65" s="37" t="s">
        <v>245</v>
      </c>
      <c r="H65" s="37" t="s">
        <v>202</v>
      </c>
      <c r="I65" s="37" t="s">
        <v>156</v>
      </c>
      <c r="J65" s="37" t="s">
        <v>206</v>
      </c>
      <c r="K65" s="26" t="s">
        <v>332</v>
      </c>
      <c r="L65" s="26" t="s">
        <v>384</v>
      </c>
      <c r="M65" s="42" t="s">
        <v>391</v>
      </c>
      <c r="N65" s="50" t="s">
        <v>441</v>
      </c>
      <c r="O65" s="50" t="s">
        <v>480</v>
      </c>
      <c r="P65" s="58" t="s">
        <v>492</v>
      </c>
      <c r="Q65" s="58" t="s">
        <v>503</v>
      </c>
      <c r="R65" s="58" t="s">
        <v>204</v>
      </c>
      <c r="S65" s="58" t="s">
        <v>489</v>
      </c>
      <c r="T65" s="61" t="s">
        <v>544</v>
      </c>
      <c r="U65" s="58" t="s">
        <v>583</v>
      </c>
      <c r="V65" s="61" t="s">
        <v>374</v>
      </c>
      <c r="W65" s="71" t="s">
        <v>335</v>
      </c>
      <c r="X65" s="61" t="s">
        <v>530</v>
      </c>
      <c r="Y65" s="58" t="s">
        <v>639</v>
      </c>
      <c r="Z65" s="58" t="s">
        <v>630</v>
      </c>
      <c r="AA65" s="58" t="s">
        <v>506</v>
      </c>
      <c r="AB65" s="61" t="s">
        <v>712</v>
      </c>
      <c r="AC65" s="58" t="s">
        <v>777</v>
      </c>
      <c r="AD65" s="61" t="s">
        <v>328</v>
      </c>
    </row>
    <row r="66" spans="1:30" ht="12" customHeight="1">
      <c r="A66" s="8">
        <v>1968</v>
      </c>
      <c r="B66" s="26" t="s">
        <v>86</v>
      </c>
      <c r="C66" s="26" t="s">
        <v>143</v>
      </c>
      <c r="D66" s="37" t="s">
        <v>182</v>
      </c>
      <c r="E66" s="37" t="s">
        <v>288</v>
      </c>
      <c r="F66" s="37" t="s">
        <v>244</v>
      </c>
      <c r="G66" s="37" t="s">
        <v>246</v>
      </c>
      <c r="H66" s="37" t="s">
        <v>208</v>
      </c>
      <c r="I66" s="37" t="s">
        <v>156</v>
      </c>
      <c r="J66" s="37" t="s">
        <v>206</v>
      </c>
      <c r="K66" s="26" t="s">
        <v>342</v>
      </c>
      <c r="L66" s="26" t="s">
        <v>376</v>
      </c>
      <c r="M66" s="42" t="s">
        <v>213</v>
      </c>
      <c r="N66" s="50" t="s">
        <v>440</v>
      </c>
      <c r="O66" s="50" t="s">
        <v>177</v>
      </c>
      <c r="P66" s="58" t="s">
        <v>492</v>
      </c>
      <c r="Q66" s="58" t="s">
        <v>503</v>
      </c>
      <c r="R66" s="58" t="s">
        <v>204</v>
      </c>
      <c r="S66" s="58" t="s">
        <v>492</v>
      </c>
      <c r="T66" s="61" t="s">
        <v>547</v>
      </c>
      <c r="U66" s="58" t="s">
        <v>420</v>
      </c>
      <c r="V66" s="61" t="s">
        <v>382</v>
      </c>
      <c r="W66" s="71" t="s">
        <v>336</v>
      </c>
      <c r="X66" s="61" t="s">
        <v>624</v>
      </c>
      <c r="Y66" s="58" t="s">
        <v>640</v>
      </c>
      <c r="Z66" s="58" t="s">
        <v>442</v>
      </c>
      <c r="AA66" s="58" t="s">
        <v>506</v>
      </c>
      <c r="AB66" s="61" t="s">
        <v>708</v>
      </c>
      <c r="AC66" s="58" t="s">
        <v>778</v>
      </c>
      <c r="AD66" s="61" t="s">
        <v>329</v>
      </c>
    </row>
    <row r="67" spans="1:30" ht="12" customHeight="1">
      <c r="A67" s="8">
        <v>1969</v>
      </c>
      <c r="B67" s="26" t="s">
        <v>86</v>
      </c>
      <c r="C67" s="26" t="s">
        <v>144</v>
      </c>
      <c r="D67" s="37" t="s">
        <v>182</v>
      </c>
      <c r="E67" s="37" t="s">
        <v>289</v>
      </c>
      <c r="F67" s="37" t="s">
        <v>244</v>
      </c>
      <c r="G67" s="37" t="s">
        <v>246</v>
      </c>
      <c r="H67" s="37" t="s">
        <v>208</v>
      </c>
      <c r="I67" s="37" t="s">
        <v>156</v>
      </c>
      <c r="J67" s="37" t="s">
        <v>206</v>
      </c>
      <c r="K67" s="26" t="s">
        <v>333</v>
      </c>
      <c r="L67" s="26" t="s">
        <v>377</v>
      </c>
      <c r="M67" s="42" t="s">
        <v>210</v>
      </c>
      <c r="N67" s="50" t="s">
        <v>442</v>
      </c>
      <c r="O67" s="50" t="s">
        <v>176</v>
      </c>
      <c r="P67" s="58" t="s">
        <v>492</v>
      </c>
      <c r="Q67" s="58" t="s">
        <v>503</v>
      </c>
      <c r="R67" s="58" t="s">
        <v>203</v>
      </c>
      <c r="S67" s="58" t="s">
        <v>492</v>
      </c>
      <c r="T67" s="61" t="s">
        <v>547</v>
      </c>
      <c r="U67" s="58" t="s">
        <v>420</v>
      </c>
      <c r="V67" s="61" t="s">
        <v>382</v>
      </c>
      <c r="W67" s="71" t="s">
        <v>336</v>
      </c>
      <c r="X67" s="61" t="s">
        <v>624</v>
      </c>
      <c r="Y67" s="58" t="s">
        <v>641</v>
      </c>
      <c r="Z67" s="58" t="s">
        <v>630</v>
      </c>
      <c r="AA67" s="58" t="s">
        <v>506</v>
      </c>
      <c r="AB67" s="61" t="s">
        <v>713</v>
      </c>
      <c r="AC67" s="58" t="s">
        <v>779</v>
      </c>
      <c r="AD67" s="61" t="s">
        <v>325</v>
      </c>
    </row>
    <row r="68" spans="1:30" ht="12" customHeight="1">
      <c r="A68" s="8">
        <v>1970</v>
      </c>
      <c r="B68" s="26" t="s">
        <v>86</v>
      </c>
      <c r="C68" s="26" t="s">
        <v>145</v>
      </c>
      <c r="D68" s="37" t="s">
        <v>168</v>
      </c>
      <c r="E68" s="37" t="s">
        <v>290</v>
      </c>
      <c r="F68" s="37" t="s">
        <v>241</v>
      </c>
      <c r="G68" s="37" t="s">
        <v>246</v>
      </c>
      <c r="H68" s="37" t="s">
        <v>201</v>
      </c>
      <c r="I68" s="37" t="s">
        <v>156</v>
      </c>
      <c r="J68" s="37" t="s">
        <v>206</v>
      </c>
      <c r="K68" s="26" t="s">
        <v>343</v>
      </c>
      <c r="L68" s="26" t="s">
        <v>378</v>
      </c>
      <c r="M68" s="42" t="s">
        <v>106</v>
      </c>
      <c r="N68" s="50" t="s">
        <v>443</v>
      </c>
      <c r="O68" s="50" t="s">
        <v>482</v>
      </c>
      <c r="P68" s="58" t="s">
        <v>490</v>
      </c>
      <c r="Q68" s="58" t="s">
        <v>493</v>
      </c>
      <c r="R68" s="58" t="s">
        <v>203</v>
      </c>
      <c r="S68" s="58" t="s">
        <v>490</v>
      </c>
      <c r="T68" s="61" t="s">
        <v>548</v>
      </c>
      <c r="U68" s="58" t="s">
        <v>586</v>
      </c>
      <c r="V68" s="61" t="s">
        <v>600</v>
      </c>
      <c r="W68" s="71" t="s">
        <v>352</v>
      </c>
      <c r="X68" s="61" t="s">
        <v>533</v>
      </c>
      <c r="Y68" s="58" t="s">
        <v>642</v>
      </c>
      <c r="Z68" s="58" t="s">
        <v>632</v>
      </c>
      <c r="AA68" s="58" t="s">
        <v>506</v>
      </c>
      <c r="AB68" s="61" t="s">
        <v>685</v>
      </c>
      <c r="AC68" s="58" t="s">
        <v>780</v>
      </c>
      <c r="AD68" s="61" t="s">
        <v>821</v>
      </c>
    </row>
    <row r="69" spans="1:30" ht="12" customHeight="1">
      <c r="A69" s="10">
        <v>1971</v>
      </c>
      <c r="B69" s="27" t="s">
        <v>86</v>
      </c>
      <c r="C69" s="27" t="s">
        <v>145</v>
      </c>
      <c r="D69" s="38" t="s">
        <v>167</v>
      </c>
      <c r="E69" s="38" t="s">
        <v>290</v>
      </c>
      <c r="F69" s="38" t="s">
        <v>241</v>
      </c>
      <c r="G69" s="38" t="s">
        <v>246</v>
      </c>
      <c r="H69" s="38" t="s">
        <v>201</v>
      </c>
      <c r="I69" s="38" t="s">
        <v>156</v>
      </c>
      <c r="J69" s="38" t="s">
        <v>206</v>
      </c>
      <c r="K69" s="27" t="s">
        <v>334</v>
      </c>
      <c r="L69" s="27" t="s">
        <v>378</v>
      </c>
      <c r="M69" s="43" t="s">
        <v>158</v>
      </c>
      <c r="N69" s="51" t="s">
        <v>444</v>
      </c>
      <c r="O69" s="51" t="s">
        <v>180</v>
      </c>
      <c r="P69" s="59" t="s">
        <v>490</v>
      </c>
      <c r="Q69" s="59" t="s">
        <v>494</v>
      </c>
      <c r="R69" s="59" t="s">
        <v>203</v>
      </c>
      <c r="S69" s="59" t="s">
        <v>490</v>
      </c>
      <c r="T69" s="62" t="s">
        <v>512</v>
      </c>
      <c r="U69" s="59" t="s">
        <v>586</v>
      </c>
      <c r="V69" s="62" t="s">
        <v>376</v>
      </c>
      <c r="W69" s="72" t="s">
        <v>350</v>
      </c>
      <c r="X69" s="62" t="s">
        <v>533</v>
      </c>
      <c r="Y69" s="59" t="s">
        <v>643</v>
      </c>
      <c r="Z69" s="59" t="s">
        <v>631</v>
      </c>
      <c r="AA69" s="59" t="s">
        <v>506</v>
      </c>
      <c r="AB69" s="62" t="s">
        <v>685</v>
      </c>
      <c r="AC69" s="59" t="s">
        <v>781</v>
      </c>
      <c r="AD69" s="62" t="s">
        <v>328</v>
      </c>
    </row>
    <row r="70" spans="1:30" ht="12" customHeight="1">
      <c r="A70" s="10">
        <v>1972</v>
      </c>
      <c r="B70" s="27" t="s">
        <v>86</v>
      </c>
      <c r="C70" s="27" t="s">
        <v>146</v>
      </c>
      <c r="D70" s="38" t="s">
        <v>168</v>
      </c>
      <c r="E70" s="38" t="s">
        <v>291</v>
      </c>
      <c r="F70" s="38" t="s">
        <v>241</v>
      </c>
      <c r="G70" s="38" t="s">
        <v>246</v>
      </c>
      <c r="H70" s="38" t="s">
        <v>200</v>
      </c>
      <c r="I70" s="38" t="s">
        <v>107</v>
      </c>
      <c r="J70" s="38" t="s">
        <v>206</v>
      </c>
      <c r="K70" s="27" t="s">
        <v>344</v>
      </c>
      <c r="L70" s="27" t="s">
        <v>378</v>
      </c>
      <c r="M70" s="43" t="s">
        <v>216</v>
      </c>
      <c r="N70" s="51" t="s">
        <v>445</v>
      </c>
      <c r="O70" s="51" t="s">
        <v>482</v>
      </c>
      <c r="P70" s="59" t="s">
        <v>490</v>
      </c>
      <c r="Q70" s="59" t="s">
        <v>493</v>
      </c>
      <c r="R70" s="59" t="s">
        <v>203</v>
      </c>
      <c r="S70" s="59" t="s">
        <v>490</v>
      </c>
      <c r="T70" s="62" t="s">
        <v>536</v>
      </c>
      <c r="U70" s="59" t="s">
        <v>423</v>
      </c>
      <c r="V70" s="62" t="s">
        <v>600</v>
      </c>
      <c r="W70" s="72" t="s">
        <v>350</v>
      </c>
      <c r="X70" s="62" t="s">
        <v>533</v>
      </c>
      <c r="Y70" s="59" t="s">
        <v>635</v>
      </c>
      <c r="Z70" s="59" t="s">
        <v>632</v>
      </c>
      <c r="AA70" s="59" t="s">
        <v>489</v>
      </c>
      <c r="AB70" s="62" t="s">
        <v>703</v>
      </c>
      <c r="AC70" s="59" t="s">
        <v>782</v>
      </c>
      <c r="AD70" s="62" t="s">
        <v>317</v>
      </c>
    </row>
    <row r="71" spans="1:30" ht="12" customHeight="1">
      <c r="A71" s="10">
        <v>1973</v>
      </c>
      <c r="B71" s="27" t="s">
        <v>87</v>
      </c>
      <c r="C71" s="27" t="s">
        <v>145</v>
      </c>
      <c r="D71" s="38" t="s">
        <v>182</v>
      </c>
      <c r="E71" s="38" t="s">
        <v>292</v>
      </c>
      <c r="F71" s="38" t="s">
        <v>239</v>
      </c>
      <c r="G71" s="38" t="s">
        <v>247</v>
      </c>
      <c r="H71" s="38" t="s">
        <v>199</v>
      </c>
      <c r="I71" s="38" t="s">
        <v>209</v>
      </c>
      <c r="J71" s="38" t="s">
        <v>205</v>
      </c>
      <c r="K71" s="27" t="s">
        <v>344</v>
      </c>
      <c r="L71" s="27" t="s">
        <v>378</v>
      </c>
      <c r="M71" s="43" t="s">
        <v>397</v>
      </c>
      <c r="N71" s="51" t="s">
        <v>446</v>
      </c>
      <c r="O71" s="51" t="s">
        <v>482</v>
      </c>
      <c r="P71" s="59" t="s">
        <v>490</v>
      </c>
      <c r="Q71" s="59" t="s">
        <v>493</v>
      </c>
      <c r="R71" s="59" t="s">
        <v>203</v>
      </c>
      <c r="S71" s="59" t="s">
        <v>492</v>
      </c>
      <c r="T71" s="62" t="s">
        <v>520</v>
      </c>
      <c r="U71" s="59" t="s">
        <v>583</v>
      </c>
      <c r="V71" s="62" t="s">
        <v>600</v>
      </c>
      <c r="W71" s="72" t="s">
        <v>348</v>
      </c>
      <c r="X71" s="62" t="s">
        <v>533</v>
      </c>
      <c r="Y71" s="59" t="s">
        <v>455</v>
      </c>
      <c r="Z71" s="59" t="s">
        <v>442</v>
      </c>
      <c r="AA71" s="59" t="s">
        <v>489</v>
      </c>
      <c r="AB71" s="62" t="s">
        <v>703</v>
      </c>
      <c r="AC71" s="59" t="s">
        <v>783</v>
      </c>
      <c r="AD71" s="62" t="s">
        <v>319</v>
      </c>
    </row>
    <row r="72" spans="1:30" ht="12" customHeight="1">
      <c r="A72" s="10">
        <v>1974</v>
      </c>
      <c r="B72" s="27" t="s">
        <v>87</v>
      </c>
      <c r="C72" s="27" t="s">
        <v>146</v>
      </c>
      <c r="D72" s="38" t="s">
        <v>169</v>
      </c>
      <c r="E72" s="38" t="s">
        <v>287</v>
      </c>
      <c r="F72" s="38" t="s">
        <v>239</v>
      </c>
      <c r="G72" s="38" t="s">
        <v>247</v>
      </c>
      <c r="H72" s="38" t="s">
        <v>199</v>
      </c>
      <c r="I72" s="38" t="s">
        <v>209</v>
      </c>
      <c r="J72" s="38" t="s">
        <v>206</v>
      </c>
      <c r="K72" s="27" t="s">
        <v>345</v>
      </c>
      <c r="L72" s="27" t="s">
        <v>385</v>
      </c>
      <c r="M72" s="43" t="s">
        <v>398</v>
      </c>
      <c r="N72" s="51" t="s">
        <v>446</v>
      </c>
      <c r="O72" s="51" t="s">
        <v>483</v>
      </c>
      <c r="P72" s="59" t="s">
        <v>493</v>
      </c>
      <c r="Q72" s="59" t="s">
        <v>497</v>
      </c>
      <c r="R72" s="59" t="s">
        <v>200</v>
      </c>
      <c r="S72" s="59" t="s">
        <v>490</v>
      </c>
      <c r="T72" s="62" t="s">
        <v>549</v>
      </c>
      <c r="U72" s="59" t="s">
        <v>422</v>
      </c>
      <c r="V72" s="62" t="s">
        <v>383</v>
      </c>
      <c r="W72" s="72" t="s">
        <v>349</v>
      </c>
      <c r="X72" s="62" t="s">
        <v>533</v>
      </c>
      <c r="Y72" s="59" t="s">
        <v>460</v>
      </c>
      <c r="Z72" s="59" t="s">
        <v>446</v>
      </c>
      <c r="AA72" s="59" t="s">
        <v>489</v>
      </c>
      <c r="AB72" s="62" t="s">
        <v>684</v>
      </c>
      <c r="AC72" s="59" t="s">
        <v>784</v>
      </c>
      <c r="AD72" s="62" t="s">
        <v>319</v>
      </c>
    </row>
    <row r="73" spans="1:30" ht="12" customHeight="1">
      <c r="A73" s="10">
        <v>1975</v>
      </c>
      <c r="B73" s="27" t="s">
        <v>85</v>
      </c>
      <c r="C73" s="27" t="s">
        <v>146</v>
      </c>
      <c r="D73" s="38" t="s">
        <v>183</v>
      </c>
      <c r="E73" s="38" t="s">
        <v>293</v>
      </c>
      <c r="F73" s="38" t="s">
        <v>245</v>
      </c>
      <c r="G73" s="38" t="s">
        <v>248</v>
      </c>
      <c r="H73" s="38" t="s">
        <v>199</v>
      </c>
      <c r="I73" s="38" t="s">
        <v>157</v>
      </c>
      <c r="J73" s="38" t="s">
        <v>205</v>
      </c>
      <c r="K73" s="27" t="s">
        <v>346</v>
      </c>
      <c r="L73" s="27" t="s">
        <v>386</v>
      </c>
      <c r="M73" s="43" t="s">
        <v>399</v>
      </c>
      <c r="N73" s="51" t="s">
        <v>447</v>
      </c>
      <c r="O73" s="51" t="s">
        <v>188</v>
      </c>
      <c r="P73" s="59" t="s">
        <v>494</v>
      </c>
      <c r="Q73" s="59" t="s">
        <v>498</v>
      </c>
      <c r="R73" s="59" t="s">
        <v>197</v>
      </c>
      <c r="S73" s="59" t="s">
        <v>503</v>
      </c>
      <c r="T73" s="62" t="s">
        <v>550</v>
      </c>
      <c r="U73" s="59" t="s">
        <v>437</v>
      </c>
      <c r="V73" s="62" t="s">
        <v>382</v>
      </c>
      <c r="W73" s="72" t="s">
        <v>609</v>
      </c>
      <c r="X73" s="62" t="s">
        <v>396</v>
      </c>
      <c r="Y73" s="59" t="s">
        <v>644</v>
      </c>
      <c r="Z73" s="59" t="s">
        <v>671</v>
      </c>
      <c r="AA73" s="59" t="s">
        <v>492</v>
      </c>
      <c r="AB73" s="62" t="s">
        <v>682</v>
      </c>
      <c r="AC73" s="59" t="s">
        <v>785</v>
      </c>
      <c r="AD73" s="62" t="s">
        <v>328</v>
      </c>
    </row>
    <row r="74" spans="1:30" ht="12" customHeight="1">
      <c r="A74" s="8">
        <v>1976</v>
      </c>
      <c r="B74" s="26" t="s">
        <v>89</v>
      </c>
      <c r="C74" s="26" t="s">
        <v>147</v>
      </c>
      <c r="D74" s="37" t="s">
        <v>184</v>
      </c>
      <c r="E74" s="37" t="s">
        <v>294</v>
      </c>
      <c r="F74" s="37" t="s">
        <v>246</v>
      </c>
      <c r="G74" s="37" t="s">
        <v>249</v>
      </c>
      <c r="H74" s="37" t="s">
        <v>197</v>
      </c>
      <c r="I74" s="37" t="s">
        <v>158</v>
      </c>
      <c r="J74" s="37" t="s">
        <v>205</v>
      </c>
      <c r="K74" s="26" t="s">
        <v>347</v>
      </c>
      <c r="L74" s="26" t="s">
        <v>387</v>
      </c>
      <c r="M74" s="42" t="s">
        <v>398</v>
      </c>
      <c r="N74" s="50" t="s">
        <v>448</v>
      </c>
      <c r="O74" s="50" t="s">
        <v>269</v>
      </c>
      <c r="P74" s="58" t="s">
        <v>494</v>
      </c>
      <c r="Q74" s="58" t="s">
        <v>499</v>
      </c>
      <c r="R74" s="58" t="s">
        <v>223</v>
      </c>
      <c r="S74" s="58" t="s">
        <v>493</v>
      </c>
      <c r="T74" s="61" t="s">
        <v>551</v>
      </c>
      <c r="U74" s="58" t="s">
        <v>587</v>
      </c>
      <c r="V74" s="61" t="s">
        <v>384</v>
      </c>
      <c r="W74" s="71" t="s">
        <v>610</v>
      </c>
      <c r="X74" s="61" t="s">
        <v>395</v>
      </c>
      <c r="Y74" s="58" t="s">
        <v>645</v>
      </c>
      <c r="Z74" s="58" t="s">
        <v>672</v>
      </c>
      <c r="AA74" s="58" t="s">
        <v>492</v>
      </c>
      <c r="AB74" s="61" t="s">
        <v>700</v>
      </c>
      <c r="AC74" s="58" t="s">
        <v>786</v>
      </c>
      <c r="AD74" s="61" t="s">
        <v>330</v>
      </c>
    </row>
    <row r="75" spans="1:30" ht="12" customHeight="1">
      <c r="A75" s="8">
        <v>1977</v>
      </c>
      <c r="B75" s="26" t="s">
        <v>90</v>
      </c>
      <c r="C75" s="26" t="s">
        <v>148</v>
      </c>
      <c r="D75" s="37" t="s">
        <v>185</v>
      </c>
      <c r="E75" s="37" t="s">
        <v>295</v>
      </c>
      <c r="F75" s="37" t="s">
        <v>247</v>
      </c>
      <c r="G75" s="37" t="s">
        <v>250</v>
      </c>
      <c r="H75" s="37" t="s">
        <v>197</v>
      </c>
      <c r="I75" s="37" t="s">
        <v>158</v>
      </c>
      <c r="J75" s="37" t="s">
        <v>203</v>
      </c>
      <c r="K75" s="26" t="s">
        <v>348</v>
      </c>
      <c r="L75" s="26" t="s">
        <v>379</v>
      </c>
      <c r="M75" s="42" t="s">
        <v>394</v>
      </c>
      <c r="N75" s="50" t="s">
        <v>449</v>
      </c>
      <c r="O75" s="50" t="s">
        <v>188</v>
      </c>
      <c r="P75" s="58" t="s">
        <v>495</v>
      </c>
      <c r="Q75" s="58" t="s">
        <v>499</v>
      </c>
      <c r="R75" s="58" t="s">
        <v>224</v>
      </c>
      <c r="S75" s="58" t="s">
        <v>494</v>
      </c>
      <c r="T75" s="61" t="s">
        <v>140</v>
      </c>
      <c r="U75" s="58" t="s">
        <v>438</v>
      </c>
      <c r="V75" s="61" t="s">
        <v>381</v>
      </c>
      <c r="W75" s="71" t="s">
        <v>611</v>
      </c>
      <c r="X75" s="61" t="s">
        <v>622</v>
      </c>
      <c r="Y75" s="58" t="s">
        <v>646</v>
      </c>
      <c r="Z75" s="58" t="s">
        <v>673</v>
      </c>
      <c r="AA75" s="58" t="s">
        <v>490</v>
      </c>
      <c r="AB75" s="61" t="s">
        <v>714</v>
      </c>
      <c r="AC75" s="58" t="s">
        <v>787</v>
      </c>
      <c r="AD75" s="61" t="s">
        <v>331</v>
      </c>
    </row>
    <row r="76" spans="1:30" s="25" customFormat="1" ht="12" customHeight="1">
      <c r="A76" s="24">
        <v>1978</v>
      </c>
      <c r="B76" s="28" t="s">
        <v>89</v>
      </c>
      <c r="C76" s="28" t="s">
        <v>133</v>
      </c>
      <c r="D76" s="39" t="s">
        <v>186</v>
      </c>
      <c r="E76" s="39" t="s">
        <v>295</v>
      </c>
      <c r="F76" s="39" t="s">
        <v>245</v>
      </c>
      <c r="G76" s="39" t="s">
        <v>250</v>
      </c>
      <c r="H76" s="39" t="s">
        <v>197</v>
      </c>
      <c r="I76" s="39" t="s">
        <v>157</v>
      </c>
      <c r="J76" s="39" t="s">
        <v>205</v>
      </c>
      <c r="K76" s="28" t="s">
        <v>349</v>
      </c>
      <c r="L76" s="28" t="s">
        <v>379</v>
      </c>
      <c r="M76" s="44" t="s">
        <v>394</v>
      </c>
      <c r="N76" s="52" t="s">
        <v>450</v>
      </c>
      <c r="O76" s="52" t="s">
        <v>183</v>
      </c>
      <c r="P76" s="60" t="s">
        <v>494</v>
      </c>
      <c r="Q76" s="60" t="s">
        <v>498</v>
      </c>
      <c r="R76" s="60" t="s">
        <v>223</v>
      </c>
      <c r="S76" s="60" t="s">
        <v>493</v>
      </c>
      <c r="T76" s="63" t="s">
        <v>395</v>
      </c>
      <c r="U76" s="60" t="s">
        <v>588</v>
      </c>
      <c r="V76" s="63" t="s">
        <v>383</v>
      </c>
      <c r="W76" s="73" t="s">
        <v>357</v>
      </c>
      <c r="X76" s="63" t="s">
        <v>623</v>
      </c>
      <c r="Y76" s="60" t="s">
        <v>647</v>
      </c>
      <c r="Z76" s="60" t="s">
        <v>674</v>
      </c>
      <c r="AA76" s="60" t="s">
        <v>492</v>
      </c>
      <c r="AB76" s="63" t="s">
        <v>688</v>
      </c>
      <c r="AC76" s="60" t="s">
        <v>788</v>
      </c>
      <c r="AD76" s="63" t="s">
        <v>326</v>
      </c>
    </row>
    <row r="77" spans="1:30" ht="12" customHeight="1">
      <c r="A77" s="8">
        <v>1979</v>
      </c>
      <c r="B77" s="26" t="s">
        <v>89</v>
      </c>
      <c r="C77" s="26" t="s">
        <v>149</v>
      </c>
      <c r="D77" s="37" t="s">
        <v>187</v>
      </c>
      <c r="E77" s="37" t="s">
        <v>296</v>
      </c>
      <c r="F77" s="37" t="s">
        <v>245</v>
      </c>
      <c r="G77" s="37" t="s">
        <v>250</v>
      </c>
      <c r="H77" s="37" t="s">
        <v>197</v>
      </c>
      <c r="I77" s="37" t="s">
        <v>157</v>
      </c>
      <c r="J77" s="37" t="s">
        <v>205</v>
      </c>
      <c r="K77" s="26" t="s">
        <v>350</v>
      </c>
      <c r="L77" s="26" t="s">
        <v>388</v>
      </c>
      <c r="M77" s="42" t="s">
        <v>398</v>
      </c>
      <c r="N77" s="50" t="s">
        <v>451</v>
      </c>
      <c r="O77" s="50" t="s">
        <v>183</v>
      </c>
      <c r="P77" s="58" t="s">
        <v>495</v>
      </c>
      <c r="Q77" s="58" t="s">
        <v>498</v>
      </c>
      <c r="R77" s="58" t="s">
        <v>223</v>
      </c>
      <c r="S77" s="58" t="s">
        <v>493</v>
      </c>
      <c r="T77" s="61" t="s">
        <v>552</v>
      </c>
      <c r="U77" s="58" t="s">
        <v>433</v>
      </c>
      <c r="V77" s="61" t="s">
        <v>383</v>
      </c>
      <c r="W77" s="71" t="s">
        <v>612</v>
      </c>
      <c r="X77" s="61" t="s">
        <v>623</v>
      </c>
      <c r="Y77" s="58" t="s">
        <v>648</v>
      </c>
      <c r="Z77" s="58" t="s">
        <v>461</v>
      </c>
      <c r="AA77" s="58" t="s">
        <v>492</v>
      </c>
      <c r="AB77" s="61" t="s">
        <v>681</v>
      </c>
      <c r="AC77" s="58" t="s">
        <v>789</v>
      </c>
      <c r="AD77" s="61" t="s">
        <v>325</v>
      </c>
    </row>
    <row r="78" spans="1:30" ht="12" customHeight="1">
      <c r="A78" s="8">
        <v>1980</v>
      </c>
      <c r="B78" s="26" t="s">
        <v>89</v>
      </c>
      <c r="C78" s="26" t="s">
        <v>150</v>
      </c>
      <c r="D78" s="37" t="s">
        <v>183</v>
      </c>
      <c r="E78" s="37" t="s">
        <v>296</v>
      </c>
      <c r="F78" s="37" t="s">
        <v>245</v>
      </c>
      <c r="G78" s="37" t="s">
        <v>250</v>
      </c>
      <c r="H78" s="37" t="s">
        <v>197</v>
      </c>
      <c r="I78" s="37" t="s">
        <v>157</v>
      </c>
      <c r="J78" s="37" t="s">
        <v>205</v>
      </c>
      <c r="K78" s="26" t="s">
        <v>348</v>
      </c>
      <c r="L78" s="26" t="s">
        <v>379</v>
      </c>
      <c r="M78" s="42" t="s">
        <v>400</v>
      </c>
      <c r="N78" s="50" t="s">
        <v>450</v>
      </c>
      <c r="O78" s="50" t="s">
        <v>269</v>
      </c>
      <c r="P78" s="58" t="s">
        <v>495</v>
      </c>
      <c r="Q78" s="58" t="s">
        <v>498</v>
      </c>
      <c r="R78" s="58" t="s">
        <v>223</v>
      </c>
      <c r="S78" s="58" t="s">
        <v>493</v>
      </c>
      <c r="T78" s="61" t="s">
        <v>553</v>
      </c>
      <c r="U78" s="58" t="s">
        <v>428</v>
      </c>
      <c r="V78" s="61" t="s">
        <v>375</v>
      </c>
      <c r="W78" s="71" t="s">
        <v>355</v>
      </c>
      <c r="X78" s="61" t="s">
        <v>396</v>
      </c>
      <c r="Y78" s="58" t="s">
        <v>648</v>
      </c>
      <c r="Z78" s="58" t="s">
        <v>464</v>
      </c>
      <c r="AA78" s="58" t="s">
        <v>492</v>
      </c>
      <c r="AB78" s="61" t="s">
        <v>715</v>
      </c>
      <c r="AC78" s="58" t="s">
        <v>790</v>
      </c>
      <c r="AD78" s="61" t="s">
        <v>327</v>
      </c>
    </row>
    <row r="79" spans="1:30" ht="12" customHeight="1">
      <c r="A79" s="10">
        <v>1981</v>
      </c>
      <c r="B79" s="27" t="s">
        <v>89</v>
      </c>
      <c r="C79" s="27" t="s">
        <v>132</v>
      </c>
      <c r="D79" s="38" t="s">
        <v>186</v>
      </c>
      <c r="E79" s="38" t="s">
        <v>296</v>
      </c>
      <c r="F79" s="38" t="s">
        <v>245</v>
      </c>
      <c r="G79" s="38" t="s">
        <v>250</v>
      </c>
      <c r="H79" s="38" t="s">
        <v>223</v>
      </c>
      <c r="I79" s="38" t="s">
        <v>106</v>
      </c>
      <c r="J79" s="38" t="s">
        <v>203</v>
      </c>
      <c r="K79" s="27" t="s">
        <v>348</v>
      </c>
      <c r="L79" s="27" t="s">
        <v>379</v>
      </c>
      <c r="M79" s="43" t="s">
        <v>400</v>
      </c>
      <c r="N79" s="51" t="s">
        <v>448</v>
      </c>
      <c r="O79" s="51" t="s">
        <v>186</v>
      </c>
      <c r="P79" s="59" t="s">
        <v>495</v>
      </c>
      <c r="Q79" s="59" t="s">
        <v>498</v>
      </c>
      <c r="R79" s="59" t="s">
        <v>224</v>
      </c>
      <c r="S79" s="59" t="s">
        <v>493</v>
      </c>
      <c r="T79" s="62" t="s">
        <v>554</v>
      </c>
      <c r="U79" s="59" t="s">
        <v>433</v>
      </c>
      <c r="V79" s="62" t="s">
        <v>382</v>
      </c>
      <c r="W79" s="72" t="s">
        <v>607</v>
      </c>
      <c r="X79" s="62" t="s">
        <v>395</v>
      </c>
      <c r="Y79" s="59" t="s">
        <v>649</v>
      </c>
      <c r="Z79" s="59" t="s">
        <v>674</v>
      </c>
      <c r="AA79" s="59" t="s">
        <v>492</v>
      </c>
      <c r="AB79" s="62" t="s">
        <v>681</v>
      </c>
      <c r="AC79" s="59" t="s">
        <v>791</v>
      </c>
      <c r="AD79" s="62" t="s">
        <v>317</v>
      </c>
    </row>
    <row r="80" spans="1:30" ht="12" customHeight="1">
      <c r="A80" s="10">
        <v>1982</v>
      </c>
      <c r="B80" s="27" t="s">
        <v>89</v>
      </c>
      <c r="C80" s="27" t="s">
        <v>130</v>
      </c>
      <c r="D80" s="38" t="s">
        <v>186</v>
      </c>
      <c r="E80" s="38" t="s">
        <v>296</v>
      </c>
      <c r="F80" s="38" t="s">
        <v>244</v>
      </c>
      <c r="G80" s="38" t="s">
        <v>250</v>
      </c>
      <c r="H80" s="38" t="s">
        <v>223</v>
      </c>
      <c r="I80" s="38" t="s">
        <v>106</v>
      </c>
      <c r="J80" s="38" t="s">
        <v>203</v>
      </c>
      <c r="K80" s="27" t="s">
        <v>349</v>
      </c>
      <c r="L80" s="27" t="s">
        <v>389</v>
      </c>
      <c r="M80" s="43" t="s">
        <v>399</v>
      </c>
      <c r="N80" s="51" t="s">
        <v>452</v>
      </c>
      <c r="O80" s="51" t="s">
        <v>484</v>
      </c>
      <c r="P80" s="59" t="s">
        <v>495</v>
      </c>
      <c r="Q80" s="59" t="s">
        <v>498</v>
      </c>
      <c r="R80" s="59" t="s">
        <v>223</v>
      </c>
      <c r="S80" s="59" t="s">
        <v>493</v>
      </c>
      <c r="T80" s="62" t="s">
        <v>138</v>
      </c>
      <c r="U80" s="59" t="s">
        <v>427</v>
      </c>
      <c r="V80" s="62" t="s">
        <v>375</v>
      </c>
      <c r="W80" s="72" t="s">
        <v>606</v>
      </c>
      <c r="X80" s="62" t="s">
        <v>622</v>
      </c>
      <c r="Y80" s="59" t="s">
        <v>646</v>
      </c>
      <c r="Z80" s="59" t="s">
        <v>463</v>
      </c>
      <c r="AA80" s="59" t="s">
        <v>492</v>
      </c>
      <c r="AB80" s="62" t="s">
        <v>682</v>
      </c>
      <c r="AC80" s="59" t="s">
        <v>792</v>
      </c>
      <c r="AD80" s="62" t="s">
        <v>328</v>
      </c>
    </row>
    <row r="81" spans="1:30" ht="12" customHeight="1">
      <c r="A81" s="10">
        <v>1983</v>
      </c>
      <c r="B81" s="27" t="s">
        <v>89</v>
      </c>
      <c r="C81" s="27" t="s">
        <v>147</v>
      </c>
      <c r="D81" s="38" t="s">
        <v>186</v>
      </c>
      <c r="E81" s="38" t="s">
        <v>294</v>
      </c>
      <c r="F81" s="38" t="s">
        <v>247</v>
      </c>
      <c r="G81" s="38" t="s">
        <v>251</v>
      </c>
      <c r="H81" s="38" t="s">
        <v>224</v>
      </c>
      <c r="I81" s="38" t="s">
        <v>106</v>
      </c>
      <c r="J81" s="38" t="s">
        <v>204</v>
      </c>
      <c r="K81" s="27" t="s">
        <v>351</v>
      </c>
      <c r="L81" s="27" t="s">
        <v>389</v>
      </c>
      <c r="M81" s="43" t="s">
        <v>400</v>
      </c>
      <c r="N81" s="51" t="s">
        <v>453</v>
      </c>
      <c r="O81" s="51" t="s">
        <v>190</v>
      </c>
      <c r="P81" s="59" t="s">
        <v>495</v>
      </c>
      <c r="Q81" s="59" t="s">
        <v>498</v>
      </c>
      <c r="R81" s="59" t="s">
        <v>223</v>
      </c>
      <c r="S81" s="59" t="s">
        <v>493</v>
      </c>
      <c r="T81" s="62" t="s">
        <v>140</v>
      </c>
      <c r="U81" s="59" t="s">
        <v>433</v>
      </c>
      <c r="V81" s="62" t="s">
        <v>383</v>
      </c>
      <c r="W81" s="72" t="s">
        <v>357</v>
      </c>
      <c r="X81" s="62" t="s">
        <v>623</v>
      </c>
      <c r="Y81" s="59" t="s">
        <v>650</v>
      </c>
      <c r="Z81" s="59" t="s">
        <v>458</v>
      </c>
      <c r="AA81" s="59" t="s">
        <v>492</v>
      </c>
      <c r="AB81" s="62" t="s">
        <v>680</v>
      </c>
      <c r="AC81" s="59" t="s">
        <v>793</v>
      </c>
      <c r="AD81" s="62" t="s">
        <v>327</v>
      </c>
    </row>
    <row r="82" spans="1:30" ht="12" customHeight="1">
      <c r="A82" s="10">
        <v>1984</v>
      </c>
      <c r="B82" s="27" t="s">
        <v>90</v>
      </c>
      <c r="C82" s="27" t="s">
        <v>132</v>
      </c>
      <c r="D82" s="38" t="s">
        <v>188</v>
      </c>
      <c r="E82" s="38" t="s">
        <v>297</v>
      </c>
      <c r="F82" s="38" t="s">
        <v>264</v>
      </c>
      <c r="G82" s="38" t="s">
        <v>252</v>
      </c>
      <c r="H82" s="38" t="s">
        <v>224</v>
      </c>
      <c r="I82" s="38" t="s">
        <v>157</v>
      </c>
      <c r="J82" s="38" t="s">
        <v>204</v>
      </c>
      <c r="K82" s="27" t="s">
        <v>350</v>
      </c>
      <c r="L82" s="27" t="s">
        <v>388</v>
      </c>
      <c r="M82" s="43" t="s">
        <v>401</v>
      </c>
      <c r="N82" s="51" t="s">
        <v>454</v>
      </c>
      <c r="O82" s="51" t="s">
        <v>186</v>
      </c>
      <c r="P82" s="59" t="s">
        <v>495</v>
      </c>
      <c r="Q82" s="59" t="s">
        <v>498</v>
      </c>
      <c r="R82" s="59" t="s">
        <v>224</v>
      </c>
      <c r="S82" s="59" t="s">
        <v>493</v>
      </c>
      <c r="T82" s="62" t="s">
        <v>551</v>
      </c>
      <c r="U82" s="59" t="s">
        <v>432</v>
      </c>
      <c r="V82" s="62" t="s">
        <v>381</v>
      </c>
      <c r="W82" s="72" t="s">
        <v>607</v>
      </c>
      <c r="X82" s="62" t="s">
        <v>395</v>
      </c>
      <c r="Y82" s="59" t="s">
        <v>473</v>
      </c>
      <c r="Z82" s="59" t="s">
        <v>674</v>
      </c>
      <c r="AA82" s="59" t="s">
        <v>492</v>
      </c>
      <c r="AB82" s="62" t="s">
        <v>716</v>
      </c>
      <c r="AC82" s="59" t="s">
        <v>794</v>
      </c>
      <c r="AD82" s="62" t="s">
        <v>326</v>
      </c>
    </row>
    <row r="83" spans="1:30" ht="12" customHeight="1">
      <c r="A83" s="10">
        <v>1985</v>
      </c>
      <c r="B83" s="27" t="s">
        <v>91</v>
      </c>
      <c r="C83" s="27" t="s">
        <v>151</v>
      </c>
      <c r="D83" s="38" t="s">
        <v>185</v>
      </c>
      <c r="E83" s="38" t="s">
        <v>298</v>
      </c>
      <c r="F83" s="38" t="s">
        <v>265</v>
      </c>
      <c r="G83" s="38" t="s">
        <v>253</v>
      </c>
      <c r="H83" s="38" t="s">
        <v>225</v>
      </c>
      <c r="I83" s="38" t="s">
        <v>157</v>
      </c>
      <c r="J83" s="38" t="s">
        <v>203</v>
      </c>
      <c r="K83" s="27" t="s">
        <v>352</v>
      </c>
      <c r="L83" s="27" t="s">
        <v>388</v>
      </c>
      <c r="M83" s="43" t="s">
        <v>399</v>
      </c>
      <c r="N83" s="51" t="s">
        <v>455</v>
      </c>
      <c r="O83" s="51" t="s">
        <v>188</v>
      </c>
      <c r="P83" s="59" t="s">
        <v>496</v>
      </c>
      <c r="Q83" s="59" t="s">
        <v>499</v>
      </c>
      <c r="R83" s="59" t="s">
        <v>224</v>
      </c>
      <c r="S83" s="59" t="s">
        <v>494</v>
      </c>
      <c r="T83" s="62" t="s">
        <v>143</v>
      </c>
      <c r="U83" s="59" t="s">
        <v>432</v>
      </c>
      <c r="V83" s="62" t="s">
        <v>376</v>
      </c>
      <c r="W83" s="72" t="s">
        <v>611</v>
      </c>
      <c r="X83" s="62" t="s">
        <v>622</v>
      </c>
      <c r="Y83" s="59" t="s">
        <v>651</v>
      </c>
      <c r="Z83" s="59" t="s">
        <v>675</v>
      </c>
      <c r="AA83" s="59" t="s">
        <v>490</v>
      </c>
      <c r="AB83" s="62" t="s">
        <v>714</v>
      </c>
      <c r="AC83" s="59" t="s">
        <v>795</v>
      </c>
      <c r="AD83" s="62" t="s">
        <v>330</v>
      </c>
    </row>
    <row r="84" spans="1:30" ht="12" customHeight="1">
      <c r="A84" s="8">
        <v>1986</v>
      </c>
      <c r="B84" s="26" t="s">
        <v>91</v>
      </c>
      <c r="C84" s="26" t="s">
        <v>152</v>
      </c>
      <c r="D84" s="37" t="s">
        <v>189</v>
      </c>
      <c r="E84" s="37" t="s">
        <v>299</v>
      </c>
      <c r="F84" s="37" t="s">
        <v>265</v>
      </c>
      <c r="G84" s="37" t="s">
        <v>253</v>
      </c>
      <c r="H84" s="37" t="s">
        <v>225</v>
      </c>
      <c r="I84" s="37" t="s">
        <v>157</v>
      </c>
      <c r="J84" s="37" t="s">
        <v>203</v>
      </c>
      <c r="K84" s="26" t="s">
        <v>348</v>
      </c>
      <c r="L84" s="26" t="s">
        <v>388</v>
      </c>
      <c r="M84" s="42" t="s">
        <v>398</v>
      </c>
      <c r="N84" s="50" t="s">
        <v>456</v>
      </c>
      <c r="O84" s="50" t="s">
        <v>185</v>
      </c>
      <c r="P84" s="58" t="s">
        <v>496</v>
      </c>
      <c r="Q84" s="58" t="s">
        <v>499</v>
      </c>
      <c r="R84" s="58" t="s">
        <v>225</v>
      </c>
      <c r="S84" s="58" t="s">
        <v>494</v>
      </c>
      <c r="T84" s="61" t="s">
        <v>555</v>
      </c>
      <c r="U84" s="58" t="s">
        <v>428</v>
      </c>
      <c r="V84" s="61" t="s">
        <v>380</v>
      </c>
      <c r="W84" s="71" t="s">
        <v>613</v>
      </c>
      <c r="X84" s="61" t="s">
        <v>136</v>
      </c>
      <c r="Y84" s="58" t="s">
        <v>472</v>
      </c>
      <c r="Z84" s="58" t="s">
        <v>672</v>
      </c>
      <c r="AA84" s="58" t="s">
        <v>490</v>
      </c>
      <c r="AB84" s="61" t="s">
        <v>717</v>
      </c>
      <c r="AC84" s="58" t="s">
        <v>734</v>
      </c>
      <c r="AD84" s="61" t="s">
        <v>340</v>
      </c>
    </row>
    <row r="85" spans="1:30" ht="12" customHeight="1">
      <c r="A85" s="8">
        <v>1987</v>
      </c>
      <c r="B85" s="26" t="s">
        <v>92</v>
      </c>
      <c r="C85" s="26" t="s">
        <v>153</v>
      </c>
      <c r="D85" s="37" t="s">
        <v>185</v>
      </c>
      <c r="E85" s="37" t="s">
        <v>300</v>
      </c>
      <c r="F85" s="37" t="s">
        <v>264</v>
      </c>
      <c r="G85" s="37" t="s">
        <v>254</v>
      </c>
      <c r="H85" s="37" t="s">
        <v>225</v>
      </c>
      <c r="I85" s="37" t="s">
        <v>106</v>
      </c>
      <c r="J85" s="37" t="s">
        <v>203</v>
      </c>
      <c r="K85" s="26" t="s">
        <v>350</v>
      </c>
      <c r="L85" s="26" t="s">
        <v>386</v>
      </c>
      <c r="M85" s="42" t="s">
        <v>401</v>
      </c>
      <c r="N85" s="50" t="s">
        <v>457</v>
      </c>
      <c r="O85" s="50" t="s">
        <v>185</v>
      </c>
      <c r="P85" s="58" t="s">
        <v>497</v>
      </c>
      <c r="Q85" s="58" t="s">
        <v>500</v>
      </c>
      <c r="R85" s="58" t="s">
        <v>225</v>
      </c>
      <c r="S85" s="58" t="s">
        <v>494</v>
      </c>
      <c r="T85" s="61" t="s">
        <v>556</v>
      </c>
      <c r="U85" s="58" t="s">
        <v>429</v>
      </c>
      <c r="V85" s="61" t="s">
        <v>376</v>
      </c>
      <c r="W85" s="71" t="s">
        <v>613</v>
      </c>
      <c r="X85" s="61" t="s">
        <v>136</v>
      </c>
      <c r="Y85" s="58" t="s">
        <v>652</v>
      </c>
      <c r="Z85" s="58" t="s">
        <v>676</v>
      </c>
      <c r="AA85" s="58" t="s">
        <v>490</v>
      </c>
      <c r="AB85" s="61" t="s">
        <v>718</v>
      </c>
      <c r="AC85" s="58" t="s">
        <v>796</v>
      </c>
      <c r="AD85" s="61" t="s">
        <v>330</v>
      </c>
    </row>
    <row r="86" spans="1:30" ht="12" customHeight="1">
      <c r="A86" s="8">
        <v>1988</v>
      </c>
      <c r="B86" s="26" t="s">
        <v>92</v>
      </c>
      <c r="C86" s="26" t="s">
        <v>154</v>
      </c>
      <c r="D86" s="37" t="s">
        <v>189</v>
      </c>
      <c r="E86" s="37" t="s">
        <v>301</v>
      </c>
      <c r="F86" s="37" t="s">
        <v>264</v>
      </c>
      <c r="G86" s="37" t="s">
        <v>253</v>
      </c>
      <c r="H86" s="37" t="s">
        <v>226</v>
      </c>
      <c r="I86" s="37" t="s">
        <v>156</v>
      </c>
      <c r="J86" s="37" t="s">
        <v>202</v>
      </c>
      <c r="K86" s="26" t="s">
        <v>353</v>
      </c>
      <c r="L86" s="26" t="s">
        <v>389</v>
      </c>
      <c r="M86" s="42" t="s">
        <v>397</v>
      </c>
      <c r="N86" s="50" t="s">
        <v>458</v>
      </c>
      <c r="O86" s="50" t="s">
        <v>184</v>
      </c>
      <c r="P86" s="58" t="s">
        <v>497</v>
      </c>
      <c r="Q86" s="58" t="s">
        <v>500</v>
      </c>
      <c r="R86" s="58" t="s">
        <v>225</v>
      </c>
      <c r="S86" s="58" t="s">
        <v>494</v>
      </c>
      <c r="T86" s="61" t="s">
        <v>557</v>
      </c>
      <c r="U86" s="58" t="s">
        <v>430</v>
      </c>
      <c r="V86" s="61" t="s">
        <v>376</v>
      </c>
      <c r="W86" s="71" t="s">
        <v>614</v>
      </c>
      <c r="X86" s="61" t="s">
        <v>136</v>
      </c>
      <c r="Y86" s="58" t="s">
        <v>653</v>
      </c>
      <c r="Z86" s="58" t="s">
        <v>675</v>
      </c>
      <c r="AA86" s="58" t="s">
        <v>490</v>
      </c>
      <c r="AB86" s="61" t="s">
        <v>696</v>
      </c>
      <c r="AC86" s="58" t="s">
        <v>797</v>
      </c>
      <c r="AD86" s="61" t="s">
        <v>325</v>
      </c>
    </row>
    <row r="87" spans="1:30" ht="12" customHeight="1">
      <c r="A87" s="8">
        <v>1989</v>
      </c>
      <c r="B87" s="26" t="s">
        <v>91</v>
      </c>
      <c r="C87" s="26" t="s">
        <v>155</v>
      </c>
      <c r="D87" s="37" t="s">
        <v>185</v>
      </c>
      <c r="E87" s="37" t="s">
        <v>302</v>
      </c>
      <c r="F87" s="37" t="s">
        <v>247</v>
      </c>
      <c r="G87" s="37" t="s">
        <v>255</v>
      </c>
      <c r="H87" s="37" t="s">
        <v>225</v>
      </c>
      <c r="I87" s="37" t="s">
        <v>107</v>
      </c>
      <c r="J87" s="37" t="s">
        <v>202</v>
      </c>
      <c r="K87" s="26" t="s">
        <v>352</v>
      </c>
      <c r="L87" s="26" t="s">
        <v>388</v>
      </c>
      <c r="M87" s="42" t="s">
        <v>401</v>
      </c>
      <c r="N87" s="50" t="s">
        <v>459</v>
      </c>
      <c r="O87" s="50" t="s">
        <v>191</v>
      </c>
      <c r="P87" s="58" t="s">
        <v>497</v>
      </c>
      <c r="Q87" s="58" t="s">
        <v>500</v>
      </c>
      <c r="R87" s="58" t="s">
        <v>226</v>
      </c>
      <c r="S87" s="58" t="s">
        <v>494</v>
      </c>
      <c r="T87" s="61" t="s">
        <v>391</v>
      </c>
      <c r="U87" s="58" t="s">
        <v>426</v>
      </c>
      <c r="V87" s="61" t="s">
        <v>376</v>
      </c>
      <c r="W87" s="71" t="s">
        <v>613</v>
      </c>
      <c r="X87" s="61" t="s">
        <v>136</v>
      </c>
      <c r="Y87" s="58" t="s">
        <v>654</v>
      </c>
      <c r="Z87" s="58" t="s">
        <v>466</v>
      </c>
      <c r="AA87" s="58" t="s">
        <v>490</v>
      </c>
      <c r="AB87" s="61" t="s">
        <v>714</v>
      </c>
      <c r="AC87" s="58" t="s">
        <v>736</v>
      </c>
      <c r="AD87" s="61" t="s">
        <v>325</v>
      </c>
    </row>
    <row r="88" spans="1:30" ht="12" customHeight="1">
      <c r="A88" s="8">
        <v>1990</v>
      </c>
      <c r="B88" s="26" t="s">
        <v>92</v>
      </c>
      <c r="C88" s="26" t="s">
        <v>105</v>
      </c>
      <c r="D88" s="37" t="s">
        <v>189</v>
      </c>
      <c r="E88" s="37" t="s">
        <v>303</v>
      </c>
      <c r="F88" s="37" t="s">
        <v>245</v>
      </c>
      <c r="G88" s="37" t="s">
        <v>255</v>
      </c>
      <c r="H88" s="37" t="s">
        <v>225</v>
      </c>
      <c r="I88" s="37" t="s">
        <v>107</v>
      </c>
      <c r="J88" s="37" t="s">
        <v>208</v>
      </c>
      <c r="K88" s="26" t="s">
        <v>345</v>
      </c>
      <c r="L88" s="26" t="s">
        <v>386</v>
      </c>
      <c r="M88" s="42" t="s">
        <v>402</v>
      </c>
      <c r="N88" s="50" t="s">
        <v>460</v>
      </c>
      <c r="O88" s="50" t="s">
        <v>188</v>
      </c>
      <c r="P88" s="58" t="s">
        <v>498</v>
      </c>
      <c r="Q88" s="58" t="s">
        <v>504</v>
      </c>
      <c r="R88" s="58" t="s">
        <v>226</v>
      </c>
      <c r="S88" s="58" t="s">
        <v>494</v>
      </c>
      <c r="T88" s="61" t="s">
        <v>558</v>
      </c>
      <c r="U88" s="58" t="s">
        <v>589</v>
      </c>
      <c r="V88" s="61" t="s">
        <v>602</v>
      </c>
      <c r="W88" s="71" t="s">
        <v>615</v>
      </c>
      <c r="X88" s="61" t="s">
        <v>391</v>
      </c>
      <c r="Y88" s="58" t="s">
        <v>655</v>
      </c>
      <c r="Z88" s="58" t="s">
        <v>677</v>
      </c>
      <c r="AA88" s="58" t="s">
        <v>491</v>
      </c>
      <c r="AB88" s="61" t="s">
        <v>700</v>
      </c>
      <c r="AC88" s="58" t="s">
        <v>798</v>
      </c>
      <c r="AD88" s="61" t="s">
        <v>330</v>
      </c>
    </row>
    <row r="89" spans="1:30" ht="12" customHeight="1">
      <c r="A89" s="10">
        <v>1991</v>
      </c>
      <c r="B89" s="27" t="s">
        <v>92</v>
      </c>
      <c r="C89" s="27" t="s">
        <v>156</v>
      </c>
      <c r="D89" s="38" t="s">
        <v>190</v>
      </c>
      <c r="E89" s="38" t="s">
        <v>304</v>
      </c>
      <c r="F89" s="38" t="s">
        <v>244</v>
      </c>
      <c r="G89" s="38" t="s">
        <v>252</v>
      </c>
      <c r="H89" s="38" t="s">
        <v>225</v>
      </c>
      <c r="I89" s="38" t="s">
        <v>213</v>
      </c>
      <c r="J89" s="38" t="s">
        <v>208</v>
      </c>
      <c r="K89" s="27" t="s">
        <v>352</v>
      </c>
      <c r="L89" s="27" t="s">
        <v>388</v>
      </c>
      <c r="M89" s="43" t="s">
        <v>401</v>
      </c>
      <c r="N89" s="51" t="s">
        <v>461</v>
      </c>
      <c r="O89" s="51" t="s">
        <v>188</v>
      </c>
      <c r="P89" s="59" t="s">
        <v>498</v>
      </c>
      <c r="Q89" s="59" t="s">
        <v>504</v>
      </c>
      <c r="R89" s="59" t="s">
        <v>226</v>
      </c>
      <c r="S89" s="59" t="s">
        <v>495</v>
      </c>
      <c r="T89" s="62" t="s">
        <v>148</v>
      </c>
      <c r="U89" s="59" t="s">
        <v>431</v>
      </c>
      <c r="V89" s="62" t="s">
        <v>602</v>
      </c>
      <c r="W89" s="72" t="s">
        <v>615</v>
      </c>
      <c r="X89" s="62" t="s">
        <v>211</v>
      </c>
      <c r="Y89" s="59" t="s">
        <v>656</v>
      </c>
      <c r="Z89" s="59" t="s">
        <v>673</v>
      </c>
      <c r="AA89" s="59" t="s">
        <v>491</v>
      </c>
      <c r="AB89" s="62" t="s">
        <v>719</v>
      </c>
      <c r="AC89" s="59" t="s">
        <v>799</v>
      </c>
      <c r="AD89" s="62" t="s">
        <v>340</v>
      </c>
    </row>
    <row r="90" spans="1:30" ht="12" customHeight="1">
      <c r="A90" s="10">
        <v>1992</v>
      </c>
      <c r="B90" s="27" t="s">
        <v>92</v>
      </c>
      <c r="C90" s="27" t="s">
        <v>103</v>
      </c>
      <c r="D90" s="38" t="s">
        <v>191</v>
      </c>
      <c r="E90" s="38" t="s">
        <v>305</v>
      </c>
      <c r="F90" s="38" t="s">
        <v>245</v>
      </c>
      <c r="G90" s="38" t="s">
        <v>254</v>
      </c>
      <c r="H90" s="38" t="s">
        <v>225</v>
      </c>
      <c r="I90" s="38" t="s">
        <v>107</v>
      </c>
      <c r="J90" s="38" t="s">
        <v>208</v>
      </c>
      <c r="K90" s="27" t="s">
        <v>354</v>
      </c>
      <c r="L90" s="27" t="s">
        <v>387</v>
      </c>
      <c r="M90" s="43" t="s">
        <v>402</v>
      </c>
      <c r="N90" s="51" t="s">
        <v>458</v>
      </c>
      <c r="O90" s="51" t="s">
        <v>184</v>
      </c>
      <c r="P90" s="59" t="s">
        <v>499</v>
      </c>
      <c r="Q90" s="59" t="s">
        <v>504</v>
      </c>
      <c r="R90" s="59" t="s">
        <v>501</v>
      </c>
      <c r="S90" s="59" t="s">
        <v>495</v>
      </c>
      <c r="T90" s="62" t="s">
        <v>559</v>
      </c>
      <c r="U90" s="59" t="s">
        <v>431</v>
      </c>
      <c r="V90" s="62" t="s">
        <v>377</v>
      </c>
      <c r="W90" s="72" t="s">
        <v>616</v>
      </c>
      <c r="X90" s="62" t="s">
        <v>211</v>
      </c>
      <c r="Y90" s="59" t="s">
        <v>657</v>
      </c>
      <c r="Z90" s="59" t="s">
        <v>678</v>
      </c>
      <c r="AA90" s="59" t="s">
        <v>491</v>
      </c>
      <c r="AB90" s="62" t="s">
        <v>720</v>
      </c>
      <c r="AC90" s="59" t="s">
        <v>800</v>
      </c>
      <c r="AD90" s="62" t="s">
        <v>339</v>
      </c>
    </row>
    <row r="91" spans="1:30" ht="12" customHeight="1">
      <c r="A91" s="10">
        <v>1993</v>
      </c>
      <c r="B91" s="27" t="s">
        <v>93</v>
      </c>
      <c r="C91" s="27" t="s">
        <v>102</v>
      </c>
      <c r="D91" s="38" t="s">
        <v>191</v>
      </c>
      <c r="E91" s="38" t="s">
        <v>306</v>
      </c>
      <c r="F91" s="38" t="s">
        <v>247</v>
      </c>
      <c r="G91" s="38" t="s">
        <v>256</v>
      </c>
      <c r="H91" s="38" t="s">
        <v>226</v>
      </c>
      <c r="I91" s="38" t="s">
        <v>213</v>
      </c>
      <c r="J91" s="38" t="s">
        <v>208</v>
      </c>
      <c r="K91" s="27" t="s">
        <v>355</v>
      </c>
      <c r="L91" s="27" t="s">
        <v>390</v>
      </c>
      <c r="M91" s="43" t="s">
        <v>403</v>
      </c>
      <c r="N91" s="51" t="s">
        <v>462</v>
      </c>
      <c r="O91" s="51" t="s">
        <v>193</v>
      </c>
      <c r="P91" s="59" t="s">
        <v>499</v>
      </c>
      <c r="Q91" s="59" t="s">
        <v>504</v>
      </c>
      <c r="R91" s="59" t="s">
        <v>501</v>
      </c>
      <c r="S91" s="59" t="s">
        <v>495</v>
      </c>
      <c r="T91" s="62" t="s">
        <v>560</v>
      </c>
      <c r="U91" s="59" t="s">
        <v>424</v>
      </c>
      <c r="V91" s="62" t="s">
        <v>602</v>
      </c>
      <c r="W91" s="72" t="s">
        <v>617</v>
      </c>
      <c r="X91" s="62" t="s">
        <v>211</v>
      </c>
      <c r="Y91" s="59" t="s">
        <v>658</v>
      </c>
      <c r="Z91" s="59" t="s">
        <v>673</v>
      </c>
      <c r="AA91" s="59" t="s">
        <v>491</v>
      </c>
      <c r="AB91" s="62" t="s">
        <v>721</v>
      </c>
      <c r="AC91" s="59" t="s">
        <v>801</v>
      </c>
      <c r="AD91" s="62" t="s">
        <v>341</v>
      </c>
    </row>
    <row r="92" spans="1:30" ht="12" customHeight="1">
      <c r="A92" s="10">
        <v>1994</v>
      </c>
      <c r="B92" s="27" t="s">
        <v>93</v>
      </c>
      <c r="C92" s="27" t="s">
        <v>157</v>
      </c>
      <c r="D92" s="38" t="s">
        <v>192</v>
      </c>
      <c r="E92" s="38" t="s">
        <v>297</v>
      </c>
      <c r="F92" s="38" t="s">
        <v>245</v>
      </c>
      <c r="G92" s="38" t="s">
        <v>256</v>
      </c>
      <c r="H92" s="38" t="s">
        <v>225</v>
      </c>
      <c r="I92" s="38" t="s">
        <v>107</v>
      </c>
      <c r="J92" s="38" t="s">
        <v>208</v>
      </c>
      <c r="K92" s="27" t="s">
        <v>356</v>
      </c>
      <c r="L92" s="27" t="s">
        <v>321</v>
      </c>
      <c r="M92" s="43" t="s">
        <v>404</v>
      </c>
      <c r="N92" s="51" t="s">
        <v>463</v>
      </c>
      <c r="O92" s="51" t="s">
        <v>192</v>
      </c>
      <c r="P92" s="59" t="s">
        <v>500</v>
      </c>
      <c r="Q92" s="59" t="s">
        <v>504</v>
      </c>
      <c r="R92" s="59" t="s">
        <v>501</v>
      </c>
      <c r="S92" s="59" t="s">
        <v>496</v>
      </c>
      <c r="T92" s="62" t="s">
        <v>561</v>
      </c>
      <c r="U92" s="59" t="s">
        <v>431</v>
      </c>
      <c r="V92" s="62" t="s">
        <v>378</v>
      </c>
      <c r="W92" s="72" t="s">
        <v>618</v>
      </c>
      <c r="X92" s="62" t="s">
        <v>211</v>
      </c>
      <c r="Y92" s="59" t="s">
        <v>659</v>
      </c>
      <c r="Z92" s="59" t="s">
        <v>644</v>
      </c>
      <c r="AA92" s="59" t="s">
        <v>491</v>
      </c>
      <c r="AB92" s="62" t="s">
        <v>722</v>
      </c>
      <c r="AC92" s="59" t="s">
        <v>802</v>
      </c>
      <c r="AD92" s="62" t="s">
        <v>341</v>
      </c>
    </row>
    <row r="93" spans="1:30" ht="12" customHeight="1">
      <c r="A93" s="10">
        <v>1995</v>
      </c>
      <c r="B93" s="29" t="s">
        <v>93</v>
      </c>
      <c r="C93" s="34" t="s">
        <v>157</v>
      </c>
      <c r="D93" s="34" t="s">
        <v>193</v>
      </c>
      <c r="E93" s="34" t="s">
        <v>305</v>
      </c>
      <c r="F93" s="34" t="s">
        <v>245</v>
      </c>
      <c r="G93" s="34" t="s">
        <v>253</v>
      </c>
      <c r="H93" s="34" t="s">
        <v>225</v>
      </c>
      <c r="I93" s="34" t="s">
        <v>107</v>
      </c>
      <c r="J93" s="34" t="s">
        <v>208</v>
      </c>
      <c r="K93" s="29" t="s">
        <v>357</v>
      </c>
      <c r="L93" s="29" t="s">
        <v>390</v>
      </c>
      <c r="M93" s="45" t="s">
        <v>405</v>
      </c>
      <c r="N93" s="53" t="s">
        <v>464</v>
      </c>
      <c r="O93" s="53" t="s">
        <v>189</v>
      </c>
      <c r="P93" s="53" t="s">
        <v>499</v>
      </c>
      <c r="Q93" s="53" t="s">
        <v>504</v>
      </c>
      <c r="R93" s="53" t="s">
        <v>501</v>
      </c>
      <c r="S93" s="34" t="s">
        <v>495</v>
      </c>
      <c r="T93" s="34" t="s">
        <v>562</v>
      </c>
      <c r="U93" s="53" t="s">
        <v>589</v>
      </c>
      <c r="V93" s="34" t="s">
        <v>602</v>
      </c>
      <c r="W93" s="29" t="s">
        <v>617</v>
      </c>
      <c r="X93" s="34" t="s">
        <v>391</v>
      </c>
      <c r="Y93" s="34" t="s">
        <v>660</v>
      </c>
      <c r="Z93" s="34" t="s">
        <v>678</v>
      </c>
      <c r="AA93" s="53" t="s">
        <v>491</v>
      </c>
      <c r="AB93" s="29" t="s">
        <v>697</v>
      </c>
      <c r="AC93" s="34" t="s">
        <v>803</v>
      </c>
      <c r="AD93" s="29" t="s">
        <v>331</v>
      </c>
    </row>
    <row r="94" spans="1:30" ht="12" customHeight="1">
      <c r="A94" s="8">
        <v>1996</v>
      </c>
      <c r="B94" s="30" t="s">
        <v>93</v>
      </c>
      <c r="C94" s="35" t="s">
        <v>158</v>
      </c>
      <c r="D94" s="35" t="s">
        <v>192</v>
      </c>
      <c r="E94" s="35" t="s">
        <v>294</v>
      </c>
      <c r="F94" s="35" t="s">
        <v>244</v>
      </c>
      <c r="G94" s="35" t="s">
        <v>253</v>
      </c>
      <c r="H94" s="35" t="s">
        <v>224</v>
      </c>
      <c r="I94" s="35" t="s">
        <v>107</v>
      </c>
      <c r="J94" s="35" t="s">
        <v>201</v>
      </c>
      <c r="K94" s="30" t="s">
        <v>358</v>
      </c>
      <c r="L94" s="30" t="s">
        <v>322</v>
      </c>
      <c r="M94" s="46" t="s">
        <v>404</v>
      </c>
      <c r="N94" s="54" t="s">
        <v>465</v>
      </c>
      <c r="O94" s="54" t="s">
        <v>195</v>
      </c>
      <c r="P94" s="54" t="s">
        <v>500</v>
      </c>
      <c r="Q94" s="54" t="s">
        <v>504</v>
      </c>
      <c r="R94" s="54" t="s">
        <v>502</v>
      </c>
      <c r="S94" s="35" t="s">
        <v>495</v>
      </c>
      <c r="T94" s="35" t="s">
        <v>563</v>
      </c>
      <c r="U94" s="54" t="s">
        <v>589</v>
      </c>
      <c r="V94" s="35" t="s">
        <v>377</v>
      </c>
      <c r="W94" s="30" t="s">
        <v>618</v>
      </c>
      <c r="X94" s="35" t="s">
        <v>211</v>
      </c>
      <c r="Y94" s="35" t="s">
        <v>661</v>
      </c>
      <c r="Z94" s="35" t="s">
        <v>678</v>
      </c>
      <c r="AA94" s="54" t="s">
        <v>491</v>
      </c>
      <c r="AB94" s="30" t="s">
        <v>94</v>
      </c>
      <c r="AC94" s="35" t="s">
        <v>804</v>
      </c>
      <c r="AD94" s="30" t="s">
        <v>331</v>
      </c>
    </row>
    <row r="95" spans="1:30" ht="12" customHeight="1">
      <c r="A95" s="8">
        <v>1997</v>
      </c>
      <c r="B95" s="30" t="s">
        <v>93</v>
      </c>
      <c r="C95" s="35" t="s">
        <v>159</v>
      </c>
      <c r="D95" s="35" t="s">
        <v>193</v>
      </c>
      <c r="E95" s="35" t="s">
        <v>307</v>
      </c>
      <c r="F95" s="35" t="s">
        <v>243</v>
      </c>
      <c r="G95" s="35" t="s">
        <v>254</v>
      </c>
      <c r="H95" s="35" t="s">
        <v>225</v>
      </c>
      <c r="I95" s="35" t="s">
        <v>213</v>
      </c>
      <c r="J95" s="35" t="s">
        <v>201</v>
      </c>
      <c r="K95" s="30" t="s">
        <v>359</v>
      </c>
      <c r="L95" s="30" t="s">
        <v>321</v>
      </c>
      <c r="M95" s="46" t="s">
        <v>364</v>
      </c>
      <c r="N95" s="54" t="s">
        <v>464</v>
      </c>
      <c r="O95" s="54" t="s">
        <v>195</v>
      </c>
      <c r="P95" s="54" t="s">
        <v>500</v>
      </c>
      <c r="Q95" s="54" t="s">
        <v>504</v>
      </c>
      <c r="R95" s="54" t="s">
        <v>501</v>
      </c>
      <c r="S95" s="35" t="s">
        <v>495</v>
      </c>
      <c r="T95" s="35" t="s">
        <v>564</v>
      </c>
      <c r="U95" s="54" t="s">
        <v>590</v>
      </c>
      <c r="V95" s="35" t="s">
        <v>377</v>
      </c>
      <c r="W95" s="30" t="s">
        <v>617</v>
      </c>
      <c r="X95" s="35" t="s">
        <v>391</v>
      </c>
      <c r="Y95" s="35" t="s">
        <v>662</v>
      </c>
      <c r="Z95" s="35" t="s">
        <v>677</v>
      </c>
      <c r="AA95" s="54" t="s">
        <v>491</v>
      </c>
      <c r="AB95" s="30" t="s">
        <v>720</v>
      </c>
      <c r="AC95" s="35" t="s">
        <v>805</v>
      </c>
      <c r="AD95" s="30" t="s">
        <v>326</v>
      </c>
    </row>
    <row r="96" spans="1:30" ht="12" customHeight="1">
      <c r="A96" s="8">
        <v>1998</v>
      </c>
      <c r="B96" s="30" t="s">
        <v>93</v>
      </c>
      <c r="C96" s="35" t="s">
        <v>160</v>
      </c>
      <c r="D96" s="35" t="s">
        <v>192</v>
      </c>
      <c r="E96" s="35" t="s">
        <v>303</v>
      </c>
      <c r="F96" s="35" t="s">
        <v>245</v>
      </c>
      <c r="G96" s="35" t="s">
        <v>253</v>
      </c>
      <c r="H96" s="35" t="s">
        <v>225</v>
      </c>
      <c r="I96" s="35" t="s">
        <v>107</v>
      </c>
      <c r="J96" s="35" t="s">
        <v>208</v>
      </c>
      <c r="K96" s="30" t="s">
        <v>360</v>
      </c>
      <c r="L96" s="30" t="s">
        <v>387</v>
      </c>
      <c r="M96" s="46" t="s">
        <v>406</v>
      </c>
      <c r="N96" s="54" t="s">
        <v>459</v>
      </c>
      <c r="O96" s="54" t="s">
        <v>274</v>
      </c>
      <c r="P96" s="54" t="s">
        <v>500</v>
      </c>
      <c r="Q96" s="54" t="s">
        <v>504</v>
      </c>
      <c r="R96" s="54" t="s">
        <v>502</v>
      </c>
      <c r="S96" s="35" t="s">
        <v>495</v>
      </c>
      <c r="T96" s="35" t="s">
        <v>565</v>
      </c>
      <c r="U96" s="54" t="s">
        <v>589</v>
      </c>
      <c r="V96" s="35" t="s">
        <v>377</v>
      </c>
      <c r="W96" s="30" t="s">
        <v>616</v>
      </c>
      <c r="X96" s="35" t="s">
        <v>211</v>
      </c>
      <c r="Y96" s="35" t="s">
        <v>663</v>
      </c>
      <c r="Z96" s="35" t="s">
        <v>679</v>
      </c>
      <c r="AA96" s="54" t="s">
        <v>491</v>
      </c>
      <c r="AB96" s="30" t="s">
        <v>94</v>
      </c>
      <c r="AC96" s="35" t="s">
        <v>806</v>
      </c>
      <c r="AD96" s="30" t="s">
        <v>325</v>
      </c>
    </row>
    <row r="97" spans="1:30" ht="12" customHeight="1">
      <c r="A97" s="8">
        <v>1999</v>
      </c>
      <c r="B97" s="30" t="s">
        <v>94</v>
      </c>
      <c r="C97" s="35" t="s">
        <v>161</v>
      </c>
      <c r="D97" s="35" t="s">
        <v>194</v>
      </c>
      <c r="E97" s="35" t="s">
        <v>308</v>
      </c>
      <c r="F97" s="35" t="s">
        <v>246</v>
      </c>
      <c r="G97" s="35" t="s">
        <v>256</v>
      </c>
      <c r="H97" s="35" t="s">
        <v>226</v>
      </c>
      <c r="I97" s="35" t="s">
        <v>106</v>
      </c>
      <c r="J97" s="35" t="s">
        <v>201</v>
      </c>
      <c r="K97" s="30" t="s">
        <v>354</v>
      </c>
      <c r="L97" s="30" t="s">
        <v>387</v>
      </c>
      <c r="M97" s="46" t="s">
        <v>407</v>
      </c>
      <c r="N97" s="54" t="s">
        <v>466</v>
      </c>
      <c r="O97" s="54" t="s">
        <v>194</v>
      </c>
      <c r="P97" s="54" t="s">
        <v>499</v>
      </c>
      <c r="Q97" s="54" t="s">
        <v>504</v>
      </c>
      <c r="R97" s="54" t="s">
        <v>502</v>
      </c>
      <c r="S97" s="35" t="s">
        <v>496</v>
      </c>
      <c r="T97" s="35" t="s">
        <v>565</v>
      </c>
      <c r="U97" s="54" t="s">
        <v>589</v>
      </c>
      <c r="V97" s="35" t="s">
        <v>377</v>
      </c>
      <c r="W97" s="30" t="s">
        <v>619</v>
      </c>
      <c r="X97" s="35" t="s">
        <v>211</v>
      </c>
      <c r="Y97" s="35" t="s">
        <v>664</v>
      </c>
      <c r="Z97" s="35" t="s">
        <v>644</v>
      </c>
      <c r="AA97" s="54" t="s">
        <v>505</v>
      </c>
      <c r="AB97" s="30" t="s">
        <v>723</v>
      </c>
      <c r="AC97" s="35" t="s">
        <v>807</v>
      </c>
      <c r="AD97" s="30" t="s">
        <v>331</v>
      </c>
    </row>
    <row r="98" spans="1:30" ht="12" customHeight="1">
      <c r="A98" s="8">
        <v>2000</v>
      </c>
      <c r="B98" s="30" t="s">
        <v>95</v>
      </c>
      <c r="C98" s="35" t="s">
        <v>162</v>
      </c>
      <c r="D98" s="35" t="s">
        <v>194</v>
      </c>
      <c r="E98" s="35" t="s">
        <v>309</v>
      </c>
      <c r="F98" s="35" t="s">
        <v>266</v>
      </c>
      <c r="G98" s="35" t="s">
        <v>257</v>
      </c>
      <c r="H98" s="35" t="s">
        <v>227</v>
      </c>
      <c r="I98" s="35" t="s">
        <v>156</v>
      </c>
      <c r="J98" s="35" t="s">
        <v>201</v>
      </c>
      <c r="K98" s="30" t="s">
        <v>354</v>
      </c>
      <c r="L98" s="30" t="s">
        <v>387</v>
      </c>
      <c r="M98" s="46" t="s">
        <v>407</v>
      </c>
      <c r="N98" s="54" t="s">
        <v>467</v>
      </c>
      <c r="O98" s="54" t="s">
        <v>196</v>
      </c>
      <c r="P98" s="54" t="s">
        <v>500</v>
      </c>
      <c r="Q98" s="54" t="s">
        <v>504</v>
      </c>
      <c r="R98" s="54" t="s">
        <v>502</v>
      </c>
      <c r="S98" s="35" t="s">
        <v>495</v>
      </c>
      <c r="T98" s="35" t="s">
        <v>566</v>
      </c>
      <c r="U98" s="35" t="s">
        <v>431</v>
      </c>
      <c r="V98" s="35" t="s">
        <v>377</v>
      </c>
      <c r="W98" s="30" t="s">
        <v>619</v>
      </c>
      <c r="X98" s="35" t="s">
        <v>211</v>
      </c>
      <c r="Y98" s="35" t="s">
        <v>664</v>
      </c>
      <c r="Z98" s="35" t="s">
        <v>678</v>
      </c>
      <c r="AA98" s="54" t="s">
        <v>505</v>
      </c>
      <c r="AB98" s="30" t="s">
        <v>723</v>
      </c>
      <c r="AC98" s="35" t="s">
        <v>808</v>
      </c>
      <c r="AD98" s="30" t="s">
        <v>331</v>
      </c>
    </row>
    <row r="99" spans="1:30" ht="12" customHeight="1">
      <c r="A99" s="10">
        <v>2001</v>
      </c>
      <c r="B99" s="29" t="s">
        <v>96</v>
      </c>
      <c r="C99" s="34" t="s">
        <v>158</v>
      </c>
      <c r="D99" s="34" t="s">
        <v>192</v>
      </c>
      <c r="E99" s="34" t="s">
        <v>310</v>
      </c>
      <c r="F99" s="34" t="s">
        <v>265</v>
      </c>
      <c r="G99" s="34" t="s">
        <v>258</v>
      </c>
      <c r="H99" s="34" t="s">
        <v>228</v>
      </c>
      <c r="I99" s="34" t="s">
        <v>156</v>
      </c>
      <c r="J99" s="34" t="s">
        <v>208</v>
      </c>
      <c r="K99" s="29" t="s">
        <v>334</v>
      </c>
      <c r="L99" s="29" t="s">
        <v>383</v>
      </c>
      <c r="M99" s="45" t="s">
        <v>407</v>
      </c>
      <c r="N99" s="53" t="s">
        <v>468</v>
      </c>
      <c r="O99" s="53" t="s">
        <v>186</v>
      </c>
      <c r="P99" s="53" t="s">
        <v>499</v>
      </c>
      <c r="Q99" s="53" t="s">
        <v>500</v>
      </c>
      <c r="R99" s="53" t="s">
        <v>502</v>
      </c>
      <c r="S99" s="34" t="s">
        <v>495</v>
      </c>
      <c r="T99" s="34" t="s">
        <v>370</v>
      </c>
      <c r="U99" s="34" t="s">
        <v>431</v>
      </c>
      <c r="V99" s="34" t="s">
        <v>602</v>
      </c>
      <c r="W99" s="29" t="s">
        <v>618</v>
      </c>
      <c r="X99" s="34" t="s">
        <v>211</v>
      </c>
      <c r="Y99" s="34" t="s">
        <v>663</v>
      </c>
      <c r="Z99" s="34" t="s">
        <v>679</v>
      </c>
      <c r="AA99" s="53" t="s">
        <v>491</v>
      </c>
      <c r="AB99" s="29" t="s">
        <v>721</v>
      </c>
      <c r="AC99" s="34" t="s">
        <v>809</v>
      </c>
      <c r="AD99" s="29" t="s">
        <v>329</v>
      </c>
    </row>
    <row r="100" spans="1:30" ht="12" customHeight="1">
      <c r="A100" s="10">
        <v>2002</v>
      </c>
      <c r="B100" s="29" t="s">
        <v>95</v>
      </c>
      <c r="C100" s="34" t="s">
        <v>163</v>
      </c>
      <c r="D100" s="34" t="s">
        <v>195</v>
      </c>
      <c r="E100" s="34" t="s">
        <v>311</v>
      </c>
      <c r="F100" s="34" t="s">
        <v>248</v>
      </c>
      <c r="G100" s="34" t="s">
        <v>259</v>
      </c>
      <c r="H100" s="34" t="s">
        <v>229</v>
      </c>
      <c r="I100" s="34" t="s">
        <v>106</v>
      </c>
      <c r="J100" s="34" t="s">
        <v>208</v>
      </c>
      <c r="K100" s="29" t="s">
        <v>361</v>
      </c>
      <c r="L100" s="29" t="s">
        <v>382</v>
      </c>
      <c r="M100" s="45" t="s">
        <v>408</v>
      </c>
      <c r="N100" s="53" t="s">
        <v>469</v>
      </c>
      <c r="O100" s="53" t="s">
        <v>187</v>
      </c>
      <c r="P100" s="53" t="s">
        <v>499</v>
      </c>
      <c r="Q100" s="53" t="s">
        <v>500</v>
      </c>
      <c r="R100" s="53" t="s">
        <v>502</v>
      </c>
      <c r="S100" s="34" t="s">
        <v>495</v>
      </c>
      <c r="T100" s="34" t="s">
        <v>567</v>
      </c>
      <c r="U100" s="34" t="s">
        <v>431</v>
      </c>
      <c r="V100" s="34" t="s">
        <v>602</v>
      </c>
      <c r="W100" s="29" t="s">
        <v>616</v>
      </c>
      <c r="X100" s="34" t="s">
        <v>211</v>
      </c>
      <c r="Y100" s="34" t="s">
        <v>662</v>
      </c>
      <c r="Z100" s="34" t="s">
        <v>679</v>
      </c>
      <c r="AA100" s="53" t="s">
        <v>491</v>
      </c>
      <c r="AB100" s="29" t="s">
        <v>697</v>
      </c>
      <c r="AC100" s="34" t="s">
        <v>810</v>
      </c>
      <c r="AD100" s="29" t="s">
        <v>325</v>
      </c>
    </row>
    <row r="101" spans="1:30" ht="12" customHeight="1">
      <c r="A101" s="10">
        <v>2003</v>
      </c>
      <c r="B101" s="29" t="s">
        <v>95</v>
      </c>
      <c r="C101" s="34" t="s">
        <v>99</v>
      </c>
      <c r="D101" s="34" t="s">
        <v>194</v>
      </c>
      <c r="E101" s="34" t="s">
        <v>312</v>
      </c>
      <c r="F101" s="34" t="s">
        <v>267</v>
      </c>
      <c r="G101" s="34" t="s">
        <v>175</v>
      </c>
      <c r="H101" s="34" t="s">
        <v>229</v>
      </c>
      <c r="I101" s="34" t="s">
        <v>106</v>
      </c>
      <c r="J101" s="34" t="s">
        <v>208</v>
      </c>
      <c r="K101" s="29" t="s">
        <v>362</v>
      </c>
      <c r="L101" s="29" t="s">
        <v>375</v>
      </c>
      <c r="M101" s="45" t="s">
        <v>409</v>
      </c>
      <c r="N101" s="53" t="s">
        <v>469</v>
      </c>
      <c r="O101" s="53" t="s">
        <v>188</v>
      </c>
      <c r="P101" s="53" t="s">
        <v>499</v>
      </c>
      <c r="Q101" s="53" t="s">
        <v>500</v>
      </c>
      <c r="R101" s="53" t="s">
        <v>502</v>
      </c>
      <c r="S101" s="34" t="s">
        <v>495</v>
      </c>
      <c r="T101" s="34" t="s">
        <v>568</v>
      </c>
      <c r="U101" s="34" t="s">
        <v>431</v>
      </c>
      <c r="V101" s="34" t="s">
        <v>602</v>
      </c>
      <c r="W101" s="29" t="s">
        <v>620</v>
      </c>
      <c r="X101" s="34" t="s">
        <v>211</v>
      </c>
      <c r="Y101" s="34" t="s">
        <v>661</v>
      </c>
      <c r="Z101" s="34" t="s">
        <v>678</v>
      </c>
      <c r="AA101" s="53" t="s">
        <v>491</v>
      </c>
      <c r="AB101" s="29" t="s">
        <v>720</v>
      </c>
      <c r="AC101" s="34" t="s">
        <v>811</v>
      </c>
      <c r="AD101" s="29" t="s">
        <v>339</v>
      </c>
    </row>
    <row r="102" spans="1:30" ht="12" customHeight="1">
      <c r="A102" s="10">
        <v>2004</v>
      </c>
      <c r="B102" s="29" t="s">
        <v>95</v>
      </c>
      <c r="C102" s="34" t="s">
        <v>164</v>
      </c>
      <c r="D102" s="34" t="s">
        <v>196</v>
      </c>
      <c r="E102" s="34" t="s">
        <v>312</v>
      </c>
      <c r="F102" s="34" t="s">
        <v>267</v>
      </c>
      <c r="G102" s="34" t="s">
        <v>175</v>
      </c>
      <c r="H102" s="34" t="s">
        <v>229</v>
      </c>
      <c r="I102" s="34" t="s">
        <v>157</v>
      </c>
      <c r="J102" s="34" t="s">
        <v>201</v>
      </c>
      <c r="K102" s="29" t="s">
        <v>334</v>
      </c>
      <c r="L102" s="29" t="s">
        <v>383</v>
      </c>
      <c r="M102" s="45" t="s">
        <v>407</v>
      </c>
      <c r="N102" s="53" t="s">
        <v>469</v>
      </c>
      <c r="O102" s="53" t="s">
        <v>186</v>
      </c>
      <c r="P102" s="53" t="s">
        <v>499</v>
      </c>
      <c r="Q102" s="53" t="s">
        <v>500</v>
      </c>
      <c r="R102" s="53" t="s">
        <v>502</v>
      </c>
      <c r="S102" s="34" t="s">
        <v>496</v>
      </c>
      <c r="T102" s="34" t="s">
        <v>569</v>
      </c>
      <c r="U102" s="34" t="s">
        <v>589</v>
      </c>
      <c r="V102" s="34" t="s">
        <v>377</v>
      </c>
      <c r="W102" s="29" t="s">
        <v>621</v>
      </c>
      <c r="X102" s="34" t="s">
        <v>212</v>
      </c>
      <c r="Y102" s="34" t="s">
        <v>665</v>
      </c>
      <c r="Z102" s="34" t="s">
        <v>644</v>
      </c>
      <c r="AA102" s="34" t="s">
        <v>505</v>
      </c>
      <c r="AB102" s="29" t="s">
        <v>724</v>
      </c>
      <c r="AC102" s="34" t="s">
        <v>812</v>
      </c>
      <c r="AD102" s="29" t="s">
        <v>339</v>
      </c>
    </row>
    <row r="103" spans="1:30" ht="12" customHeight="1">
      <c r="A103" s="10">
        <v>2005</v>
      </c>
      <c r="B103" s="29" t="s">
        <v>96</v>
      </c>
      <c r="C103" s="34" t="s">
        <v>112</v>
      </c>
      <c r="D103" s="34" t="s">
        <v>195</v>
      </c>
      <c r="E103" s="34" t="s">
        <v>313</v>
      </c>
      <c r="F103" s="34" t="s">
        <v>265</v>
      </c>
      <c r="G103" s="34" t="s">
        <v>258</v>
      </c>
      <c r="H103" s="34" t="s">
        <v>229</v>
      </c>
      <c r="I103" s="34" t="s">
        <v>156</v>
      </c>
      <c r="J103" s="34" t="s">
        <v>201</v>
      </c>
      <c r="K103" s="29" t="s">
        <v>333</v>
      </c>
      <c r="L103" s="29" t="s">
        <v>371</v>
      </c>
      <c r="M103" s="45" t="s">
        <v>410</v>
      </c>
      <c r="N103" s="53" t="s">
        <v>470</v>
      </c>
      <c r="O103" s="53" t="s">
        <v>183</v>
      </c>
      <c r="P103" s="53" t="s">
        <v>499</v>
      </c>
      <c r="Q103" s="53" t="s">
        <v>500</v>
      </c>
      <c r="R103" s="53" t="s">
        <v>502</v>
      </c>
      <c r="S103" s="34" t="s">
        <v>495</v>
      </c>
      <c r="T103" s="34" t="s">
        <v>570</v>
      </c>
      <c r="U103" s="34" t="s">
        <v>590</v>
      </c>
      <c r="V103" s="34" t="s">
        <v>380</v>
      </c>
      <c r="W103" s="29" t="s">
        <v>616</v>
      </c>
      <c r="X103" s="34" t="s">
        <v>211</v>
      </c>
      <c r="Y103" s="34" t="s">
        <v>661</v>
      </c>
      <c r="Z103" s="34" t="s">
        <v>679</v>
      </c>
      <c r="AA103" s="34" t="s">
        <v>505</v>
      </c>
      <c r="AB103" s="29" t="s">
        <v>696</v>
      </c>
      <c r="AC103" s="34" t="s">
        <v>813</v>
      </c>
      <c r="AD103" s="29" t="s">
        <v>328</v>
      </c>
    </row>
    <row r="104" spans="1:30" ht="12" customHeight="1">
      <c r="A104" s="8">
        <v>2006</v>
      </c>
      <c r="B104" s="30" t="s">
        <v>96</v>
      </c>
      <c r="C104" s="35" t="s">
        <v>109</v>
      </c>
      <c r="D104" s="35" t="s">
        <v>194</v>
      </c>
      <c r="E104" s="35" t="s">
        <v>314</v>
      </c>
      <c r="F104" s="35" t="s">
        <v>266</v>
      </c>
      <c r="G104" s="35" t="s">
        <v>257</v>
      </c>
      <c r="H104" s="35" t="s">
        <v>230</v>
      </c>
      <c r="I104" s="35" t="s">
        <v>106</v>
      </c>
      <c r="J104" s="35" t="s">
        <v>201</v>
      </c>
      <c r="K104" s="30" t="s">
        <v>361</v>
      </c>
      <c r="L104" s="30" t="s">
        <v>374</v>
      </c>
      <c r="M104" s="46" t="s">
        <v>410</v>
      </c>
      <c r="N104" s="54" t="s">
        <v>470</v>
      </c>
      <c r="O104" s="54" t="s">
        <v>483</v>
      </c>
      <c r="P104" s="54" t="s">
        <v>499</v>
      </c>
      <c r="Q104" s="54" t="s">
        <v>500</v>
      </c>
      <c r="R104" s="54" t="s">
        <v>502</v>
      </c>
      <c r="S104" s="35" t="s">
        <v>495</v>
      </c>
      <c r="T104" s="35" t="s">
        <v>571</v>
      </c>
      <c r="U104" s="35" t="s">
        <v>590</v>
      </c>
      <c r="V104" s="35" t="s">
        <v>602</v>
      </c>
      <c r="W104" s="30" t="s">
        <v>618</v>
      </c>
      <c r="X104" s="35" t="s">
        <v>212</v>
      </c>
      <c r="Y104" s="35" t="s">
        <v>664</v>
      </c>
      <c r="Z104" s="35" t="s">
        <v>679</v>
      </c>
      <c r="AA104" s="35" t="s">
        <v>505</v>
      </c>
      <c r="AB104" s="30" t="s">
        <v>696</v>
      </c>
      <c r="AC104" s="35" t="s">
        <v>814</v>
      </c>
      <c r="AD104" s="30" t="s">
        <v>821</v>
      </c>
    </row>
    <row r="105" spans="1:30" ht="12" customHeight="1">
      <c r="A105" s="8">
        <v>2007</v>
      </c>
      <c r="B105" s="30" t="s">
        <v>96</v>
      </c>
      <c r="C105" s="35" t="s">
        <v>106</v>
      </c>
      <c r="D105" s="35" t="s">
        <v>195</v>
      </c>
      <c r="E105" s="35" t="s">
        <v>314</v>
      </c>
      <c r="F105" s="35" t="s">
        <v>265</v>
      </c>
      <c r="G105" s="35" t="s">
        <v>260</v>
      </c>
      <c r="H105" s="35" t="s">
        <v>231</v>
      </c>
      <c r="I105" s="35" t="s">
        <v>156</v>
      </c>
      <c r="J105" s="35" t="s">
        <v>208</v>
      </c>
      <c r="K105" s="30" t="s">
        <v>342</v>
      </c>
      <c r="L105" s="30" t="s">
        <v>382</v>
      </c>
      <c r="M105" s="46" t="s">
        <v>408</v>
      </c>
      <c r="N105" s="54" t="s">
        <v>471</v>
      </c>
      <c r="O105" s="54" t="s">
        <v>478</v>
      </c>
      <c r="P105" s="54" t="s">
        <v>499</v>
      </c>
      <c r="Q105" s="54" t="s">
        <v>500</v>
      </c>
      <c r="R105" s="54" t="s">
        <v>502</v>
      </c>
      <c r="S105" s="35" t="s">
        <v>495</v>
      </c>
      <c r="T105" s="35" t="s">
        <v>572</v>
      </c>
      <c r="U105" s="35" t="s">
        <v>424</v>
      </c>
      <c r="V105" s="35" t="s">
        <v>377</v>
      </c>
      <c r="W105" s="30" t="s">
        <v>618</v>
      </c>
      <c r="X105" s="35" t="s">
        <v>211</v>
      </c>
      <c r="Y105" s="35" t="s">
        <v>661</v>
      </c>
      <c r="Z105" s="35" t="s">
        <v>678</v>
      </c>
      <c r="AA105" s="35" t="s">
        <v>505</v>
      </c>
      <c r="AB105" s="30" t="s">
        <v>718</v>
      </c>
      <c r="AC105" s="35" t="s">
        <v>815</v>
      </c>
      <c r="AD105" s="30" t="s">
        <v>317</v>
      </c>
    </row>
    <row r="106" spans="1:30" ht="12" customHeight="1">
      <c r="A106" s="8">
        <v>2008</v>
      </c>
      <c r="B106" s="30" t="s">
        <v>96</v>
      </c>
      <c r="C106" s="35" t="s">
        <v>165</v>
      </c>
      <c r="D106" s="35" t="s">
        <v>193</v>
      </c>
      <c r="E106" s="35" t="s">
        <v>313</v>
      </c>
      <c r="F106" s="35" t="s">
        <v>268</v>
      </c>
      <c r="G106" s="35" t="s">
        <v>261</v>
      </c>
      <c r="H106" s="35" t="s">
        <v>232</v>
      </c>
      <c r="I106" s="35" t="s">
        <v>156</v>
      </c>
      <c r="J106" s="35" t="s">
        <v>208</v>
      </c>
      <c r="K106" s="30" t="s">
        <v>333</v>
      </c>
      <c r="L106" s="30" t="s">
        <v>374</v>
      </c>
      <c r="M106" s="46" t="s">
        <v>408</v>
      </c>
      <c r="N106" s="54" t="s">
        <v>472</v>
      </c>
      <c r="O106" s="54" t="s">
        <v>479</v>
      </c>
      <c r="P106" s="54" t="s">
        <v>498</v>
      </c>
      <c r="Q106" s="54" t="s">
        <v>499</v>
      </c>
      <c r="R106" s="54" t="s">
        <v>501</v>
      </c>
      <c r="S106" s="35" t="s">
        <v>494</v>
      </c>
      <c r="T106" s="35" t="s">
        <v>573</v>
      </c>
      <c r="U106" s="35" t="s">
        <v>586</v>
      </c>
      <c r="V106" s="35" t="s">
        <v>377</v>
      </c>
      <c r="W106" s="30" t="s">
        <v>617</v>
      </c>
      <c r="X106" s="35" t="s">
        <v>211</v>
      </c>
      <c r="Y106" s="35" t="s">
        <v>659</v>
      </c>
      <c r="Z106" s="35" t="s">
        <v>672</v>
      </c>
      <c r="AA106" s="35" t="s">
        <v>491</v>
      </c>
      <c r="AB106" s="30" t="s">
        <v>92</v>
      </c>
      <c r="AC106" s="35" t="s">
        <v>816</v>
      </c>
      <c r="AD106" s="30" t="s">
        <v>318</v>
      </c>
    </row>
    <row r="107" spans="1:30" ht="12" customHeight="1">
      <c r="A107" s="8">
        <v>2009</v>
      </c>
      <c r="B107" s="30" t="s">
        <v>94</v>
      </c>
      <c r="C107" s="35" t="s">
        <v>116</v>
      </c>
      <c r="D107" s="35" t="s">
        <v>191</v>
      </c>
      <c r="E107" s="35" t="s">
        <v>315</v>
      </c>
      <c r="F107" s="35" t="s">
        <v>247</v>
      </c>
      <c r="G107" s="35" t="s">
        <v>262</v>
      </c>
      <c r="H107" s="35" t="s">
        <v>233</v>
      </c>
      <c r="I107" s="35" t="s">
        <v>107</v>
      </c>
      <c r="J107" s="35" t="s">
        <v>208</v>
      </c>
      <c r="K107" s="30" t="s">
        <v>363</v>
      </c>
      <c r="L107" s="30" t="s">
        <v>372</v>
      </c>
      <c r="M107" s="46" t="s">
        <v>401</v>
      </c>
      <c r="N107" s="54" t="s">
        <v>473</v>
      </c>
      <c r="O107" s="54" t="s">
        <v>180</v>
      </c>
      <c r="P107" s="54" t="s">
        <v>498</v>
      </c>
      <c r="Q107" s="54" t="s">
        <v>499</v>
      </c>
      <c r="R107" s="54" t="s">
        <v>501</v>
      </c>
      <c r="S107" s="35" t="s">
        <v>494</v>
      </c>
      <c r="T107" s="35" t="s">
        <v>573</v>
      </c>
      <c r="U107" s="35" t="s">
        <v>586</v>
      </c>
      <c r="V107" s="35" t="s">
        <v>378</v>
      </c>
      <c r="W107" s="30" t="s">
        <v>615</v>
      </c>
      <c r="X107" s="35" t="s">
        <v>391</v>
      </c>
      <c r="Y107" s="35" t="s">
        <v>658</v>
      </c>
      <c r="Z107" s="35" t="s">
        <v>675</v>
      </c>
      <c r="AA107" s="35" t="s">
        <v>491</v>
      </c>
      <c r="AB107" s="30" t="s">
        <v>725</v>
      </c>
      <c r="AC107" s="35" t="s">
        <v>817</v>
      </c>
      <c r="AD107" s="30" t="s">
        <v>319</v>
      </c>
    </row>
    <row r="108" spans="1:30" ht="12" customHeight="1" thickBot="1">
      <c r="A108" s="12">
        <v>2010</v>
      </c>
      <c r="B108" s="31" t="s">
        <v>94</v>
      </c>
      <c r="C108" s="36" t="s">
        <v>110</v>
      </c>
      <c r="D108" s="36" t="s">
        <v>191</v>
      </c>
      <c r="E108" s="36" t="s">
        <v>316</v>
      </c>
      <c r="F108" s="36" t="s">
        <v>264</v>
      </c>
      <c r="G108" s="36" t="s">
        <v>263</v>
      </c>
      <c r="H108" s="36" t="s">
        <v>234</v>
      </c>
      <c r="I108" s="36" t="s">
        <v>107</v>
      </c>
      <c r="J108" s="36" t="s">
        <v>201</v>
      </c>
      <c r="K108" s="31" t="s">
        <v>333</v>
      </c>
      <c r="L108" s="31" t="s">
        <v>372</v>
      </c>
      <c r="M108" s="47" t="s">
        <v>408</v>
      </c>
      <c r="N108" s="55" t="s">
        <v>474</v>
      </c>
      <c r="O108" s="55" t="s">
        <v>180</v>
      </c>
      <c r="P108" s="55" t="s">
        <v>498</v>
      </c>
      <c r="Q108" s="55" t="s">
        <v>499</v>
      </c>
      <c r="R108" s="55" t="s">
        <v>501</v>
      </c>
      <c r="S108" s="36" t="s">
        <v>494</v>
      </c>
      <c r="T108" s="36" t="s">
        <v>570</v>
      </c>
      <c r="U108" s="36" t="s">
        <v>420</v>
      </c>
      <c r="V108" s="36" t="s">
        <v>377</v>
      </c>
      <c r="W108" s="31" t="s">
        <v>614</v>
      </c>
      <c r="X108" s="36" t="s">
        <v>211</v>
      </c>
      <c r="Y108" s="36" t="s">
        <v>659</v>
      </c>
      <c r="Z108" s="36" t="s">
        <v>462</v>
      </c>
      <c r="AA108" s="36" t="s">
        <v>491</v>
      </c>
      <c r="AB108" s="31" t="s">
        <v>681</v>
      </c>
      <c r="AC108" s="36" t="s">
        <v>818</v>
      </c>
      <c r="AD108" s="31" t="s">
        <v>318</v>
      </c>
    </row>
    <row r="109" spans="1:28" ht="12" customHeight="1" thickTop="1">
      <c r="A109" s="108" t="s">
        <v>62</v>
      </c>
      <c r="B109" s="109"/>
      <c r="C109" s="109"/>
      <c r="D109" s="109"/>
      <c r="E109" s="109"/>
      <c r="F109" s="109"/>
      <c r="G109" s="109"/>
      <c r="H109" s="109"/>
      <c r="I109" s="109"/>
      <c r="J109" s="109"/>
      <c r="K109" s="110"/>
      <c r="L109" s="13"/>
      <c r="M109" s="13"/>
      <c r="N109" s="13"/>
      <c r="O109" s="13"/>
      <c r="P109" s="13"/>
      <c r="Q109" s="14"/>
      <c r="R109" s="14"/>
      <c r="S109" s="14"/>
      <c r="T109" s="14"/>
      <c r="U109" s="14"/>
      <c r="V109" s="14"/>
      <c r="W109" s="14"/>
      <c r="X109" s="14"/>
      <c r="Y109" s="14"/>
      <c r="Z109" s="14"/>
      <c r="AA109" s="14"/>
      <c r="AB109" s="14"/>
    </row>
    <row r="110" spans="1:28" ht="12" customHeight="1">
      <c r="A110" s="111"/>
      <c r="B110" s="112"/>
      <c r="C110" s="112"/>
      <c r="D110" s="112"/>
      <c r="E110" s="112"/>
      <c r="F110" s="112"/>
      <c r="G110" s="112"/>
      <c r="H110" s="112"/>
      <c r="I110" s="112"/>
      <c r="J110" s="112"/>
      <c r="K110" s="113"/>
      <c r="L110" s="13"/>
      <c r="M110" s="13"/>
      <c r="N110" s="13"/>
      <c r="O110" s="13"/>
      <c r="P110" s="13"/>
      <c r="Q110" s="14"/>
      <c r="R110" s="14"/>
      <c r="S110" s="14"/>
      <c r="T110" s="14"/>
      <c r="U110" s="14"/>
      <c r="V110" s="14"/>
      <c r="W110" s="14"/>
      <c r="X110" s="14"/>
      <c r="Y110" s="14"/>
      <c r="Z110" s="14"/>
      <c r="AA110" s="14"/>
      <c r="AB110" s="14"/>
    </row>
    <row r="111" spans="1:28" ht="12" customHeight="1">
      <c r="A111" s="111"/>
      <c r="B111" s="112"/>
      <c r="C111" s="112"/>
      <c r="D111" s="112"/>
      <c r="E111" s="112"/>
      <c r="F111" s="112"/>
      <c r="G111" s="112"/>
      <c r="H111" s="112"/>
      <c r="I111" s="112"/>
      <c r="J111" s="112"/>
      <c r="K111" s="113"/>
      <c r="L111" s="13"/>
      <c r="M111" s="13"/>
      <c r="N111" s="13"/>
      <c r="O111" s="13"/>
      <c r="P111" s="13"/>
      <c r="Q111" s="14"/>
      <c r="R111" s="14"/>
      <c r="S111" s="14"/>
      <c r="T111" s="14"/>
      <c r="U111" s="14"/>
      <c r="V111" s="14"/>
      <c r="W111" s="14"/>
      <c r="X111" s="14"/>
      <c r="Y111" s="14"/>
      <c r="Z111" s="14"/>
      <c r="AA111" s="14"/>
      <c r="AB111" s="14"/>
    </row>
    <row r="112" spans="1:28" ht="12" customHeight="1">
      <c r="A112" s="129" t="s">
        <v>822</v>
      </c>
      <c r="B112" s="130"/>
      <c r="C112" s="130"/>
      <c r="D112" s="130"/>
      <c r="E112" s="130"/>
      <c r="F112" s="130"/>
      <c r="G112" s="130"/>
      <c r="H112" s="130"/>
      <c r="I112" s="130"/>
      <c r="J112" s="130"/>
      <c r="K112" s="131"/>
      <c r="L112" s="13"/>
      <c r="M112" s="13"/>
      <c r="N112" s="13"/>
      <c r="O112" s="13"/>
      <c r="P112" s="13"/>
      <c r="Q112" s="14"/>
      <c r="R112" s="14"/>
      <c r="S112" s="14"/>
      <c r="T112" s="14"/>
      <c r="U112" s="14"/>
      <c r="V112" s="14"/>
      <c r="W112" s="14"/>
      <c r="X112" s="14"/>
      <c r="Y112" s="14"/>
      <c r="Z112" s="14"/>
      <c r="AA112" s="14"/>
      <c r="AB112" s="14"/>
    </row>
    <row r="113" spans="2:28" ht="12" customHeight="1">
      <c r="B113" s="15" t="s">
        <v>61</v>
      </c>
      <c r="C113" s="13"/>
      <c r="D113" s="13"/>
      <c r="E113" s="13"/>
      <c r="F113" s="13"/>
      <c r="G113" s="13"/>
      <c r="H113" s="13"/>
      <c r="I113" s="13"/>
      <c r="J113" s="13"/>
      <c r="K113" s="13"/>
      <c r="L113" s="13"/>
      <c r="M113" s="13"/>
      <c r="N113" s="13"/>
      <c r="O113" s="13"/>
      <c r="P113" s="13"/>
      <c r="Q113" s="14"/>
      <c r="R113" s="14"/>
      <c r="S113" s="14"/>
      <c r="T113" s="14"/>
      <c r="U113" s="14"/>
      <c r="V113" s="14"/>
      <c r="W113" s="14"/>
      <c r="X113" s="14"/>
      <c r="Y113" s="14"/>
      <c r="Z113" s="14"/>
      <c r="AA113" s="14"/>
      <c r="AB113" s="14"/>
    </row>
    <row r="114" spans="2:28" ht="12" customHeight="1">
      <c r="B114" s="16"/>
      <c r="C114" s="13"/>
      <c r="D114" s="13"/>
      <c r="E114" s="13"/>
      <c r="F114" s="13"/>
      <c r="G114" s="13"/>
      <c r="H114" s="13"/>
      <c r="I114" s="13"/>
      <c r="J114" s="13"/>
      <c r="K114" s="13"/>
      <c r="L114" s="13"/>
      <c r="M114" s="13"/>
      <c r="N114" s="13"/>
      <c r="O114" s="13"/>
      <c r="P114" s="13"/>
      <c r="Q114" s="14"/>
      <c r="R114" s="14"/>
      <c r="S114" s="14"/>
      <c r="T114" s="14"/>
      <c r="U114" s="14"/>
      <c r="V114" s="14"/>
      <c r="W114" s="14"/>
      <c r="X114" s="14"/>
      <c r="Y114" s="14"/>
      <c r="Z114" s="14"/>
      <c r="AA114" s="14"/>
      <c r="AB114" s="14"/>
    </row>
    <row r="115" spans="11:28" ht="12" customHeight="1">
      <c r="K115" s="13"/>
      <c r="L115" s="13"/>
      <c r="M115" s="13"/>
      <c r="N115" s="13"/>
      <c r="O115" s="13"/>
      <c r="P115" s="13"/>
      <c r="Q115" s="14"/>
      <c r="R115" s="14"/>
      <c r="S115" s="14"/>
      <c r="T115" s="14"/>
      <c r="U115" s="14"/>
      <c r="V115" s="14"/>
      <c r="W115" s="14"/>
      <c r="X115" s="14"/>
      <c r="Y115" s="14"/>
      <c r="Z115" s="14"/>
      <c r="AA115" s="14"/>
      <c r="AB115" s="14"/>
    </row>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sheetData>
  <sheetProtection/>
  <mergeCells count="41">
    <mergeCell ref="V6:Z6"/>
    <mergeCell ref="AD3:AD5"/>
    <mergeCell ref="L3:L5"/>
    <mergeCell ref="AA3:AA5"/>
    <mergeCell ref="N3:N5"/>
    <mergeCell ref="AC3:AC5"/>
    <mergeCell ref="O6:S6"/>
    <mergeCell ref="U3:U5"/>
    <mergeCell ref="Y3:Y5"/>
    <mergeCell ref="T6:U6"/>
    <mergeCell ref="Z3:Z5"/>
    <mergeCell ref="A1:AD1"/>
    <mergeCell ref="A2:A5"/>
    <mergeCell ref="B2:B5"/>
    <mergeCell ref="C2:C5"/>
    <mergeCell ref="D2:D5"/>
    <mergeCell ref="I2:I5"/>
    <mergeCell ref="M3:M5"/>
    <mergeCell ref="AB3:AB5"/>
    <mergeCell ref="V2:AD2"/>
    <mergeCell ref="R3:R5"/>
    <mergeCell ref="K2:U2"/>
    <mergeCell ref="E2:H2"/>
    <mergeCell ref="S3:S5"/>
    <mergeCell ref="A112:K112"/>
    <mergeCell ref="A111:K111"/>
    <mergeCell ref="F3:F5"/>
    <mergeCell ref="G3:G5"/>
    <mergeCell ref="H3:H5"/>
    <mergeCell ref="Q3:Q5"/>
    <mergeCell ref="P3:P5"/>
    <mergeCell ref="A109:K110"/>
    <mergeCell ref="T3:T5"/>
    <mergeCell ref="V3:V5"/>
    <mergeCell ref="W3:W5"/>
    <mergeCell ref="X3:X5"/>
    <mergeCell ref="O3:O5"/>
    <mergeCell ref="K3:K5"/>
    <mergeCell ref="E3:E5"/>
    <mergeCell ref="C6:H6"/>
    <mergeCell ref="J2:J5"/>
  </mergeCells>
  <printOptions/>
  <pageMargins left="0.7" right="0.7" top="0.75" bottom="0.75" header="0.3" footer="0.3"/>
  <pageSetup horizontalDpi="600" verticalDpi="600" orientation="portrait" r:id="rId1"/>
  <ignoredErrors>
    <ignoredError sqref="B7:B108 C7:C108 D7:D108 J7:J108 I7:I108 H7:H108 G7:G108 F7:F108 E7:E108 K7:K108 L7:L108 M7:M108 N7:N108 O7:O108 P7:P108 R7:R108 Q7:Q108 S7:S108 T7:T108 U7:U108 V7:V108 W7:W108 X7:X108 Y7:Y108 Z7:Z108 AA7:AA108 AB7:AB108 AC7:AC108 AD7:AD108" numberStoredAsText="1"/>
  </ignoredErrors>
</worksheet>
</file>

<file path=xl/worksheets/sheet3.xml><?xml version="1.0" encoding="utf-8"?>
<worksheet xmlns="http://schemas.openxmlformats.org/spreadsheetml/2006/main" xmlns:r="http://schemas.openxmlformats.org/officeDocument/2006/relationships">
  <dimension ref="A1:BF55"/>
  <sheetViews>
    <sheetView zoomScalePageLayoutView="0" workbookViewId="0" topLeftCell="A1">
      <pane xSplit="1" topLeftCell="B1" activePane="topRight" state="frozen"/>
      <selection pane="topLeft" activeCell="A1" sqref="A1"/>
      <selection pane="topRight" activeCell="A1" sqref="A1:BE1"/>
    </sheetView>
  </sheetViews>
  <sheetFormatPr defaultColWidth="9.140625" defaultRowHeight="15"/>
  <cols>
    <col min="1" max="1" width="12.7109375" style="107" customWidth="1"/>
    <col min="2" max="19" width="12.7109375" style="81" customWidth="1"/>
    <col min="20" max="20" width="14.00390625" style="81" customWidth="1"/>
    <col min="21" max="57" width="12.7109375" style="81" customWidth="1"/>
    <col min="58" max="16384" width="9.140625" style="81" customWidth="1"/>
  </cols>
  <sheetData>
    <row r="1" spans="1:57" ht="12" customHeight="1" thickBot="1">
      <c r="A1" s="160" t="s">
        <v>823</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row>
    <row r="2" spans="1:57" ht="12" customHeight="1" thickTop="1">
      <c r="A2" s="169" t="s">
        <v>5</v>
      </c>
      <c r="B2" s="161" t="s">
        <v>6</v>
      </c>
      <c r="C2" s="162"/>
      <c r="D2" s="161" t="s">
        <v>7</v>
      </c>
      <c r="E2" s="162"/>
      <c r="F2" s="161" t="s">
        <v>8</v>
      </c>
      <c r="G2" s="162"/>
      <c r="H2" s="167" t="s">
        <v>9</v>
      </c>
      <c r="I2" s="168"/>
      <c r="J2" s="168"/>
      <c r="K2" s="168"/>
      <c r="L2" s="168"/>
      <c r="M2" s="168"/>
      <c r="N2" s="168"/>
      <c r="O2" s="168"/>
      <c r="P2" s="161" t="s">
        <v>10</v>
      </c>
      <c r="Q2" s="162"/>
      <c r="R2" s="161" t="s">
        <v>11</v>
      </c>
      <c r="S2" s="162"/>
      <c r="T2" s="175" t="s">
        <v>12</v>
      </c>
      <c r="U2" s="176"/>
      <c r="V2" s="176"/>
      <c r="W2" s="176"/>
      <c r="X2" s="176"/>
      <c r="Y2" s="176"/>
      <c r="Z2" s="176"/>
      <c r="AA2" s="176"/>
      <c r="AB2" s="176"/>
      <c r="AC2" s="176"/>
      <c r="AD2" s="176"/>
      <c r="AE2" s="176"/>
      <c r="AF2" s="176"/>
      <c r="AG2" s="176"/>
      <c r="AH2" s="176"/>
      <c r="AI2" s="176"/>
      <c r="AJ2" s="176"/>
      <c r="AK2" s="176"/>
      <c r="AL2" s="176"/>
      <c r="AM2" s="176"/>
      <c r="AN2" s="181" t="s">
        <v>13</v>
      </c>
      <c r="AO2" s="182"/>
      <c r="AP2" s="182"/>
      <c r="AQ2" s="182"/>
      <c r="AR2" s="182"/>
      <c r="AS2" s="182"/>
      <c r="AT2" s="182"/>
      <c r="AU2" s="182"/>
      <c r="AV2" s="182"/>
      <c r="AW2" s="182"/>
      <c r="AX2" s="182"/>
      <c r="AY2" s="182"/>
      <c r="AZ2" s="182"/>
      <c r="BA2" s="182"/>
      <c r="BB2" s="182"/>
      <c r="BC2" s="182"/>
      <c r="BD2" s="182"/>
      <c r="BE2" s="183"/>
    </row>
    <row r="3" spans="1:57" ht="12" customHeight="1">
      <c r="A3" s="170"/>
      <c r="B3" s="163"/>
      <c r="C3" s="164"/>
      <c r="D3" s="163"/>
      <c r="E3" s="164"/>
      <c r="F3" s="163"/>
      <c r="G3" s="164"/>
      <c r="H3" s="158" t="s">
        <v>14</v>
      </c>
      <c r="I3" s="159"/>
      <c r="J3" s="158" t="s">
        <v>15</v>
      </c>
      <c r="K3" s="159"/>
      <c r="L3" s="158" t="s">
        <v>16</v>
      </c>
      <c r="M3" s="159"/>
      <c r="N3" s="177" t="s">
        <v>17</v>
      </c>
      <c r="O3" s="159"/>
      <c r="P3" s="163"/>
      <c r="Q3" s="164"/>
      <c r="R3" s="163"/>
      <c r="S3" s="164"/>
      <c r="T3" s="178" t="s">
        <v>18</v>
      </c>
      <c r="U3" s="179"/>
      <c r="V3" s="178" t="s">
        <v>19</v>
      </c>
      <c r="W3" s="179"/>
      <c r="X3" s="178" t="s">
        <v>20</v>
      </c>
      <c r="Y3" s="179"/>
      <c r="Z3" s="178" t="s">
        <v>21</v>
      </c>
      <c r="AA3" s="179"/>
      <c r="AB3" s="178" t="s">
        <v>22</v>
      </c>
      <c r="AC3" s="179"/>
      <c r="AD3" s="178" t="s">
        <v>23</v>
      </c>
      <c r="AE3" s="179"/>
      <c r="AF3" s="178" t="s">
        <v>24</v>
      </c>
      <c r="AG3" s="179"/>
      <c r="AH3" s="178" t="s">
        <v>25</v>
      </c>
      <c r="AI3" s="179"/>
      <c r="AJ3" s="178" t="s">
        <v>26</v>
      </c>
      <c r="AK3" s="179"/>
      <c r="AL3" s="178" t="s">
        <v>27</v>
      </c>
      <c r="AM3" s="179"/>
      <c r="AN3" s="158" t="s">
        <v>28</v>
      </c>
      <c r="AO3" s="159"/>
      <c r="AP3" s="158" t="s">
        <v>29</v>
      </c>
      <c r="AQ3" s="159"/>
      <c r="AR3" s="158" t="s">
        <v>30</v>
      </c>
      <c r="AS3" s="159"/>
      <c r="AT3" s="158" t="s">
        <v>31</v>
      </c>
      <c r="AU3" s="159"/>
      <c r="AV3" s="158" t="s">
        <v>32</v>
      </c>
      <c r="AW3" s="159"/>
      <c r="AX3" s="158" t="s">
        <v>33</v>
      </c>
      <c r="AY3" s="159"/>
      <c r="AZ3" s="158" t="s">
        <v>34</v>
      </c>
      <c r="BA3" s="159"/>
      <c r="BB3" s="158" t="s">
        <v>35</v>
      </c>
      <c r="BC3" s="159"/>
      <c r="BD3" s="158" t="s">
        <v>36</v>
      </c>
      <c r="BE3" s="180"/>
    </row>
    <row r="4" spans="1:57" ht="12" customHeight="1">
      <c r="A4" s="170"/>
      <c r="B4" s="82" t="s">
        <v>72</v>
      </c>
      <c r="C4" s="83" t="s">
        <v>73</v>
      </c>
      <c r="D4" s="82" t="s">
        <v>64</v>
      </c>
      <c r="E4" s="83" t="s">
        <v>73</v>
      </c>
      <c r="F4" s="82" t="s">
        <v>64</v>
      </c>
      <c r="G4" s="83" t="s">
        <v>73</v>
      </c>
      <c r="H4" s="82" t="s">
        <v>64</v>
      </c>
      <c r="I4" s="83" t="s">
        <v>73</v>
      </c>
      <c r="J4" s="82" t="s">
        <v>64</v>
      </c>
      <c r="K4" s="83" t="s">
        <v>73</v>
      </c>
      <c r="L4" s="82" t="s">
        <v>74</v>
      </c>
      <c r="M4" s="83" t="s">
        <v>73</v>
      </c>
      <c r="N4" s="82" t="s">
        <v>64</v>
      </c>
      <c r="O4" s="83" t="s">
        <v>73</v>
      </c>
      <c r="P4" s="82" t="s">
        <v>70</v>
      </c>
      <c r="Q4" s="83" t="s">
        <v>73</v>
      </c>
      <c r="R4" s="82" t="s">
        <v>75</v>
      </c>
      <c r="S4" s="83" t="s">
        <v>73</v>
      </c>
      <c r="T4" s="84" t="s">
        <v>76</v>
      </c>
      <c r="U4" s="85" t="s">
        <v>73</v>
      </c>
      <c r="V4" s="86" t="s">
        <v>68</v>
      </c>
      <c r="W4" s="85" t="s">
        <v>73</v>
      </c>
      <c r="X4" s="87" t="s">
        <v>60</v>
      </c>
      <c r="Y4" s="85" t="s">
        <v>73</v>
      </c>
      <c r="Z4" s="86" t="s">
        <v>70</v>
      </c>
      <c r="AA4" s="85" t="s">
        <v>73</v>
      </c>
      <c r="AB4" s="86" t="s">
        <v>70</v>
      </c>
      <c r="AC4" s="85" t="s">
        <v>73</v>
      </c>
      <c r="AD4" s="86" t="s">
        <v>70</v>
      </c>
      <c r="AE4" s="85" t="s">
        <v>73</v>
      </c>
      <c r="AF4" s="86" t="s">
        <v>70</v>
      </c>
      <c r="AG4" s="85" t="s">
        <v>73</v>
      </c>
      <c r="AH4" s="88" t="s">
        <v>70</v>
      </c>
      <c r="AI4" s="89" t="s">
        <v>73</v>
      </c>
      <c r="AJ4" s="88" t="s">
        <v>68</v>
      </c>
      <c r="AK4" s="89" t="s">
        <v>73</v>
      </c>
      <c r="AL4" s="88" t="s">
        <v>68</v>
      </c>
      <c r="AM4" s="89" t="s">
        <v>73</v>
      </c>
      <c r="AN4" s="90" t="s">
        <v>77</v>
      </c>
      <c r="AO4" s="91" t="s">
        <v>73</v>
      </c>
      <c r="AP4" s="90" t="s">
        <v>70</v>
      </c>
      <c r="AQ4" s="91" t="s">
        <v>73</v>
      </c>
      <c r="AR4" s="90" t="s">
        <v>70</v>
      </c>
      <c r="AS4" s="91" t="s">
        <v>73</v>
      </c>
      <c r="AT4" s="90" t="s">
        <v>70</v>
      </c>
      <c r="AU4" s="91" t="s">
        <v>73</v>
      </c>
      <c r="AV4" s="90" t="s">
        <v>70</v>
      </c>
      <c r="AW4" s="91" t="s">
        <v>73</v>
      </c>
      <c r="AX4" s="90" t="s">
        <v>70</v>
      </c>
      <c r="AY4" s="91" t="s">
        <v>73</v>
      </c>
      <c r="AZ4" s="90" t="s">
        <v>70</v>
      </c>
      <c r="BA4" s="91" t="s">
        <v>73</v>
      </c>
      <c r="BB4" s="90" t="s">
        <v>68</v>
      </c>
      <c r="BC4" s="91" t="s">
        <v>73</v>
      </c>
      <c r="BD4" s="90" t="s">
        <v>70</v>
      </c>
      <c r="BE4" s="91" t="s">
        <v>73</v>
      </c>
    </row>
    <row r="5" spans="1:57" ht="12" customHeight="1">
      <c r="A5" s="171" t="s">
        <v>37</v>
      </c>
      <c r="B5" s="172"/>
      <c r="C5" s="172"/>
      <c r="D5" s="172"/>
      <c r="E5" s="172"/>
      <c r="F5" s="172"/>
      <c r="G5" s="172"/>
      <c r="H5" s="172"/>
      <c r="I5" s="172"/>
      <c r="J5" s="172"/>
      <c r="K5" s="172"/>
      <c r="L5" s="172"/>
      <c r="M5" s="172"/>
      <c r="N5" s="172"/>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4"/>
    </row>
    <row r="6" spans="1:57" ht="12" customHeight="1">
      <c r="A6" s="92">
        <v>1970</v>
      </c>
      <c r="B6" s="93">
        <f>3200*(C6/100)</f>
        <v>562.444604948406</v>
      </c>
      <c r="C6" s="93">
        <v>17.576393904637687</v>
      </c>
      <c r="D6" s="93">
        <f>394*(E6/100)</f>
        <v>0.34007492352820207</v>
      </c>
      <c r="E6" s="93">
        <v>0.08631343236756397</v>
      </c>
      <c r="F6" s="93">
        <f>98*(G6/100)</f>
        <v>39.00755878745701</v>
      </c>
      <c r="G6" s="93">
        <v>39.80363141577246</v>
      </c>
      <c r="H6" s="93">
        <f>145*(I6/100)</f>
        <v>44.515174616488636</v>
      </c>
      <c r="I6" s="93">
        <v>30.700120425164577</v>
      </c>
      <c r="J6" s="93">
        <f>51*(K6/100)</f>
        <v>16.940218807887405</v>
      </c>
      <c r="K6" s="93">
        <v>33.21611530958315</v>
      </c>
      <c r="L6" s="93">
        <f>58*(M6/100)</f>
        <v>19.996454244856015</v>
      </c>
      <c r="M6" s="93">
        <v>34.47664524975175</v>
      </c>
      <c r="N6" s="93">
        <f>25*(O6/100)</f>
        <v>4.021049248709852</v>
      </c>
      <c r="O6" s="93">
        <v>16.08419699483941</v>
      </c>
      <c r="P6" s="93">
        <f>460*(Q6/100)</f>
        <v>179.9882353520141</v>
      </c>
      <c r="Q6" s="93">
        <v>39.12787725043785</v>
      </c>
      <c r="R6" s="93">
        <f>19*(S6/100)</f>
        <v>0</v>
      </c>
      <c r="S6" s="93">
        <v>0</v>
      </c>
      <c r="T6" s="93">
        <f>1240*(U6/100)</f>
        <v>295.99789915077776</v>
      </c>
      <c r="U6" s="94">
        <v>23.870798318611108</v>
      </c>
      <c r="V6" s="93">
        <f>510*(W6/100)</f>
        <v>0</v>
      </c>
      <c r="W6" s="94">
        <v>0</v>
      </c>
      <c r="X6" s="93">
        <f>13.3*(Y6/100)</f>
        <v>0.6738714859906918</v>
      </c>
      <c r="Y6" s="94">
        <v>5.066702902185653</v>
      </c>
      <c r="Z6" s="93">
        <f>106*(AA6/100)</f>
        <v>1.6222353401078364</v>
      </c>
      <c r="AA6" s="94">
        <v>1.5304106982149401</v>
      </c>
      <c r="AB6" s="93">
        <f>2*(AC6/100)</f>
        <v>0.5136681435246574</v>
      </c>
      <c r="AC6" s="94">
        <v>25.68340717623287</v>
      </c>
      <c r="AD6" s="93">
        <f>2.3*(AE6/100)</f>
        <v>0.4718796791738744</v>
      </c>
      <c r="AE6" s="94">
        <v>20.516507790168454</v>
      </c>
      <c r="AF6" s="93">
        <f>22*(AG6/100)</f>
        <v>9.646046795363157</v>
      </c>
      <c r="AG6" s="94">
        <v>43.84566725165072</v>
      </c>
      <c r="AH6" s="93">
        <f>2*(AI6/100)</f>
        <v>0.7948162906240254</v>
      </c>
      <c r="AI6" s="94">
        <v>39.740814531201266</v>
      </c>
      <c r="AJ6" s="93">
        <f>300*(AK6/100)</f>
        <v>30.109812830727748</v>
      </c>
      <c r="AK6" s="94">
        <v>10.036604276909248</v>
      </c>
      <c r="AL6" s="93">
        <f>9.5*(AM6/100)</f>
        <v>6.420643288061722</v>
      </c>
      <c r="AM6" s="94">
        <v>67.58571882170233</v>
      </c>
      <c r="AN6" s="93">
        <f>960*(AO6/100)</f>
        <v>26.95145525582386</v>
      </c>
      <c r="AO6" s="93">
        <v>2.8074432558149853</v>
      </c>
      <c r="AP6" s="93">
        <f>1550*(AQ6/100)</f>
        <v>386.49207698576987</v>
      </c>
      <c r="AQ6" s="93">
        <v>24.934972708759346</v>
      </c>
      <c r="AR6" s="93">
        <f>340*(AS6/100)</f>
        <v>43.71212281819342</v>
      </c>
      <c r="AS6" s="93">
        <v>12.85650671123336</v>
      </c>
      <c r="AT6" s="93">
        <f>15.9*(AU6/100)</f>
        <v>3.472268869363544</v>
      </c>
      <c r="AU6" s="93">
        <v>21.838168989707825</v>
      </c>
      <c r="AV6" s="93">
        <f>12.7*(AW6/100)</f>
        <v>5.744553258443328</v>
      </c>
      <c r="AW6" s="93">
        <v>45.23270282238841</v>
      </c>
      <c r="AX6" s="93">
        <f>1.7*(AY6/100)</f>
        <v>0.5088257618627297</v>
      </c>
      <c r="AY6" s="93">
        <v>29.93092716839586</v>
      </c>
      <c r="AZ6" s="93">
        <f>3670*(BA6/100)</f>
        <v>594.0238039279315</v>
      </c>
      <c r="BA6" s="93">
        <v>16.185934711932738</v>
      </c>
      <c r="BB6" s="93">
        <f>124.4*(BC6/100)</f>
        <v>17.833675795548587</v>
      </c>
      <c r="BC6" s="93">
        <v>14.33575224722555</v>
      </c>
      <c r="BD6" s="93">
        <f>1260*(BE6/100)</f>
        <v>228.9396206158517</v>
      </c>
      <c r="BE6" s="93">
        <v>18.16981115998823</v>
      </c>
    </row>
    <row r="7" spans="1:57" ht="12" customHeight="1">
      <c r="A7" s="92">
        <v>2010</v>
      </c>
      <c r="B7" s="93">
        <f>4000*(C7/100)</f>
        <v>644.0329534683044</v>
      </c>
      <c r="C7" s="93">
        <v>16.100823836707608</v>
      </c>
      <c r="D7" s="93">
        <f>479*(E7/100)</f>
        <v>0.28254479061170834</v>
      </c>
      <c r="E7" s="93">
        <v>0.05898638634899966</v>
      </c>
      <c r="F7" s="93">
        <f>115*(G7/100)</f>
        <v>49.51902043760611</v>
      </c>
      <c r="G7" s="93">
        <v>43.0600177718314</v>
      </c>
      <c r="H7" s="93">
        <f>179*(I7/100)</f>
        <v>44.33487937299646</v>
      </c>
      <c r="I7" s="93">
        <v>24.768089035193555</v>
      </c>
      <c r="J7" s="93">
        <f>56*(K7/100)</f>
        <v>16.209447246920146</v>
      </c>
      <c r="K7" s="93">
        <v>28.9454415123574</v>
      </c>
      <c r="L7" s="93">
        <f>79*(M7/100)</f>
        <v>22.13717975645431</v>
      </c>
      <c r="M7" s="93">
        <v>28.021746527157354</v>
      </c>
      <c r="N7" s="93">
        <f>37*(O7/100)</f>
        <v>4.255956822057589</v>
      </c>
      <c r="O7" s="93">
        <v>11.502586005561053</v>
      </c>
      <c r="P7" s="93">
        <f>430*(Q7/100)</f>
        <v>205.31373669301678</v>
      </c>
      <c r="Q7" s="93">
        <v>47.74738062628297</v>
      </c>
      <c r="R7" s="93">
        <f>25*(S7/100)</f>
        <v>0</v>
      </c>
      <c r="S7" s="93">
        <v>0</v>
      </c>
      <c r="T7" s="93">
        <f>1080*(U7/100)</f>
        <v>226.6465790262097</v>
      </c>
      <c r="U7" s="94">
        <v>20.985794354278678</v>
      </c>
      <c r="V7" s="93">
        <f>680*(W7/100)</f>
        <v>0</v>
      </c>
      <c r="W7" s="94">
        <v>0</v>
      </c>
      <c r="X7" s="93">
        <f>21*(Y7/100)</f>
        <v>0.79522680680353</v>
      </c>
      <c r="Y7" s="94">
        <v>3.7867943181120474</v>
      </c>
      <c r="Z7" s="93">
        <f>119*(AA7/100)</f>
        <v>2.2395190387792576</v>
      </c>
      <c r="AA7" s="94">
        <v>1.8819487720834096</v>
      </c>
      <c r="AB7" s="93">
        <f>2.9*(AC7/100)</f>
        <v>0.5260979111893597</v>
      </c>
      <c r="AC7" s="94">
        <v>18.141307282391715</v>
      </c>
      <c r="AD7" s="93">
        <f>2.9*(AE7/100)</f>
        <v>0.5146224869729498</v>
      </c>
      <c r="AE7" s="94">
        <v>17.745602999067234</v>
      </c>
      <c r="AF7" s="93">
        <f>33*(AG7/100)</f>
        <v>12.722449635825658</v>
      </c>
      <c r="AG7" s="94">
        <v>38.55287768432017</v>
      </c>
      <c r="AH7" s="93">
        <f>2.4*(AI7/100)</f>
        <v>0.974353528792502</v>
      </c>
      <c r="AI7" s="94">
        <v>40.598063699687586</v>
      </c>
      <c r="AJ7" s="93">
        <f>898*(AK7/100)</f>
        <v>29.02061464268907</v>
      </c>
      <c r="AK7" s="94">
        <v>3.2316942809230587</v>
      </c>
      <c r="AL7" s="93">
        <f>8.2*(AM7/100)</f>
        <v>5.9172000337142725</v>
      </c>
      <c r="AM7" s="94">
        <v>72.16097602090576</v>
      </c>
      <c r="AN7" s="93">
        <f>970*(AO7/100)</f>
        <v>34.819743998730225</v>
      </c>
      <c r="AO7" s="93">
        <v>3.589664329766003</v>
      </c>
      <c r="AP7" s="93">
        <f>1740*(AQ7/100)</f>
        <v>465.3443574136968</v>
      </c>
      <c r="AQ7" s="93">
        <v>26.74392858699407</v>
      </c>
      <c r="AR7" s="93">
        <f>400*(AS7/100)</f>
        <v>55.546344157407205</v>
      </c>
      <c r="AS7" s="93">
        <v>13.886586039351801</v>
      </c>
      <c r="AT7" s="93">
        <f>23.4*(AU7/100)</f>
        <v>3.991259623604021</v>
      </c>
      <c r="AU7" s="93">
        <v>17.056665058136844</v>
      </c>
      <c r="AV7" s="93">
        <f>15.4*(AW7/100)</f>
        <v>6.424563497741191</v>
      </c>
      <c r="AW7" s="93">
        <v>41.71794479052722</v>
      </c>
      <c r="AX7" s="93">
        <f>2.1*(AY7/100)</f>
        <v>0.4524718303232773</v>
      </c>
      <c r="AY7" s="93">
        <v>21.546277634441775</v>
      </c>
      <c r="AZ7" s="93">
        <f>3820*(BA7/100)</f>
        <v>755.2620117980108</v>
      </c>
      <c r="BA7" s="93">
        <v>19.77125685335107</v>
      </c>
      <c r="BB7" s="93">
        <f>189.7*(BC7/100)</f>
        <v>56.85435572634889</v>
      </c>
      <c r="BC7" s="93">
        <v>29.97066722527617</v>
      </c>
      <c r="BD7" s="93">
        <f>1240*(BE7/100)</f>
        <v>234.98009477654753</v>
      </c>
      <c r="BE7" s="93">
        <v>18.950007643269963</v>
      </c>
    </row>
    <row r="8" spans="1:57" ht="12" customHeight="1">
      <c r="A8" s="155" t="s">
        <v>78</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7"/>
    </row>
    <row r="9" spans="1:57" ht="12" customHeight="1">
      <c r="A9" s="92">
        <v>1970</v>
      </c>
      <c r="B9" s="93">
        <f>3200*(C9/100)</f>
        <v>417.3960724337879</v>
      </c>
      <c r="C9" s="93">
        <v>13.043627263555871</v>
      </c>
      <c r="D9" s="93">
        <f>394*(E9/100)</f>
        <v>34.15176589023756</v>
      </c>
      <c r="E9" s="93">
        <v>8.667960885847098</v>
      </c>
      <c r="F9" s="93">
        <f>98*(G9/100)</f>
        <v>22.182108717519323</v>
      </c>
      <c r="G9" s="93">
        <v>22.634804813795228</v>
      </c>
      <c r="H9" s="93">
        <f>145*(I9/100)</f>
        <v>22.167019050431925</v>
      </c>
      <c r="I9" s="93">
        <v>15.287599345125466</v>
      </c>
      <c r="J9" s="93">
        <f>51*(K9/100)</f>
        <v>13.188470493489943</v>
      </c>
      <c r="K9" s="93">
        <v>25.859746065666556</v>
      </c>
      <c r="L9" s="93">
        <f>58*(M9/100)</f>
        <v>5.945108703072332</v>
      </c>
      <c r="M9" s="93">
        <v>10.250187419090228</v>
      </c>
      <c r="N9" s="93">
        <f>25*(O9/100)</f>
        <v>0.9753787624775992</v>
      </c>
      <c r="O9" s="93">
        <v>3.901515049910397</v>
      </c>
      <c r="P9" s="93">
        <f>460*(Q9/100)</f>
        <v>73.61481275004921</v>
      </c>
      <c r="Q9" s="93">
        <v>16.003220163054177</v>
      </c>
      <c r="R9" s="93">
        <f>19*(S9/100)</f>
        <v>0.2664552924302765</v>
      </c>
      <c r="S9" s="93">
        <v>1.4023962759488238</v>
      </c>
      <c r="T9" s="93">
        <f>1240*(U9/100)</f>
        <v>334.644153979407</v>
      </c>
      <c r="U9" s="94">
        <v>26.987431772532823</v>
      </c>
      <c r="V9" s="93">
        <f>510*(W9/100)</f>
        <v>17.253245080640255</v>
      </c>
      <c r="W9" s="94">
        <v>3.382989231498089</v>
      </c>
      <c r="X9" s="93">
        <f>13.3*(Y9/100)</f>
        <v>0.5282890884721234</v>
      </c>
      <c r="Y9" s="94">
        <v>3.972098409564837</v>
      </c>
      <c r="Z9" s="93">
        <f>106*(AA9/100)</f>
        <v>2.214727904514584</v>
      </c>
      <c r="AA9" s="94">
        <v>2.089365947655268</v>
      </c>
      <c r="AB9" s="93">
        <f>2*(AC9/100)</f>
        <v>0.22092782438518327</v>
      </c>
      <c r="AC9" s="94">
        <v>11.046391219259164</v>
      </c>
      <c r="AD9" s="93">
        <f>2.3*(AE9/100)</f>
        <v>0.9813354230448519</v>
      </c>
      <c r="AE9" s="94">
        <v>42.66675752368921</v>
      </c>
      <c r="AF9" s="93">
        <f>22*(AG9/100)</f>
        <v>0.5750664391939552</v>
      </c>
      <c r="AG9" s="94">
        <v>2.6139383599725234</v>
      </c>
      <c r="AH9" s="93">
        <f>2*(AI9/100)</f>
        <v>0.22812389986651638</v>
      </c>
      <c r="AI9" s="94">
        <v>11.406194993325819</v>
      </c>
      <c r="AJ9" s="93">
        <f>300*(AK9/100)</f>
        <v>28.50856620437902</v>
      </c>
      <c r="AK9" s="94">
        <v>9.502855401459673</v>
      </c>
      <c r="AL9" s="93">
        <f>9.5*(AM9/100)</f>
        <v>2.3528762202924973</v>
      </c>
      <c r="AM9" s="94">
        <v>24.767118108342075</v>
      </c>
      <c r="AN9" s="93">
        <f>960*(AO9/100)</f>
        <v>729.840374285538</v>
      </c>
      <c r="AO9" s="93">
        <v>76.02503898807687</v>
      </c>
      <c r="AP9" s="93">
        <f>1550*(AQ9/100)</f>
        <v>590.6874620480102</v>
      </c>
      <c r="AQ9" s="93">
        <v>38.10886851922646</v>
      </c>
      <c r="AR9" s="93">
        <f>340*(AS9/100)</f>
        <v>67.87966240088234</v>
      </c>
      <c r="AS9" s="93">
        <v>19.964606588494803</v>
      </c>
      <c r="AT9" s="93">
        <f>15.9*(AU9/100)</f>
        <v>0.36905127731664644</v>
      </c>
      <c r="AU9" s="93">
        <v>2.321077215827965</v>
      </c>
      <c r="AV9" s="93">
        <f>12.7*(AW9/100)</f>
        <v>2.721097509423523</v>
      </c>
      <c r="AW9" s="93">
        <v>21.4259646411301</v>
      </c>
      <c r="AX9" s="93">
        <f>1.7*(AY9/100)</f>
        <v>0.06072546944328898</v>
      </c>
      <c r="AY9" s="93">
        <v>3.5720864378405284</v>
      </c>
      <c r="AZ9" s="93">
        <f>3670*(BA9/100)</f>
        <v>911.5720221925134</v>
      </c>
      <c r="BA9" s="93">
        <v>24.838474719142052</v>
      </c>
      <c r="BB9" s="93">
        <f>124.4*(BC9/100)</f>
        <v>30.312968644832058</v>
      </c>
      <c r="BC9" s="93">
        <v>24.36733813893252</v>
      </c>
      <c r="BD9" s="93">
        <f>1260*(BE9/100)</f>
        <v>391.54455830632355</v>
      </c>
      <c r="BE9" s="93">
        <v>31.074964944946316</v>
      </c>
    </row>
    <row r="10" spans="1:57" ht="12" customHeight="1">
      <c r="A10" s="92">
        <v>2010</v>
      </c>
      <c r="B10" s="93">
        <f>4000*(C10/100)</f>
        <v>398.0408332649542</v>
      </c>
      <c r="C10" s="93">
        <v>9.951020831623856</v>
      </c>
      <c r="D10" s="93">
        <f>479*(E10/100)</f>
        <v>28.92967347753998</v>
      </c>
      <c r="E10" s="93">
        <v>6.039597803244255</v>
      </c>
      <c r="F10" s="93">
        <f>115*(G10/100)</f>
        <v>21.71283309017413</v>
      </c>
      <c r="G10" s="93">
        <v>18.880724426238373</v>
      </c>
      <c r="H10" s="93">
        <f>179*(I10/100)</f>
        <v>20.658753422445667</v>
      </c>
      <c r="I10" s="93">
        <v>11.541203029299254</v>
      </c>
      <c r="J10" s="93">
        <f>56*(K10/100)</f>
        <v>12.937931684643027</v>
      </c>
      <c r="K10" s="93">
        <v>23.10344943686255</v>
      </c>
      <c r="L10" s="93">
        <f>79*(M10/100)</f>
        <v>6.198709438113456</v>
      </c>
      <c r="M10" s="93">
        <v>7.84646764318159</v>
      </c>
      <c r="N10" s="93">
        <f>37*(O10/100)</f>
        <v>0.6567232536692558</v>
      </c>
      <c r="O10" s="93">
        <v>1.7749277126196104</v>
      </c>
      <c r="P10" s="93">
        <f>430*(Q10/100)</f>
        <v>67.62203395243647</v>
      </c>
      <c r="Q10" s="93">
        <v>15.726054407543366</v>
      </c>
      <c r="R10" s="93">
        <f>25*(S10/100)</f>
        <v>0.2862713353322994</v>
      </c>
      <c r="S10" s="93">
        <v>1.1450853413291977</v>
      </c>
      <c r="T10" s="93">
        <f>1080*(U10/100)</f>
        <v>232.44365362239301</v>
      </c>
      <c r="U10" s="94">
        <v>21.522560520591945</v>
      </c>
      <c r="V10" s="93">
        <f>680*(W10/100)</f>
        <v>15.521197346175166</v>
      </c>
      <c r="W10" s="94">
        <v>2.282529021496348</v>
      </c>
      <c r="X10" s="93">
        <f>21*(Y10/100)</f>
        <v>0.4336552736942947</v>
      </c>
      <c r="Y10" s="94">
        <v>2.0650251128299746</v>
      </c>
      <c r="Z10" s="93">
        <f>119*(AA10/100)</f>
        <v>1.6476616255528354</v>
      </c>
      <c r="AA10" s="94">
        <v>1.3845896013049037</v>
      </c>
      <c r="AB10" s="93">
        <f>2.9*(AC10/100)</f>
        <v>0.1542592863734852</v>
      </c>
      <c r="AC10" s="94">
        <v>5.319285737016732</v>
      </c>
      <c r="AD10" s="93">
        <f>2.9*(AE10/100)</f>
        <v>0.7960959278583746</v>
      </c>
      <c r="AE10" s="94">
        <v>27.451583719254298</v>
      </c>
      <c r="AF10" s="93">
        <f>33*(AG10/100)</f>
        <v>0.41437155454110897</v>
      </c>
      <c r="AG10" s="94">
        <v>1.2556713773972998</v>
      </c>
      <c r="AH10" s="93">
        <f>2.4*(AI10/100)</f>
        <v>0.15405047863581234</v>
      </c>
      <c r="AI10" s="94">
        <v>6.418769943158847</v>
      </c>
      <c r="AJ10" s="93">
        <f>898*(AK10/100)</f>
        <v>24.696523950092704</v>
      </c>
      <c r="AK10" s="94">
        <v>2.7501697049101006</v>
      </c>
      <c r="AL10" s="93">
        <f>8.2*(AM10/100)</f>
        <v>1.8704833743234413</v>
      </c>
      <c r="AM10" s="94">
        <v>22.81077285760294</v>
      </c>
      <c r="AN10" s="93">
        <f>970*(AO10/100)</f>
        <v>696.5489069698634</v>
      </c>
      <c r="AO10" s="93">
        <v>71.80916566699624</v>
      </c>
      <c r="AP10" s="93">
        <f>1740*(AQ10/100)</f>
        <v>549.96891239859</v>
      </c>
      <c r="AQ10" s="93">
        <v>31.607408758539652</v>
      </c>
      <c r="AR10" s="93">
        <f>400*(AS10/100)</f>
        <v>55.4423047721885</v>
      </c>
      <c r="AS10" s="93">
        <v>13.860576193047125</v>
      </c>
      <c r="AT10" s="93">
        <f>23.4*(AU10/100)</f>
        <v>0.417505646571323</v>
      </c>
      <c r="AU10" s="93">
        <v>1.7842121648347138</v>
      </c>
      <c r="AV10" s="93">
        <f>15.4*(AW10/100)</f>
        <v>2.5000379224632288</v>
      </c>
      <c r="AW10" s="93">
        <v>16.23401248352746</v>
      </c>
      <c r="AX10" s="93">
        <f>2.1*(AY10/100)</f>
        <v>0.06258727833995387</v>
      </c>
      <c r="AY10" s="93">
        <v>2.9803465876168502</v>
      </c>
      <c r="AZ10" s="93">
        <f>3820*(BA10/100)</f>
        <v>679.586886919419</v>
      </c>
      <c r="BA10" s="93">
        <v>17.790232641869608</v>
      </c>
      <c r="BB10" s="93">
        <f>189.7*(BC10/100)</f>
        <v>23.668336805093524</v>
      </c>
      <c r="BC10" s="93">
        <v>12.47671945445099</v>
      </c>
      <c r="BD10" s="93">
        <f>1240*(BE10/100)</f>
        <v>465.54062647167217</v>
      </c>
      <c r="BE10" s="93">
        <v>37.54359890900582</v>
      </c>
    </row>
    <row r="11" spans="1:57" ht="12" customHeight="1">
      <c r="A11" s="152" t="s">
        <v>38</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7" ht="12" customHeight="1">
      <c r="A12" s="92">
        <v>1970</v>
      </c>
      <c r="B12" s="93">
        <f>3200*(C12/100)</f>
        <v>60.48438814747662</v>
      </c>
      <c r="C12" s="93">
        <v>1.8901371296086444</v>
      </c>
      <c r="D12" s="93">
        <f>394*(E12/100)</f>
        <v>0.32693087856203984</v>
      </c>
      <c r="E12" s="93">
        <v>0.08297738034569539</v>
      </c>
      <c r="F12" s="93">
        <f>98*(G12/100)</f>
        <v>5.4214190543747405</v>
      </c>
      <c r="G12" s="93">
        <v>5.5320602595660615</v>
      </c>
      <c r="H12" s="93">
        <f>145*(I12/100)</f>
        <v>4.241639979615526</v>
      </c>
      <c r="I12" s="93">
        <v>2.9252689514589836</v>
      </c>
      <c r="J12" s="93">
        <f>51*(K12/100)</f>
        <v>1.318670200565679</v>
      </c>
      <c r="K12" s="93">
        <v>2.5856278442464293</v>
      </c>
      <c r="L12" s="93">
        <f>58*(M12/100)</f>
        <v>1.6442930822864719</v>
      </c>
      <c r="M12" s="93">
        <v>2.83498807290771</v>
      </c>
      <c r="N12" s="93">
        <f>25*(O12/100)</f>
        <v>0.5792136194233151</v>
      </c>
      <c r="O12" s="93">
        <v>2.3168544776932603</v>
      </c>
      <c r="P12" s="93">
        <f>460*(Q12/100)</f>
        <v>180.31544139460158</v>
      </c>
      <c r="Q12" s="93">
        <v>39.19900899882643</v>
      </c>
      <c r="R12" s="93">
        <f>19*(S12/100)</f>
        <v>0</v>
      </c>
      <c r="S12" s="93">
        <v>0</v>
      </c>
      <c r="T12" s="93">
        <f>1240*(U12/100)</f>
        <v>72.45208812106391</v>
      </c>
      <c r="U12" s="94">
        <v>5.842910332343863</v>
      </c>
      <c r="V12" s="93">
        <f>510*(W12/100)</f>
        <v>0</v>
      </c>
      <c r="W12" s="94">
        <v>0</v>
      </c>
      <c r="X12" s="93">
        <f>13.3*(Y12/100)</f>
        <v>0.4543445966326544</v>
      </c>
      <c r="Y12" s="94">
        <v>3.416124786711687</v>
      </c>
      <c r="Z12" s="93">
        <f>106*(AA12/100)</f>
        <v>0</v>
      </c>
      <c r="AA12" s="94">
        <v>0</v>
      </c>
      <c r="AB12" s="95" t="s">
        <v>39</v>
      </c>
      <c r="AC12" s="94">
        <v>1.2971238562859175</v>
      </c>
      <c r="AD12" s="93">
        <f>2.3*(AE12/100)</f>
        <v>0.19182657659654787</v>
      </c>
      <c r="AE12" s="94">
        <v>8.340285938980342</v>
      </c>
      <c r="AF12" s="93">
        <f>22*(AG12/100)</f>
        <v>0.030340299155413277</v>
      </c>
      <c r="AG12" s="94">
        <v>0.137910450706424</v>
      </c>
      <c r="AH12" s="93">
        <f>2*(AI12/100)</f>
        <v>0.06151879600524295</v>
      </c>
      <c r="AI12" s="94">
        <v>3.0759398002621476</v>
      </c>
      <c r="AJ12" s="93">
        <f>300*(AK12/100)</f>
        <v>20.246163307384165</v>
      </c>
      <c r="AK12" s="94">
        <v>6.7487211024613885</v>
      </c>
      <c r="AL12" s="93">
        <f>9.5*(AM12/100)</f>
        <v>0.5519430989395511</v>
      </c>
      <c r="AM12" s="94">
        <v>5.809927357258433</v>
      </c>
      <c r="AN12" s="93">
        <f>960*(AO12/100)</f>
        <v>22.134141659709073</v>
      </c>
      <c r="AO12" s="93">
        <v>2.305639756219695</v>
      </c>
      <c r="AP12" s="93">
        <f>1550*(AQ12/100)</f>
        <v>80.7448077382379</v>
      </c>
      <c r="AQ12" s="93">
        <v>5.209342434725025</v>
      </c>
      <c r="AR12" s="93">
        <f>340*(AS12/100)</f>
        <v>5.213585610387255</v>
      </c>
      <c r="AS12" s="93">
        <v>1.5334075324668395</v>
      </c>
      <c r="AT12" s="93">
        <f>15.9*(AU12/100)</f>
        <v>0.8012156793894274</v>
      </c>
      <c r="AU12" s="93">
        <v>5.0390923232039455</v>
      </c>
      <c r="AV12" s="93">
        <f>12.7*(AW12/100)</f>
        <v>0.47647203438657953</v>
      </c>
      <c r="AW12" s="93">
        <v>3.7517483022565323</v>
      </c>
      <c r="AX12" s="93">
        <f>1.7*(AY12/100)</f>
        <v>0.04212009373529649</v>
      </c>
      <c r="AY12" s="93">
        <v>2.4776525726644993</v>
      </c>
      <c r="AZ12" s="93">
        <f>3670*(BA12/100)</f>
        <v>58.81933553752818</v>
      </c>
      <c r="BA12" s="93">
        <v>1.6027066903958633</v>
      </c>
      <c r="BB12" s="93">
        <f>124.4*(BC12/100)</f>
        <v>13.234761666528422</v>
      </c>
      <c r="BC12" s="93">
        <v>10.638875937723812</v>
      </c>
      <c r="BD12" s="93">
        <f>1260*(BE12/100)</f>
        <v>62.174560858065384</v>
      </c>
      <c r="BE12" s="93">
        <v>4.934488956989316</v>
      </c>
    </row>
    <row r="13" spans="1:57" ht="12" customHeight="1">
      <c r="A13" s="92">
        <v>2010</v>
      </c>
      <c r="B13" s="93">
        <f>4000*(C13/100)</f>
        <v>49.373346383014365</v>
      </c>
      <c r="C13" s="93">
        <v>1.2343336595753591</v>
      </c>
      <c r="D13" s="93">
        <f>479*(E13/100)</f>
        <v>0.2696841463294996</v>
      </c>
      <c r="E13" s="93">
        <v>0.056301491926826645</v>
      </c>
      <c r="F13" s="93">
        <f>115*(G13/100)</f>
        <v>4.16840943875757</v>
      </c>
      <c r="G13" s="93">
        <v>3.624703859789192</v>
      </c>
      <c r="H13" s="93">
        <f>179*(I13/100)</f>
        <v>3.246371479595501</v>
      </c>
      <c r="I13" s="93">
        <v>1.81361535172933</v>
      </c>
      <c r="J13" s="93">
        <f>56*(K13/100)</f>
        <v>1.0227877190666146</v>
      </c>
      <c r="K13" s="93">
        <v>1.8264066411903832</v>
      </c>
      <c r="L13" s="93">
        <f>79*(M13/100)</f>
        <v>1.3514266044232432</v>
      </c>
      <c r="M13" s="93">
        <v>1.710666587877523</v>
      </c>
      <c r="N13" s="93">
        <f>37*(O13/100)</f>
        <v>0.3984537205202427</v>
      </c>
      <c r="O13" s="93">
        <v>1.0769019473520074</v>
      </c>
      <c r="P13" s="93">
        <f>430*(Q13/100)</f>
        <v>137.32968087934356</v>
      </c>
      <c r="Q13" s="93">
        <v>31.93713508821943</v>
      </c>
      <c r="R13" s="93">
        <f>25*(S13/100)</f>
        <v>0</v>
      </c>
      <c r="S13" s="93">
        <v>0</v>
      </c>
      <c r="T13" s="93">
        <f>1080*(U13/100)</f>
        <v>56.614082461003804</v>
      </c>
      <c r="U13" s="94">
        <v>5.242044672315167</v>
      </c>
      <c r="V13" s="93">
        <f>680*(W13/100)</f>
        <v>0</v>
      </c>
      <c r="W13" s="94">
        <v>0</v>
      </c>
      <c r="X13" s="93">
        <f>21*(Y13/100)</f>
        <v>0.3481817874014889</v>
      </c>
      <c r="Y13" s="94">
        <v>1.6580085114356615</v>
      </c>
      <c r="Z13" s="93">
        <f>119*(AA13/100)</f>
        <v>0</v>
      </c>
      <c r="AA13" s="94">
        <v>0</v>
      </c>
      <c r="AB13" s="95" t="s">
        <v>39</v>
      </c>
      <c r="AC13" s="94">
        <v>0.7100628813121351</v>
      </c>
      <c r="AD13" s="93">
        <f>2.9*(AE13/100)</f>
        <v>0.15737764982211108</v>
      </c>
      <c r="AE13" s="94">
        <v>5.426815511107279</v>
      </c>
      <c r="AF13" s="93">
        <f>33*(AG13/100)</f>
        <v>0.02363835063476132</v>
      </c>
      <c r="AG13" s="94">
        <v>0.07163136555988278</v>
      </c>
      <c r="AH13" s="95" t="s">
        <v>39</v>
      </c>
      <c r="AI13" s="94">
        <v>1.951270252384449</v>
      </c>
      <c r="AJ13" s="93">
        <f>898*(AK13/100)</f>
        <v>16.436487195821808</v>
      </c>
      <c r="AK13" s="94">
        <v>1.8303437857262592</v>
      </c>
      <c r="AL13" s="93">
        <f>8.2*(AM13/100)</f>
        <v>0.3922676801931232</v>
      </c>
      <c r="AM13" s="94">
        <v>4.783752197477113</v>
      </c>
      <c r="AN13" s="93">
        <f>970*(AO13/100)</f>
        <v>17.28675444139389</v>
      </c>
      <c r="AO13" s="93">
        <v>1.7821396331333905</v>
      </c>
      <c r="AP13" s="93">
        <f>1740*(AQ13/100)</f>
        <v>63.543745179745976</v>
      </c>
      <c r="AQ13" s="93">
        <v>3.6519393781463205</v>
      </c>
      <c r="AR13" s="93">
        <f>400*(AS13/100)</f>
        <v>4.100568141171261</v>
      </c>
      <c r="AS13" s="93">
        <v>1.0251420352928153</v>
      </c>
      <c r="AT13" s="93">
        <f>23.4*(AU13/100)</f>
        <v>0.603488339978274</v>
      </c>
      <c r="AU13" s="93">
        <v>2.579009999907154</v>
      </c>
      <c r="AV13" s="93">
        <f>15.4*(AW13/100)</f>
        <v>0.33586084057357696</v>
      </c>
      <c r="AW13" s="93">
        <v>2.180914549179071</v>
      </c>
      <c r="AX13" s="93">
        <f>2.1*(AY13/100)</f>
        <v>0.03415210067343584</v>
      </c>
      <c r="AY13" s="93">
        <v>1.6262905082588492</v>
      </c>
      <c r="AZ13" s="93">
        <f>3820*(BA13/100)</f>
        <v>47.10698062879623</v>
      </c>
      <c r="BA13" s="93">
        <v>1.2331670321674406</v>
      </c>
      <c r="BB13" s="93">
        <f>189.7*(BC13/100)</f>
        <v>11.125670990617682</v>
      </c>
      <c r="BC13" s="93">
        <v>5.864876642392031</v>
      </c>
      <c r="BD13" s="93">
        <f>1240*(BE13/100)</f>
        <v>49.861976577098886</v>
      </c>
      <c r="BE13" s="93">
        <v>4.021127143314426</v>
      </c>
    </row>
    <row r="14" spans="1:57" ht="12" customHeight="1">
      <c r="A14" s="155" t="s">
        <v>79</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7" ht="12" customHeight="1">
      <c r="A15" s="92">
        <v>1970</v>
      </c>
      <c r="B15" s="93">
        <f>3200*(C15/100)</f>
        <v>569.0270698472825</v>
      </c>
      <c r="C15" s="93">
        <v>17.78209593272758</v>
      </c>
      <c r="D15" s="93">
        <f>394*(E15/100)</f>
        <v>0.08666530948420777</v>
      </c>
      <c r="E15" s="96">
        <v>0.021996271442692325</v>
      </c>
      <c r="F15" s="93">
        <f>98*(G15/100)</f>
        <v>0.09541829927990227</v>
      </c>
      <c r="G15" s="93">
        <v>0.09736561151010435</v>
      </c>
      <c r="H15" s="93">
        <f>145*(I15/100)</f>
        <v>64.64222344255776</v>
      </c>
      <c r="I15" s="93">
        <v>44.58084375348811</v>
      </c>
      <c r="J15" s="93">
        <f>51*(K15/100)</f>
        <v>17.58405839624847</v>
      </c>
      <c r="K15" s="93">
        <v>34.478545874997</v>
      </c>
      <c r="L15" s="93">
        <f>58*(M15/100)</f>
        <v>27.099788261093096</v>
      </c>
      <c r="M15" s="93">
        <v>46.72377286395361</v>
      </c>
      <c r="N15" s="93">
        <f>25*(O15/100)</f>
        <v>16.48654627096503</v>
      </c>
      <c r="O15" s="93">
        <v>65.94618508386012</v>
      </c>
      <c r="P15" s="93">
        <f>460*(Q15/100)</f>
        <v>25.9696353425693</v>
      </c>
      <c r="Q15" s="93">
        <v>5.645572900558544</v>
      </c>
      <c r="R15" s="93">
        <f>19*(S15/100)</f>
        <v>0</v>
      </c>
      <c r="S15" s="93">
        <v>0</v>
      </c>
      <c r="T15" s="93">
        <f>1240*(U15/100)</f>
        <v>177.90524932099905</v>
      </c>
      <c r="U15" s="94">
        <v>14.34719752588702</v>
      </c>
      <c r="V15" s="93">
        <f>510*(W15/100)</f>
        <v>24.378670290851858</v>
      </c>
      <c r="W15" s="94">
        <v>4.7801314295787956</v>
      </c>
      <c r="X15" s="93">
        <f>13.3*(Y15/100)</f>
        <v>8.729944627246605</v>
      </c>
      <c r="Y15" s="94">
        <v>65.6386814078692</v>
      </c>
      <c r="Z15" s="93">
        <f>106*(AA15/100)</f>
        <v>0.024398998156385816</v>
      </c>
      <c r="AA15" s="94">
        <v>0.023017922789043223</v>
      </c>
      <c r="AB15" s="95" t="s">
        <v>39</v>
      </c>
      <c r="AC15" s="94">
        <v>0.07953878742361559</v>
      </c>
      <c r="AD15" s="95" t="s">
        <v>39</v>
      </c>
      <c r="AE15" s="94">
        <v>0.24036481494866582</v>
      </c>
      <c r="AF15" s="93">
        <f>22*(AG15/100)</f>
        <v>0.005284087110178212</v>
      </c>
      <c r="AG15" s="97">
        <v>0.024018577773537324</v>
      </c>
      <c r="AH15" s="95" t="s">
        <v>39</v>
      </c>
      <c r="AI15" s="94">
        <v>0.06782595511051835</v>
      </c>
      <c r="AJ15" s="93">
        <f>300*(AK15/100)</f>
        <v>0.32874918664487784</v>
      </c>
      <c r="AK15" s="94">
        <v>0.10958306221495928</v>
      </c>
      <c r="AL15" s="95" t="s">
        <v>39</v>
      </c>
      <c r="AM15" s="94">
        <v>0.24700486545146558</v>
      </c>
      <c r="AN15" s="93">
        <f>960*(AO15/100)</f>
        <v>5.186690134305378</v>
      </c>
      <c r="AO15" s="93">
        <v>0.5402802223234768</v>
      </c>
      <c r="AP15" s="93">
        <f>1550*(AQ15/100)</f>
        <v>4.389665081553239</v>
      </c>
      <c r="AQ15" s="95">
        <v>0.28320419880988634</v>
      </c>
      <c r="AR15" s="93">
        <f>340*(AS15/100)</f>
        <v>0.5025254701469584</v>
      </c>
      <c r="AS15" s="93">
        <v>0.14780160886675248</v>
      </c>
      <c r="AT15" s="95" t="s">
        <v>39</v>
      </c>
      <c r="AU15" s="93">
        <v>0.08775002362199225</v>
      </c>
      <c r="AV15" s="95" t="s">
        <v>39</v>
      </c>
      <c r="AW15" s="93">
        <v>0.12892414968007412</v>
      </c>
      <c r="AX15" s="93">
        <f>1.7*(AY15/100)</f>
        <v>5.188283145356814E-06</v>
      </c>
      <c r="AY15" s="96">
        <v>0.00030519312619745964</v>
      </c>
      <c r="AZ15" s="93">
        <f>3670*(BA15/100)</f>
        <v>6.992893444546308</v>
      </c>
      <c r="BA15" s="93">
        <v>0.19054205570970867</v>
      </c>
      <c r="BB15" s="93">
        <f>124.4*(BC15/100)</f>
        <v>0.08811382542139012</v>
      </c>
      <c r="BC15" s="96">
        <v>0.07083104937410782</v>
      </c>
      <c r="BD15" s="93">
        <f>1260*(BE15/100)</f>
        <v>168.06631394017947</v>
      </c>
      <c r="BE15" s="93">
        <v>13.33859634445869</v>
      </c>
    </row>
    <row r="16" spans="1:57" ht="12" customHeight="1">
      <c r="A16" s="92">
        <v>2010</v>
      </c>
      <c r="B16" s="93">
        <f>4000*(C16/100)</f>
        <v>901.2346004537619</v>
      </c>
      <c r="C16" s="93">
        <v>22.530865011344048</v>
      </c>
      <c r="D16" s="93">
        <f>479*(E16/100)</f>
        <v>0.0309003237288578</v>
      </c>
      <c r="E16" s="95">
        <v>0.006451007041515198</v>
      </c>
      <c r="F16" s="93">
        <f>115*(G16/100)</f>
        <v>0.06687723754459453</v>
      </c>
      <c r="G16" s="93">
        <v>0.05815411960399524</v>
      </c>
      <c r="H16" s="93">
        <f>179*(I16/100)</f>
        <v>96.3251229287876</v>
      </c>
      <c r="I16" s="93">
        <v>53.8129178373115</v>
      </c>
      <c r="J16" s="93">
        <f>56*(K16/100)</f>
        <v>22.737289017201842</v>
      </c>
      <c r="K16" s="93">
        <v>40.60230181643186</v>
      </c>
      <c r="L16" s="93">
        <f>79*(M16/100)</f>
        <v>43.4102402660491</v>
      </c>
      <c r="M16" s="93">
        <v>54.949671222846966</v>
      </c>
      <c r="N16" s="93">
        <f>37*(O16/100)</f>
        <v>27.821312372064057</v>
      </c>
      <c r="O16" s="93">
        <v>75.19273614071366</v>
      </c>
      <c r="P16" s="93">
        <f>430*(Q16/100)</f>
        <v>19.623432583912763</v>
      </c>
      <c r="Q16" s="93">
        <v>4.563588973002968</v>
      </c>
      <c r="R16" s="93">
        <f>25*(S16/100)</f>
        <v>0</v>
      </c>
      <c r="S16" s="93">
        <v>0</v>
      </c>
      <c r="T16" s="93">
        <f>1080*(U16/100)</f>
        <v>88.40499955559102</v>
      </c>
      <c r="U16" s="94">
        <v>8.18564810699917</v>
      </c>
      <c r="V16" s="93">
        <f>680*(W16/100)</f>
        <v>11.80266001253729</v>
      </c>
      <c r="W16" s="94">
        <v>1.7356852959613662</v>
      </c>
      <c r="X16" s="93">
        <f>21*(Y16/100)</f>
        <v>15.294745742411925</v>
      </c>
      <c r="Y16" s="94">
        <v>72.83212258291393</v>
      </c>
      <c r="Z16" s="93">
        <f>119*(AA16/100)</f>
        <v>0.008673679881889516</v>
      </c>
      <c r="AA16" s="94">
        <v>0.007288806623436569</v>
      </c>
      <c r="AB16" s="93">
        <f>2.9*(AC16/100)</f>
        <v>0.0007183333003132412</v>
      </c>
      <c r="AC16" s="94">
        <v>0.02477011380390487</v>
      </c>
      <c r="AD16" s="95" t="s">
        <v>39</v>
      </c>
      <c r="AE16" s="94">
        <v>0.10415328347299097</v>
      </c>
      <c r="AF16" s="93">
        <f>33*(AG16/100)</f>
        <v>0.003233007255521229</v>
      </c>
      <c r="AG16" s="94">
        <v>0.009796991683397665</v>
      </c>
      <c r="AH16" s="93">
        <f>2.4*(AI16/100)</f>
        <v>0.00054129755963661</v>
      </c>
      <c r="AI16" s="94">
        <v>0.022554064984858752</v>
      </c>
      <c r="AJ16" s="93">
        <f>898*(AK16/100)</f>
        <v>0.22847654940656104</v>
      </c>
      <c r="AK16" s="94">
        <v>0.025442822873781853</v>
      </c>
      <c r="AL16" s="95" t="s">
        <v>39</v>
      </c>
      <c r="AM16" s="94">
        <v>0.1537912628452523</v>
      </c>
      <c r="AN16" s="93">
        <f>970*(AO16/100)</f>
        <v>2.5778617493680502</v>
      </c>
      <c r="AO16" s="93">
        <v>0.2657589432338196</v>
      </c>
      <c r="AP16" s="93">
        <f>1740*(AQ16/100)</f>
        <v>2.319213026284082</v>
      </c>
      <c r="AQ16" s="98">
        <v>0.1332881049588553</v>
      </c>
      <c r="AR16" s="93">
        <f>400*(AS16/100)</f>
        <v>0.2369109894992427</v>
      </c>
      <c r="AS16" s="93">
        <v>0.05922774737481067</v>
      </c>
      <c r="AT16" s="95" t="s">
        <v>39</v>
      </c>
      <c r="AU16" s="93">
        <v>0.1323060231827256</v>
      </c>
      <c r="AV16" s="93">
        <f>15.4*(AW16/100)</f>
        <v>0.009092759722242494</v>
      </c>
      <c r="AW16" s="93">
        <v>0.05904389430027593</v>
      </c>
      <c r="AX16" s="93">
        <f>2.1*(AY16/100)</f>
        <v>4.764371095149657E-06</v>
      </c>
      <c r="AY16" s="95">
        <v>0.00022687481405474552</v>
      </c>
      <c r="AZ16" s="93">
        <f>3820*(BA16/100)</f>
        <v>3.293078286098291</v>
      </c>
      <c r="BA16" s="93">
        <v>0.0862062378559762</v>
      </c>
      <c r="BB16" s="93">
        <f>189.7*(BC16/100)</f>
        <v>0.07699522025400507</v>
      </c>
      <c r="BC16" s="93">
        <v>0.04058788626990252</v>
      </c>
      <c r="BD16" s="93">
        <f>1240*(BE16/100)</f>
        <v>80.70077694394746</v>
      </c>
      <c r="BE16" s="93">
        <v>6.508127172898989</v>
      </c>
    </row>
    <row r="17" spans="1:57" ht="12" customHeight="1">
      <c r="A17" s="155" t="s">
        <v>80</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4"/>
    </row>
    <row r="18" spans="1:57" ht="12" customHeight="1">
      <c r="A18" s="92">
        <v>1970</v>
      </c>
      <c r="B18" s="93">
        <f>3200*(C18/100)</f>
        <v>98.83962923267052</v>
      </c>
      <c r="C18" s="93">
        <v>3.0887384135209537</v>
      </c>
      <c r="D18" s="93">
        <f>394*(E18/100)</f>
        <v>24.71449746906114</v>
      </c>
      <c r="E18" s="93">
        <v>6.272715093670341</v>
      </c>
      <c r="F18" s="93">
        <f>98*(G18/100)</f>
        <v>1.2959409570639497</v>
      </c>
      <c r="G18" s="93">
        <v>1.322388731697908</v>
      </c>
      <c r="H18" s="93">
        <f>145*(I18/100)</f>
        <v>0.4159272023300805</v>
      </c>
      <c r="I18" s="93">
        <v>0.28684634643453827</v>
      </c>
      <c r="J18" s="93">
        <f>51*(K18/100)</f>
        <v>0.06885380858992031</v>
      </c>
      <c r="K18" s="93">
        <v>0.13500746782337314</v>
      </c>
      <c r="L18" s="93">
        <f>58*(M18/100)</f>
        <v>0.19002485490451076</v>
      </c>
      <c r="M18" s="93">
        <v>0.327629060180191</v>
      </c>
      <c r="N18" s="93">
        <f>25*(O18/100)</f>
        <v>0.08856679691261228</v>
      </c>
      <c r="O18" s="93">
        <v>0.3542671876504491</v>
      </c>
      <c r="P18" s="93">
        <f>460*(Q18/100)</f>
        <v>0</v>
      </c>
      <c r="Q18" s="93">
        <v>0</v>
      </c>
      <c r="R18" s="93">
        <f>19*(S18/100)</f>
        <v>2.4060143198134027</v>
      </c>
      <c r="S18" s="93">
        <v>12.663233262175805</v>
      </c>
      <c r="T18" s="93">
        <f>1240*(U18/100)</f>
        <v>31.660685225559703</v>
      </c>
      <c r="U18" s="94">
        <v>2.5532810665773953</v>
      </c>
      <c r="V18" s="93">
        <f>510*(W18/100)</f>
        <v>49.958683529014564</v>
      </c>
      <c r="W18" s="94">
        <v>9.795820299806778</v>
      </c>
      <c r="X18" s="93">
        <f>13.3*(Y18/100)</f>
        <v>0.564968350274248</v>
      </c>
      <c r="Y18" s="94">
        <v>4.247882332889082</v>
      </c>
      <c r="Z18" s="93">
        <f>106*(AA18/100)</f>
        <v>49.11441068549102</v>
      </c>
      <c r="AA18" s="94">
        <v>46.33434970329342</v>
      </c>
      <c r="AB18" s="93">
        <f>2*(AC18/100)</f>
        <v>0.08560017973826595</v>
      </c>
      <c r="AC18" s="94">
        <v>4.280008986913297</v>
      </c>
      <c r="AD18" s="93">
        <f>2.3*(AE18/100)</f>
        <v>0.04739998944293644</v>
      </c>
      <c r="AE18" s="94">
        <v>2.060869106214628</v>
      </c>
      <c r="AF18" s="93">
        <f>22*(AG18/100)</f>
        <v>0.5973129377788564</v>
      </c>
      <c r="AG18" s="94">
        <v>2.7150588080857108</v>
      </c>
      <c r="AH18" s="93">
        <f>2*(AI18/100)</f>
        <v>0.1321797929955894</v>
      </c>
      <c r="AI18" s="94">
        <v>6.6089896497794705</v>
      </c>
      <c r="AJ18" s="93">
        <f>300*(AK18/100)</f>
        <v>34.082074468154126</v>
      </c>
      <c r="AK18" s="94">
        <v>11.36069148938471</v>
      </c>
      <c r="AL18" s="93">
        <f>9.5*(AM18/100)</f>
        <v>0</v>
      </c>
      <c r="AM18" s="94">
        <v>0</v>
      </c>
      <c r="AN18" s="93">
        <f>960*(AO18/100)</f>
        <v>22.451111255329902</v>
      </c>
      <c r="AO18" s="93">
        <v>2.338657422430198</v>
      </c>
      <c r="AP18" s="93">
        <f>1550*(AQ18/100)</f>
        <v>28.332974037103313</v>
      </c>
      <c r="AQ18" s="93">
        <v>1.827933808845375</v>
      </c>
      <c r="AR18" s="93">
        <f>340*(AS18/100)</f>
        <v>21.1642236610146</v>
      </c>
      <c r="AS18" s="93">
        <v>6.224771665004294</v>
      </c>
      <c r="AT18" s="93">
        <f>15.9*(AU18/100)</f>
        <v>0.4620221935018655</v>
      </c>
      <c r="AU18" s="93">
        <v>2.9057999591312296</v>
      </c>
      <c r="AV18" s="93">
        <f>12.7*(AW18/100)</f>
        <v>0.1646814345034189</v>
      </c>
      <c r="AW18" s="93">
        <v>1.2967042086883378</v>
      </c>
      <c r="AX18" s="93">
        <f>1.7*(AY18/100)</f>
        <v>0.09562276495023203</v>
      </c>
      <c r="AY18" s="93">
        <v>5.624868526484237</v>
      </c>
      <c r="AZ18" s="93">
        <f>3670*(BA18/100)</f>
        <v>350.13199534975934</v>
      </c>
      <c r="BA18" s="93">
        <v>9.54038134468009</v>
      </c>
      <c r="BB18" s="93">
        <f>124.4*(BC18/100)</f>
        <v>0.5298287383847654</v>
      </c>
      <c r="BC18" s="93">
        <v>0.4259073459684609</v>
      </c>
      <c r="BD18" s="93">
        <f>1260*(BE18/100)</f>
        <v>20.7313728234816</v>
      </c>
      <c r="BE18" s="93">
        <v>1.6453470494826667</v>
      </c>
    </row>
    <row r="19" spans="1:57" ht="12" customHeight="1">
      <c r="A19" s="92">
        <v>2010</v>
      </c>
      <c r="B19" s="93">
        <f>4000*(C19/100)</f>
        <v>112.59878560810915</v>
      </c>
      <c r="C19" s="93">
        <v>2.8149696402027287</v>
      </c>
      <c r="D19" s="93">
        <f>479*(E19/100)</f>
        <v>27.66409917814951</v>
      </c>
      <c r="E19" s="93">
        <v>5.775386049718061</v>
      </c>
      <c r="F19" s="93">
        <f>115*(G19/100)</f>
        <v>1.2820243675031013</v>
      </c>
      <c r="G19" s="93">
        <v>1.1148037978287837</v>
      </c>
      <c r="H19" s="93">
        <f>179*(I19/100)</f>
        <v>0.8636482058426619</v>
      </c>
      <c r="I19" s="93">
        <v>0.48248503119701786</v>
      </c>
      <c r="J19" s="93">
        <f>56*(K19/100)</f>
        <v>0.1478857488428512</v>
      </c>
      <c r="K19" s="93">
        <v>0.2640816943622343</v>
      </c>
      <c r="L19" s="93">
        <f>79*(M19/100)</f>
        <v>0.5513222366388123</v>
      </c>
      <c r="M19" s="93">
        <v>0.697876248909889</v>
      </c>
      <c r="N19" s="93">
        <f>37*(O19/100)</f>
        <v>0.1409987786674832</v>
      </c>
      <c r="O19" s="93">
        <v>0.38107778018238697</v>
      </c>
      <c r="P19" s="93">
        <f>430*(Q19/100)</f>
        <v>0</v>
      </c>
      <c r="Q19" s="93">
        <v>0</v>
      </c>
      <c r="R19" s="93">
        <f>25*(S19/100)</f>
        <v>2.835730588901492</v>
      </c>
      <c r="S19" s="93">
        <v>11.342922355605968</v>
      </c>
      <c r="T19" s="93">
        <f>1080*(U19/100)</f>
        <v>26.86396893829061</v>
      </c>
      <c r="U19" s="94">
        <v>2.4874045313232047</v>
      </c>
      <c r="V19" s="93">
        <f>680*(W19/100)</f>
        <v>53.53707614338168</v>
      </c>
      <c r="W19" s="94">
        <v>7.873099432850247</v>
      </c>
      <c r="X19" s="93">
        <f>21*(Y19/100)</f>
        <v>0.5620811877674413</v>
      </c>
      <c r="Y19" s="94">
        <v>2.6765770846068633</v>
      </c>
      <c r="Z19" s="93">
        <f>119*(AA19/100)</f>
        <v>49.92475176295413</v>
      </c>
      <c r="AA19" s="94">
        <v>41.95357291004549</v>
      </c>
      <c r="AB19" s="93">
        <f>2.9*(AC19/100)</f>
        <v>0.08120603259934223</v>
      </c>
      <c r="AC19" s="94">
        <v>2.800208020666973</v>
      </c>
      <c r="AD19" s="93">
        <f>2.9*(AE19/100)</f>
        <v>0.055723028326418206</v>
      </c>
      <c r="AE19" s="94">
        <v>1.9214837353937313</v>
      </c>
      <c r="AF19" s="93">
        <f>33*(AG19/100)</f>
        <v>0.630150280141754</v>
      </c>
      <c r="AG19" s="94">
        <v>1.9095463034598605</v>
      </c>
      <c r="AH19" s="93">
        <f>2.4*(AI19/100)</f>
        <v>0.15378163491370392</v>
      </c>
      <c r="AI19" s="94">
        <v>6.4075681214043305</v>
      </c>
      <c r="AJ19" s="93">
        <f>898*(AK19/100)</f>
        <v>36.574536945687356</v>
      </c>
      <c r="AK19" s="94">
        <v>4.072888301301488</v>
      </c>
      <c r="AL19" s="93">
        <f>8.2*(AM19/100)</f>
        <v>0</v>
      </c>
      <c r="AM19" s="94">
        <v>0</v>
      </c>
      <c r="AN19" s="93">
        <f>970*(AO19/100)</f>
        <v>22.574702218031824</v>
      </c>
      <c r="AO19" s="93">
        <v>2.3272888884568887</v>
      </c>
      <c r="AP19" s="93">
        <f>1740*(AQ19/100)</f>
        <v>30.846865015802862</v>
      </c>
      <c r="AQ19" s="93">
        <v>1.772808334241544</v>
      </c>
      <c r="AR19" s="93">
        <f>400*(AS19/100)</f>
        <v>22.545257025883732</v>
      </c>
      <c r="AS19" s="93">
        <v>5.636314256470933</v>
      </c>
      <c r="AT19" s="93">
        <f>23.4*(AU19/100)</f>
        <v>0.47988038802441046</v>
      </c>
      <c r="AU19" s="93">
        <v>2.050770888993207</v>
      </c>
      <c r="AV19" s="93">
        <f>15.4*(AW19/100)</f>
        <v>0.16345890640768937</v>
      </c>
      <c r="AW19" s="93">
        <v>1.061421470179801</v>
      </c>
      <c r="AX19" s="93">
        <f>2.1*(AY19/100)</f>
        <v>0.10498058721455515</v>
      </c>
      <c r="AY19" s="93">
        <v>4.999075581645483</v>
      </c>
      <c r="AZ19" s="93">
        <f>3820*(BA19/100)</f>
        <v>376.13013662309396</v>
      </c>
      <c r="BA19" s="93">
        <v>9.846338655054817</v>
      </c>
      <c r="BB19" s="93">
        <f>189.7*(BC19/100)</f>
        <v>0.6153335051714766</v>
      </c>
      <c r="BC19" s="93">
        <v>0.32437190573087854</v>
      </c>
      <c r="BD19" s="93">
        <f>1240*(BE19/100)</f>
        <v>34.52064511076831</v>
      </c>
      <c r="BE19" s="93">
        <v>2.7839229928038955</v>
      </c>
    </row>
    <row r="20" spans="1:57" ht="12" customHeight="1">
      <c r="A20" s="155" t="s">
        <v>40</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6"/>
    </row>
    <row r="21" spans="1:57" ht="12" customHeight="1">
      <c r="A21" s="92">
        <v>1970</v>
      </c>
      <c r="B21" s="93">
        <f>3200*(C21/100)</f>
        <v>36.508625486621135</v>
      </c>
      <c r="C21" s="93">
        <v>1.1408945464569105</v>
      </c>
      <c r="D21" s="93">
        <f>394*(E21/100)</f>
        <v>8.903989228695718</v>
      </c>
      <c r="E21" s="93">
        <v>2.2598957433237863</v>
      </c>
      <c r="F21" s="93">
        <f>98*(G21/100)</f>
        <v>0.6121805296718122</v>
      </c>
      <c r="G21" s="93">
        <v>0.6246740098691962</v>
      </c>
      <c r="H21" s="93">
        <f>145*(I21/100)</f>
        <v>0.08318154944595321</v>
      </c>
      <c r="I21" s="96">
        <v>0.05736658582479532</v>
      </c>
      <c r="J21" s="93">
        <f>51*(K21/100)</f>
        <v>0.007989219024573406</v>
      </c>
      <c r="K21" s="96">
        <v>0.015665135342300796</v>
      </c>
      <c r="L21" s="93">
        <f>58*(M21/100)</f>
        <v>0.01132282768646174</v>
      </c>
      <c r="M21" s="96">
        <v>0.019522116700796104</v>
      </c>
      <c r="N21" s="95" t="s">
        <v>39</v>
      </c>
      <c r="O21" s="93">
        <v>0.06430170729348683</v>
      </c>
      <c r="P21" s="93">
        <f>460*(Q21/100)</f>
        <v>0</v>
      </c>
      <c r="Q21" s="93">
        <v>0</v>
      </c>
      <c r="R21" s="93">
        <f>19*(S21/100)</f>
        <v>0.5958452502255844</v>
      </c>
      <c r="S21" s="93">
        <v>3.136027632766234</v>
      </c>
      <c r="T21" s="93">
        <f>1240*(U21/100)</f>
        <v>8.301016580357764</v>
      </c>
      <c r="U21" s="94">
        <v>0.6694368209965939</v>
      </c>
      <c r="V21" s="93">
        <f>510*(W21/100)</f>
        <v>9.530511156305188</v>
      </c>
      <c r="W21" s="94">
        <v>1.8687276777068995</v>
      </c>
      <c r="X21" s="93">
        <f>13.3*(Y21/100)</f>
        <v>0.15112895186675468</v>
      </c>
      <c r="Y21" s="94">
        <v>1.1363079087725916</v>
      </c>
      <c r="Z21" s="93">
        <f>106*(AA21/100)</f>
        <v>34.31376703140027</v>
      </c>
      <c r="AA21" s="97">
        <v>32.371478331509685</v>
      </c>
      <c r="AB21" s="95" t="s">
        <v>39</v>
      </c>
      <c r="AC21" s="97">
        <v>2.792957843727574</v>
      </c>
      <c r="AD21" s="95" t="s">
        <v>39</v>
      </c>
      <c r="AE21" s="97">
        <v>0.6711176138969518</v>
      </c>
      <c r="AF21" s="93">
        <f>22*(AG21/100)</f>
        <v>0.19361660638862113</v>
      </c>
      <c r="AG21" s="94">
        <v>0.8800754835846416</v>
      </c>
      <c r="AH21" s="93">
        <f>2*(AI21/100)</f>
        <v>0.03790006664582175</v>
      </c>
      <c r="AI21" s="94">
        <v>1.8950033322910877</v>
      </c>
      <c r="AJ21" s="93">
        <f>300*(AK21/100)</f>
        <v>25.826289275378404</v>
      </c>
      <c r="AK21" s="94">
        <v>8.6087630917928</v>
      </c>
      <c r="AL21" s="93">
        <f>9.5*(AM21/100)</f>
        <v>0</v>
      </c>
      <c r="AM21" s="94">
        <v>0</v>
      </c>
      <c r="AN21" s="93">
        <f>960*(AO21/100)</f>
        <v>12.808622182799676</v>
      </c>
      <c r="AO21" s="93">
        <v>1.3342314773749662</v>
      </c>
      <c r="AP21" s="93">
        <f>1550*(AQ21/100)</f>
        <v>12.003084871041278</v>
      </c>
      <c r="AQ21" s="93">
        <v>0.7743925723252437</v>
      </c>
      <c r="AR21" s="93">
        <f>340*(AS21/100)</f>
        <v>8.587966061220861</v>
      </c>
      <c r="AS21" s="93">
        <v>2.525872370947312</v>
      </c>
      <c r="AT21" s="93">
        <f>15.9*(AU21/100)</f>
        <v>0.11161331620714836</v>
      </c>
      <c r="AU21" s="96">
        <v>0.701970542183323</v>
      </c>
      <c r="AV21" s="95" t="s">
        <v>39</v>
      </c>
      <c r="AW21" s="96">
        <v>0.3839121965017248</v>
      </c>
      <c r="AX21" s="93">
        <f>1.7*(AY21/100)</f>
        <v>0.031916128303462785</v>
      </c>
      <c r="AY21" s="96">
        <v>1.8774193119683993</v>
      </c>
      <c r="AZ21" s="93">
        <f>3670*(BA21/100)</f>
        <v>153.08508530892718</v>
      </c>
      <c r="BA21" s="93">
        <v>4.171255730488479</v>
      </c>
      <c r="BB21" s="93">
        <f>124.4*(BC21/100)</f>
        <v>0.16705889245965438</v>
      </c>
      <c r="BC21" s="93">
        <v>0.13429171419586364</v>
      </c>
      <c r="BD21" s="93">
        <f>1260*(BE21/100)</f>
        <v>0.9073532424674564</v>
      </c>
      <c r="BE21" s="96">
        <v>0.07201216210059178</v>
      </c>
    </row>
    <row r="22" spans="1:57" ht="12" customHeight="1">
      <c r="A22" s="92">
        <v>2010</v>
      </c>
      <c r="B22" s="93">
        <f>4000*(C22/100)</f>
        <v>26.92842684216401</v>
      </c>
      <c r="C22" s="93">
        <v>0.6732106710541003</v>
      </c>
      <c r="D22" s="93">
        <f>479*(E22/100)</f>
        <v>6.765704451498257</v>
      </c>
      <c r="E22" s="93">
        <v>1.4124643948848137</v>
      </c>
      <c r="F22" s="93">
        <f>115*(G22/100)</f>
        <v>0.4339302460154688</v>
      </c>
      <c r="G22" s="93">
        <v>0.3773306487091033</v>
      </c>
      <c r="H22" s="93">
        <f>179*(I22/100)</f>
        <v>0.057365259576680525</v>
      </c>
      <c r="I22" s="95">
        <v>0.032047631048424875</v>
      </c>
      <c r="J22" s="93">
        <f>56*(K22/100)</f>
        <v>0.00601867761848471</v>
      </c>
      <c r="K22" s="95">
        <v>0.010747638604436982</v>
      </c>
      <c r="L22" s="93">
        <f>79*(M22/100)</f>
        <v>0.007984458461004984</v>
      </c>
      <c r="M22" s="95">
        <v>0.010106909444310107</v>
      </c>
      <c r="N22" s="93">
        <f>37*(O22/100)</f>
        <v>0.010154213686642453</v>
      </c>
      <c r="O22" s="95">
        <v>0.027443820774709336</v>
      </c>
      <c r="P22" s="93">
        <f>430*(Q22/100)</f>
        <v>0</v>
      </c>
      <c r="Q22" s="93">
        <v>0</v>
      </c>
      <c r="R22" s="93">
        <f>25*(S22/100)</f>
        <v>0.5160294758908001</v>
      </c>
      <c r="S22" s="93">
        <v>2.0641179035632002</v>
      </c>
      <c r="T22" s="93">
        <f>1080*(U22/100)</f>
        <v>5.161201035985263</v>
      </c>
      <c r="U22" s="94">
        <v>0.47788898481345027</v>
      </c>
      <c r="V22" s="93">
        <f>680*(W22/100)</f>
        <v>7.222499350737111</v>
      </c>
      <c r="W22" s="94">
        <v>1.0621322574613399</v>
      </c>
      <c r="X22" s="93">
        <f>21*(Y22/100)</f>
        <v>0.11737901847184107</v>
      </c>
      <c r="Y22" s="94">
        <v>0.558947707008767</v>
      </c>
      <c r="Z22" s="93">
        <f>119*(AA22/100)</f>
        <v>28.761594228481997</v>
      </c>
      <c r="AA22" s="94">
        <v>24.169406914690754</v>
      </c>
      <c r="AB22" s="93">
        <f>2.9*(AC22/100)</f>
        <v>0.040919360926053</v>
      </c>
      <c r="AC22" s="94">
        <v>1.4110124457259656</v>
      </c>
      <c r="AD22" s="95" t="s">
        <v>39</v>
      </c>
      <c r="AE22" s="94">
        <v>0.35102260069916646</v>
      </c>
      <c r="AF22" s="93">
        <f>33*(AG22/100)</f>
        <v>0.13068105374528433</v>
      </c>
      <c r="AG22" s="94">
        <v>0.39600319316752824</v>
      </c>
      <c r="AH22" s="93">
        <f>2.4*(AI22/100)</f>
        <v>0.0273466834596445</v>
      </c>
      <c r="AI22" s="94">
        <v>1.1394451441518543</v>
      </c>
      <c r="AJ22" s="93">
        <f>898*(AK22/100)</f>
        <v>22.317965359245125</v>
      </c>
      <c r="AK22" s="94">
        <v>2.4852968106063615</v>
      </c>
      <c r="AL22" s="93">
        <f>8.2*(AM22/100)</f>
        <v>0</v>
      </c>
      <c r="AM22" s="94">
        <v>0</v>
      </c>
      <c r="AN22" s="93">
        <f>970*(AO22/100)</f>
        <v>9.622197659585778</v>
      </c>
      <c r="AO22" s="93">
        <v>0.9919791401634823</v>
      </c>
      <c r="AP22" s="93">
        <f>1740*(AQ22/100)</f>
        <v>9.187407322197563</v>
      </c>
      <c r="AQ22" s="93">
        <v>0.5280119150688254</v>
      </c>
      <c r="AR22" s="93">
        <f>400*(AS22/100)</f>
        <v>6.007106346361694</v>
      </c>
      <c r="AS22" s="93">
        <v>1.5017765865904236</v>
      </c>
      <c r="AT22" s="93">
        <f>23.4*(AU22/100)</f>
        <v>0.08175601371026224</v>
      </c>
      <c r="AU22" s="93">
        <v>0.3493846739754797</v>
      </c>
      <c r="AV22" s="95" t="s">
        <v>39</v>
      </c>
      <c r="AW22" s="93">
        <v>0.203255919295169</v>
      </c>
      <c r="AX22" s="93">
        <f>2.1*(AY22/100)</f>
        <v>0.02456535119607843</v>
      </c>
      <c r="AY22" s="93">
        <v>1.1697786283846872</v>
      </c>
      <c r="AZ22" s="93">
        <f>3820*(BA22/100)</f>
        <v>112.17908070034444</v>
      </c>
      <c r="BA22" s="93">
        <v>2.9366251492236763</v>
      </c>
      <c r="BB22" s="93">
        <f>189.7*(BC22/100)</f>
        <v>0.12378622431452548</v>
      </c>
      <c r="BC22" s="93">
        <v>0.06525367649685054</v>
      </c>
      <c r="BD22" s="93">
        <f>1240*(BE22/100)</f>
        <v>0.7666079065782619</v>
      </c>
      <c r="BE22" s="95">
        <v>0.06182321827244047</v>
      </c>
    </row>
    <row r="23" spans="1:57" ht="12" customHeight="1">
      <c r="A23" s="155" t="s">
        <v>41</v>
      </c>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6"/>
    </row>
    <row r="24" spans="1:57" ht="12" customHeight="1">
      <c r="A24" s="92">
        <v>1970</v>
      </c>
      <c r="B24" s="93">
        <f>3200*(C24/100)</f>
        <v>62.331003746049404</v>
      </c>
      <c r="C24" s="93">
        <v>1.9478438670640439</v>
      </c>
      <c r="D24" s="93">
        <f>394*(E24/100)</f>
        <v>15.810508240365433</v>
      </c>
      <c r="E24" s="93">
        <v>4.012819350346557</v>
      </c>
      <c r="F24" s="93">
        <f>98*(G24/100)</f>
        <v>0.6837604273921378</v>
      </c>
      <c r="G24" s="93">
        <v>0.6977147218287121</v>
      </c>
      <c r="H24" s="93">
        <f>145*(I24/100)</f>
        <v>0.3327456528841275</v>
      </c>
      <c r="I24" s="93">
        <v>0.2294797606097431</v>
      </c>
      <c r="J24" s="93">
        <f>51*(K24/100)</f>
        <v>0.06086458956534689</v>
      </c>
      <c r="K24" s="93">
        <v>0.11934233248107233</v>
      </c>
      <c r="L24" s="93">
        <f>58*(M24/100)</f>
        <v>0.17870202721804898</v>
      </c>
      <c r="M24" s="93">
        <v>0.30810694347939477</v>
      </c>
      <c r="N24" s="93">
        <f>25*(O24/100)</f>
        <v>0.07249137008924061</v>
      </c>
      <c r="O24" s="93">
        <v>0.28996548035696246</v>
      </c>
      <c r="P24" s="93">
        <f>460*(Q24/100)</f>
        <v>0</v>
      </c>
      <c r="Q24" s="93">
        <v>0</v>
      </c>
      <c r="R24" s="93">
        <f>19*(S24/100)</f>
        <v>1.8101690695878179</v>
      </c>
      <c r="S24" s="93">
        <v>9.527205629409567</v>
      </c>
      <c r="T24" s="93">
        <f>1240*(U24/100)</f>
        <v>23.359668645201932</v>
      </c>
      <c r="U24" s="94">
        <v>1.8838442455808009</v>
      </c>
      <c r="V24" s="93">
        <f>510*(W24/100)</f>
        <v>40.428172372709355</v>
      </c>
      <c r="W24" s="94">
        <v>7.927092622099874</v>
      </c>
      <c r="X24" s="93">
        <f>13.3*(Y24/100)</f>
        <v>0.4138393984074933</v>
      </c>
      <c r="Y24" s="94">
        <v>3.111574424116491</v>
      </c>
      <c r="Z24" s="93">
        <f>106*(AA24/100)</f>
        <v>14.800643654090749</v>
      </c>
      <c r="AA24" s="94">
        <v>13.962871371783725</v>
      </c>
      <c r="AB24" s="95" t="s">
        <v>39</v>
      </c>
      <c r="AC24" s="94">
        <v>1.4870511431857238</v>
      </c>
      <c r="AD24" s="95" t="s">
        <v>39</v>
      </c>
      <c r="AE24" s="94">
        <v>1.3897514923176768</v>
      </c>
      <c r="AF24" s="93">
        <f>22*(AG24/100)</f>
        <v>0.4036963313902356</v>
      </c>
      <c r="AG24" s="94">
        <v>1.834983324501071</v>
      </c>
      <c r="AH24" s="93">
        <f>2*(AI24/100)</f>
        <v>0.09427972634976767</v>
      </c>
      <c r="AI24" s="94">
        <v>4.713986317488383</v>
      </c>
      <c r="AJ24" s="93">
        <f>300*(AK24/100)</f>
        <v>8.255785192775715</v>
      </c>
      <c r="AK24" s="94">
        <v>2.751928397591905</v>
      </c>
      <c r="AL24" s="93">
        <f>9.5*(AM24/100)</f>
        <v>0</v>
      </c>
      <c r="AM24" s="94">
        <v>0</v>
      </c>
      <c r="AN24" s="93">
        <f>960*(AO24/100)</f>
        <v>9.642489072530235</v>
      </c>
      <c r="AO24" s="93">
        <v>1.0044259450552329</v>
      </c>
      <c r="AP24" s="93">
        <f>1550*(AQ24/100)</f>
        <v>16.329889166062035</v>
      </c>
      <c r="AQ24" s="93">
        <v>1.0535412365201313</v>
      </c>
      <c r="AR24" s="93">
        <f>340*(AS24/100)</f>
        <v>12.576257599793735</v>
      </c>
      <c r="AS24" s="93">
        <v>3.698899294056981</v>
      </c>
      <c r="AT24" s="93">
        <f>15.9*(AU24/100)</f>
        <v>0.3504088772947171</v>
      </c>
      <c r="AU24" s="93">
        <v>2.2038294169479062</v>
      </c>
      <c r="AV24" s="93">
        <f>12.7*(AW24/100)</f>
        <v>0.1159245855476998</v>
      </c>
      <c r="AW24" s="93">
        <v>0.9127920121866127</v>
      </c>
      <c r="AX24" s="93">
        <f>1.7*(AY24/100)</f>
        <v>0.06370663664676925</v>
      </c>
      <c r="AY24" s="93">
        <v>3.7474492145158385</v>
      </c>
      <c r="AZ24" s="93">
        <f>3670*(BA24/100)</f>
        <v>197.0469100408323</v>
      </c>
      <c r="BA24" s="93">
        <v>5.369125614191616</v>
      </c>
      <c r="BB24" s="93">
        <f>124.4*(BC24/100)</f>
        <v>0.36276984592511097</v>
      </c>
      <c r="BC24" s="93">
        <v>0.29161563177259725</v>
      </c>
      <c r="BD24" s="93">
        <f>1260*(BE24/100)</f>
        <v>19.824019581014145</v>
      </c>
      <c r="BE24" s="93">
        <v>1.573334887382075</v>
      </c>
    </row>
    <row r="25" spans="1:57" ht="12" customHeight="1">
      <c r="A25" s="92">
        <v>2010</v>
      </c>
      <c r="B25" s="93">
        <f>4000*(C25/100)</f>
        <v>85.67035876594512</v>
      </c>
      <c r="C25" s="93">
        <v>2.1417589691486283</v>
      </c>
      <c r="D25" s="93">
        <f>479*(E25/100)</f>
        <v>20.898394726651258</v>
      </c>
      <c r="E25" s="93">
        <v>4.362921654833248</v>
      </c>
      <c r="F25" s="93">
        <f>115*(G25/100)</f>
        <v>0.8480941214876321</v>
      </c>
      <c r="G25" s="93">
        <v>0.7374731491196801</v>
      </c>
      <c r="H25" s="93">
        <f>179*(I25/100)</f>
        <v>0.8062829462659814</v>
      </c>
      <c r="I25" s="93">
        <v>0.45043740014859296</v>
      </c>
      <c r="J25" s="93">
        <f>56*(K25/100)</f>
        <v>0.14186707122436648</v>
      </c>
      <c r="K25" s="93">
        <v>0.25333405575779727</v>
      </c>
      <c r="L25" s="93">
        <f>79*(M25/100)</f>
        <v>0.5433377781778077</v>
      </c>
      <c r="M25" s="93">
        <v>0.6877693394655794</v>
      </c>
      <c r="N25" s="93">
        <f>37*(O25/100)</f>
        <v>0.13084456498084077</v>
      </c>
      <c r="O25" s="93">
        <v>0.3536339594076777</v>
      </c>
      <c r="P25" s="93">
        <f>430*(Q25/100)</f>
        <v>0</v>
      </c>
      <c r="Q25" s="93">
        <v>0</v>
      </c>
      <c r="R25" s="93">
        <f>25*(S25/100)</f>
        <v>2.3197011130106926</v>
      </c>
      <c r="S25" s="93">
        <v>9.27880445204277</v>
      </c>
      <c r="T25" s="93">
        <f>1080*(U25/100)</f>
        <v>21.70276790230535</v>
      </c>
      <c r="U25" s="94">
        <v>2.0095155465097547</v>
      </c>
      <c r="V25" s="93">
        <f>680*(W25/100)</f>
        <v>46.31457679264459</v>
      </c>
      <c r="W25" s="94">
        <v>6.81096717538891</v>
      </c>
      <c r="X25" s="93">
        <f>21*(Y25/100)</f>
        <v>0.4447021692956002</v>
      </c>
      <c r="Y25" s="94">
        <v>2.1176293775980963</v>
      </c>
      <c r="Z25" s="93">
        <f>119*(AA25/100)</f>
        <v>21.163157534472113</v>
      </c>
      <c r="AA25" s="94">
        <v>17.784165995354716</v>
      </c>
      <c r="AB25" s="95" t="s">
        <v>39</v>
      </c>
      <c r="AC25" s="94">
        <v>1.3891955749410076</v>
      </c>
      <c r="AD25" s="93">
        <f>2.9*(AE25/100)</f>
        <v>0.04554337290614239</v>
      </c>
      <c r="AE25" s="94">
        <v>1.5704611346945654</v>
      </c>
      <c r="AF25" s="93">
        <f>33*(AG25/100)</f>
        <v>0.4994692263964697</v>
      </c>
      <c r="AG25" s="94">
        <v>1.5135431102923325</v>
      </c>
      <c r="AH25" s="93">
        <f>2.4*(AI25/100)</f>
        <v>0.12643495145405942</v>
      </c>
      <c r="AI25" s="94">
        <v>5.268122977252475</v>
      </c>
      <c r="AJ25" s="93">
        <f>898*(AK25/100)</f>
        <v>14.256571586442227</v>
      </c>
      <c r="AK25" s="94">
        <v>1.5875914906951256</v>
      </c>
      <c r="AL25" s="93">
        <f>8.2*(AM25/100)</f>
        <v>0</v>
      </c>
      <c r="AM25" s="94">
        <v>0</v>
      </c>
      <c r="AN25" s="93">
        <f>970*(AO25/100)</f>
        <v>12.952504558446034</v>
      </c>
      <c r="AO25" s="93">
        <v>1.3353097482934055</v>
      </c>
      <c r="AP25" s="93">
        <f>1740*(AQ25/100)</f>
        <v>21.659457693605308</v>
      </c>
      <c r="AQ25" s="93">
        <v>1.2447964191727188</v>
      </c>
      <c r="AR25" s="93">
        <f>400*(AS25/100)</f>
        <v>16.538150679522044</v>
      </c>
      <c r="AS25" s="93">
        <v>4.134537669880511</v>
      </c>
      <c r="AT25" s="93">
        <f>23.4*(AU25/100)</f>
        <v>0.39812437431414827</v>
      </c>
      <c r="AU25" s="93">
        <v>1.701386215017728</v>
      </c>
      <c r="AV25" s="93">
        <f>15.4*(AW25/100)</f>
        <v>0.13215749483623337</v>
      </c>
      <c r="AW25" s="93">
        <v>0.8581655508846323</v>
      </c>
      <c r="AX25" s="93">
        <f>2.1*(AY25/100)</f>
        <v>0.08041523601847674</v>
      </c>
      <c r="AY25" s="93">
        <v>3.8292969532607968</v>
      </c>
      <c r="AZ25" s="93">
        <f>3820*(BA25/100)</f>
        <v>263.9510559227495</v>
      </c>
      <c r="BA25" s="93">
        <v>6.909713505831139</v>
      </c>
      <c r="BB25" s="93">
        <f>189.7*(BC25/100)</f>
        <v>0.4915472808569511</v>
      </c>
      <c r="BC25" s="93">
        <v>0.259118229234028</v>
      </c>
      <c r="BD25" s="93">
        <f>1240*(BE25/100)</f>
        <v>33.75403720419005</v>
      </c>
      <c r="BE25" s="93">
        <v>2.7220997745314555</v>
      </c>
    </row>
    <row r="26" spans="1:57" ht="12" customHeight="1">
      <c r="A26" s="152" t="s">
        <v>42</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4"/>
    </row>
    <row r="27" spans="1:57" ht="12" customHeight="1">
      <c r="A27" s="92">
        <v>1970</v>
      </c>
      <c r="B27" s="93">
        <f>3200*(C27/100)</f>
        <v>94.49561460312836</v>
      </c>
      <c r="C27" s="93">
        <v>2.9529879563477612</v>
      </c>
      <c r="D27" s="93">
        <f>394*(E27/100)</f>
        <v>8.347065929633427</v>
      </c>
      <c r="E27" s="93">
        <v>2.1185446521912255</v>
      </c>
      <c r="F27" s="93">
        <f>98*(G27/100)</f>
        <v>5.163564991408597</v>
      </c>
      <c r="G27" s="93">
        <v>5.268943868784283</v>
      </c>
      <c r="H27" s="93">
        <f>145*(I27/100)</f>
        <v>5.197697058726347</v>
      </c>
      <c r="I27" s="93">
        <v>3.584618661190584</v>
      </c>
      <c r="J27" s="93">
        <f>51*(K27/100)</f>
        <v>0.990796978775893</v>
      </c>
      <c r="K27" s="93">
        <v>1.9427391740703785</v>
      </c>
      <c r="L27" s="93">
        <f>58*(M27/100)</f>
        <v>2.3168455352907023</v>
      </c>
      <c r="M27" s="93">
        <v>3.99456126774259</v>
      </c>
      <c r="N27" s="93">
        <f>25*(O27/100)</f>
        <v>1.5932685779640527</v>
      </c>
      <c r="O27" s="93">
        <v>6.373074311856211</v>
      </c>
      <c r="P27" s="93">
        <f>460*(Q27/100)</f>
        <v>0</v>
      </c>
      <c r="Q27" s="93">
        <v>0</v>
      </c>
      <c r="R27" s="93">
        <f>19*(S27/100)</f>
        <v>2.671963066950481</v>
      </c>
      <c r="S27" s="93">
        <v>14.06296351026569</v>
      </c>
      <c r="T27" s="93">
        <f>1240*(U27/100)</f>
        <v>0.16322238192978902</v>
      </c>
      <c r="U27" s="97">
        <v>0.01316309531691847</v>
      </c>
      <c r="V27" s="93">
        <f>510*(W27/100)</f>
        <v>0.3169682731031986</v>
      </c>
      <c r="W27" s="94">
        <v>0.0621506417849409</v>
      </c>
      <c r="X27" s="93">
        <f>13.3*(Y27/100)</f>
        <v>0.8349385333573978</v>
      </c>
      <c r="Y27" s="94">
        <v>6.277733333514268</v>
      </c>
      <c r="Z27" s="93">
        <f>106*(AA27/100)</f>
        <v>0.046638478310411645</v>
      </c>
      <c r="AA27" s="97">
        <v>0.04399856444378457</v>
      </c>
      <c r="AB27" s="93">
        <f>2*(AC27/100)</f>
        <v>0.10319193818218007</v>
      </c>
      <c r="AC27" s="94">
        <v>5.159596909109004</v>
      </c>
      <c r="AD27" s="95" t="s">
        <v>39</v>
      </c>
      <c r="AE27" s="94">
        <v>1.419456270172359</v>
      </c>
      <c r="AF27" s="93">
        <f>22*(AG27/100)</f>
        <v>1.041825942637713</v>
      </c>
      <c r="AG27" s="94">
        <v>4.735572466535059</v>
      </c>
      <c r="AH27" s="93">
        <f>2*(AI27/100)</f>
        <v>0.06840582654508974</v>
      </c>
      <c r="AI27" s="94">
        <v>3.420291327254487</v>
      </c>
      <c r="AJ27" s="93">
        <f>300*(AK27/100)</f>
        <v>57.19826716407593</v>
      </c>
      <c r="AK27" s="94">
        <v>19.066089054691975</v>
      </c>
      <c r="AL27" s="93">
        <f>9.5*(AM27/100)</f>
        <v>0</v>
      </c>
      <c r="AM27" s="94">
        <v>0</v>
      </c>
      <c r="AN27" s="93">
        <f>960*(AO27/100)</f>
        <v>32.995727952546545</v>
      </c>
      <c r="AO27" s="93">
        <v>3.437054995056932</v>
      </c>
      <c r="AP27" s="93">
        <f>1550*(AQ27/100)</f>
        <v>76.01594286885927</v>
      </c>
      <c r="AQ27" s="93">
        <v>4.9042543786360815</v>
      </c>
      <c r="AR27" s="93">
        <f>340*(AS27/100)</f>
        <v>40.683823963823784</v>
      </c>
      <c r="AS27" s="93">
        <v>11.965830577595229</v>
      </c>
      <c r="AT27" s="93">
        <f>15.9*(AU27/100)</f>
        <v>1.4886223845156605</v>
      </c>
      <c r="AU27" s="93">
        <v>9.36240493406076</v>
      </c>
      <c r="AV27" s="93">
        <f>12.7*(AW27/100)</f>
        <v>0.7233410045454898</v>
      </c>
      <c r="AW27" s="93">
        <v>5.6955984609881085</v>
      </c>
      <c r="AX27" s="93">
        <f>1.7*(AY27/100)</f>
        <v>0.25476528406226334</v>
      </c>
      <c r="AY27" s="93">
        <v>14.986193180133137</v>
      </c>
      <c r="AZ27" s="93">
        <f>3670*(BA27/100)</f>
        <v>277.82501881872065</v>
      </c>
      <c r="BA27" s="93">
        <v>7.570164000510099</v>
      </c>
      <c r="BB27" s="93">
        <f>124.4*(BC27/100)</f>
        <v>8.310416802756338</v>
      </c>
      <c r="BC27" s="93">
        <v>6.680399359128889</v>
      </c>
      <c r="BD27" s="93">
        <f>1260*(BE27/100)</f>
        <v>3.128928272352958</v>
      </c>
      <c r="BE27" s="93">
        <v>0.24832764066293317</v>
      </c>
    </row>
    <row r="28" spans="1:57" ht="12" customHeight="1">
      <c r="A28" s="92">
        <v>2010</v>
      </c>
      <c r="B28" s="93">
        <f>4000*(C28/100)</f>
        <v>136.50585704772078</v>
      </c>
      <c r="C28" s="93">
        <v>3.4126464261930196</v>
      </c>
      <c r="D28" s="93">
        <f>479*(E28/100)</f>
        <v>11.336149590660309</v>
      </c>
      <c r="E28" s="93">
        <v>2.3666283070272045</v>
      </c>
      <c r="F28" s="93">
        <f>115*(G28/100)</f>
        <v>7.385456953875118</v>
      </c>
      <c r="G28" s="93">
        <v>6.422136481630537</v>
      </c>
      <c r="H28" s="93">
        <f>179*(I28/100)</f>
        <v>7.274442931899667</v>
      </c>
      <c r="I28" s="93">
        <v>4.06393459882663</v>
      </c>
      <c r="J28" s="93">
        <f>56*(K28/100)</f>
        <v>1.3323035656973266</v>
      </c>
      <c r="K28" s="93">
        <v>2.3791135101737972</v>
      </c>
      <c r="L28" s="93">
        <f>79*(M28/100)</f>
        <v>3.6366881173339136</v>
      </c>
      <c r="M28" s="93">
        <v>4.603402680169511</v>
      </c>
      <c r="N28" s="93">
        <f>37*(O28/100)</f>
        <v>1.9408135230212218</v>
      </c>
      <c r="O28" s="93">
        <v>5.24544195411141</v>
      </c>
      <c r="P28" s="93">
        <f>430*(Q28/100)</f>
        <v>0</v>
      </c>
      <c r="Q28" s="93">
        <v>0</v>
      </c>
      <c r="R28" s="93">
        <f>25*(S28/100)</f>
        <v>4.047389508913478</v>
      </c>
      <c r="S28" s="93">
        <v>16.189558035653913</v>
      </c>
      <c r="T28" s="93">
        <f>1080*(U28/100)</f>
        <v>0.4704409992775963</v>
      </c>
      <c r="U28" s="94">
        <v>0.04355935178496262</v>
      </c>
      <c r="V28" s="93">
        <f>680*(W28/100)</f>
        <v>0.9086459578417628</v>
      </c>
      <c r="W28" s="94">
        <v>0.13362440556496513</v>
      </c>
      <c r="X28" s="93">
        <f>21*(Y28/100)</f>
        <v>1.376957631441547</v>
      </c>
      <c r="Y28" s="94">
        <v>6.556941102102605</v>
      </c>
      <c r="Z28" s="93">
        <f>119*(AA28/100)</f>
        <v>0.11109484935429988</v>
      </c>
      <c r="AA28" s="94">
        <v>0.09335701626411755</v>
      </c>
      <c r="AB28" s="93">
        <f>2.9*(AC28/100)</f>
        <v>0.14839119866521444</v>
      </c>
      <c r="AC28" s="94">
        <v>5.1169378850073945</v>
      </c>
      <c r="AD28" s="95" t="s">
        <v>39</v>
      </c>
      <c r="AE28" s="94">
        <v>2.113704454022093</v>
      </c>
      <c r="AF28" s="93">
        <f>33*(AG28/100)</f>
        <v>1.4076989279155276</v>
      </c>
      <c r="AG28" s="94">
        <v>4.265754327016751</v>
      </c>
      <c r="AH28" s="93">
        <f>2.4*(AI28/100)</f>
        <v>0.0975477640120201</v>
      </c>
      <c r="AI28" s="94">
        <v>4.064490167167505</v>
      </c>
      <c r="AJ28" s="93">
        <f>898*(AK28/100)</f>
        <v>73.38110220688958</v>
      </c>
      <c r="AK28" s="94">
        <v>8.171614945087926</v>
      </c>
      <c r="AL28" s="93">
        <f>8.2*(AM28/100)</f>
        <v>0</v>
      </c>
      <c r="AM28" s="94">
        <v>0</v>
      </c>
      <c r="AN28" s="93">
        <f>970*(AO28/100)</f>
        <v>44.74092210596814</v>
      </c>
      <c r="AO28" s="93">
        <v>4.61246619649156</v>
      </c>
      <c r="AP28" s="93">
        <f>1740*(AQ28/100)</f>
        <v>115.9630312108661</v>
      </c>
      <c r="AQ28" s="93">
        <v>6.664542023612994</v>
      </c>
      <c r="AR28" s="93">
        <f>400*(AS28/100)</f>
        <v>58.69940609946006</v>
      </c>
      <c r="AS28" s="93">
        <v>14.674851524865016</v>
      </c>
      <c r="AT28" s="93">
        <f>23.4*(AU28/100)</f>
        <v>1.8259949352921039</v>
      </c>
      <c r="AU28" s="93">
        <v>7.803397159367965</v>
      </c>
      <c r="AV28" s="93">
        <f>15.4*(AW28/100)</f>
        <v>0.8529774351900443</v>
      </c>
      <c r="AW28" s="93">
        <v>5.538814514221067</v>
      </c>
      <c r="AX28" s="93">
        <f>2.1*(AY28/100)</f>
        <v>0.42773886415916385</v>
      </c>
      <c r="AY28" s="93">
        <v>20.36851734091256</v>
      </c>
      <c r="AZ28" s="93">
        <f>3820*(BA28/100)</f>
        <v>387.0084860440425</v>
      </c>
      <c r="BA28" s="93">
        <v>10.131112200105825</v>
      </c>
      <c r="BB28" s="93">
        <f>189.7*(BC28/100)</f>
        <v>13.497036344768647</v>
      </c>
      <c r="BC28" s="93">
        <v>7.114937451116841</v>
      </c>
      <c r="BD28" s="93">
        <f>1240*(BE28/100)</f>
        <v>4.1540175982121355</v>
      </c>
      <c r="BE28" s="93">
        <v>0.33500141921065607</v>
      </c>
    </row>
    <row r="29" spans="1:57" ht="12" customHeight="1">
      <c r="A29" s="155" t="s">
        <v>81</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4"/>
    </row>
    <row r="30" spans="1:57" ht="12" customHeight="1">
      <c r="A30" s="92">
        <v>1970</v>
      </c>
      <c r="B30" s="93">
        <f>3200*(C30/100)</f>
        <v>166.5872856785108</v>
      </c>
      <c r="C30" s="93">
        <v>5.205852677453462</v>
      </c>
      <c r="D30" s="93">
        <f>394*(E30/100)</f>
        <v>37.855659428116994</v>
      </c>
      <c r="E30" s="93">
        <v>9.608035387846952</v>
      </c>
      <c r="F30" s="93">
        <f>98*(G30/100)</f>
        <v>5.53431215021172</v>
      </c>
      <c r="G30" s="93">
        <v>5.647257296134408</v>
      </c>
      <c r="H30" s="93">
        <f>145*(I30/100)</f>
        <v>0.6189976621766211</v>
      </c>
      <c r="I30" s="93">
        <v>0.4268949394321525</v>
      </c>
      <c r="J30" s="93">
        <f>51*(K30/100)</f>
        <v>0.10979329925030268</v>
      </c>
      <c r="K30" s="93">
        <v>0.2152809789221621</v>
      </c>
      <c r="L30" s="93">
        <f>58*(M30/100)</f>
        <v>0.07940514191472826</v>
      </c>
      <c r="M30" s="93">
        <v>0.13690541709435908</v>
      </c>
      <c r="N30" s="93">
        <f>25*(O30/100)</f>
        <v>0.2545204980425046</v>
      </c>
      <c r="O30" s="93">
        <v>1.0180819921700184</v>
      </c>
      <c r="P30" s="93">
        <f>460*(Q30/100)</f>
        <v>0</v>
      </c>
      <c r="Q30" s="93">
        <v>0</v>
      </c>
      <c r="R30" s="93">
        <f>19*(S30/100)</f>
        <v>6.098717858255659</v>
      </c>
      <c r="S30" s="93">
        <v>32.09851504345084</v>
      </c>
      <c r="T30" s="93">
        <f>1240*(U30/100)</f>
        <v>251.82721757412367</v>
      </c>
      <c r="U30" s="94">
        <v>20.30864657855836</v>
      </c>
      <c r="V30" s="93">
        <f>510*(W30/100)</f>
        <v>402.77811335716876</v>
      </c>
      <c r="W30" s="94">
        <v>78.9761006582684</v>
      </c>
      <c r="X30" s="93">
        <f>13.3*(Y30/100)</f>
        <v>1.0996629699119393</v>
      </c>
      <c r="Y30" s="94">
        <v>8.268142630916838</v>
      </c>
      <c r="Z30" s="93">
        <f>106*(AA30/100)</f>
        <v>48.02057236846086</v>
      </c>
      <c r="AA30" s="94">
        <v>45.30242676269893</v>
      </c>
      <c r="AB30" s="93">
        <f>2*(AC30/100)</f>
        <v>0.21603918912585315</v>
      </c>
      <c r="AC30" s="94">
        <v>10.801959456292657</v>
      </c>
      <c r="AD30" s="93">
        <f>2.3*(AE30/100)</f>
        <v>0.1281894960159093</v>
      </c>
      <c r="AE30" s="94">
        <v>5.573456348517795</v>
      </c>
      <c r="AF30" s="93">
        <f>22*(AG30/100)</f>
        <v>2.701253250846965</v>
      </c>
      <c r="AG30" s="94">
        <v>12.278423867486204</v>
      </c>
      <c r="AH30" s="93">
        <f>2*(AI30/100)</f>
        <v>0.4854849842269234</v>
      </c>
      <c r="AI30" s="94">
        <v>24.27424921134617</v>
      </c>
      <c r="AJ30" s="93">
        <f>300*(AK30/100)</f>
        <v>78.10239877025592</v>
      </c>
      <c r="AK30" s="94">
        <v>26.03413292341864</v>
      </c>
      <c r="AL30" s="93">
        <f>9.5*(AM30/100)</f>
        <v>0.00014319536685075085</v>
      </c>
      <c r="AM30" s="94">
        <v>0.0015073196510605354</v>
      </c>
      <c r="AN30" s="93">
        <f>960*(AO30/100)</f>
        <v>64.04457735398879</v>
      </c>
      <c r="AO30" s="93">
        <v>6.6713101410404985</v>
      </c>
      <c r="AP30" s="93">
        <f>1550*(AQ30/100)</f>
        <v>125.97853251345676</v>
      </c>
      <c r="AQ30" s="93">
        <v>8.127647258932694</v>
      </c>
      <c r="AR30" s="93">
        <f>340*(AS30/100)</f>
        <v>56.316204133276706</v>
      </c>
      <c r="AS30" s="93">
        <v>16.563589450963736</v>
      </c>
      <c r="AT30" s="93">
        <f>15.9*(AU30/100)</f>
        <v>2.1494318151508978</v>
      </c>
      <c r="AU30" s="93">
        <v>13.518439088999356</v>
      </c>
      <c r="AV30" s="93">
        <f>12.7*(AW30/100)</f>
        <v>0.8739880129397187</v>
      </c>
      <c r="AW30" s="93">
        <v>6.881795377478101</v>
      </c>
      <c r="AX30" s="93">
        <f>1.7*(AY30/100)</f>
        <v>0.2328120794655789</v>
      </c>
      <c r="AY30" s="93">
        <v>13.694828203857584</v>
      </c>
      <c r="AZ30" s="93">
        <f>3670*(BA30/100)</f>
        <v>910.447188987219</v>
      </c>
      <c r="BA30" s="93">
        <v>24.807825313003242</v>
      </c>
      <c r="BB30" s="93">
        <f>124.4*(BC30/100)</f>
        <v>2.34780023297481</v>
      </c>
      <c r="BC30" s="93">
        <v>1.887299222648561</v>
      </c>
      <c r="BD30" s="93">
        <f>1260*(BE30/100)</f>
        <v>344.7918985764557</v>
      </c>
      <c r="BE30" s="93">
        <v>27.364436394956805</v>
      </c>
    </row>
    <row r="31" spans="1:57" ht="12" customHeight="1">
      <c r="A31" s="92">
        <v>2010</v>
      </c>
      <c r="B31" s="93">
        <f>4000*(C31/100)</f>
        <v>153.6282769911653</v>
      </c>
      <c r="C31" s="93">
        <v>3.8407069247791323</v>
      </c>
      <c r="D31" s="93">
        <f>479*(E31/100)</f>
        <v>35.28009856990726</v>
      </c>
      <c r="E31" s="93">
        <v>7.365365045909658</v>
      </c>
      <c r="F31" s="93">
        <f>115*(G31/100)</f>
        <v>5.014195054384103</v>
      </c>
      <c r="G31" s="93">
        <v>4.3601696125079155</v>
      </c>
      <c r="H31" s="93">
        <f>179*(I31/100)</f>
        <v>0.568475920778099</v>
      </c>
      <c r="I31" s="93">
        <v>0.3175843132838542</v>
      </c>
      <c r="J31" s="93">
        <f>56*(K31/100)</f>
        <v>0.1061305246941576</v>
      </c>
      <c r="K31" s="93">
        <v>0.18951879409671</v>
      </c>
      <c r="L31" s="93">
        <f>79*(M31/100)</f>
        <v>0.06611813915192219</v>
      </c>
      <c r="M31" s="93">
        <v>0.08369384702774961</v>
      </c>
      <c r="N31" s="93">
        <f>37*(O31/100)</f>
        <v>0.20086606768486065</v>
      </c>
      <c r="O31" s="93">
        <v>0.5428812640131369</v>
      </c>
      <c r="P31" s="93">
        <f>430*(Q31/100)</f>
        <v>0</v>
      </c>
      <c r="Q31" s="93">
        <v>0</v>
      </c>
      <c r="R31" s="93">
        <f>25*(S31/100)</f>
        <v>5.676906683481417</v>
      </c>
      <c r="S31" s="93">
        <v>22.707626733925668</v>
      </c>
      <c r="T31" s="93">
        <f>1080*(U31/100)</f>
        <v>359.8573172537094</v>
      </c>
      <c r="U31" s="94">
        <v>33.32012196793605</v>
      </c>
      <c r="V31" s="93">
        <f>680*(W31/100)</f>
        <v>560.660342506021</v>
      </c>
      <c r="W31" s="94">
        <v>82.4500503685325</v>
      </c>
      <c r="X31" s="93">
        <f>21*(Y31/100)</f>
        <v>1.2250143400087796</v>
      </c>
      <c r="Y31" s="94">
        <v>5.833401619089427</v>
      </c>
      <c r="Z31" s="93">
        <f>119*(AA31/100)</f>
        <v>56.378167679450925</v>
      </c>
      <c r="AA31" s="94">
        <v>47.37661149533691</v>
      </c>
      <c r="AB31" s="93">
        <f>2.9*(AC31/100)</f>
        <v>0.20865109440624238</v>
      </c>
      <c r="AC31" s="94">
        <v>7.194865324353186</v>
      </c>
      <c r="AD31" s="93">
        <f>2.9*(AE31/100)</f>
        <v>0.1412720220708287</v>
      </c>
      <c r="AE31" s="94">
        <v>4.871449036925128</v>
      </c>
      <c r="AF31" s="93">
        <f>33*(AG31/100)</f>
        <v>2.573332534264806</v>
      </c>
      <c r="AG31" s="94">
        <v>7.797977376560018</v>
      </c>
      <c r="AH31" s="93">
        <f>2.4*(AI31/100)</f>
        <v>0.45143862858714046</v>
      </c>
      <c r="AI31" s="94">
        <v>18.80994285779752</v>
      </c>
      <c r="AJ31" s="93">
        <f>898*(AK31/100)</f>
        <v>72.18741330790553</v>
      </c>
      <c r="AK31" s="94">
        <v>8.03868745076899</v>
      </c>
      <c r="AL31" s="93">
        <f>8.2*(AM31/100)</f>
        <v>0.0009738122621889488</v>
      </c>
      <c r="AM31" s="94">
        <v>0.011875759294987182</v>
      </c>
      <c r="AN31" s="93">
        <f>970*(AO31/100)</f>
        <v>61.85818040419679</v>
      </c>
      <c r="AO31" s="93">
        <v>6.377132000432659</v>
      </c>
      <c r="AP31" s="93">
        <f>1740*(AQ31/100)</f>
        <v>113.07207037433226</v>
      </c>
      <c r="AQ31" s="93">
        <v>6.498394849099555</v>
      </c>
      <c r="AR31" s="93">
        <f>400*(AS31/100)</f>
        <v>48.59134281074472</v>
      </c>
      <c r="AS31" s="93">
        <v>12.14783570268618</v>
      </c>
      <c r="AT31" s="93">
        <f>23.4*(AU31/100)</f>
        <v>1.9102661647700254</v>
      </c>
      <c r="AU31" s="93">
        <v>8.163530618675322</v>
      </c>
      <c r="AV31" s="93">
        <f>15.4*(AW31/100)</f>
        <v>0.7085299811290529</v>
      </c>
      <c r="AW31" s="93">
        <v>4.600844033305538</v>
      </c>
      <c r="AX31" s="93">
        <f>2.1*(AY31/100)</f>
        <v>0.22488747361846567</v>
      </c>
      <c r="AY31" s="93">
        <v>10.708927315165031</v>
      </c>
      <c r="AZ31" s="93">
        <f>3820*(BA31/100)</f>
        <v>861.2349236436414</v>
      </c>
      <c r="BA31" s="93">
        <v>22.545416849309984</v>
      </c>
      <c r="BB31" s="93">
        <f>189.7*(BC31/100)</f>
        <v>2.8215032624806313</v>
      </c>
      <c r="BC31" s="93">
        <v>1.4873501647235803</v>
      </c>
      <c r="BD31" s="93">
        <f>1240*(BE31/100)</f>
        <v>313.6290427560912</v>
      </c>
      <c r="BE31" s="93">
        <v>25.292664738394453</v>
      </c>
    </row>
    <row r="32" spans="1:57" ht="12" customHeight="1">
      <c r="A32" s="184" t="s">
        <v>43</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4"/>
    </row>
    <row r="33" spans="1:57" ht="12" customHeight="1">
      <c r="A33" s="92">
        <v>1970</v>
      </c>
      <c r="B33" s="93">
        <f>3200*(C33/100)</f>
        <v>87.94967533793391</v>
      </c>
      <c r="C33" s="93">
        <v>2.7484273543104347</v>
      </c>
      <c r="D33" s="93">
        <f>394*(E33/100)</f>
        <v>20.054292757572348</v>
      </c>
      <c r="E33" s="93">
        <v>5.089922019688413</v>
      </c>
      <c r="F33" s="93">
        <f>98*(G33/100)</f>
        <v>2.334950668056893</v>
      </c>
      <c r="G33" s="93">
        <v>2.3826027225070336</v>
      </c>
      <c r="H33" s="93">
        <f>145*(I33/100)</f>
        <v>0.11518047604576111</v>
      </c>
      <c r="I33" s="93">
        <v>0.07943481106604214</v>
      </c>
      <c r="J33" s="93">
        <f>51*(K33/100)</f>
        <v>0.031177814432183353</v>
      </c>
      <c r="K33" s="93">
        <v>0.06113296947486932</v>
      </c>
      <c r="L33" s="93">
        <f>58*(M33/100)</f>
        <v>0.0024338117453413283</v>
      </c>
      <c r="M33" s="96">
        <v>0.004196227147140221</v>
      </c>
      <c r="N33" s="93">
        <f>25*(O33/100)</f>
        <v>0.04616852860347239</v>
      </c>
      <c r="O33" s="93">
        <v>0.18467411441388956</v>
      </c>
      <c r="P33" s="93">
        <f>460*(Q33/100)</f>
        <v>0</v>
      </c>
      <c r="Q33" s="93">
        <v>0</v>
      </c>
      <c r="R33" s="93">
        <f>19*(S33/100)</f>
        <v>2.094409111829802</v>
      </c>
      <c r="S33" s="93">
        <v>11.023205851735801</v>
      </c>
      <c r="T33" s="93">
        <f>1240*(U33/100)</f>
        <v>0.08846176719739088</v>
      </c>
      <c r="U33" s="94">
        <v>0.007134013483660555</v>
      </c>
      <c r="V33" s="93">
        <f>510*(W33/100)</f>
        <v>0</v>
      </c>
      <c r="W33" s="94">
        <v>0</v>
      </c>
      <c r="X33" s="93">
        <f>13.3*(Y33/100)</f>
        <v>0.06943214140850734</v>
      </c>
      <c r="Y33" s="94">
        <v>0.5220461760038146</v>
      </c>
      <c r="Z33" s="93">
        <f>106*(AA33/100)</f>
        <v>19.565589684909924</v>
      </c>
      <c r="AA33" s="94">
        <v>18.458103476330116</v>
      </c>
      <c r="AB33" s="93">
        <f>2*(AC33/100)</f>
        <v>0.10533470588208632</v>
      </c>
      <c r="AC33" s="94">
        <v>5.266735294104316</v>
      </c>
      <c r="AD33" s="95" t="s">
        <v>39</v>
      </c>
      <c r="AE33" s="97">
        <v>1.1534634173495741</v>
      </c>
      <c r="AF33" s="93">
        <f>22*(AG33/100)</f>
        <v>1.3296696153147365</v>
      </c>
      <c r="AG33" s="94">
        <v>6.043952796885166</v>
      </c>
      <c r="AH33" s="93">
        <f>2*(AI33/100)</f>
        <v>0.2791490380692104</v>
      </c>
      <c r="AI33" s="94">
        <v>13.95745190346052</v>
      </c>
      <c r="AJ33" s="93">
        <f>300*(AK33/100)</f>
        <v>15.96609164555052</v>
      </c>
      <c r="AK33" s="94">
        <v>5.32203054851684</v>
      </c>
      <c r="AL33" s="93">
        <f>9.5*(AM33/100)</f>
        <v>0</v>
      </c>
      <c r="AM33" s="94">
        <v>0</v>
      </c>
      <c r="AN33" s="93">
        <f>960*(AO33/100)</f>
        <v>11.210411209628685</v>
      </c>
      <c r="AO33" s="93">
        <v>1.1677511676696546</v>
      </c>
      <c r="AP33" s="93">
        <f>1550*(AQ33/100)</f>
        <v>53.071166813579694</v>
      </c>
      <c r="AQ33" s="93">
        <v>3.4239462460373993</v>
      </c>
      <c r="AR33" s="93">
        <f>340*(AS33/100)</f>
        <v>22.020750511866268</v>
      </c>
      <c r="AS33" s="93">
        <v>6.47669132701949</v>
      </c>
      <c r="AT33" s="93">
        <f>15.9*(AU33/100)</f>
        <v>0.7831195440803195</v>
      </c>
      <c r="AU33" s="93">
        <v>4.9252801514485505</v>
      </c>
      <c r="AV33" s="93">
        <f>12.7*(AW33/100)</f>
        <v>0.3130360987757698</v>
      </c>
      <c r="AW33" s="93">
        <v>2.4648511714627546</v>
      </c>
      <c r="AX33" s="93">
        <f>1.7*(AY33/100)</f>
        <v>0.09278038768071623</v>
      </c>
      <c r="AY33" s="96">
        <v>5.457669863571543</v>
      </c>
      <c r="AZ33" s="93">
        <f>3670*(BA33/100)</f>
        <v>433.34749401567166</v>
      </c>
      <c r="BA33" s="93">
        <v>11.807833624405223</v>
      </c>
      <c r="BB33" s="93">
        <f>124.4*(BC33/100)</f>
        <v>1.2034402933328958</v>
      </c>
      <c r="BC33" s="93">
        <v>0.9673957341904307</v>
      </c>
      <c r="BD33" s="93">
        <f>1260*(BE33/100)</f>
        <v>39.38509536198588</v>
      </c>
      <c r="BE33" s="93">
        <v>3.1258012192052287</v>
      </c>
    </row>
    <row r="34" spans="1:57" ht="12" customHeight="1">
      <c r="A34" s="92">
        <v>2010</v>
      </c>
      <c r="B34" s="93">
        <f>4000*(C34/100)</f>
        <v>75.07031870683832</v>
      </c>
      <c r="C34" s="93">
        <v>1.876757967670958</v>
      </c>
      <c r="D34" s="93">
        <f>479*(E34/100)</f>
        <v>17.261745235311015</v>
      </c>
      <c r="E34" s="93">
        <v>3.603704642027352</v>
      </c>
      <c r="F34" s="93">
        <f>115*(G34/100)</f>
        <v>1.9290517446786417</v>
      </c>
      <c r="G34" s="93">
        <v>1.6774362997205579</v>
      </c>
      <c r="H34" s="93">
        <f>179*(I34/100)</f>
        <v>0.10297376306662963</v>
      </c>
      <c r="I34" s="93">
        <v>0.05752724193666459</v>
      </c>
      <c r="J34" s="93">
        <f>56*(K34/100)</f>
        <v>0.028725584254048118</v>
      </c>
      <c r="K34" s="93">
        <v>0.05129568616794307</v>
      </c>
      <c r="L34" s="93">
        <f>79*(M34/100)</f>
        <v>0.002288721216587926</v>
      </c>
      <c r="M34" s="95">
        <v>0.0028971154640353492</v>
      </c>
      <c r="N34" s="95" t="s">
        <v>39</v>
      </c>
      <c r="O34" s="93">
        <v>0.09679505126358624</v>
      </c>
      <c r="P34" s="93">
        <f>430*(Q34/100)</f>
        <v>0</v>
      </c>
      <c r="Q34" s="93">
        <v>0</v>
      </c>
      <c r="R34" s="93">
        <f>25*(S34/100)</f>
        <v>1.6350752796144226</v>
      </c>
      <c r="S34" s="93">
        <v>6.54030111845769</v>
      </c>
      <c r="T34" s="93">
        <f>1080*(U34/100)</f>
        <v>0.07625240235211637</v>
      </c>
      <c r="U34" s="94">
        <v>0.007060407625195961</v>
      </c>
      <c r="V34" s="93">
        <f>680*(W34/100)</f>
        <v>0</v>
      </c>
      <c r="W34" s="94">
        <v>0</v>
      </c>
      <c r="X34" s="93">
        <f>21*(Y34/100)</f>
        <v>0.055514478364444765</v>
      </c>
      <c r="Y34" s="94">
        <v>0.2643546588783084</v>
      </c>
      <c r="Z34" s="93">
        <f>119*(AA34/100)</f>
        <v>17.09377599151736</v>
      </c>
      <c r="AA34" s="94">
        <v>14.364517639930554</v>
      </c>
      <c r="AB34" s="93">
        <f>2.9*(AC34/100)</f>
        <v>0.10029214207759618</v>
      </c>
      <c r="AC34" s="94">
        <v>3.4583497268136614</v>
      </c>
      <c r="AD34" s="95" t="s">
        <v>39</v>
      </c>
      <c r="AE34" s="94">
        <v>0.7756137449783951</v>
      </c>
      <c r="AF34" s="93">
        <f>33*(AG34/100)</f>
        <v>1.1872609108507322</v>
      </c>
      <c r="AG34" s="94">
        <v>3.5977603359113095</v>
      </c>
      <c r="AH34" s="93">
        <f>2.4*(AI34/100)</f>
        <v>0.2128883651058284</v>
      </c>
      <c r="AI34" s="94">
        <v>8.870348546076183</v>
      </c>
      <c r="AJ34" s="93">
        <f>898*(AK34/100)</f>
        <v>12.928028164434753</v>
      </c>
      <c r="AK34" s="94">
        <v>1.4396467889125562</v>
      </c>
      <c r="AL34" s="93">
        <f>8.2*(AM34/100)</f>
        <v>0</v>
      </c>
      <c r="AM34" s="94">
        <v>0</v>
      </c>
      <c r="AN34" s="93">
        <f>970*(AO34/100)</f>
        <v>8.162822408948669</v>
      </c>
      <c r="AO34" s="93">
        <v>0.84152808339677</v>
      </c>
      <c r="AP34" s="93">
        <f>1740*(AQ34/100)</f>
        <v>39.119245950584535</v>
      </c>
      <c r="AQ34" s="93">
        <v>2.248232525895663</v>
      </c>
      <c r="AR34" s="93">
        <f>400*(AS34/100)</f>
        <v>16.203808557733797</v>
      </c>
      <c r="AS34" s="93">
        <v>4.050952139433449</v>
      </c>
      <c r="AT34" s="93">
        <f>23.4*(AU34/100)</f>
        <v>0.6433503335368496</v>
      </c>
      <c r="AU34" s="93">
        <v>2.7493603997301266</v>
      </c>
      <c r="AV34" s="93">
        <f>15.4*(AW34/100)</f>
        <v>0.2288033870721126</v>
      </c>
      <c r="AW34" s="93">
        <v>1.4857362796890428</v>
      </c>
      <c r="AX34" s="93">
        <f>2.1*(AY34/100)</f>
        <v>0.07567975670224189</v>
      </c>
      <c r="AY34" s="93">
        <v>3.603797938201995</v>
      </c>
      <c r="AZ34" s="93">
        <f>3820*(BA34/100)</f>
        <v>346.4253498937757</v>
      </c>
      <c r="BA34" s="93">
        <v>9.068726437009836</v>
      </c>
      <c r="BB34" s="93">
        <f>189.7*(BC34/100)</f>
        <v>1.0946938278422558</v>
      </c>
      <c r="BC34" s="93">
        <v>0.5770658027634453</v>
      </c>
      <c r="BD34" s="93">
        <f>1240*(BE34/100)</f>
        <v>35.574008508827156</v>
      </c>
      <c r="BE34" s="93">
        <v>2.8688716539376737</v>
      </c>
    </row>
    <row r="35" spans="1:57" ht="12" customHeight="1">
      <c r="A35" s="152" t="s">
        <v>44</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4"/>
    </row>
    <row r="36" spans="1:57" ht="12" customHeight="1">
      <c r="A36" s="92">
        <v>1970</v>
      </c>
      <c r="B36" s="93">
        <f>3200*(C36/100)</f>
        <v>11.296386238912046</v>
      </c>
      <c r="C36" s="93">
        <v>0.35301206996600143</v>
      </c>
      <c r="D36" s="93">
        <f>394*(E36/100)</f>
        <v>2.574512096145345</v>
      </c>
      <c r="E36" s="93">
        <v>0.6534294660267373</v>
      </c>
      <c r="F36" s="93">
        <f>98*(G36/100)</f>
        <v>0.36129269640379275</v>
      </c>
      <c r="G36" s="93">
        <v>0.36866601673856403</v>
      </c>
      <c r="H36" s="93">
        <f>145*(I36/100)</f>
        <v>0.05506390487673455</v>
      </c>
      <c r="I36" s="96">
        <v>0.037975106811541065</v>
      </c>
      <c r="J36" s="93">
        <f>51*(K36/100)</f>
        <v>0.00859539020596199</v>
      </c>
      <c r="K36" s="96">
        <v>0.01685370628619998</v>
      </c>
      <c r="L36" s="93">
        <f>58*(M36/100)</f>
        <v>0.0032059547914502556</v>
      </c>
      <c r="M36" s="96">
        <v>0.00552750826112113</v>
      </c>
      <c r="N36" s="95" t="s">
        <v>39</v>
      </c>
      <c r="O36" s="93">
        <v>0.08155862483350461</v>
      </c>
      <c r="P36" s="93">
        <f>460*(Q36/100)</f>
        <v>0</v>
      </c>
      <c r="Q36" s="93">
        <v>0</v>
      </c>
      <c r="R36" s="93">
        <f>19*(S36/100)</f>
        <v>0.6508799866127976</v>
      </c>
      <c r="S36" s="93">
        <v>3.4256841400673554</v>
      </c>
      <c r="T36" s="93">
        <f>1240*(U36/100)</f>
        <v>186.12625977572378</v>
      </c>
      <c r="U36" s="94">
        <v>15.010182239977723</v>
      </c>
      <c r="V36" s="93">
        <f>510*(W36/100)</f>
        <v>322.48878227245564</v>
      </c>
      <c r="W36" s="94">
        <v>63.2330945632266</v>
      </c>
      <c r="X36" s="93">
        <f>13.3*(Y36/100)</f>
        <v>0.15164673595035258</v>
      </c>
      <c r="Y36" s="94">
        <v>1.140201022183102</v>
      </c>
      <c r="Z36" s="93">
        <f>106*(AA36/100)</f>
        <v>5.219069083538957</v>
      </c>
      <c r="AA36" s="97">
        <v>4.923650078810337</v>
      </c>
      <c r="AB36" s="95" t="s">
        <v>39</v>
      </c>
      <c r="AC36" s="97">
        <v>0.7308428642049027</v>
      </c>
      <c r="AD36" s="95" t="s">
        <v>39</v>
      </c>
      <c r="AE36" s="97">
        <v>0.7198371265080388</v>
      </c>
      <c r="AF36" s="93">
        <f>22*(AG36/100)</f>
        <v>0.16892996537985475</v>
      </c>
      <c r="AG36" s="94">
        <v>0.7678634789993398</v>
      </c>
      <c r="AH36" s="95" t="s">
        <v>39</v>
      </c>
      <c r="AI36" s="94">
        <v>2.1077783671461883</v>
      </c>
      <c r="AJ36" s="93">
        <f>300*(AK36/100)</f>
        <v>8.782198666502492</v>
      </c>
      <c r="AK36" s="94">
        <v>2.9273995555008305</v>
      </c>
      <c r="AL36" s="93">
        <f>9.5*(AM36/100)</f>
        <v>0</v>
      </c>
      <c r="AM36" s="94">
        <v>0</v>
      </c>
      <c r="AN36" s="93">
        <f>960*(AO36/100)</f>
        <v>9.850726366104004</v>
      </c>
      <c r="AO36" s="93">
        <v>1.0261173298025004</v>
      </c>
      <c r="AP36" s="93">
        <f>1550*(AQ36/100)</f>
        <v>9.604419565157588</v>
      </c>
      <c r="AQ36" s="93">
        <v>0.6196399719456508</v>
      </c>
      <c r="AR36" s="93">
        <f>340*(AS36/100)</f>
        <v>5.496774803420864</v>
      </c>
      <c r="AS36" s="93">
        <v>1.616698471594372</v>
      </c>
      <c r="AT36" s="93">
        <f>15.9*(AU36/100)</f>
        <v>0.17772392363768702</v>
      </c>
      <c r="AU36" s="96">
        <v>1.1177605260231889</v>
      </c>
      <c r="AV36" s="93">
        <f>12.7*(AW36/100)</f>
        <v>0.0771970031711434</v>
      </c>
      <c r="AW36" s="96">
        <v>0.6078504186704206</v>
      </c>
      <c r="AX36" s="93">
        <f>1.7*(AY36/100)</f>
        <v>0.023136178847260602</v>
      </c>
      <c r="AY36" s="96">
        <v>1.3609516968976825</v>
      </c>
      <c r="AZ36" s="93">
        <f>3670*(BA36/100)</f>
        <v>78.26361555202155</v>
      </c>
      <c r="BA36" s="93">
        <v>2.132523584523748</v>
      </c>
      <c r="BB36" s="93">
        <f>124.4*(BC36/100)</f>
        <v>0.16189906690404676</v>
      </c>
      <c r="BC36" s="93">
        <v>0.13014394445662922</v>
      </c>
      <c r="BD36" s="93">
        <f>1260*(BE36/100)</f>
        <v>20.61101532291881</v>
      </c>
      <c r="BE36" s="93">
        <v>1.6357948668983182</v>
      </c>
    </row>
    <row r="37" spans="1:57" ht="12" customHeight="1">
      <c r="A37" s="92">
        <v>2010</v>
      </c>
      <c r="B37" s="93">
        <f>4000*(C37/100)</f>
        <v>16.136115975328728</v>
      </c>
      <c r="C37" s="93">
        <v>0.40340289938321816</v>
      </c>
      <c r="D37" s="93">
        <f>479*(E37/100)</f>
        <v>3.6762103942468576</v>
      </c>
      <c r="E37" s="93">
        <v>0.7674760739555025</v>
      </c>
      <c r="F37" s="93">
        <f>115*(G37/100)</f>
        <v>0.6338835183385108</v>
      </c>
      <c r="G37" s="93">
        <v>0.551203059424792</v>
      </c>
      <c r="H37" s="93">
        <f>179*(I37/100)</f>
        <v>0.09226672758976015</v>
      </c>
      <c r="I37" s="95">
        <v>0.05154565787137439</v>
      </c>
      <c r="J37" s="93">
        <f>56*(K37/100)</f>
        <v>0.01709285459276568</v>
      </c>
      <c r="K37" s="95">
        <v>0.030522954629938714</v>
      </c>
      <c r="L37" s="93">
        <f>79*(M37/100)</f>
        <v>0.004906138730686592</v>
      </c>
      <c r="M37" s="95">
        <v>0.006210302190742522</v>
      </c>
      <c r="N37" s="95" t="s">
        <v>39</v>
      </c>
      <c r="O37" s="93">
        <v>0.07515310694634088</v>
      </c>
      <c r="P37" s="93">
        <f>430*(Q37/100)</f>
        <v>0</v>
      </c>
      <c r="Q37" s="93">
        <v>0</v>
      </c>
      <c r="R37" s="93">
        <f>25*(S37/100)</f>
        <v>1.0085502795481345</v>
      </c>
      <c r="S37" s="93">
        <v>4.034201118192538</v>
      </c>
      <c r="T37" s="93">
        <f>1080*(U37/100)</f>
        <v>279.5833697654598</v>
      </c>
      <c r="U37" s="94">
        <v>25.88734905235739</v>
      </c>
      <c r="V37" s="93">
        <f>680*(W37/100)</f>
        <v>478.4687884590048</v>
      </c>
      <c r="W37" s="94">
        <v>70.36305712632424</v>
      </c>
      <c r="X37" s="93">
        <f>21*(Y37/100)</f>
        <v>0.32721775465471015</v>
      </c>
      <c r="Y37" s="94">
        <v>1.5581797840700482</v>
      </c>
      <c r="Z37" s="93">
        <f>119*(AA37/100)</f>
        <v>18.085140004612832</v>
      </c>
      <c r="AA37" s="94">
        <v>15.19759664253179</v>
      </c>
      <c r="AB37" s="95" t="s">
        <v>39</v>
      </c>
      <c r="AC37" s="94">
        <v>0.8912649987221658</v>
      </c>
      <c r="AD37" s="95" t="s">
        <v>39</v>
      </c>
      <c r="AE37" s="94">
        <v>1.1810175028042094</v>
      </c>
      <c r="AF37" s="93">
        <f>33*(AG37/100)</f>
        <v>0.2787701528668678</v>
      </c>
      <c r="AG37" s="94">
        <v>0.8447580389905085</v>
      </c>
      <c r="AH37" s="93">
        <f>2.4*(AI37/100)</f>
        <v>0.07317718102559556</v>
      </c>
      <c r="AI37" s="94">
        <v>3.049049209399815</v>
      </c>
      <c r="AJ37" s="93">
        <f>898*(AK37/100)</f>
        <v>17.13503935821649</v>
      </c>
      <c r="AK37" s="94">
        <v>1.9081335588214354</v>
      </c>
      <c r="AL37" s="93">
        <f>8.2*(AM37/100)</f>
        <v>0</v>
      </c>
      <c r="AM37" s="94">
        <v>0</v>
      </c>
      <c r="AN37" s="93">
        <f>970*(AO37/100)</f>
        <v>14.51998376514693</v>
      </c>
      <c r="AO37" s="93">
        <v>1.4969055427986526</v>
      </c>
      <c r="AP37" s="93">
        <f>1740*(AQ37/100)</f>
        <v>17.07657055068088</v>
      </c>
      <c r="AQ37" s="93">
        <v>0.9814121006138438</v>
      </c>
      <c r="AR37" s="93">
        <f>400*(AS37/100)</f>
        <v>8.209991250770694</v>
      </c>
      <c r="AS37" s="93">
        <v>2.0524978126926734</v>
      </c>
      <c r="AT37" s="93">
        <f>23.4*(AU37/100)</f>
        <v>0.26477138802219025</v>
      </c>
      <c r="AU37" s="93">
        <v>1.1315016582144883</v>
      </c>
      <c r="AV37" s="93">
        <f>15.4*(AW37/100)</f>
        <v>0.11066718894817226</v>
      </c>
      <c r="AW37" s="93">
        <v>0.7186181100530666</v>
      </c>
      <c r="AX37" s="93">
        <f>2.1*(AY37/100)</f>
        <v>0.035226000311541036</v>
      </c>
      <c r="AY37" s="93">
        <v>1.677428586263859</v>
      </c>
      <c r="AZ37" s="93">
        <f>3820*(BA37/100)</f>
        <v>133.10894301737454</v>
      </c>
      <c r="BA37" s="93">
        <v>3.484527304119753</v>
      </c>
      <c r="BB37" s="93">
        <f>189.7*(BC37/100)</f>
        <v>0.2968681160425361</v>
      </c>
      <c r="BC37" s="93">
        <v>0.15649347181999795</v>
      </c>
      <c r="BD37" s="93">
        <f>1240*(BE37/100)</f>
        <v>16.90199402849957</v>
      </c>
      <c r="BE37" s="93">
        <v>1.363064034556417</v>
      </c>
    </row>
    <row r="38" spans="1:57" ht="12" customHeight="1">
      <c r="A38" s="152" t="s">
        <v>45</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4"/>
    </row>
    <row r="39" spans="1:57" ht="12" customHeight="1">
      <c r="A39" s="92">
        <v>1970</v>
      </c>
      <c r="B39" s="93">
        <f>3200*(C39/100)</f>
        <v>50.43423905429606</v>
      </c>
      <c r="C39" s="93">
        <v>1.576069970446752</v>
      </c>
      <c r="D39" s="93">
        <f>394*(E39/100)</f>
        <v>11.180854659000918</v>
      </c>
      <c r="E39" s="93">
        <v>2.8377803703048015</v>
      </c>
      <c r="F39" s="93">
        <f>98*(G39/100)</f>
        <v>2.213816630922914</v>
      </c>
      <c r="G39" s="93">
        <v>2.2589965621662387</v>
      </c>
      <c r="H39" s="93">
        <f>145*(I39/100)</f>
        <v>0.3533816620883663</v>
      </c>
      <c r="I39" s="93">
        <v>0.243711491095425</v>
      </c>
      <c r="J39" s="93">
        <f>51*(K39/100)</f>
        <v>0.058465787073392034</v>
      </c>
      <c r="K39" s="93">
        <v>0.11463879818312164</v>
      </c>
      <c r="L39" s="93">
        <f>58*(M39/100)</f>
        <v>0.059963330165697534</v>
      </c>
      <c r="M39" s="93">
        <v>0.10338505200982333</v>
      </c>
      <c r="N39" s="93">
        <f>25*(O39/100)</f>
        <v>0.14830850829453945</v>
      </c>
      <c r="O39" s="93">
        <v>0.5932340331781578</v>
      </c>
      <c r="P39" s="93">
        <f>460*(Q39/100)</f>
        <v>0</v>
      </c>
      <c r="Q39" s="93">
        <v>0</v>
      </c>
      <c r="R39" s="93">
        <f>19*(S39/100)</f>
        <v>2.6200151328038346</v>
      </c>
      <c r="S39" s="93">
        <v>13.789553330546497</v>
      </c>
      <c r="T39" s="93">
        <f>1240*(U39/100)</f>
        <v>47.550001686715156</v>
      </c>
      <c r="U39" s="94">
        <v>3.834677555380255</v>
      </c>
      <c r="V39" s="93">
        <f>510*(W39/100)</f>
        <v>59.149538679539454</v>
      </c>
      <c r="W39" s="94">
        <v>11.59794876069401</v>
      </c>
      <c r="X39" s="93">
        <f>13.3*(Y39/100)</f>
        <v>0.34453747228893505</v>
      </c>
      <c r="Y39" s="94">
        <v>2.5905073104431207</v>
      </c>
      <c r="Z39" s="93">
        <f>106*(AA39/100)</f>
        <v>15.788314253510306</v>
      </c>
      <c r="AA39" s="94">
        <v>14.894636088217268</v>
      </c>
      <c r="AB39" s="93">
        <f>2*(AC39/100)</f>
        <v>0.07576753140751533</v>
      </c>
      <c r="AC39" s="94">
        <v>3.788376570375766</v>
      </c>
      <c r="AD39" s="93">
        <f>2.3*(AE39/100)</f>
        <v>0.06297153150172391</v>
      </c>
      <c r="AE39" s="94">
        <v>2.7378926739879965</v>
      </c>
      <c r="AF39" s="93">
        <f>22*(AG39/100)</f>
        <v>0.726022185481112</v>
      </c>
      <c r="AG39" s="94">
        <v>3.3001008430959637</v>
      </c>
      <c r="AH39" s="93">
        <f>2*(AI39/100)</f>
        <v>0.10486249871722915</v>
      </c>
      <c r="AI39" s="94">
        <v>5.243124935861458</v>
      </c>
      <c r="AJ39" s="93">
        <f>300*(AK39/100)</f>
        <v>44.76495550500155</v>
      </c>
      <c r="AK39" s="94">
        <v>14.921651835000517</v>
      </c>
      <c r="AL39" s="93">
        <f>9.5*(AM39/100)</f>
        <v>0.00014319536685075085</v>
      </c>
      <c r="AM39" s="94">
        <v>0.0015073196510605354</v>
      </c>
      <c r="AN39" s="93">
        <f>960*(AO39/100)</f>
        <v>34.06470848867158</v>
      </c>
      <c r="AO39" s="93">
        <v>3.5484071342366224</v>
      </c>
      <c r="AP39" s="93">
        <f>1550*(AQ39/100)</f>
        <v>49.150523186615295</v>
      </c>
      <c r="AQ39" s="93">
        <v>3.171001495910664</v>
      </c>
      <c r="AR39" s="93">
        <f>340*(AS39/100)</f>
        <v>21.66034097046402</v>
      </c>
      <c r="AS39" s="93">
        <v>6.370688520724711</v>
      </c>
      <c r="AT39" s="93">
        <f>15.9*(AU39/100)</f>
        <v>0.8262344253818814</v>
      </c>
      <c r="AU39" s="93">
        <v>5.196442926930072</v>
      </c>
      <c r="AV39" s="93">
        <f>12.7*(AW39/100)</f>
        <v>0.38379236760027113</v>
      </c>
      <c r="AW39" s="93">
        <v>3.021987146458828</v>
      </c>
      <c r="AX39" s="93">
        <f>1.7*(AY39/100)</f>
        <v>0.07127135725597135</v>
      </c>
      <c r="AY39" s="93">
        <v>4.1924327797630205</v>
      </c>
      <c r="AZ39" s="93">
        <f>3670*(BA39/100)</f>
        <v>245.92774247558998</v>
      </c>
      <c r="BA39" s="93">
        <v>6.701028405329428</v>
      </c>
      <c r="BB39" s="93">
        <f>124.4*(BC39/100)</f>
        <v>0.7828951929292396</v>
      </c>
      <c r="BC39" s="93">
        <v>0.6293369718080704</v>
      </c>
      <c r="BD39" s="93">
        <f>1260*(BE39/100)</f>
        <v>174.24058902820252</v>
      </c>
      <c r="BE39" s="93">
        <v>13.82861817684147</v>
      </c>
    </row>
    <row r="40" spans="1:57" ht="12" customHeight="1">
      <c r="A40" s="92">
        <v>2010</v>
      </c>
      <c r="B40" s="93">
        <f>4000*(C40/100)</f>
        <v>42.01300098218525</v>
      </c>
      <c r="C40" s="93">
        <v>1.0503250245546312</v>
      </c>
      <c r="D40" s="93">
        <f>479*(E40/100)</f>
        <v>9.437427429933113</v>
      </c>
      <c r="E40" s="93">
        <v>1.9702353715935517</v>
      </c>
      <c r="F40" s="93">
        <f>115*(G40/100)</f>
        <v>1.7443556616690188</v>
      </c>
      <c r="G40" s="93">
        <v>1.5168310101469729</v>
      </c>
      <c r="H40" s="93">
        <f>179*(I40/100)</f>
        <v>0.2619589293089912</v>
      </c>
      <c r="I40" s="93">
        <v>0.14634577056368223</v>
      </c>
      <c r="J40" s="93">
        <f>56*(K40/100)</f>
        <v>0.045901078656196324</v>
      </c>
      <c r="K40" s="93">
        <v>0.08196621188606486</v>
      </c>
      <c r="L40" s="93">
        <f>79*(M40/100)</f>
        <v>0.04213844048255654</v>
      </c>
      <c r="M40" s="93">
        <v>0.0533397980791855</v>
      </c>
      <c r="N40" s="93">
        <f>37*(O40/100)</f>
        <v>0.09582096261278074</v>
      </c>
      <c r="O40" s="93">
        <v>0.2589755746291371</v>
      </c>
      <c r="P40" s="93">
        <f>430*(Q40/100)</f>
        <v>0</v>
      </c>
      <c r="Q40" s="93">
        <v>0</v>
      </c>
      <c r="R40" s="93">
        <f>25*(S40/100)</f>
        <v>2.0928481275976587</v>
      </c>
      <c r="S40" s="93">
        <v>8.371392510390635</v>
      </c>
      <c r="T40" s="93">
        <f>1080*(U40/100)</f>
        <v>59.73012330785944</v>
      </c>
      <c r="U40" s="94">
        <v>5.530566972949948</v>
      </c>
      <c r="V40" s="93">
        <f>680*(W40/100)</f>
        <v>53.17847062675347</v>
      </c>
      <c r="W40" s="94">
        <v>7.820363327463746</v>
      </c>
      <c r="X40" s="93">
        <f>21*(Y40/100)</f>
        <v>0.24570528728049096</v>
      </c>
      <c r="Y40" s="94">
        <v>1.1700251775261474</v>
      </c>
      <c r="Z40" s="93">
        <f>119*(AA40/100)</f>
        <v>13.163454257047599</v>
      </c>
      <c r="AA40" s="94">
        <v>11.061726266426554</v>
      </c>
      <c r="AB40" s="93">
        <f>2.9*(AC40/100)</f>
        <v>0.0626303903139235</v>
      </c>
      <c r="AC40" s="94">
        <v>2.1596686315146036</v>
      </c>
      <c r="AD40" s="93">
        <f>2.9*(AE40/100)</f>
        <v>0.05923646185138668</v>
      </c>
      <c r="AE40" s="94">
        <v>2.042636615565058</v>
      </c>
      <c r="AF40" s="93">
        <f>33*(AG40/100)</f>
        <v>0.582305606201679</v>
      </c>
      <c r="AG40" s="94">
        <v>1.764562443035391</v>
      </c>
      <c r="AH40" s="93">
        <f>2.4*(AI40/100)</f>
        <v>0.10823475280154356</v>
      </c>
      <c r="AI40" s="94">
        <v>4.509781366730982</v>
      </c>
      <c r="AJ40" s="93">
        <f>898*(AK40/100)</f>
        <v>33.50152607107556</v>
      </c>
      <c r="AK40" s="94">
        <v>3.730682190542935</v>
      </c>
      <c r="AL40" s="93">
        <f>8.2*(AM40/100)</f>
        <v>0.0009738122621889488</v>
      </c>
      <c r="AM40" s="94">
        <v>0.011875759294987182</v>
      </c>
      <c r="AN40" s="93">
        <f>970*(AO40/100)</f>
        <v>30.31065993310767</v>
      </c>
      <c r="AO40" s="93">
        <v>3.124810302382234</v>
      </c>
      <c r="AP40" s="93">
        <f>1740*(AQ40/100)</f>
        <v>40.896975567411474</v>
      </c>
      <c r="AQ40" s="93">
        <v>2.3504008946788204</v>
      </c>
      <c r="AR40" s="93">
        <f>400*(AS40/100)</f>
        <v>16.422220629166066</v>
      </c>
      <c r="AS40" s="93">
        <v>4.1055551572915165</v>
      </c>
      <c r="AT40" s="93">
        <f>23.4*(AU40/100)</f>
        <v>0.624218460631428</v>
      </c>
      <c r="AU40" s="93">
        <v>2.667600259108667</v>
      </c>
      <c r="AV40" s="93">
        <f>15.4*(AW40/100)</f>
        <v>0.2704548526520084</v>
      </c>
      <c r="AW40" s="93">
        <v>1.7562003418961585</v>
      </c>
      <c r="AX40" s="93">
        <f>2.1*(AY40/100)</f>
        <v>0.060315518206795475</v>
      </c>
      <c r="AY40" s="93">
        <v>2.8721675336569272</v>
      </c>
      <c r="AZ40" s="93">
        <f>3820*(BA40/100)</f>
        <v>207.25203193062003</v>
      </c>
      <c r="BA40" s="93">
        <v>5.425445862058116</v>
      </c>
      <c r="BB40" s="93">
        <f>189.7*(BC40/100)</f>
        <v>1.1258807999321456</v>
      </c>
      <c r="BC40" s="93">
        <v>0.5935059567380843</v>
      </c>
      <c r="BD40" s="93">
        <f>1240*(BE40/100)</f>
        <v>111.56069421513033</v>
      </c>
      <c r="BE40" s="93">
        <v>8.996830178639541</v>
      </c>
    </row>
    <row r="41" spans="1:57" ht="12" customHeight="1">
      <c r="A41" s="152" t="s">
        <v>46</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4"/>
    </row>
    <row r="42" spans="1:57" ht="12" customHeight="1">
      <c r="A42" s="92">
        <v>1970</v>
      </c>
      <c r="B42" s="93">
        <f>3200*(C42/100)</f>
        <v>625.0428468711117</v>
      </c>
      <c r="C42" s="93">
        <v>19.53258896472224</v>
      </c>
      <c r="D42" s="93">
        <f>394*(E42/100)</f>
        <v>131.68491039985122</v>
      </c>
      <c r="E42" s="93">
        <v>33.4225660913328</v>
      </c>
      <c r="F42" s="93">
        <f>98*(G42/100)</f>
        <v>17.697406808085475</v>
      </c>
      <c r="G42" s="93">
        <v>18.058578375597424</v>
      </c>
      <c r="H42" s="93">
        <f>145*(I42/100)</f>
        <v>2.1049476054135523</v>
      </c>
      <c r="I42" s="93">
        <v>1.4516880037334843</v>
      </c>
      <c r="J42" s="93">
        <f>51*(K42/100)</f>
        <v>0.35007896211981954</v>
      </c>
      <c r="K42" s="93">
        <v>0.6864293374898421</v>
      </c>
      <c r="L42" s="93">
        <f>58*(M42/100)</f>
        <v>0.3117401600985184</v>
      </c>
      <c r="M42" s="93">
        <v>0.5374830346526179</v>
      </c>
      <c r="N42" s="93">
        <f>25*(O42/100)</f>
        <v>0.8404408097504659</v>
      </c>
      <c r="O42" s="93">
        <v>3.3617632390018635</v>
      </c>
      <c r="P42" s="93">
        <f>460*(Q42/100)</f>
        <v>0.111875160765761</v>
      </c>
      <c r="Q42" s="93">
        <v>0.02432068712299152</v>
      </c>
      <c r="R42" s="93">
        <f>19*(S42/100)</f>
        <v>5.6303288002213545</v>
      </c>
      <c r="S42" s="93">
        <v>29.633309474849234</v>
      </c>
      <c r="T42" s="93">
        <f>1240*(U42/100)</f>
        <v>2.1906627823179914</v>
      </c>
      <c r="U42" s="94">
        <v>0.17666635341274123</v>
      </c>
      <c r="V42" s="93">
        <f>510*(W42/100)</f>
        <v>2.3133049063366062</v>
      </c>
      <c r="W42" s="94">
        <v>0.4535891973209032</v>
      </c>
      <c r="X42" s="93">
        <f>13.3*(Y42/100)</f>
        <v>0.3589748283516799</v>
      </c>
      <c r="Y42" s="94">
        <v>2.6990588597870664</v>
      </c>
      <c r="Z42" s="93">
        <f>106*(AA42/100)</f>
        <v>0.30036474379937755</v>
      </c>
      <c r="AA42" s="97">
        <v>0.2833629658484694</v>
      </c>
      <c r="AB42" s="93">
        <f>2*(AC42/100)</f>
        <v>0.8198826254022985</v>
      </c>
      <c r="AC42" s="94">
        <v>40.99413127011493</v>
      </c>
      <c r="AD42" s="93">
        <f>2.3*(AE42/100)</f>
        <v>0.39925722130951913</v>
      </c>
      <c r="AE42" s="94">
        <v>17.359009622153007</v>
      </c>
      <c r="AF42" s="93">
        <f>22*(AG42/100)</f>
        <v>6.38220720682263</v>
      </c>
      <c r="AG42" s="94">
        <v>29.01003275828468</v>
      </c>
      <c r="AH42" s="93">
        <f>2*(AI42/100)</f>
        <v>0.20362057648844625</v>
      </c>
      <c r="AI42" s="94">
        <v>10.181028824422313</v>
      </c>
      <c r="AJ42" s="93">
        <f>300*(AK42/100)</f>
        <v>44.82317777915089</v>
      </c>
      <c r="AK42" s="94">
        <v>14.941059259716964</v>
      </c>
      <c r="AL42" s="93">
        <f>9.5*(AM42/100)</f>
        <v>0.15092873512149507</v>
      </c>
      <c r="AM42" s="94">
        <v>1.5887235275946847</v>
      </c>
      <c r="AN42" s="93">
        <f>960*(AO42/100)</f>
        <v>31.43650943826443</v>
      </c>
      <c r="AO42" s="93">
        <v>3.274636399819211</v>
      </c>
      <c r="AP42" s="93">
        <f>1550*(AQ42/100)</f>
        <v>206.25661507538555</v>
      </c>
      <c r="AQ42" s="93">
        <v>13.306878391960359</v>
      </c>
      <c r="AR42" s="93">
        <f>340*(AS42/100)</f>
        <v>54.8330533590448</v>
      </c>
      <c r="AS42" s="93">
        <v>16.127368635013177</v>
      </c>
      <c r="AT42" s="93">
        <f>15.9*(AU42/100)</f>
        <v>5.813083410655986</v>
      </c>
      <c r="AU42" s="93">
        <v>36.56027302299362</v>
      </c>
      <c r="AV42" s="93">
        <f>12.7*(AW42/100)</f>
        <v>1.521494408258801</v>
      </c>
      <c r="AW42" s="93">
        <v>11.98027093117166</v>
      </c>
      <c r="AX42" s="93">
        <f>1.7*(AY42/100)</f>
        <v>0.2668607714689854</v>
      </c>
      <c r="AY42" s="93">
        <v>15.697692439352085</v>
      </c>
      <c r="AZ42" s="93">
        <f>3670*(BA42/100)</f>
        <v>227.23141454321828</v>
      </c>
      <c r="BA42" s="93">
        <v>6.191591676926929</v>
      </c>
      <c r="BB42" s="93">
        <f>124.4*(BC42/100)</f>
        <v>48.381095801317514</v>
      </c>
      <c r="BC42" s="93">
        <v>38.89155611038385</v>
      </c>
      <c r="BD42" s="93">
        <f>1260*(BE42/100)</f>
        <v>7.56665660977718</v>
      </c>
      <c r="BE42" s="93">
        <v>0.6005283023632683</v>
      </c>
    </row>
    <row r="43" spans="1:57" ht="12" customHeight="1">
      <c r="A43" s="92">
        <v>2010</v>
      </c>
      <c r="B43" s="93">
        <f>4000*(C43/100)</f>
        <v>937.3532756481088</v>
      </c>
      <c r="C43" s="93">
        <v>23.43383189120272</v>
      </c>
      <c r="D43" s="93">
        <f>479*(E43/100)</f>
        <v>198.60777440235887</v>
      </c>
      <c r="E43" s="93">
        <v>41.46300091907283</v>
      </c>
      <c r="F43" s="93">
        <f>115*(G43/100)</f>
        <v>23.764552897650034</v>
      </c>
      <c r="G43" s="93">
        <v>20.664828606652204</v>
      </c>
      <c r="H43" s="93">
        <f>179*(I43/100)</f>
        <v>4.184501612841885</v>
      </c>
      <c r="I43" s="93">
        <v>2.33771039823569</v>
      </c>
      <c r="J43" s="93">
        <f>56*(K43/100)</f>
        <v>0.8747965653342368</v>
      </c>
      <c r="K43" s="93">
        <v>1.5621367238111372</v>
      </c>
      <c r="L43" s="93">
        <f>79*(M43/100)</f>
        <v>1.042501692063793</v>
      </c>
      <c r="M43" s="93">
        <v>1.3196223950174595</v>
      </c>
      <c r="N43" s="93">
        <f>37*(O43/100)</f>
        <v>1.3749325978070772</v>
      </c>
      <c r="O43" s="93">
        <v>3.7160340481272356</v>
      </c>
      <c r="P43" s="93">
        <f>430*(Q43/100)</f>
        <v>0.11111589129062853</v>
      </c>
      <c r="Q43" s="93">
        <v>0.02584090495130896</v>
      </c>
      <c r="R43" s="93">
        <f>25*(S43/100)</f>
        <v>8.773099178266127</v>
      </c>
      <c r="S43" s="93">
        <v>35.09239671306451</v>
      </c>
      <c r="T43" s="93">
        <f>1080*(U43/100)</f>
        <v>70.51253214474174</v>
      </c>
      <c r="U43" s="94">
        <v>6.528938161550162</v>
      </c>
      <c r="V43" s="93">
        <f>680*(W43/100)</f>
        <v>5.506244871035073</v>
      </c>
      <c r="W43" s="94">
        <v>0.8097418927992754</v>
      </c>
      <c r="X43" s="93">
        <f>21*(Y43/100)</f>
        <v>0.869987274595748</v>
      </c>
      <c r="Y43" s="94">
        <v>4.142796545694038</v>
      </c>
      <c r="Z43" s="93">
        <f>119*(AA43/100)</f>
        <v>7.1191069601582635</v>
      </c>
      <c r="AA43" s="94">
        <v>5.982442823662406</v>
      </c>
      <c r="AB43" s="93">
        <f>2.9*(AC43/100)</f>
        <v>1.738975214690921</v>
      </c>
      <c r="AC43" s="94">
        <v>59.964662575549</v>
      </c>
      <c r="AD43" s="93">
        <f>2.9*(AE43/100)</f>
        <v>1.1074729793452007</v>
      </c>
      <c r="AE43" s="94">
        <v>38.18872342569658</v>
      </c>
      <c r="AF43" s="93">
        <f>33*(AG43/100)</f>
        <v>14.31610735053406</v>
      </c>
      <c r="AG43" s="94">
        <v>43.382143486466845</v>
      </c>
      <c r="AH43" s="93">
        <f>2.4*(AI43/100)</f>
        <v>0.474411400205781</v>
      </c>
      <c r="AI43" s="94">
        <v>19.767141675240875</v>
      </c>
      <c r="AJ43" s="93">
        <f>898*(AK43/100)</f>
        <v>634.4402915283345</v>
      </c>
      <c r="AK43" s="94">
        <v>70.65036653990362</v>
      </c>
      <c r="AL43" s="95" t="s">
        <v>39</v>
      </c>
      <c r="AM43" s="94">
        <v>0.07883190187400672</v>
      </c>
      <c r="AN43" s="93">
        <f>970*(AO43/100)</f>
        <v>46.34987568718019</v>
      </c>
      <c r="AO43" s="93">
        <v>4.778337699709297</v>
      </c>
      <c r="AP43" s="93">
        <f>1740*(AQ43/100)</f>
        <v>329.24482736642676</v>
      </c>
      <c r="AQ43" s="93">
        <v>18.92211651531188</v>
      </c>
      <c r="AR43" s="93">
        <f>400*(AS43/100)</f>
        <v>96.20164452754334</v>
      </c>
      <c r="AS43" s="93">
        <v>24.050411131885834</v>
      </c>
      <c r="AT43" s="93">
        <f>23.4*(AU43/100)</f>
        <v>11.971206278228633</v>
      </c>
      <c r="AU43" s="93">
        <v>51.159001189011256</v>
      </c>
      <c r="AV43" s="93">
        <f>15.4*(AW43/100)</f>
        <v>3.8039504854860517</v>
      </c>
      <c r="AW43" s="93">
        <v>24.700977178480855</v>
      </c>
      <c r="AX43" s="93">
        <f>2.1*(AY43/100)</f>
        <v>0.4521610049333885</v>
      </c>
      <c r="AY43" s="93">
        <v>21.53147642539945</v>
      </c>
      <c r="AZ43" s="93">
        <f>3820*(BA43/100)</f>
        <v>377.39291529825164</v>
      </c>
      <c r="BA43" s="93">
        <v>9.879395688435908</v>
      </c>
      <c r="BB43" s="93">
        <f>189.7*(BC43/100)</f>
        <v>76.56930564342474</v>
      </c>
      <c r="BC43" s="93">
        <v>40.36336617998141</v>
      </c>
      <c r="BD43" s="93">
        <f>1240*(BE43/100)</f>
        <v>13.821468526671204</v>
      </c>
      <c r="BE43" s="93">
        <v>1.1146345586025164</v>
      </c>
    </row>
    <row r="44" spans="1:57" ht="12" customHeight="1">
      <c r="A44" s="152" t="s">
        <v>47</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4"/>
    </row>
    <row r="45" spans="1:57" ht="12" customHeight="1">
      <c r="A45" s="92">
        <v>1970</v>
      </c>
      <c r="B45" s="93">
        <f>3200*(C45/100)</f>
        <v>580.2152926170634</v>
      </c>
      <c r="C45" s="93">
        <v>18.13172789428323</v>
      </c>
      <c r="D45" s="93">
        <f>394*(E45/100)</f>
        <v>151.46257843769465</v>
      </c>
      <c r="E45" s="93">
        <v>38.44227879129306</v>
      </c>
      <c r="F45" s="93">
        <f>98*(G45/100)</f>
        <v>0.004463501483262341</v>
      </c>
      <c r="G45" s="96">
        <v>0.004554593350267694</v>
      </c>
      <c r="H45" s="93">
        <f>145*(I45/100)</f>
        <v>0.0005991138910379632</v>
      </c>
      <c r="I45" s="93">
        <v>0.000413181993819285</v>
      </c>
      <c r="J45" s="93">
        <f>51*(K45/100)</f>
        <v>8.10216752697323E-05</v>
      </c>
      <c r="K45" s="93">
        <v>0.00015886602994065157</v>
      </c>
      <c r="L45" s="93">
        <f>58*(M45/100)</f>
        <v>0.00018211133517084097</v>
      </c>
      <c r="M45" s="93">
        <v>0.00031398506063938096</v>
      </c>
      <c r="N45" s="93">
        <f>25*(O45/100)</f>
        <v>0.0002983193177609876</v>
      </c>
      <c r="O45" s="93">
        <v>0.0011932772710439505</v>
      </c>
      <c r="P45" s="93">
        <f>460*(Q45/100)</f>
        <v>0</v>
      </c>
      <c r="Q45" s="93">
        <v>0</v>
      </c>
      <c r="R45" s="93">
        <f>19*(S45/100)</f>
        <v>0</v>
      </c>
      <c r="S45" s="93">
        <v>0</v>
      </c>
      <c r="T45" s="93">
        <f>1240*(U45/100)</f>
        <v>0</v>
      </c>
      <c r="U45" s="94">
        <v>0</v>
      </c>
      <c r="V45" s="93">
        <f>510*(W45/100)</f>
        <v>0</v>
      </c>
      <c r="W45" s="94">
        <v>0</v>
      </c>
      <c r="X45" s="93">
        <f>13.3*(Y45/100)</f>
        <v>0</v>
      </c>
      <c r="Y45" s="97">
        <v>0</v>
      </c>
      <c r="Z45" s="93">
        <f>106*(AA45/100)</f>
        <v>0.007595843353091395</v>
      </c>
      <c r="AA45" s="97">
        <v>0.007165889955746599</v>
      </c>
      <c r="AB45" s="95" t="s">
        <v>39</v>
      </c>
      <c r="AC45" s="94">
        <v>0.11802020009207602</v>
      </c>
      <c r="AD45" s="95" t="s">
        <v>39</v>
      </c>
      <c r="AE45" s="94">
        <v>0.6472202464426284</v>
      </c>
      <c r="AF45" s="93">
        <f>22*(AG45/100)</f>
        <v>0.00757638579597211</v>
      </c>
      <c r="AG45" s="97">
        <v>0.034438117254418685</v>
      </c>
      <c r="AH45" s="95" t="s">
        <v>39</v>
      </c>
      <c r="AI45" s="94">
        <v>0.23289754357917986</v>
      </c>
      <c r="AJ45" s="93">
        <f>300*(AK45/100)</f>
        <v>0.029751057101385887</v>
      </c>
      <c r="AK45" s="97">
        <v>0.009917019033795296</v>
      </c>
      <c r="AL45" s="93">
        <f>9.5*(AM45/100)</f>
        <v>0</v>
      </c>
      <c r="AM45" s="94">
        <v>0</v>
      </c>
      <c r="AN45" s="93">
        <f>960*(AO45/100)</f>
        <v>5.268236178088829</v>
      </c>
      <c r="AO45" s="93">
        <v>0.548774601884253</v>
      </c>
      <c r="AP45" s="93">
        <f>1550*(AQ45/100)</f>
        <v>2.1451597738127237</v>
      </c>
      <c r="AQ45" s="93">
        <v>0.1383974047621112</v>
      </c>
      <c r="AR45" s="93">
        <f>340*(AS45/100)</f>
        <v>2.1661100929496437</v>
      </c>
      <c r="AS45" s="96">
        <v>0.6370912038087188</v>
      </c>
      <c r="AT45" s="93">
        <f>15.9*(AU45/100)</f>
        <v>0.11373045164250443</v>
      </c>
      <c r="AU45" s="93">
        <v>0.7152858593868203</v>
      </c>
      <c r="AV45" s="93">
        <f>12.7*(AW45/100)</f>
        <v>0.0208775159116557</v>
      </c>
      <c r="AW45" s="93">
        <v>0.16438988906815516</v>
      </c>
      <c r="AX45" s="93">
        <f>1.7*(AY45/100)</f>
        <v>0.010430307571390914</v>
      </c>
      <c r="AY45" s="93">
        <v>0.6135475041994656</v>
      </c>
      <c r="AZ45" s="93">
        <f>3670*(BA45/100)</f>
        <v>16.87601885397965</v>
      </c>
      <c r="BA45" s="93">
        <v>0.45983702599399595</v>
      </c>
      <c r="BB45" s="93">
        <f>124.4*(BC45/100)</f>
        <v>1.3483586871458655</v>
      </c>
      <c r="BC45" s="93">
        <v>1.0838896198921748</v>
      </c>
      <c r="BD45" s="93">
        <f>1260*(BE45/100)</f>
        <v>28.298738632433395</v>
      </c>
      <c r="BE45" s="93">
        <v>2.245931637494714</v>
      </c>
    </row>
    <row r="46" spans="1:57" ht="12" customHeight="1">
      <c r="A46" s="92">
        <v>2010</v>
      </c>
      <c r="B46" s="93">
        <f>4000*(C46/100)</f>
        <v>631.716485800897</v>
      </c>
      <c r="C46" s="93">
        <v>15.792912145022425</v>
      </c>
      <c r="D46" s="93">
        <f>479*(E46/100)</f>
        <v>169.29246185045204</v>
      </c>
      <c r="E46" s="93">
        <v>35.342893914499385</v>
      </c>
      <c r="F46" s="93">
        <f>115*(G46/100)</f>
        <v>0.004283359974682613</v>
      </c>
      <c r="G46" s="95">
        <v>0.0037246608475500985</v>
      </c>
      <c r="H46" s="93">
        <f>179*(I46/100)</f>
        <v>0.0005723020447959432</v>
      </c>
      <c r="I46" s="93">
        <v>0.0003197218127351638</v>
      </c>
      <c r="J46" s="93">
        <f>56*(K46/100)</f>
        <v>7.843357837913766E-05</v>
      </c>
      <c r="K46" s="93">
        <v>0.00014005996139131725</v>
      </c>
      <c r="L46" s="93">
        <f>79*(M46/100)</f>
        <v>0.0001868106841710175</v>
      </c>
      <c r="M46" s="93">
        <v>0.00023646922046964244</v>
      </c>
      <c r="N46" s="93">
        <f>37*(O46/100)</f>
        <v>0.0002561368099348707</v>
      </c>
      <c r="O46" s="93">
        <v>0.0006922616484726235</v>
      </c>
      <c r="P46" s="93">
        <f>430*(Q46/100)</f>
        <v>0</v>
      </c>
      <c r="Q46" s="93">
        <v>0</v>
      </c>
      <c r="R46" s="93">
        <f>25*(S46/100)</f>
        <v>0</v>
      </c>
      <c r="S46" s="93">
        <v>0</v>
      </c>
      <c r="T46" s="93">
        <f>1080*(U46/100)</f>
        <v>0</v>
      </c>
      <c r="U46" s="94">
        <v>0</v>
      </c>
      <c r="V46" s="93">
        <f>680*(W46/100)</f>
        <v>0</v>
      </c>
      <c r="W46" s="94">
        <v>0</v>
      </c>
      <c r="X46" s="93">
        <f>21*(Y46/100)</f>
        <v>0</v>
      </c>
      <c r="Y46" s="94">
        <v>0</v>
      </c>
      <c r="Z46" s="93">
        <f>119*(AA46/100)</f>
        <v>0.008476748256417957</v>
      </c>
      <c r="AA46" s="94">
        <v>0.007123317862536099</v>
      </c>
      <c r="AB46" s="95" t="s">
        <v>39</v>
      </c>
      <c r="AC46" s="94">
        <v>0.09132632676623827</v>
      </c>
      <c r="AD46" s="95" t="s">
        <v>39</v>
      </c>
      <c r="AE46" s="94">
        <v>0.6417951659180327</v>
      </c>
      <c r="AF46" s="93">
        <f>33*(AG46/100)</f>
        <v>0.007977042847721235</v>
      </c>
      <c r="AG46" s="94">
        <v>0.024172857114306775</v>
      </c>
      <c r="AH46" s="95" t="s">
        <v>39</v>
      </c>
      <c r="AI46" s="94">
        <v>0.19570304515168718</v>
      </c>
      <c r="AJ46" s="93">
        <f>898*(AK46/100)</f>
        <v>0.030145338826674657</v>
      </c>
      <c r="AK46" s="94">
        <v>0.003356941962881365</v>
      </c>
      <c r="AL46" s="93">
        <f>8.2*(AM46/100)</f>
        <v>0</v>
      </c>
      <c r="AM46" s="94">
        <v>0</v>
      </c>
      <c r="AN46" s="93">
        <f>970*(AO46/100)</f>
        <v>5.2223258842283595</v>
      </c>
      <c r="AO46" s="93">
        <v>0.5383841117761196</v>
      </c>
      <c r="AP46" s="93">
        <f>1740*(AQ46/100)</f>
        <v>2.4366768483664156</v>
      </c>
      <c r="AQ46" s="93">
        <v>0.1400388993314032</v>
      </c>
      <c r="AR46" s="93">
        <f>400*(AS46/100)</f>
        <v>2.3726225498892206</v>
      </c>
      <c r="AS46" s="93">
        <v>0.5931556374723052</v>
      </c>
      <c r="AT46" s="93">
        <f>23.4*(AU46/100)</f>
        <v>0.1359057892410385</v>
      </c>
      <c r="AU46" s="93">
        <v>0.5807939711155492</v>
      </c>
      <c r="AV46" s="93">
        <f>15.4*(AW46/100)</f>
        <v>0.03323313764937837</v>
      </c>
      <c r="AW46" s="93">
        <v>0.21579959512583358</v>
      </c>
      <c r="AX46" s="93">
        <f>2.1*(AY46/100)</f>
        <v>0.027573580979272854</v>
      </c>
      <c r="AY46" s="93">
        <v>1.3130276656796596</v>
      </c>
      <c r="AZ46" s="93">
        <f>3820*(BA46/100)</f>
        <v>17.309781494389206</v>
      </c>
      <c r="BA46" s="93">
        <v>0.45313564121437716</v>
      </c>
      <c r="BB46" s="93">
        <f>189.7*(BC46/100)</f>
        <v>1.7664357579165642</v>
      </c>
      <c r="BC46" s="93">
        <v>0.9311733041204872</v>
      </c>
      <c r="BD46" s="93">
        <f>1240*(BE46/100)</f>
        <v>34.91693459958968</v>
      </c>
      <c r="BE46" s="93">
        <v>2.8158818225475546</v>
      </c>
    </row>
    <row r="47" spans="1:57" ht="12" customHeight="1">
      <c r="A47" s="155" t="s">
        <v>82</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4"/>
    </row>
    <row r="48" spans="1:57" ht="12" customHeight="1">
      <c r="A48" s="92">
        <v>1970</v>
      </c>
      <c r="B48" s="93">
        <f>3200*(C48/100)</f>
        <v>25.467195620562048</v>
      </c>
      <c r="C48" s="93">
        <v>0.7958498631425641</v>
      </c>
      <c r="D48" s="93">
        <f>394*(E48/100)</f>
        <v>5.029851333830532</v>
      </c>
      <c r="E48" s="93">
        <v>1.2766120136625716</v>
      </c>
      <c r="F48" s="93">
        <f>98*(G48/100)</f>
        <v>1.5978067331160255</v>
      </c>
      <c r="G48" s="93">
        <v>1.6304150337918628</v>
      </c>
      <c r="H48" s="93">
        <f>145*(I48/100)</f>
        <v>1.0957742683685048</v>
      </c>
      <c r="I48" s="93">
        <v>0.7557063919782792</v>
      </c>
      <c r="J48" s="93">
        <f>51*(K48/100)</f>
        <v>0.44897803139729947</v>
      </c>
      <c r="K48" s="93">
        <v>0.8803490811711754</v>
      </c>
      <c r="L48" s="93">
        <f>58*(M48/100)</f>
        <v>0.4161579051484611</v>
      </c>
      <c r="M48" s="93">
        <v>0.7175136295663123</v>
      </c>
      <c r="N48" s="93">
        <f>25*(O48/100)</f>
        <v>0.1607170964368052</v>
      </c>
      <c r="O48" s="93">
        <v>0.6428683857472208</v>
      </c>
      <c r="P48" s="93">
        <f>460*(Q48/100)</f>
        <v>0</v>
      </c>
      <c r="Q48" s="93">
        <v>0</v>
      </c>
      <c r="R48" s="93">
        <f>19*(S48/100)</f>
        <v>1.9236064058044695</v>
      </c>
      <c r="S48" s="93">
        <v>10.124244241076156</v>
      </c>
      <c r="T48" s="93">
        <f>1240*(U48/100)</f>
        <v>73.15882146382114</v>
      </c>
      <c r="U48" s="94">
        <v>5.8999049567597694</v>
      </c>
      <c r="V48" s="93">
        <f>510*(W48/100)</f>
        <v>13.001014562884746</v>
      </c>
      <c r="W48" s="94">
        <v>2.549218541742107</v>
      </c>
      <c r="X48" s="93">
        <f>13.3*(Y48/100)</f>
        <v>0.05500551976266159</v>
      </c>
      <c r="Y48" s="94">
        <v>0.41357533656136525</v>
      </c>
      <c r="Z48" s="93">
        <f>106*(AA48/100)</f>
        <v>4.649055637806434</v>
      </c>
      <c r="AA48" s="94">
        <v>4.38590154510041</v>
      </c>
      <c r="AB48" s="95" t="s">
        <v>39</v>
      </c>
      <c r="AC48" s="94">
        <v>0.5398221382764632</v>
      </c>
      <c r="AD48" s="95" t="s">
        <v>39</v>
      </c>
      <c r="AE48" s="94">
        <v>1.1760723387129133</v>
      </c>
      <c r="AF48" s="93">
        <f>22*(AG48/100)</f>
        <v>1.0130866552951545</v>
      </c>
      <c r="AG48" s="94">
        <v>4.604939342250702</v>
      </c>
      <c r="AH48" s="93">
        <f>2*(AI48/100)</f>
        <v>0.019835363274372356</v>
      </c>
      <c r="AI48" s="94">
        <v>0.9917681637186178</v>
      </c>
      <c r="AJ48" s="93">
        <f>300*(AK48/100)</f>
        <v>6.571039232125969</v>
      </c>
      <c r="AK48" s="94">
        <v>2.1903464107086563</v>
      </c>
      <c r="AL48" s="93">
        <f>9.5*(AM48/100)</f>
        <v>-4.050093593832571E-15</v>
      </c>
      <c r="AM48" s="94">
        <v>-4.263256414560601E-14</v>
      </c>
      <c r="AN48" s="93">
        <f>960*(AO48/100)</f>
        <v>19.691176486405357</v>
      </c>
      <c r="AO48" s="93">
        <v>2.0511642173338913</v>
      </c>
      <c r="AP48" s="93">
        <f>1550*(AQ48/100)</f>
        <v>48.956763877811156</v>
      </c>
      <c r="AQ48" s="93">
        <v>3.158500895342655</v>
      </c>
      <c r="AR48" s="93">
        <f>340*(AS48/100)</f>
        <v>47.528688490280494</v>
      </c>
      <c r="AS48" s="93">
        <v>13.979026026553086</v>
      </c>
      <c r="AT48" s="93">
        <f>15.9*(AU48/100)</f>
        <v>1.2166216647075703</v>
      </c>
      <c r="AU48" s="93">
        <v>7.65170858306648</v>
      </c>
      <c r="AV48" s="93">
        <f>12.7*(AW48/100)</f>
        <v>0.43712145457811546</v>
      </c>
      <c r="AW48" s="93">
        <v>3.441901217150516</v>
      </c>
      <c r="AX48" s="93">
        <f>1.7*(AY48/100)</f>
        <v>0.22783227915708903</v>
      </c>
      <c r="AY48" s="93">
        <v>13.401898773946414</v>
      </c>
      <c r="AZ48" s="93">
        <f>3670*(BA48/100)</f>
        <v>316.08030834458407</v>
      </c>
      <c r="BA48" s="93">
        <v>8.612542461705289</v>
      </c>
      <c r="BB48" s="93">
        <f>124.4*(BC48/100)</f>
        <v>2.0129798050902634</v>
      </c>
      <c r="BC48" s="93">
        <v>1.6181509687220768</v>
      </c>
      <c r="BD48" s="93">
        <f>1260*(BE48/100)</f>
        <v>4.757351365078733</v>
      </c>
      <c r="BE48" s="93">
        <v>0.37756756865704233</v>
      </c>
    </row>
    <row r="49" spans="1:58" ht="12" customHeight="1" thickBot="1">
      <c r="A49" s="99">
        <v>2010</v>
      </c>
      <c r="B49" s="100">
        <f>4000*(C49/100)</f>
        <v>35.51558533396474</v>
      </c>
      <c r="C49" s="100">
        <v>0.8878896333491184</v>
      </c>
      <c r="D49" s="100">
        <f>479*(E49/100)</f>
        <v>7.30661367026196</v>
      </c>
      <c r="E49" s="100">
        <v>1.5253890752112653</v>
      </c>
      <c r="F49" s="100">
        <f>115*(G49/100)</f>
        <v>2.082347162530552</v>
      </c>
      <c r="G49" s="100">
        <v>1.8107366630700454</v>
      </c>
      <c r="H49" s="100">
        <f>179*(I49/100)</f>
        <v>1.5432318227676867</v>
      </c>
      <c r="I49" s="101">
        <v>0.8621406831104395</v>
      </c>
      <c r="J49" s="100">
        <f>56*(K49/100)</f>
        <v>0.6313494940214138</v>
      </c>
      <c r="K49" s="100">
        <v>1.1274098107525248</v>
      </c>
      <c r="L49" s="100">
        <f>79*(M49/100)</f>
        <v>0.6056269390872684</v>
      </c>
      <c r="M49" s="100">
        <v>0.766616378591479</v>
      </c>
      <c r="N49" s="100">
        <f>37*(O49/100)</f>
        <v>0.20968672769828173</v>
      </c>
      <c r="O49" s="100">
        <v>0.5667208856710317</v>
      </c>
      <c r="P49" s="100">
        <f>430*(Q49/100)</f>
        <v>-1.2221335055073723E-13</v>
      </c>
      <c r="Q49" s="100">
        <v>-2.842170943040401E-14</v>
      </c>
      <c r="R49" s="100">
        <f>25*(S49/100)</f>
        <v>3.377564562749679</v>
      </c>
      <c r="S49" s="100">
        <v>13.510258250998717</v>
      </c>
      <c r="T49" s="100">
        <f>1080*(U49/100)</f>
        <v>18.18642599878301</v>
      </c>
      <c r="U49" s="102">
        <v>1.6839283332206492</v>
      </c>
      <c r="V49" s="100">
        <f>680*(W49/100)</f>
        <v>32.06383316300805</v>
      </c>
      <c r="W49" s="102">
        <v>4.715269582795301</v>
      </c>
      <c r="X49" s="100">
        <f>21*(Y49/100)</f>
        <v>0.09414995587524713</v>
      </c>
      <c r="Y49" s="102">
        <v>0.4483331232154626</v>
      </c>
      <c r="Z49" s="100">
        <f>119*(AA49/100)</f>
        <v>1.5625476556119906</v>
      </c>
      <c r="AA49" s="102">
        <v>1.3130652568167989</v>
      </c>
      <c r="AB49" s="101" t="s">
        <v>39</v>
      </c>
      <c r="AC49" s="102">
        <v>0.6365738531327167</v>
      </c>
      <c r="AD49" s="101" t="s">
        <v>39</v>
      </c>
      <c r="AE49" s="102">
        <v>1.5346886691426391</v>
      </c>
      <c r="AF49" s="100">
        <f>33*(AG49/100)</f>
        <v>0.901041316039084</v>
      </c>
      <c r="AG49" s="102">
        <v>2.7304282304214667</v>
      </c>
      <c r="AH49" s="100">
        <f>2.4*(AI49/100)</f>
        <v>0.04234790815253609</v>
      </c>
      <c r="AI49" s="102">
        <v>1.7644961730223372</v>
      </c>
      <c r="AJ49" s="100">
        <f>898*(AK49/100)</f>
        <v>11.004408334346302</v>
      </c>
      <c r="AK49" s="102">
        <v>1.2254352265419044</v>
      </c>
      <c r="AL49" s="100">
        <f>8.2*(AM49/100)</f>
        <v>-4.661160346586257E-15</v>
      </c>
      <c r="AM49" s="102">
        <v>-5.684341886080802E-14</v>
      </c>
      <c r="AN49" s="100">
        <f>970*(AO49/100)</f>
        <v>38.02072654103884</v>
      </c>
      <c r="AO49" s="100">
        <v>3.919662530004004</v>
      </c>
      <c r="AP49" s="100">
        <f>1740*(AQ49/100)</f>
        <v>67.26030116588878</v>
      </c>
      <c r="AQ49" s="100">
        <v>3.865534549763723</v>
      </c>
      <c r="AR49" s="100">
        <f>400*(AS49/100)</f>
        <v>56.2635989262127</v>
      </c>
      <c r="AS49" s="100">
        <v>14.065899731553174</v>
      </c>
      <c r="AT49" s="100">
        <f>23.4*(AU49/100)</f>
        <v>2.0335332248654114</v>
      </c>
      <c r="AU49" s="100">
        <v>8.690312926775263</v>
      </c>
      <c r="AV49" s="100">
        <f>15.4*(AW49/100)</f>
        <v>0.5682950336375439</v>
      </c>
      <c r="AW49" s="100">
        <v>3.690227491152882</v>
      </c>
      <c r="AX49" s="100">
        <f>2.1*(AY49/100)</f>
        <v>0.31344251538739204</v>
      </c>
      <c r="AY49" s="100">
        <v>14.925834066066287</v>
      </c>
      <c r="AZ49" s="100">
        <f>3820*(BA49/100)</f>
        <v>315.67479926425716</v>
      </c>
      <c r="BA49" s="100">
        <v>8.263738200635004</v>
      </c>
      <c r="BB49" s="100">
        <f>189.7*(BC49/100)</f>
        <v>2.705026743923823</v>
      </c>
      <c r="BC49" s="100">
        <v>1.4259497859377035</v>
      </c>
      <c r="BD49" s="100">
        <f>1240*(BE49/100)</f>
        <v>7.8744166394015735</v>
      </c>
      <c r="BE49" s="100">
        <v>0.6350335999517398</v>
      </c>
      <c r="BF49" s="103"/>
    </row>
    <row r="50" spans="1:58" ht="12" customHeight="1" thickTop="1">
      <c r="A50" s="191" t="s">
        <v>63</v>
      </c>
      <c r="B50" s="192"/>
      <c r="C50" s="192"/>
      <c r="D50" s="192"/>
      <c r="E50" s="192"/>
      <c r="F50" s="192"/>
      <c r="G50" s="192"/>
      <c r="H50" s="192"/>
      <c r="I50" s="192"/>
      <c r="J50" s="192"/>
      <c r="K50" s="192"/>
      <c r="L50" s="193"/>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3"/>
    </row>
    <row r="51" spans="1:58" ht="12" customHeight="1">
      <c r="A51" s="188"/>
      <c r="B51" s="189"/>
      <c r="C51" s="189"/>
      <c r="D51" s="189"/>
      <c r="E51" s="189"/>
      <c r="F51" s="189"/>
      <c r="G51" s="189"/>
      <c r="H51" s="189"/>
      <c r="I51" s="189"/>
      <c r="J51" s="189"/>
      <c r="K51" s="189"/>
      <c r="L51" s="190"/>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3"/>
    </row>
    <row r="52" spans="1:58" ht="12" customHeight="1">
      <c r="A52" s="185" t="s">
        <v>83</v>
      </c>
      <c r="B52" s="186"/>
      <c r="C52" s="186"/>
      <c r="D52" s="186"/>
      <c r="E52" s="186"/>
      <c r="F52" s="186"/>
      <c r="G52" s="186"/>
      <c r="H52" s="186"/>
      <c r="I52" s="186"/>
      <c r="J52" s="186"/>
      <c r="K52" s="186"/>
      <c r="L52" s="187"/>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3"/>
    </row>
    <row r="53" spans="1:58" ht="12" customHeight="1">
      <c r="A53" s="185"/>
      <c r="B53" s="186"/>
      <c r="C53" s="186"/>
      <c r="D53" s="186"/>
      <c r="E53" s="186"/>
      <c r="F53" s="186"/>
      <c r="G53" s="186"/>
      <c r="H53" s="186"/>
      <c r="I53" s="186"/>
      <c r="J53" s="186"/>
      <c r="K53" s="186"/>
      <c r="L53" s="187"/>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3"/>
    </row>
    <row r="54" spans="1:58" ht="12" customHeight="1">
      <c r="A54" s="185"/>
      <c r="B54" s="186"/>
      <c r="C54" s="186"/>
      <c r="D54" s="186"/>
      <c r="E54" s="186"/>
      <c r="F54" s="186"/>
      <c r="G54" s="186"/>
      <c r="H54" s="186"/>
      <c r="I54" s="186"/>
      <c r="J54" s="186"/>
      <c r="K54" s="186"/>
      <c r="L54" s="187"/>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3"/>
    </row>
    <row r="55" spans="1:58" ht="12" customHeight="1">
      <c r="A55" s="129" t="s">
        <v>822</v>
      </c>
      <c r="B55" s="130"/>
      <c r="C55" s="130"/>
      <c r="D55" s="130"/>
      <c r="E55" s="130"/>
      <c r="F55" s="130"/>
      <c r="G55" s="130"/>
      <c r="H55" s="130"/>
      <c r="I55" s="130"/>
      <c r="J55" s="130"/>
      <c r="K55" s="130"/>
      <c r="L55" s="131"/>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6"/>
    </row>
    <row r="56" ht="12" customHeight="1"/>
    <row r="57" ht="12" customHeight="1"/>
    <row r="58" ht="12" customHeight="1"/>
    <row r="59" ht="12" customHeight="1"/>
    <row r="60" ht="12" customHeight="1"/>
    <row r="61" ht="12" customHeight="1"/>
    <row r="62" ht="12" customHeight="1"/>
    <row r="63" ht="12" customHeight="1"/>
    <row r="64" ht="12" customHeight="1"/>
    <row r="65" ht="12" customHeight="1"/>
  </sheetData>
  <sheetProtection/>
  <mergeCells count="53">
    <mergeCell ref="A54:L54"/>
    <mergeCell ref="A38:BE38"/>
    <mergeCell ref="A41:BE41"/>
    <mergeCell ref="A44:BE44"/>
    <mergeCell ref="A47:BE47"/>
    <mergeCell ref="A51:L51"/>
    <mergeCell ref="A52:L53"/>
    <mergeCell ref="A50:L50"/>
    <mergeCell ref="A32:BE32"/>
    <mergeCell ref="A35:BE35"/>
    <mergeCell ref="AL3:AM3"/>
    <mergeCell ref="AN3:AO3"/>
    <mergeCell ref="AP3:AQ3"/>
    <mergeCell ref="AR3:AS3"/>
    <mergeCell ref="AB3:AC3"/>
    <mergeCell ref="A23:BE23"/>
    <mergeCell ref="A14:BE14"/>
    <mergeCell ref="A17:BE17"/>
    <mergeCell ref="AZ3:BA3"/>
    <mergeCell ref="BB3:BC3"/>
    <mergeCell ref="BD3:BE3"/>
    <mergeCell ref="AN2:BE2"/>
    <mergeCell ref="AF3:AG3"/>
    <mergeCell ref="AH3:AI3"/>
    <mergeCell ref="AJ3:AK3"/>
    <mergeCell ref="AT3:AU3"/>
    <mergeCell ref="AV3:AW3"/>
    <mergeCell ref="AD3:AE3"/>
    <mergeCell ref="V3:W3"/>
    <mergeCell ref="X3:Y3"/>
    <mergeCell ref="P2:Q3"/>
    <mergeCell ref="R2:S3"/>
    <mergeCell ref="Z3:AA3"/>
    <mergeCell ref="A1:BE1"/>
    <mergeCell ref="B2:C3"/>
    <mergeCell ref="D2:E3"/>
    <mergeCell ref="F2:G3"/>
    <mergeCell ref="A20:BE20"/>
    <mergeCell ref="H2:O2"/>
    <mergeCell ref="A2:A4"/>
    <mergeCell ref="A5:BE5"/>
    <mergeCell ref="A8:BE8"/>
    <mergeCell ref="T2:AM2"/>
    <mergeCell ref="A55:L55"/>
    <mergeCell ref="A26:BE26"/>
    <mergeCell ref="A29:BE29"/>
    <mergeCell ref="A11:BE11"/>
    <mergeCell ref="AX3:AY3"/>
    <mergeCell ref="H3:I3"/>
    <mergeCell ref="J3:K3"/>
    <mergeCell ref="L3:M3"/>
    <mergeCell ref="N3:O3"/>
    <mergeCell ref="T3:U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Nutirents and other components of the U.S. food supply</dc:title>
  <dc:subject>Agricultural economics</dc:subject>
  <dc:creator>Jeanine Bentley</dc:creator>
  <cp:keywords>nutrient availability, food availability, loss-adjusted food availability, food supply data, disappearance data, Food Guide Pyramid servings data, Dietary Guidelines for Americans, dietary recommendations</cp:keywords>
  <dc:description/>
  <cp:lastModifiedBy>WIN31TONT40</cp:lastModifiedBy>
  <dcterms:created xsi:type="dcterms:W3CDTF">2012-08-16T14:16:46Z</dcterms:created>
  <dcterms:modified xsi:type="dcterms:W3CDTF">2015-08-25T15:06:42Z</dcterms:modified>
  <cp:category>Nutrient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