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9564" tabRatio="731" activeTab="0"/>
  </bookViews>
  <sheets>
    <sheet name="TableOfContents" sheetId="1" r:id="rId1"/>
    <sheet name="Pcc" sheetId="2" r:id="rId2"/>
    <sheet name="PccHistorical" sheetId="3" r:id="rId3"/>
    <sheet name="WheatFlour" sheetId="4" r:id="rId4"/>
    <sheet name="Durum" sheetId="5" r:id="rId5"/>
    <sheet name="Rye" sheetId="6" r:id="rId6"/>
    <sheet name="Rice" sheetId="7" r:id="rId7"/>
    <sheet name="Oats" sheetId="8" r:id="rId8"/>
    <sheet name="Barley" sheetId="9" r:id="rId9"/>
  </sheets>
  <externalReferences>
    <externalReference r:id="rId12"/>
  </externalReferences>
  <definedNames>
    <definedName name="_xlnm.Print_Titles" localSheetId="8">'Barley'!$1:$8</definedName>
    <definedName name="_xlnm.Print_Titles" localSheetId="7">'Oats'!$1:$7</definedName>
    <definedName name="_xlnm.Print_Titles" localSheetId="6">'Rice'!$1:$8</definedName>
    <definedName name="_xlnm.Print_Titles" localSheetId="5">'Rye'!$1:$7</definedName>
    <definedName name="_xlnm.Print_Titles" localSheetId="3">'WheatFlour'!$1:$7</definedName>
  </definedNames>
  <calcPr fullCalcOnLoad="1"/>
</workbook>
</file>

<file path=xl/sharedStrings.xml><?xml version="1.0" encoding="utf-8"?>
<sst xmlns="http://schemas.openxmlformats.org/spreadsheetml/2006/main" count="475" uniqueCount="121">
  <si>
    <t>Filename:</t>
  </si>
  <si>
    <t>grains.xls</t>
  </si>
  <si>
    <t>Worksheets:</t>
  </si>
  <si>
    <t>Wheat flour- Supply and disappearance</t>
  </si>
  <si>
    <t>Rice - Supply and disappearance</t>
  </si>
  <si>
    <t>Oats - Supply and disappearance</t>
  </si>
  <si>
    <t>Barley - Supply and disappearance</t>
  </si>
  <si>
    <t>Supply</t>
  </si>
  <si>
    <t>Production</t>
  </si>
  <si>
    <t>Total domestic use</t>
  </si>
  <si>
    <t>Seed</t>
  </si>
  <si>
    <t>Total</t>
  </si>
  <si>
    <t>Products</t>
  </si>
  <si>
    <t>----- Pounds -----</t>
  </si>
  <si>
    <t>----------------------------------------------------------------------------- Million bushels ------------------------------------------------------------------------------</t>
  </si>
  <si>
    <t>NA</t>
  </si>
  <si>
    <t>FILENAME:  GRAINS</t>
  </si>
  <si>
    <t>Nonfood use</t>
  </si>
  <si>
    <t>Milled basis</t>
  </si>
  <si>
    <t>Imports</t>
  </si>
  <si>
    <t>Exports</t>
  </si>
  <si>
    <t>Pet food</t>
  </si>
  <si>
    <t>Pounds</t>
  </si>
  <si>
    <t>--</t>
  </si>
  <si>
    <t>-</t>
  </si>
  <si>
    <t>Year</t>
  </si>
  <si>
    <t xml:space="preserve">--  </t>
  </si>
  <si>
    <r>
      <t>U.S.  population</t>
    </r>
    <r>
      <rPr>
        <vertAlign val="superscript"/>
        <sz val="8"/>
        <rFont val="Arial"/>
        <family val="2"/>
      </rPr>
      <t>1</t>
    </r>
  </si>
  <si>
    <t xml:space="preserve">Semolina and durum flour exports </t>
  </si>
  <si>
    <t>Wheat flour</t>
  </si>
  <si>
    <t>Per capita availability</t>
  </si>
  <si>
    <t>Flour and cereal products - Per capita availability (1909-1966)</t>
  </si>
  <si>
    <r>
      <t>Corn products</t>
    </r>
    <r>
      <rPr>
        <vertAlign val="superscript"/>
        <sz val="8"/>
        <rFont val="Arial"/>
        <family val="2"/>
      </rPr>
      <t>4</t>
    </r>
  </si>
  <si>
    <r>
      <t>Rice</t>
    </r>
    <r>
      <rPr>
        <vertAlign val="superscript"/>
        <sz val="8"/>
        <rFont val="Arial"/>
        <family val="2"/>
      </rPr>
      <t>3</t>
    </r>
  </si>
  <si>
    <r>
      <t>Year</t>
    </r>
    <r>
      <rPr>
        <vertAlign val="superscript"/>
        <sz val="8"/>
        <rFont val="Arial"/>
        <family val="2"/>
      </rPr>
      <t>2</t>
    </r>
  </si>
  <si>
    <r>
      <t>U.S. population</t>
    </r>
    <r>
      <rPr>
        <vertAlign val="superscript"/>
        <sz val="8"/>
        <rFont val="Arial"/>
        <family val="2"/>
      </rPr>
      <t>3</t>
    </r>
  </si>
  <si>
    <r>
      <t>Imports</t>
    </r>
    <r>
      <rPr>
        <vertAlign val="superscript"/>
        <sz val="8"/>
        <rFont val="Arial"/>
        <family val="2"/>
      </rPr>
      <t>4</t>
    </r>
  </si>
  <si>
    <r>
      <t>Beginning stocks</t>
    </r>
    <r>
      <rPr>
        <vertAlign val="superscript"/>
        <sz val="8"/>
        <rFont val="Arial"/>
        <family val="2"/>
      </rPr>
      <t>5</t>
    </r>
  </si>
  <si>
    <r>
      <t>Total supply</t>
    </r>
    <r>
      <rPr>
        <vertAlign val="superscript"/>
        <sz val="8"/>
        <rFont val="Arial"/>
        <family val="2"/>
      </rPr>
      <t>6</t>
    </r>
  </si>
  <si>
    <r>
      <t>Exports</t>
    </r>
    <r>
      <rPr>
        <vertAlign val="superscript"/>
        <sz val="8"/>
        <rFont val="Arial"/>
        <family val="2"/>
      </rPr>
      <t>4</t>
    </r>
  </si>
  <si>
    <r>
      <t>Ending stocks</t>
    </r>
    <r>
      <rPr>
        <vertAlign val="superscript"/>
        <sz val="8"/>
        <rFont val="Arial"/>
        <family val="2"/>
      </rPr>
      <t>5</t>
    </r>
  </si>
  <si>
    <r>
      <t>Per capita availability</t>
    </r>
    <r>
      <rPr>
        <vertAlign val="superscript"/>
        <sz val="8"/>
        <rFont val="Arial"/>
        <family val="2"/>
      </rPr>
      <t>8</t>
    </r>
  </si>
  <si>
    <r>
      <t>Nonfood use</t>
    </r>
    <r>
      <rPr>
        <vertAlign val="superscript"/>
        <sz val="8"/>
        <rFont val="Arial"/>
        <family val="2"/>
      </rPr>
      <t>7</t>
    </r>
  </si>
  <si>
    <r>
      <t>U.S. population, January 1 of following year</t>
    </r>
    <r>
      <rPr>
        <vertAlign val="superscript"/>
        <sz val="8"/>
        <rFont val="Arial"/>
        <family val="2"/>
      </rPr>
      <t>3</t>
    </r>
  </si>
  <si>
    <r>
      <t>Other</t>
    </r>
    <r>
      <rPr>
        <vertAlign val="superscript"/>
        <sz val="8"/>
        <rFont val="Arial"/>
        <family val="2"/>
      </rPr>
      <t>7</t>
    </r>
  </si>
  <si>
    <r>
      <t>U.S. population January 1 of following year</t>
    </r>
    <r>
      <rPr>
        <vertAlign val="superscript"/>
        <sz val="8"/>
        <rFont val="Arial"/>
        <family val="2"/>
      </rPr>
      <t>3</t>
    </r>
  </si>
  <si>
    <r>
      <t>Grain equivalents</t>
    </r>
    <r>
      <rPr>
        <vertAlign val="superscript"/>
        <sz val="8"/>
        <rFont val="Arial"/>
        <family val="2"/>
      </rPr>
      <t>8</t>
    </r>
  </si>
  <si>
    <r>
      <t>Flour</t>
    </r>
    <r>
      <rPr>
        <vertAlign val="superscript"/>
        <sz val="8"/>
        <rFont val="Arial"/>
        <family val="2"/>
      </rPr>
      <t>9</t>
    </r>
  </si>
  <si>
    <t>NA = Not available.</t>
  </si>
  <si>
    <t>--- Millions ---</t>
  </si>
  <si>
    <t>-------------------------------------------------------------------------------------------------------------------- Million bushels --------------------------------------------------------------------------------------------------------------------</t>
  </si>
  <si>
    <t>* =  Beginning stocks do not equal previous year's ending stocks.</t>
  </si>
  <si>
    <t xml:space="preserve">   </t>
  </si>
  <si>
    <t>Stocks</t>
  </si>
  <si>
    <t>------------------------------------------------------------------------- Million bushels --------------------------------------------------------------------------</t>
  </si>
  <si>
    <t>-------- Pounds ---------</t>
  </si>
  <si>
    <t>---- Millions ----</t>
  </si>
  <si>
    <t>------------------------------------------------------------------------------------------------ Million cwt, rough basis --------------------------------------------------------------------------------------------------</t>
  </si>
  <si>
    <t>-- Million cwt. --</t>
  </si>
  <si>
    <t>--- Pounds ---</t>
  </si>
  <si>
    <t>-- Percent --</t>
  </si>
  <si>
    <t>---------- Pounds ----------</t>
  </si>
  <si>
    <t>-- = Fewer than 50,000 bushels.</t>
  </si>
  <si>
    <t>----- Millions -----</t>
  </si>
  <si>
    <t>--------------------------------------------------- 1,000 hundredweight ----------------------------------------------------</t>
  </si>
  <si>
    <t>-------------------------------------------------------------------------------------------------------------- Pounds -------------------------------------------------------------------------------------------------------------------------</t>
  </si>
  <si>
    <r>
      <t>Per capita availability</t>
    </r>
    <r>
      <rPr>
        <vertAlign val="superscript"/>
        <sz val="8"/>
        <rFont val="Arial"/>
        <family val="2"/>
      </rPr>
      <t>7</t>
    </r>
  </si>
  <si>
    <r>
      <t>Durum pasta and couscous exports</t>
    </r>
    <r>
      <rPr>
        <vertAlign val="superscript"/>
        <sz val="8"/>
        <rFont val="Arial"/>
        <family val="2"/>
      </rPr>
      <t>3</t>
    </r>
  </si>
  <si>
    <r>
      <t>Semolina, durum flour, pasta, and couscous imports</t>
    </r>
    <r>
      <rPr>
        <vertAlign val="superscript"/>
        <sz val="8"/>
        <rFont val="Arial"/>
        <family val="2"/>
      </rPr>
      <t>3</t>
    </r>
  </si>
  <si>
    <r>
      <t>Semolina and durum flour production</t>
    </r>
    <r>
      <rPr>
        <vertAlign val="superscript"/>
        <sz val="8"/>
        <rFont val="Arial"/>
        <family val="2"/>
      </rPr>
      <t>2</t>
    </r>
  </si>
  <si>
    <t>Note: Annual data and per capita estimates for rice are unavailable beyond 2010 due to a large and unexplained decline in the implied total domestic and residual use estimate. Residual use accounts for all unreported losses in the milling, transporting, and marketing of rice, and also offsets any statistical error in another supply and use account.</t>
  </si>
  <si>
    <t xml:space="preserve">- = Beginning stocks equal previous year's ending stocks. </t>
  </si>
  <si>
    <t>- = Beginning stocks equal previous year's ending stocks.</t>
  </si>
  <si>
    <r>
      <t>Flour and cereal products: Per capita availability</t>
    </r>
    <r>
      <rPr>
        <b/>
        <vertAlign val="superscript"/>
        <sz val="8"/>
        <rFont val="Arial"/>
        <family val="2"/>
      </rPr>
      <t>1</t>
    </r>
  </si>
  <si>
    <r>
      <t>Production</t>
    </r>
    <r>
      <rPr>
        <vertAlign val="superscript"/>
        <sz val="8"/>
        <rFont val="Arial"/>
        <family val="2"/>
      </rPr>
      <t>4</t>
    </r>
  </si>
  <si>
    <r>
      <t>Food availability</t>
    </r>
    <r>
      <rPr>
        <vertAlign val="superscript"/>
        <sz val="8"/>
        <rFont val="Arial"/>
        <family val="2"/>
      </rPr>
      <t>6</t>
    </r>
  </si>
  <si>
    <t>Food availability</t>
  </si>
  <si>
    <r>
      <t>Food availability</t>
    </r>
    <r>
      <rPr>
        <vertAlign val="superscript"/>
        <sz val="8"/>
        <rFont val="Arial"/>
        <family val="2"/>
      </rPr>
      <t>4</t>
    </r>
  </si>
  <si>
    <t>Food, alcohol, and industrial use</t>
  </si>
  <si>
    <t>Feed and residual use</t>
  </si>
  <si>
    <r>
      <t>Barley: Supply and use</t>
    </r>
    <r>
      <rPr>
        <b/>
        <vertAlign val="superscript"/>
        <sz val="8"/>
        <rFont val="Arial"/>
        <family val="2"/>
      </rPr>
      <t>1</t>
    </r>
  </si>
  <si>
    <t>Use</t>
  </si>
  <si>
    <r>
      <t>Oats: Supply and use</t>
    </r>
    <r>
      <rPr>
        <b/>
        <vertAlign val="superscript"/>
        <sz val="8"/>
        <rFont val="Arial"/>
        <family val="2"/>
      </rPr>
      <t>1</t>
    </r>
  </si>
  <si>
    <r>
      <t>Rice: Supply and use</t>
    </r>
    <r>
      <rPr>
        <b/>
        <vertAlign val="superscript"/>
        <sz val="8"/>
        <rFont val="Arial"/>
        <family val="2"/>
      </rPr>
      <t>1</t>
    </r>
  </si>
  <si>
    <r>
      <t>Rye: Supply and use</t>
    </r>
    <r>
      <rPr>
        <b/>
        <vertAlign val="superscript"/>
        <sz val="8"/>
        <rFont val="Arial"/>
        <family val="2"/>
      </rPr>
      <t>1</t>
    </r>
  </si>
  <si>
    <t>Durum flour: Supply and use</t>
  </si>
  <si>
    <t>Wheat flour: Supply and use</t>
  </si>
  <si>
    <t>White and whole wheat flour</t>
  </si>
  <si>
    <r>
      <t>Durum flour</t>
    </r>
    <r>
      <rPr>
        <vertAlign val="superscript"/>
        <sz val="8"/>
        <rFont val="Arial"/>
        <family val="2"/>
      </rPr>
      <t>2</t>
    </r>
  </si>
  <si>
    <t>Rye flour</t>
  </si>
  <si>
    <t>Food starch</t>
  </si>
  <si>
    <r>
      <t xml:space="preserve"> Oat products</t>
    </r>
    <r>
      <rPr>
        <vertAlign val="superscript"/>
        <sz val="8"/>
        <rFont val="Arial"/>
        <family val="2"/>
      </rPr>
      <t>5</t>
    </r>
  </si>
  <si>
    <r>
      <t>Barley products</t>
    </r>
    <r>
      <rPr>
        <vertAlign val="superscript"/>
        <sz val="8"/>
        <rFont val="Arial"/>
        <family val="2"/>
      </rPr>
      <t>6</t>
    </r>
  </si>
  <si>
    <t>Hominy and grits</t>
  </si>
  <si>
    <t>Flour and meal</t>
  </si>
  <si>
    <r>
      <t>Total flour and cereal products</t>
    </r>
    <r>
      <rPr>
        <vertAlign val="superscript"/>
        <sz val="8"/>
        <rFont val="Arial"/>
        <family val="2"/>
      </rPr>
      <t>7</t>
    </r>
  </si>
  <si>
    <r>
      <rPr>
        <sz val="8"/>
        <rFont val="Arial"/>
        <family val="2"/>
      </rPr>
      <t>Note: Due to the termination of select Current Industrial Reports by the Census Bureau, data on durum flour cannot be updated beyond 2010. The absence of data on durum flour is not critical to the Food Availability Data System since data is still available at a higher level of aggregation (i.e., wheat flour). Annual data and per capita estimates for rice are unavailable beyond 2010 due to a large and unexplained decline in the implied total domestic and residual use estimate. Residual use accounts for all unreported losses in the milling, transporting, and marketing of rice, and also offsets any statistical error in another supply and use account.</t>
    </r>
  </si>
  <si>
    <r>
      <rPr>
        <vertAlign val="superscript"/>
        <sz val="8"/>
        <rFont val="Arial"/>
        <family val="2"/>
      </rPr>
      <t>1</t>
    </r>
    <r>
      <rPr>
        <sz val="8"/>
        <rFont val="Arial"/>
        <family val="2"/>
      </rPr>
      <t xml:space="preserve">Consumption of most items at the processing level. Food use only. </t>
    </r>
    <r>
      <rPr>
        <vertAlign val="superscript"/>
        <sz val="8"/>
        <rFont val="Arial"/>
        <family val="2"/>
      </rPr>
      <t>2</t>
    </r>
    <r>
      <rPr>
        <sz val="8"/>
        <rFont val="Arial"/>
        <family val="2"/>
      </rPr>
      <t xml:space="preserve">Semolina and durum flour in products such as macaroni, spaghetti, and noodles. Includes blended semolina since 1984. </t>
    </r>
    <r>
      <rPr>
        <vertAlign val="superscript"/>
        <sz val="8"/>
        <rFont val="Arial"/>
        <family val="2"/>
      </rPr>
      <t>3</t>
    </r>
    <r>
      <rPr>
        <sz val="8"/>
        <rFont val="Arial"/>
        <family val="2"/>
      </rPr>
      <t>Milled basis.</t>
    </r>
    <r>
      <rPr>
        <vertAlign val="superscript"/>
        <sz val="8"/>
        <rFont val="Arial"/>
        <family val="2"/>
      </rPr>
      <t xml:space="preserve"> 4</t>
    </r>
    <r>
      <rPr>
        <sz val="8"/>
        <rFont val="Arial"/>
        <family val="2"/>
      </rPr>
      <t xml:space="preserve">Based on Census of Manufacturers. See sweeteners per capita table for data on corn sugar and corn syrup. </t>
    </r>
    <r>
      <rPr>
        <vertAlign val="superscript"/>
        <sz val="8"/>
        <rFont val="Arial"/>
        <family val="2"/>
      </rPr>
      <t>5</t>
    </r>
    <r>
      <rPr>
        <sz val="8"/>
        <rFont val="Arial"/>
        <family val="2"/>
      </rPr>
      <t>Includes rolled oats, ready-to-eat oat cereals, oat flour, and oat bran.</t>
    </r>
    <r>
      <rPr>
        <vertAlign val="superscript"/>
        <sz val="8"/>
        <rFont val="Arial"/>
        <family val="2"/>
      </rPr>
      <t xml:space="preserve"> 6</t>
    </r>
    <r>
      <rPr>
        <sz val="8"/>
        <rFont val="Arial"/>
        <family val="2"/>
      </rPr>
      <t xml:space="preserve">Includes barley flour, pearl barley, and malt and malt extract used in food processing. </t>
    </r>
    <r>
      <rPr>
        <vertAlign val="superscript"/>
        <sz val="8"/>
        <rFont val="Arial"/>
        <family val="2"/>
      </rPr>
      <t>7</t>
    </r>
    <r>
      <rPr>
        <sz val="8"/>
        <rFont val="Arial"/>
        <family val="2"/>
      </rPr>
      <t>Computed from unrounded data. Excludes wheat not ground into flour.</t>
    </r>
  </si>
  <si>
    <t>Flour exports</t>
  </si>
  <si>
    <r>
      <t>Flour production</t>
    </r>
    <r>
      <rPr>
        <vertAlign val="superscript"/>
        <sz val="8"/>
        <rFont val="Arial"/>
        <family val="2"/>
      </rPr>
      <t>2</t>
    </r>
  </si>
  <si>
    <t>Semolina, pasta, bulgur, and couscous exports</t>
  </si>
  <si>
    <r>
      <t>Flour, semolina, pasta, bulgur, couscous imports</t>
    </r>
    <r>
      <rPr>
        <vertAlign val="superscript"/>
        <sz val="8"/>
        <rFont val="Arial"/>
        <family val="2"/>
      </rPr>
      <t>3</t>
    </r>
  </si>
  <si>
    <r>
      <t>Total supply</t>
    </r>
    <r>
      <rPr>
        <vertAlign val="superscript"/>
        <sz val="8"/>
        <rFont val="Arial"/>
        <family val="2"/>
      </rPr>
      <t>4</t>
    </r>
  </si>
  <si>
    <t>Grain equivalent</t>
  </si>
  <si>
    <t>Milling rates</t>
  </si>
  <si>
    <r>
      <t>Shipments to U.S. territories</t>
    </r>
    <r>
      <rPr>
        <vertAlign val="superscript"/>
        <sz val="8"/>
        <rFont val="Arial"/>
        <family val="2"/>
      </rPr>
      <t>8</t>
    </r>
  </si>
  <si>
    <t>Total supply</t>
  </si>
  <si>
    <t>Durum flour - Supply and disappearance</t>
  </si>
  <si>
    <t>Rye flour - Supply and disappearance</t>
  </si>
  <si>
    <r>
      <rPr>
        <vertAlign val="superscript"/>
        <sz val="8"/>
        <rFont val="Arial"/>
        <family val="2"/>
      </rPr>
      <t>1</t>
    </r>
    <r>
      <rPr>
        <sz val="8"/>
        <rFont val="Arial"/>
        <family val="2"/>
      </rPr>
      <t xml:space="preserve">Resident population plus the Armed Forces overseas - based on ERS's estimation. Since 2019 data from U.S. Census Bureau - January 1. </t>
    </r>
    <r>
      <rPr>
        <vertAlign val="superscript"/>
        <sz val="8"/>
        <rFont val="Arial"/>
        <family val="2"/>
      </rPr>
      <t>2</t>
    </r>
    <r>
      <rPr>
        <sz val="8"/>
        <rFont val="Arial"/>
        <family val="2"/>
      </rPr>
      <t xml:space="preserve">Semolina made entirely from durum. </t>
    </r>
    <r>
      <rPr>
        <vertAlign val="superscript"/>
        <sz val="8"/>
        <rFont val="Arial"/>
        <family val="2"/>
      </rPr>
      <t>3</t>
    </r>
    <r>
      <rPr>
        <sz val="8"/>
        <rFont val="Arial"/>
        <family val="2"/>
      </rPr>
      <t xml:space="preserve">Imports include 80 percent of selected nonegg pastas, and exports include 100 percent of selected nonegg pastas. </t>
    </r>
    <r>
      <rPr>
        <vertAlign val="superscript"/>
        <sz val="8"/>
        <rFont val="Arial"/>
        <family val="2"/>
      </rPr>
      <t>4</t>
    </r>
    <r>
      <rPr>
        <sz val="8"/>
        <rFont val="Arial"/>
        <family val="2"/>
      </rPr>
      <t>Computed from unrounded data.</t>
    </r>
  </si>
  <si>
    <t>Note: Due to the termination of select Current Industrial Reports by the Census Bureau, data on durum flour cannot be updated between 2011-16. The absence of data on durum flour is not critical to the Food Availability Data System since data are still available at a higher level of aggregation (i.e., wheat flour).</t>
  </si>
  <si>
    <t>Source: USDA, Economic Research Service - based on data from various sources as documented on the Food Availability Data System home page. Data last updated May 29, 2020.</t>
  </si>
  <si>
    <t>Source: USDA, Economic Research Service - based on data from various sources as documented on the Food Availability Data System home page. Data last updated April 16, 2020.</t>
  </si>
  <si>
    <t>Flour and Cereal Products (including corn products) - Per capita availability</t>
  </si>
  <si>
    <t>Flour and cereal products: Per capita availability, 1909-66</t>
  </si>
  <si>
    <r>
      <rPr>
        <vertAlign val="superscript"/>
        <sz val="8"/>
        <rFont val="Arial"/>
        <family val="2"/>
      </rPr>
      <t>1</t>
    </r>
    <r>
      <rPr>
        <sz val="8"/>
        <rFont val="Arial"/>
        <family val="2"/>
      </rPr>
      <t xml:space="preserve">Resident population plus the Armed Forces overseas - based on ERS's estimation. Since 2019 data from U.S. Census Bureau - January 1. </t>
    </r>
    <r>
      <rPr>
        <vertAlign val="superscript"/>
        <sz val="8"/>
        <rFont val="Arial"/>
        <family val="2"/>
      </rPr>
      <t>2</t>
    </r>
    <r>
      <rPr>
        <sz val="8"/>
        <rFont val="Arial"/>
        <family val="2"/>
      </rPr>
      <t xml:space="preserve">Commercial production of wheat flour, whole wheat, industrial, and durum flour and farina reported by the Bureau of Census. Production prior to 1970 includes estimate for noncommercial wheat milled. </t>
    </r>
    <r>
      <rPr>
        <vertAlign val="superscript"/>
        <sz val="8"/>
        <rFont val="Arial"/>
        <family val="2"/>
      </rPr>
      <t>3</t>
    </r>
    <r>
      <rPr>
        <sz val="8"/>
        <rFont val="Arial"/>
        <family val="2"/>
      </rPr>
      <t xml:space="preserve">Imports and exports of macaroni and noodle products (flour equivalent); reporting methods changed in 1990.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</si>
  <si>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Grain equivalent. </t>
    </r>
    <r>
      <rPr>
        <vertAlign val="superscript"/>
        <sz val="8"/>
        <rFont val="Arial"/>
        <family val="2"/>
      </rPr>
      <t>2</t>
    </r>
    <r>
      <rPr>
        <sz val="8"/>
        <rFont val="Arial"/>
        <family val="2"/>
      </rPr>
      <t xml:space="preserve">Beginning June 1 of year indicated. </t>
    </r>
    <r>
      <rPr>
        <vertAlign val="superscript"/>
        <sz val="8"/>
        <rFont val="Arial"/>
        <family val="2"/>
      </rPr>
      <t>3</t>
    </r>
    <r>
      <rPr>
        <sz val="8"/>
        <rFont val="Arial"/>
        <family val="2"/>
      </rPr>
      <t xml:space="preserve">Resident population, July 1 for 1909 to 1929, except for 1917 through 1919. For 1917 through 1919 and for 1930 until 1960, resident population plus the Armed Forces overseas, July 1. Starting in 1960, resident population plus the Armed Forces overseas, January 1 of the year following that indicated. </t>
    </r>
    <r>
      <rPr>
        <vertAlign val="superscript"/>
        <sz val="8"/>
        <rFont val="Arial"/>
        <family val="2"/>
      </rPr>
      <t>4</t>
    </r>
    <r>
      <rPr>
        <sz val="8"/>
        <rFont val="Arial"/>
        <family val="2"/>
      </rPr>
      <t xml:space="preserve">As of marketing year 2000, Colorado, Indiana, Maryland, New Jersey, and Virginia are no longer included in national production estimates. </t>
    </r>
    <r>
      <rPr>
        <vertAlign val="superscript"/>
        <sz val="8"/>
        <rFont val="Arial"/>
        <family val="2"/>
      </rPr>
      <t>5</t>
    </r>
    <r>
      <rPr>
        <sz val="8"/>
        <rFont val="Arial"/>
        <family val="2"/>
      </rPr>
      <t xml:space="preserve">Includes stocks on farms, at terminals, and in interior mills and elevators.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 xml:space="preserve">Residual; includes seed, feed, and negligible quantities used for distilled spirits. </t>
    </r>
    <r>
      <rPr>
        <vertAlign val="superscript"/>
        <sz val="8"/>
        <rFont val="Arial"/>
        <family val="2"/>
      </rPr>
      <t>8</t>
    </r>
    <r>
      <rPr>
        <sz val="8"/>
        <rFont val="Arial"/>
        <family val="2"/>
      </rPr>
      <t xml:space="preserve">Bushels converted at 56 pounds. </t>
    </r>
    <r>
      <rPr>
        <vertAlign val="superscript"/>
        <sz val="8"/>
        <rFont val="Arial"/>
        <family val="2"/>
      </rPr>
      <t>9</t>
    </r>
    <r>
      <rPr>
        <sz val="8"/>
        <rFont val="Arial"/>
        <family val="2"/>
      </rPr>
      <t>Factor for converting grain equivalent to flour is .80.</t>
    </r>
  </si>
  <si>
    <t>-- = Less than 0.05 mil. cwt, or less than 5,000,000 pounds.</t>
  </si>
  <si>
    <r>
      <rPr>
        <vertAlign val="superscript"/>
        <sz val="8"/>
        <rFont val="Arial"/>
        <family val="2"/>
      </rPr>
      <t>1</t>
    </r>
    <r>
      <rPr>
        <sz val="8"/>
        <rFont val="Arial"/>
        <family val="2"/>
      </rPr>
      <t xml:space="preserve">Rough-equivalent. Includes milled rice converted to a rough rice basis using the annual milling rate. </t>
    </r>
    <r>
      <rPr>
        <vertAlign val="superscript"/>
        <sz val="8"/>
        <rFont val="Arial"/>
        <family val="2"/>
      </rPr>
      <t>2</t>
    </r>
    <r>
      <rPr>
        <sz val="8"/>
        <rFont val="Arial"/>
        <family val="2"/>
      </rPr>
      <t xml:space="preserve">Beginning August 1 of year preceding the year indicated. </t>
    </r>
    <r>
      <rPr>
        <vertAlign val="superscript"/>
        <sz val="8"/>
        <rFont val="Arial"/>
        <family val="2"/>
      </rPr>
      <t>3</t>
    </r>
    <r>
      <rPr>
        <sz val="8"/>
        <rFont val="Arial"/>
        <family val="2"/>
      </rPr>
      <t xml:space="preserve">Years prior to 1960 use resident population plus the Armed Forces overseas, July 1. Starting in 1960, resident population plus the Armed Forces overseas, January 1. </t>
    </r>
    <r>
      <rPr>
        <vertAlign val="superscript"/>
        <sz val="8"/>
        <rFont val="Arial"/>
        <family val="2"/>
      </rPr>
      <t>4</t>
    </r>
    <r>
      <rPr>
        <sz val="8"/>
        <rFont val="Arial"/>
        <family val="2"/>
      </rPr>
      <t xml:space="preserve">Major rice-producing states only. </t>
    </r>
    <r>
      <rPr>
        <vertAlign val="superscript"/>
        <sz val="8"/>
        <rFont val="Arial"/>
        <family val="2"/>
      </rPr>
      <t>5</t>
    </r>
    <r>
      <rPr>
        <sz val="8"/>
        <rFont val="Arial"/>
        <family val="2"/>
      </rPr>
      <t xml:space="preserve">Includes stocks on farms, at mills, in warehouses, in ports, and in transit.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 xml:space="preserve">Includes seed use; rice used in beer production; losses in storage, handling, and transporting; and any statistical discrepancy or error in supply and use data. </t>
    </r>
    <r>
      <rPr>
        <vertAlign val="superscript"/>
        <sz val="8"/>
        <rFont val="Arial"/>
        <family val="2"/>
      </rPr>
      <t>8</t>
    </r>
    <r>
      <rPr>
        <sz val="8"/>
        <rFont val="Arial"/>
        <family val="2"/>
      </rPr>
      <t>Includes imports of rice from foreign sources by U.S. territories.</t>
    </r>
  </si>
  <si>
    <r>
      <rPr>
        <vertAlign val="superscript"/>
        <sz val="8"/>
        <rFont val="Arial"/>
        <family val="2"/>
      </rPr>
      <t>1</t>
    </r>
    <r>
      <rPr>
        <sz val="8"/>
        <rFont val="Arial"/>
        <family val="2"/>
      </rPr>
      <t xml:space="preserve">Grain equivalent. </t>
    </r>
    <r>
      <rPr>
        <vertAlign val="superscript"/>
        <sz val="8"/>
        <rFont val="Arial"/>
        <family val="2"/>
      </rPr>
      <t>2</t>
    </r>
    <r>
      <rPr>
        <sz val="8"/>
        <rFont val="Arial"/>
        <family val="2"/>
      </rPr>
      <t xml:space="preserve">Years before 1975 are calendar years; 1975 and beyond are marketing years. </t>
    </r>
    <r>
      <rPr>
        <vertAlign val="superscript"/>
        <sz val="8"/>
        <rFont val="Arial"/>
        <family val="2"/>
      </rPr>
      <t>3</t>
    </r>
    <r>
      <rPr>
        <sz val="8"/>
        <rFont val="Arial"/>
        <family val="2"/>
      </rPr>
      <t xml:space="preserve">For 1927-29, resident population, July; for 1930-59, resident population plus the Armed Forces overseas, July 1; starting in 1960, resident population plus the Armed Forces overseas, January 1 of the following year indicated. </t>
    </r>
    <r>
      <rPr>
        <vertAlign val="superscript"/>
        <sz val="8"/>
        <rFont val="Arial"/>
        <family val="2"/>
      </rPr>
      <t>4</t>
    </r>
    <r>
      <rPr>
        <sz val="8"/>
        <rFont val="Arial"/>
        <family val="2"/>
      </rPr>
      <t xml:space="preserve">Source: U.S. Department of Commerce, Census Bureau. Includes oats and oat products before 1975, but oats only in 1975 and thereafter. </t>
    </r>
    <r>
      <rPr>
        <vertAlign val="superscript"/>
        <sz val="8"/>
        <rFont val="Arial"/>
        <family val="2"/>
      </rPr>
      <t>5</t>
    </r>
    <r>
      <rPr>
        <sz val="8"/>
        <rFont val="Arial"/>
        <family val="2"/>
      </rPr>
      <t xml:space="preserve">Includes stocks at mills, elevators, warehouses, terminals, and processors.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 xml:space="preserve">Residual includes feed, seed, alcohol, and residual. </t>
    </r>
    <r>
      <rPr>
        <vertAlign val="superscript"/>
        <sz val="8"/>
        <rFont val="Arial"/>
        <family val="2"/>
      </rPr>
      <t>8</t>
    </r>
    <r>
      <rPr>
        <sz val="8"/>
        <rFont val="Arial"/>
        <family val="2"/>
      </rPr>
      <t>Bushels converted at 36 pounds. Factor for converting grain equivalent to oat products (rolled oats, ready-to-eat oat cereals, oat flour, and oat bran) is .60.</t>
    </r>
  </si>
  <si>
    <r>
      <rPr>
        <vertAlign val="superscript"/>
        <sz val="8"/>
        <rFont val="Arial"/>
        <family val="2"/>
      </rPr>
      <t>1</t>
    </r>
    <r>
      <rPr>
        <sz val="8"/>
        <rFont val="Arial"/>
        <family val="2"/>
      </rPr>
      <t xml:space="preserve">Grain equivalent. </t>
    </r>
    <r>
      <rPr>
        <vertAlign val="superscript"/>
        <sz val="8"/>
        <rFont val="Arial"/>
        <family val="2"/>
      </rPr>
      <t>2</t>
    </r>
    <r>
      <rPr>
        <sz val="8"/>
        <rFont val="Arial"/>
        <family val="2"/>
      </rPr>
      <t xml:space="preserve">Beginning June 1 of year indicated. </t>
    </r>
    <r>
      <rPr>
        <vertAlign val="superscript"/>
        <sz val="8"/>
        <rFont val="Arial"/>
        <family val="2"/>
      </rPr>
      <t>3</t>
    </r>
    <r>
      <rPr>
        <sz val="8"/>
        <rFont val="Arial"/>
        <family val="2"/>
      </rPr>
      <t xml:space="preserve">Resident population plus the Armed Forces overseas, July 1 for 1934-59, and January 1 of the following year starting in 1960. </t>
    </r>
    <r>
      <rPr>
        <vertAlign val="superscript"/>
        <sz val="8"/>
        <rFont val="Arial"/>
        <family val="2"/>
      </rPr>
      <t>4</t>
    </r>
    <r>
      <rPr>
        <sz val="8"/>
        <rFont val="Arial"/>
        <family val="2"/>
      </rPr>
      <t xml:space="preserve">Includes barley and barley products before 1975, but barley only in 1975 and thereafter. </t>
    </r>
    <r>
      <rPr>
        <vertAlign val="superscript"/>
        <sz val="8"/>
        <rFont val="Arial"/>
        <family val="2"/>
      </rPr>
      <t>5</t>
    </r>
    <r>
      <rPr>
        <sz val="8"/>
        <rFont val="Arial"/>
        <family val="2"/>
      </rPr>
      <t xml:space="preserve">Includes stocks at mills, elevators, warehouses, terminals, and processors.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Bushels converted at 48 pounds. Factor for converting grain equivalent to barley products (rolled flour, pearl barley, and malt and malt extract used in food processing) is 0.63.</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</si>
</sst>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0000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00000"/>
    <numFmt numFmtId="180" formatCode="#,##0.0000000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000000000000"/>
    <numFmt numFmtId="190" formatCode="_(* #,##0.0_);_(* \(#,##0.0\);_(* &quot;-&quot;??_);_(@_)"/>
  </numFmts>
  <fonts count="45">
    <font>
      <sz val="10"/>
      <name val="Arial"/>
      <family val="0"/>
    </font>
    <font>
      <b/>
      <sz val="10"/>
      <name val="Arial"/>
      <family val="2"/>
    </font>
    <font>
      <u val="single"/>
      <sz val="10"/>
      <color indexed="12"/>
      <name val="Arial"/>
      <family val="2"/>
    </font>
    <font>
      <sz val="8"/>
      <name val="Arial"/>
      <family val="2"/>
    </font>
    <font>
      <sz val="8"/>
      <color indexed="8"/>
      <name val="Arial"/>
      <family val="2"/>
    </font>
    <font>
      <b/>
      <sz val="8"/>
      <name val="Arial"/>
      <family val="2"/>
    </font>
    <font>
      <vertAlign val="superscript"/>
      <sz val="8"/>
      <name val="Arial"/>
      <family val="2"/>
    </font>
    <font>
      <b/>
      <vertAlign val="superscript"/>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color theme="0" tint="-0.3499799966812134"/>
      </right>
      <top style="thin">
        <color theme="0" tint="-0.3499799966812134"/>
      </top>
      <bottom style="double"/>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right style="thin"/>
      <top style="double"/>
      <bottom style="thin"/>
    </border>
    <border>
      <left>
        <color indexed="63"/>
      </left>
      <right>
        <color indexed="63"/>
      </right>
      <top style="thin">
        <color theme="0" tint="-0.3499799966812134"/>
      </top>
      <bottom style="double"/>
    </border>
    <border>
      <left style="thin">
        <color theme="0" tint="-0.3499799966812134"/>
      </left>
      <right style="thin">
        <color theme="0" tint="-0.3499799966812134"/>
      </right>
      <top>
        <color indexed="63"/>
      </top>
      <bottom style="double"/>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color indexed="63"/>
      </right>
      <top>
        <color indexed="63"/>
      </top>
      <bottom style="double"/>
    </border>
    <border>
      <left style="thin">
        <color theme="0" tint="-0.3499799966812134"/>
      </left>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color theme="0" tint="-0.3499799966812134"/>
      </right>
      <top style="thin"/>
      <bottom style="thin">
        <color theme="0" tint="-0.3499799966812134"/>
      </bottom>
    </border>
    <border>
      <left style="thin"/>
      <right style="thin"/>
      <top style="thin"/>
      <bottom>
        <color indexed="63"/>
      </bottom>
    </border>
    <border>
      <left style="thin"/>
      <right>
        <color indexed="63"/>
      </right>
      <top style="double"/>
      <bottom>
        <color indexed="63"/>
      </bottom>
    </border>
    <border>
      <left style="thin"/>
      <right>
        <color indexed="63"/>
      </right>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color theme="0" tint="-0.3499799966812134"/>
      </left>
      <right>
        <color indexed="63"/>
      </right>
      <top>
        <color indexed="63"/>
      </top>
      <bottom>
        <color indexed="63"/>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double"/>
    </border>
    <border>
      <left>
        <color indexed="63"/>
      </left>
      <right style="thin">
        <color theme="0" tint="-0.3499799966812134"/>
      </right>
      <top>
        <color indexed="63"/>
      </top>
      <bottom style="double"/>
    </border>
    <border>
      <left>
        <color indexed="63"/>
      </left>
      <right>
        <color indexed="63"/>
      </right>
      <top style="double"/>
      <bottom>
        <color indexed="63"/>
      </bottom>
    </border>
    <border>
      <left style="thin">
        <color theme="0" tint="-0.3499799966812134"/>
      </left>
      <right>
        <color indexed="63"/>
      </right>
      <top style="double"/>
      <bottom style="thin">
        <color theme="0" tint="-0.3499799966812134"/>
      </bottom>
    </border>
    <border>
      <left>
        <color indexed="63"/>
      </left>
      <right>
        <color indexed="63"/>
      </right>
      <top style="double"/>
      <bottom style="thin">
        <color theme="0" tint="-0.3499799966812134"/>
      </bottom>
    </border>
    <border>
      <left>
        <color indexed="63"/>
      </left>
      <right style="thin">
        <color theme="0" tint="-0.3499799966812134"/>
      </right>
      <top style="double"/>
      <bottom style="thin">
        <color theme="0" tint="-0.3499799966812134"/>
      </bottom>
    </border>
    <border>
      <left style="thin"/>
      <right>
        <color indexed="63"/>
      </right>
      <top style="double"/>
      <bottom style="thin"/>
    </border>
    <border>
      <left>
        <color indexed="63"/>
      </left>
      <right>
        <color indexed="63"/>
      </right>
      <top style="double"/>
      <bottom style="thin"/>
    </border>
    <border>
      <left style="thin"/>
      <right>
        <color indexed="63"/>
      </right>
      <top style="thin"/>
      <bottom>
        <color indexed="63"/>
      </bottom>
    </border>
    <border>
      <left style="thin">
        <color theme="0" tint="-0.3499799966812134"/>
      </left>
      <right>
        <color indexed="63"/>
      </right>
      <top style="double"/>
      <bottom>
        <color indexed="63"/>
      </bottom>
    </border>
    <border>
      <left>
        <color indexed="63"/>
      </left>
      <right style="thin">
        <color theme="0" tint="-0.3499799966812134"/>
      </right>
      <top style="double"/>
      <bottom>
        <color indexed="63"/>
      </bottom>
    </border>
    <border>
      <left style="thin"/>
      <right style="thin"/>
      <top style="thin"/>
      <bottom style="thin"/>
    </border>
    <border>
      <left>
        <color indexed="63"/>
      </left>
      <right>
        <color indexed="63"/>
      </right>
      <top style="thin">
        <color theme="0" tint="-0.3499799966812134"/>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1">
    <xf numFmtId="0" fontId="0" fillId="0" borderId="0" xfId="0" applyAlignment="1">
      <alignment/>
    </xf>
    <xf numFmtId="0" fontId="1" fillId="0" borderId="0" xfId="0" applyFont="1" applyAlignment="1">
      <alignment/>
    </xf>
    <xf numFmtId="0" fontId="2" fillId="0" borderId="0" xfId="53" applyFont="1" applyAlignment="1" applyProtection="1">
      <alignment/>
      <protection/>
    </xf>
    <xf numFmtId="0" fontId="3" fillId="0" borderId="0" xfId="0" applyNumberFormat="1" applyFont="1" applyFill="1" applyAlignment="1" applyProtection="1">
      <alignment horizontal="left" indent="1"/>
      <protection/>
    </xf>
    <xf numFmtId="0" fontId="2" fillId="0" borderId="0" xfId="53" applyAlignment="1" applyProtection="1">
      <alignment/>
      <protection/>
    </xf>
    <xf numFmtId="0" fontId="2" fillId="0" borderId="0" xfId="53" applyAlignment="1" applyProtection="1" quotePrefix="1">
      <alignment horizontal="left"/>
      <protection/>
    </xf>
    <xf numFmtId="0" fontId="3" fillId="0" borderId="0" xfId="0" applyNumberFormat="1" applyFont="1" applyFill="1" applyAlignment="1">
      <alignment/>
    </xf>
    <xf numFmtId="166" fontId="3" fillId="0" borderId="0" xfId="0" applyNumberFormat="1" applyFont="1" applyFill="1" applyAlignment="1">
      <alignment/>
    </xf>
    <xf numFmtId="0" fontId="3" fillId="0" borderId="0" xfId="0" applyNumberFormat="1" applyFont="1" applyFill="1" applyBorder="1" applyAlignment="1">
      <alignment/>
    </xf>
    <xf numFmtId="166" fontId="3" fillId="0" borderId="10" xfId="0" applyNumberFormat="1" applyFont="1" applyFill="1" applyBorder="1" applyAlignment="1">
      <alignment horizontal="centerContinuous"/>
    </xf>
    <xf numFmtId="166" fontId="3" fillId="0" borderId="11" xfId="0" applyNumberFormat="1" applyFont="1" applyFill="1" applyBorder="1" applyAlignment="1">
      <alignment horizontal="centerContinuous"/>
    </xf>
    <xf numFmtId="165" fontId="3" fillId="0" borderId="0" xfId="0" applyNumberFormat="1" applyFont="1" applyFill="1" applyAlignment="1">
      <alignment/>
    </xf>
    <xf numFmtId="164" fontId="3" fillId="0" borderId="0" xfId="0" applyNumberFormat="1" applyFont="1" applyFill="1" applyAlignment="1">
      <alignment/>
    </xf>
    <xf numFmtId="164" fontId="3" fillId="0" borderId="11" xfId="0" applyNumberFormat="1" applyFont="1" applyFill="1" applyBorder="1" applyAlignment="1">
      <alignment horizontal="centerContinuous"/>
    </xf>
    <xf numFmtId="164" fontId="3" fillId="0" borderId="12" xfId="0" applyNumberFormat="1" applyFont="1" applyFill="1" applyBorder="1" applyAlignment="1">
      <alignment horizontal="centerContinuous"/>
    </xf>
    <xf numFmtId="164" fontId="3" fillId="0" borderId="13" xfId="0" applyNumberFormat="1" applyFont="1" applyFill="1" applyBorder="1" applyAlignment="1">
      <alignment horizontal="centerContinuous"/>
    </xf>
    <xf numFmtId="164" fontId="3" fillId="0" borderId="10" xfId="0" applyNumberFormat="1" applyFont="1" applyFill="1" applyBorder="1" applyAlignment="1">
      <alignment horizontal="centerContinuous"/>
    </xf>
    <xf numFmtId="164" fontId="3" fillId="0" borderId="0" xfId="0" applyNumberFormat="1" applyFont="1" applyFill="1" applyBorder="1" applyAlignment="1">
      <alignment/>
    </xf>
    <xf numFmtId="164" fontId="3" fillId="0" borderId="14" xfId="0" applyNumberFormat="1" applyFont="1" applyFill="1" applyBorder="1" applyAlignment="1">
      <alignment horizontal="centerContinuous"/>
    </xf>
    <xf numFmtId="3" fontId="3" fillId="0" borderId="0" xfId="0" applyNumberFormat="1" applyFont="1" applyFill="1" applyAlignment="1">
      <alignment/>
    </xf>
    <xf numFmtId="3" fontId="3" fillId="0" borderId="11" xfId="0" applyNumberFormat="1" applyFont="1" applyFill="1" applyBorder="1" applyAlignment="1">
      <alignment horizontal="centerContinuous"/>
    </xf>
    <xf numFmtId="0" fontId="3" fillId="0" borderId="0" xfId="0" applyFont="1" applyAlignment="1">
      <alignment/>
    </xf>
    <xf numFmtId="0" fontId="3" fillId="0" borderId="15" xfId="0" applyNumberFormat="1" applyFont="1" applyFill="1" applyBorder="1" applyAlignment="1">
      <alignment horizontal="center"/>
    </xf>
    <xf numFmtId="166" fontId="3" fillId="0" borderId="15" xfId="0" applyNumberFormat="1" applyFont="1" applyFill="1" applyBorder="1" applyAlignment="1">
      <alignment/>
    </xf>
    <xf numFmtId="166" fontId="4" fillId="0" borderId="15" xfId="0" applyNumberFormat="1" applyFont="1" applyFill="1" applyBorder="1" applyAlignment="1">
      <alignment/>
    </xf>
    <xf numFmtId="164" fontId="3" fillId="0" borderId="15" xfId="0" applyNumberFormat="1" applyFont="1" applyFill="1" applyBorder="1" applyAlignment="1">
      <alignment/>
    </xf>
    <xf numFmtId="164" fontId="3" fillId="0" borderId="15" xfId="0" applyNumberFormat="1" applyFont="1" applyFill="1" applyBorder="1" applyAlignment="1" quotePrefix="1">
      <alignment horizontal="right"/>
    </xf>
    <xf numFmtId="164" fontId="3" fillId="0" borderId="15" xfId="0" applyNumberFormat="1" applyFont="1" applyFill="1" applyBorder="1" applyAlignment="1">
      <alignment horizontal="right" wrapText="1"/>
    </xf>
    <xf numFmtId="0" fontId="3" fillId="33" borderId="15" xfId="0" applyNumberFormat="1" applyFont="1" applyFill="1" applyBorder="1" applyAlignment="1">
      <alignment horizontal="center"/>
    </xf>
    <xf numFmtId="164" fontId="3" fillId="33" borderId="15" xfId="0" applyNumberFormat="1" applyFont="1" applyFill="1" applyBorder="1" applyAlignment="1">
      <alignment/>
    </xf>
    <xf numFmtId="164" fontId="3" fillId="33" borderId="15" xfId="0" applyNumberFormat="1" applyFont="1" applyFill="1" applyBorder="1" applyAlignment="1" applyProtection="1">
      <alignment/>
      <protection locked="0"/>
    </xf>
    <xf numFmtId="164" fontId="3" fillId="33" borderId="15" xfId="0" applyNumberFormat="1" applyFont="1" applyFill="1" applyBorder="1" applyAlignment="1">
      <alignment horizontal="right" wrapText="1"/>
    </xf>
    <xf numFmtId="164" fontId="3" fillId="33" borderId="15" xfId="0" applyNumberFormat="1" applyFont="1" applyFill="1" applyBorder="1" applyAlignment="1" quotePrefix="1">
      <alignment horizontal="right"/>
    </xf>
    <xf numFmtId="164" fontId="3" fillId="0" borderId="15" xfId="0" applyNumberFormat="1" applyFont="1" applyFill="1" applyBorder="1" applyAlignment="1">
      <alignment horizontal="right"/>
    </xf>
    <xf numFmtId="164" fontId="4" fillId="0" borderId="15" xfId="59" applyNumberFormat="1" applyFont="1" applyFill="1" applyBorder="1" applyAlignment="1">
      <alignment horizontal="right" vertical="top" wrapText="1"/>
      <protection/>
    </xf>
    <xf numFmtId="164" fontId="3" fillId="33" borderId="15" xfId="0" applyNumberFormat="1" applyFont="1" applyFill="1" applyBorder="1" applyAlignment="1">
      <alignment horizontal="right"/>
    </xf>
    <xf numFmtId="164" fontId="4" fillId="33" borderId="15" xfId="59" applyNumberFormat="1" applyFont="1" applyFill="1" applyBorder="1" applyAlignment="1">
      <alignment horizontal="right" vertical="top" wrapText="1"/>
      <protection/>
    </xf>
    <xf numFmtId="3" fontId="4" fillId="0" borderId="15" xfId="60" applyNumberFormat="1" applyFont="1" applyFill="1" applyBorder="1" applyAlignment="1">
      <alignment horizontal="right" vertical="top" wrapText="1"/>
      <protection/>
    </xf>
    <xf numFmtId="3" fontId="3" fillId="0" borderId="15" xfId="0" applyNumberFormat="1" applyFont="1" applyFill="1" applyBorder="1" applyAlignment="1">
      <alignment/>
    </xf>
    <xf numFmtId="3" fontId="4" fillId="0" borderId="15" xfId="58" applyNumberFormat="1" applyFont="1" applyFill="1" applyBorder="1" applyAlignment="1">
      <alignment horizontal="right" vertical="top" wrapText="1"/>
      <protection/>
    </xf>
    <xf numFmtId="3" fontId="4" fillId="33" borderId="15" xfId="60" applyNumberFormat="1" applyFont="1" applyFill="1" applyBorder="1" applyAlignment="1">
      <alignment horizontal="right" vertical="top" wrapText="1"/>
      <protection/>
    </xf>
    <xf numFmtId="3" fontId="3" fillId="33" borderId="15" xfId="0" applyNumberFormat="1" applyFont="1" applyFill="1" applyBorder="1" applyAlignment="1">
      <alignment/>
    </xf>
    <xf numFmtId="3" fontId="4" fillId="0" borderId="15" xfId="60" applyNumberFormat="1" applyFont="1" applyFill="1" applyBorder="1">
      <alignment wrapText="1"/>
      <protection/>
    </xf>
    <xf numFmtId="3" fontId="3" fillId="0" borderId="15" xfId="60" applyNumberFormat="1" applyFont="1" applyFill="1" applyBorder="1">
      <alignment wrapText="1"/>
      <protection/>
    </xf>
    <xf numFmtId="3" fontId="4" fillId="33" borderId="15" xfId="60" applyNumberFormat="1" applyFont="1" applyFill="1" applyBorder="1">
      <alignment wrapText="1"/>
      <protection/>
    </xf>
    <xf numFmtId="0" fontId="5" fillId="0" borderId="0" xfId="0" applyNumberFormat="1" applyFont="1" applyFill="1" applyBorder="1" applyAlignment="1">
      <alignment/>
    </xf>
    <xf numFmtId="0" fontId="3" fillId="0" borderId="16" xfId="0" applyNumberFormat="1" applyFont="1" applyFill="1" applyBorder="1" applyAlignment="1" quotePrefix="1">
      <alignment horizontal="center"/>
    </xf>
    <xf numFmtId="0" fontId="3" fillId="0" borderId="16" xfId="0" applyNumberFormat="1" applyFont="1" applyFill="1" applyBorder="1" applyAlignment="1">
      <alignment/>
    </xf>
    <xf numFmtId="0" fontId="3" fillId="0" borderId="15" xfId="0" applyNumberFormat="1" applyFont="1" applyFill="1" applyBorder="1" applyAlignment="1" quotePrefix="1">
      <alignment horizontal="center"/>
    </xf>
    <xf numFmtId="0" fontId="3" fillId="0" borderId="15" xfId="0" applyNumberFormat="1" applyFont="1" applyFill="1" applyBorder="1" applyAlignment="1">
      <alignment/>
    </xf>
    <xf numFmtId="0" fontId="3" fillId="0" borderId="17" xfId="0" applyNumberFormat="1" applyFont="1" applyFill="1" applyBorder="1" applyAlignment="1" quotePrefix="1">
      <alignment horizontal="center"/>
    </xf>
    <xf numFmtId="0" fontId="3" fillId="0" borderId="17" xfId="0" applyNumberFormat="1" applyFont="1" applyFill="1" applyBorder="1" applyAlignment="1">
      <alignment/>
    </xf>
    <xf numFmtId="0" fontId="3" fillId="33" borderId="15" xfId="0" applyNumberFormat="1" applyFont="1" applyFill="1" applyBorder="1" applyAlignment="1" quotePrefix="1">
      <alignment horizontal="center"/>
    </xf>
    <xf numFmtId="0" fontId="3" fillId="33" borderId="15" xfId="0" applyNumberFormat="1" applyFont="1" applyFill="1" applyBorder="1" applyAlignment="1">
      <alignment/>
    </xf>
    <xf numFmtId="164" fontId="3" fillId="0" borderId="15" xfId="0" applyNumberFormat="1" applyFont="1" applyFill="1" applyBorder="1" applyAlignment="1">
      <alignment/>
    </xf>
    <xf numFmtId="166" fontId="3" fillId="33" borderId="15" xfId="0" applyNumberFormat="1" applyFont="1" applyFill="1" applyBorder="1" applyAlignment="1">
      <alignment/>
    </xf>
    <xf numFmtId="0" fontId="0" fillId="0" borderId="0" xfId="0" applyFont="1" applyAlignment="1">
      <alignment/>
    </xf>
    <xf numFmtId="0" fontId="5" fillId="0" borderId="0" xfId="0" applyNumberFormat="1" applyFont="1" applyFill="1" applyAlignment="1">
      <alignment/>
    </xf>
    <xf numFmtId="164" fontId="5" fillId="0" borderId="0" xfId="0" applyNumberFormat="1" applyFont="1" applyFill="1" applyBorder="1" applyAlignment="1">
      <alignment/>
    </xf>
    <xf numFmtId="165" fontId="3" fillId="33" borderId="15" xfId="0" applyNumberFormat="1" applyFont="1" applyFill="1" applyBorder="1" applyAlignment="1">
      <alignment horizontal="center"/>
    </xf>
    <xf numFmtId="165" fontId="3" fillId="0" borderId="15" xfId="0" applyNumberFormat="1" applyFont="1" applyFill="1" applyBorder="1" applyAlignment="1">
      <alignment horizontal="center"/>
    </xf>
    <xf numFmtId="164" fontId="3" fillId="34" borderId="15" xfId="0" applyNumberFormat="1" applyFont="1" applyFill="1" applyBorder="1" applyAlignment="1">
      <alignment horizontal="right"/>
    </xf>
    <xf numFmtId="164" fontId="3" fillId="34" borderId="15" xfId="0" applyNumberFormat="1" applyFont="1" applyFill="1" applyBorder="1" applyAlignment="1" quotePrefix="1">
      <alignment horizontal="right"/>
    </xf>
    <xf numFmtId="165" fontId="8" fillId="0" borderId="16" xfId="0" applyNumberFormat="1" applyFont="1" applyFill="1" applyBorder="1" applyAlignment="1" quotePrefix="1">
      <alignment horizontal="center" vertical="center"/>
    </xf>
    <xf numFmtId="164" fontId="8" fillId="0" borderId="16" xfId="0" applyNumberFormat="1" applyFont="1" applyFill="1" applyBorder="1" applyAlignment="1">
      <alignment horizontal="centerContinuous" vertical="center"/>
    </xf>
    <xf numFmtId="0" fontId="3" fillId="0" borderId="0" xfId="0" applyNumberFormat="1" applyFont="1" applyFill="1" applyBorder="1" applyAlignment="1">
      <alignment horizontal="left" vertical="top" wrapText="1"/>
    </xf>
    <xf numFmtId="0" fontId="3" fillId="0" borderId="15" xfId="0" applyNumberFormat="1" applyFont="1" applyFill="1" applyBorder="1" applyAlignment="1">
      <alignment horizontal="right"/>
    </xf>
    <xf numFmtId="0" fontId="3" fillId="33" borderId="15" xfId="0" applyNumberFormat="1" applyFont="1" applyFill="1" applyBorder="1" applyAlignment="1">
      <alignment horizontal="right"/>
    </xf>
    <xf numFmtId="0" fontId="3" fillId="33" borderId="18" xfId="0" applyNumberFormat="1" applyFont="1" applyFill="1" applyBorder="1" applyAlignment="1">
      <alignment horizontal="center"/>
    </xf>
    <xf numFmtId="165" fontId="3" fillId="33" borderId="18" xfId="0" applyNumberFormat="1" applyFont="1" applyFill="1" applyBorder="1" applyAlignment="1">
      <alignment horizontal="center"/>
    </xf>
    <xf numFmtId="164" fontId="3" fillId="33" borderId="18" xfId="0" applyNumberFormat="1" applyFont="1" applyFill="1" applyBorder="1" applyAlignment="1">
      <alignment/>
    </xf>
    <xf numFmtId="0" fontId="3" fillId="0" borderId="19" xfId="57" applyNumberFormat="1" applyFont="1" applyFill="1" applyBorder="1" applyAlignment="1">
      <alignment vertical="center"/>
      <protection/>
    </xf>
    <xf numFmtId="0" fontId="3" fillId="0" borderId="20" xfId="57" applyNumberFormat="1" applyFont="1" applyFill="1" applyBorder="1" applyAlignment="1">
      <alignment vertical="center"/>
      <protection/>
    </xf>
    <xf numFmtId="0" fontId="3" fillId="0" borderId="21" xfId="57" applyNumberFormat="1" applyFont="1" applyFill="1" applyBorder="1" applyAlignment="1">
      <alignment vertical="center"/>
      <protection/>
    </xf>
    <xf numFmtId="165" fontId="8" fillId="0" borderId="16" xfId="0" applyNumberFormat="1" applyFont="1" applyFill="1" applyBorder="1" applyAlignment="1" quotePrefix="1">
      <alignment horizontal="center" vertical="center"/>
    </xf>
    <xf numFmtId="0" fontId="8" fillId="0" borderId="16" xfId="0" applyNumberFormat="1" applyFont="1" applyFill="1" applyBorder="1" applyAlignment="1">
      <alignment vertical="center"/>
    </xf>
    <xf numFmtId="164" fontId="3" fillId="0" borderId="15" xfId="0" applyNumberFormat="1" applyFont="1" applyFill="1" applyBorder="1" applyAlignment="1">
      <alignment horizontal="right"/>
    </xf>
    <xf numFmtId="164" fontId="3" fillId="33" borderId="15" xfId="0" applyNumberFormat="1" applyFont="1" applyFill="1" applyBorder="1" applyAlignment="1">
      <alignment horizontal="right"/>
    </xf>
    <xf numFmtId="165" fontId="3" fillId="33" borderId="15" xfId="0" applyNumberFormat="1" applyFont="1" applyFill="1" applyBorder="1" applyAlignment="1">
      <alignment horizontal="center"/>
    </xf>
    <xf numFmtId="0" fontId="3" fillId="0" borderId="15" xfId="0" applyNumberFormat="1" applyFont="1" applyFill="1" applyBorder="1" applyAlignment="1">
      <alignment horizontal="right"/>
    </xf>
    <xf numFmtId="0" fontId="3" fillId="33" borderId="15" xfId="0" applyNumberFormat="1" applyFont="1" applyFill="1" applyBorder="1" applyAlignment="1">
      <alignment horizontal="right"/>
    </xf>
    <xf numFmtId="0" fontId="0" fillId="0" borderId="0" xfId="57">
      <alignment/>
      <protection/>
    </xf>
    <xf numFmtId="165" fontId="8" fillId="0" borderId="16" xfId="57" applyNumberFormat="1" applyFont="1" applyFill="1" applyBorder="1" applyAlignment="1" quotePrefix="1">
      <alignment horizontal="center" vertical="center"/>
      <protection/>
    </xf>
    <xf numFmtId="164" fontId="8" fillId="0" borderId="16" xfId="57" applyNumberFormat="1" applyFont="1" applyFill="1" applyBorder="1" applyAlignment="1" quotePrefix="1">
      <alignment horizontal="center" vertical="center"/>
      <protection/>
    </xf>
    <xf numFmtId="164" fontId="8" fillId="0" borderId="16" xfId="57" applyNumberFormat="1" applyFont="1" applyFill="1" applyBorder="1" applyAlignment="1" quotePrefix="1">
      <alignment horizontal="centerContinuous" vertical="center"/>
      <protection/>
    </xf>
    <xf numFmtId="164" fontId="8" fillId="0" borderId="16" xfId="57" applyNumberFormat="1" applyFont="1" applyFill="1" applyBorder="1" applyAlignment="1">
      <alignment vertical="center"/>
      <protection/>
    </xf>
    <xf numFmtId="165" fontId="8" fillId="0" borderId="16" xfId="57" applyNumberFormat="1" applyFont="1" applyFill="1" applyBorder="1" applyAlignment="1" quotePrefix="1">
      <alignment horizontal="center" vertical="center"/>
      <protection/>
    </xf>
    <xf numFmtId="0" fontId="8" fillId="0" borderId="16" xfId="57" applyNumberFormat="1" applyFont="1" applyFill="1" applyBorder="1" applyAlignment="1">
      <alignment vertical="center"/>
      <protection/>
    </xf>
    <xf numFmtId="0" fontId="3" fillId="0" borderId="0" xfId="57" applyFont="1">
      <alignment/>
      <protection/>
    </xf>
    <xf numFmtId="165" fontId="8" fillId="0" borderId="16" xfId="57" applyNumberFormat="1" applyFont="1" applyFill="1" applyBorder="1" applyAlignment="1" quotePrefix="1">
      <alignment horizontal="center" vertical="center"/>
      <protection/>
    </xf>
    <xf numFmtId="164" fontId="8" fillId="0" borderId="16" xfId="57" applyNumberFormat="1" applyFont="1" applyFill="1" applyBorder="1" applyAlignment="1" quotePrefix="1">
      <alignment horizontal="center" vertical="center"/>
      <protection/>
    </xf>
    <xf numFmtId="164" fontId="4" fillId="33" borderId="18" xfId="59" applyNumberFormat="1" applyFont="1" applyFill="1" applyBorder="1" applyAlignment="1">
      <alignment horizontal="right" vertical="top" wrapText="1"/>
      <protection/>
    </xf>
    <xf numFmtId="164" fontId="3" fillId="33" borderId="18" xfId="0" applyNumberFormat="1" applyFont="1" applyFill="1" applyBorder="1" applyAlignment="1">
      <alignment horizontal="right"/>
    </xf>
    <xf numFmtId="0" fontId="3" fillId="33" borderId="18" xfId="0" applyNumberFormat="1" applyFont="1" applyFill="1" applyBorder="1" applyAlignment="1">
      <alignment horizontal="right"/>
    </xf>
    <xf numFmtId="165" fontId="8" fillId="0" borderId="16" xfId="57" applyNumberFormat="1" applyFont="1" applyFill="1" applyBorder="1" applyAlignment="1" quotePrefix="1">
      <alignment horizontal="center" vertical="center"/>
      <protection/>
    </xf>
    <xf numFmtId="164" fontId="8" fillId="0" borderId="16" xfId="57" applyNumberFormat="1" applyFont="1" applyFill="1" applyBorder="1" applyAlignment="1" quotePrefix="1">
      <alignment horizontal="center" vertical="center"/>
      <protection/>
    </xf>
    <xf numFmtId="0" fontId="3" fillId="0" borderId="0" xfId="57" applyNumberFormat="1" applyFont="1" applyFill="1" applyAlignment="1">
      <alignment horizontal="left" vertical="center" wrapText="1"/>
      <protection/>
    </xf>
    <xf numFmtId="166" fontId="3" fillId="33" borderId="18" xfId="0" applyNumberFormat="1" applyFont="1" applyFill="1" applyBorder="1" applyAlignment="1">
      <alignment horizontal="right"/>
    </xf>
    <xf numFmtId="166" fontId="3" fillId="33" borderId="18" xfId="0" applyNumberFormat="1" applyFont="1" applyFill="1" applyBorder="1" applyAlignment="1">
      <alignment/>
    </xf>
    <xf numFmtId="166" fontId="4" fillId="33" borderId="18" xfId="0" applyNumberFormat="1" applyFont="1" applyFill="1" applyBorder="1" applyAlignment="1">
      <alignment/>
    </xf>
    <xf numFmtId="3" fontId="3" fillId="33" borderId="15" xfId="60" applyNumberFormat="1" applyFont="1" applyFill="1" applyBorder="1">
      <alignment wrapText="1"/>
      <protection/>
    </xf>
    <xf numFmtId="3" fontId="4" fillId="33" borderId="18" xfId="60" applyNumberFormat="1" applyFont="1" applyFill="1" applyBorder="1">
      <alignment wrapText="1"/>
      <protection/>
    </xf>
    <xf numFmtId="3" fontId="3" fillId="33" borderId="18" xfId="0" applyNumberFormat="1" applyFont="1" applyFill="1" applyBorder="1" applyAlignment="1">
      <alignment/>
    </xf>
    <xf numFmtId="3" fontId="3" fillId="33" borderId="18" xfId="60" applyNumberFormat="1" applyFont="1" applyFill="1" applyBorder="1">
      <alignment wrapText="1"/>
      <protection/>
    </xf>
    <xf numFmtId="166" fontId="3" fillId="33" borderId="15" xfId="0" applyNumberFormat="1" applyFont="1" applyFill="1" applyBorder="1" applyAlignment="1">
      <alignment horizontal="right"/>
    </xf>
    <xf numFmtId="166" fontId="4" fillId="33" borderId="15" xfId="0" applyNumberFormat="1" applyFont="1" applyFill="1" applyBorder="1" applyAlignment="1">
      <alignment/>
    </xf>
    <xf numFmtId="164" fontId="4" fillId="34" borderId="15" xfId="59" applyNumberFormat="1" applyFont="1" applyFill="1" applyBorder="1" applyAlignment="1">
      <alignment horizontal="right" vertical="top" wrapText="1"/>
      <protection/>
    </xf>
    <xf numFmtId="164" fontId="3" fillId="34" borderId="15" xfId="0" applyNumberFormat="1" applyFont="1" applyFill="1" applyBorder="1" applyAlignment="1">
      <alignment/>
    </xf>
    <xf numFmtId="164" fontId="3" fillId="0" borderId="0" xfId="0" applyNumberFormat="1" applyFont="1" applyAlignment="1">
      <alignment/>
    </xf>
    <xf numFmtId="171" fontId="3" fillId="0" borderId="0" xfId="0" applyNumberFormat="1" applyFont="1" applyFill="1" applyAlignment="1">
      <alignment/>
    </xf>
    <xf numFmtId="0" fontId="3" fillId="0" borderId="22" xfId="57" applyNumberFormat="1" applyFont="1" applyFill="1" applyBorder="1" applyAlignment="1">
      <alignment horizontal="center" vertical="center"/>
      <protection/>
    </xf>
    <xf numFmtId="164" fontId="3" fillId="33" borderId="15" xfId="0" applyNumberFormat="1" applyFont="1" applyFill="1" applyBorder="1" applyAlignment="1">
      <alignment horizontal="center"/>
    </xf>
    <xf numFmtId="164" fontId="3" fillId="34" borderId="15" xfId="0" applyNumberFormat="1" applyFont="1" applyFill="1" applyBorder="1" applyAlignment="1">
      <alignment horizontal="center"/>
    </xf>
    <xf numFmtId="164" fontId="3" fillId="0" borderId="15" xfId="0" applyNumberFormat="1" applyFont="1" applyFill="1" applyBorder="1" applyAlignment="1">
      <alignment horizontal="center"/>
    </xf>
    <xf numFmtId="164" fontId="3" fillId="33" borderId="18" xfId="0" applyNumberFormat="1" applyFont="1" applyFill="1" applyBorder="1" applyAlignment="1">
      <alignment horizontal="center"/>
    </xf>
    <xf numFmtId="164" fontId="3" fillId="34" borderId="17" xfId="0" applyNumberFormat="1" applyFont="1" applyFill="1" applyBorder="1" applyAlignment="1">
      <alignment horizontal="center"/>
    </xf>
    <xf numFmtId="164" fontId="3" fillId="0" borderId="17" xfId="0" applyNumberFormat="1" applyFont="1" applyFill="1" applyBorder="1" applyAlignment="1">
      <alignment horizontal="right"/>
    </xf>
    <xf numFmtId="164" fontId="3" fillId="0" borderId="17" xfId="0" applyNumberFormat="1" applyFont="1" applyFill="1" applyBorder="1" applyAlignment="1">
      <alignment/>
    </xf>
    <xf numFmtId="0" fontId="3" fillId="34" borderId="19" xfId="0" applyNumberFormat="1" applyFont="1" applyFill="1" applyBorder="1" applyAlignment="1">
      <alignment horizontal="center"/>
    </xf>
    <xf numFmtId="166" fontId="3" fillId="34" borderId="20" xfId="0" applyNumberFormat="1" applyFont="1" applyFill="1" applyBorder="1" applyAlignment="1">
      <alignment horizontal="right"/>
    </xf>
    <xf numFmtId="166" fontId="3" fillId="34" borderId="20" xfId="0" applyNumberFormat="1" applyFont="1" applyFill="1" applyBorder="1" applyAlignment="1">
      <alignment/>
    </xf>
    <xf numFmtId="166" fontId="4" fillId="34" borderId="20" xfId="0" applyNumberFormat="1" applyFont="1" applyFill="1" applyBorder="1" applyAlignment="1">
      <alignment/>
    </xf>
    <xf numFmtId="166" fontId="3" fillId="34" borderId="21" xfId="0" applyNumberFormat="1" applyFont="1" applyFill="1" applyBorder="1" applyAlignment="1">
      <alignment/>
    </xf>
    <xf numFmtId="0" fontId="3" fillId="34" borderId="15" xfId="0" applyNumberFormat="1" applyFont="1" applyFill="1" applyBorder="1" applyAlignment="1">
      <alignment horizontal="center"/>
    </xf>
    <xf numFmtId="0" fontId="3" fillId="34" borderId="17" xfId="0" applyNumberFormat="1" applyFont="1" applyFill="1" applyBorder="1" applyAlignment="1">
      <alignment horizontal="center"/>
    </xf>
    <xf numFmtId="164" fontId="3" fillId="34" borderId="17" xfId="0" applyNumberFormat="1" applyFont="1" applyFill="1" applyBorder="1" applyAlignment="1">
      <alignment/>
    </xf>
    <xf numFmtId="0" fontId="3" fillId="34" borderId="15" xfId="0" applyNumberFormat="1" applyFont="1" applyFill="1" applyBorder="1" applyAlignment="1">
      <alignment horizontal="right"/>
    </xf>
    <xf numFmtId="164" fontId="4" fillId="34" borderId="17" xfId="59" applyNumberFormat="1" applyFont="1" applyFill="1" applyBorder="1" applyAlignment="1">
      <alignment horizontal="right" vertical="top" wrapText="1"/>
      <protection/>
    </xf>
    <xf numFmtId="164" fontId="3" fillId="34" borderId="17" xfId="0" applyNumberFormat="1" applyFont="1" applyFill="1" applyBorder="1" applyAlignment="1">
      <alignment horizontal="right"/>
    </xf>
    <xf numFmtId="165" fontId="3" fillId="34" borderId="15" xfId="0" applyNumberFormat="1" applyFont="1" applyFill="1" applyBorder="1" applyAlignment="1">
      <alignment horizontal="center"/>
    </xf>
    <xf numFmtId="3" fontId="4" fillId="34" borderId="15" xfId="60" applyNumberFormat="1" applyFont="1" applyFill="1" applyBorder="1">
      <alignment wrapText="1"/>
      <protection/>
    </xf>
    <xf numFmtId="3" fontId="3" fillId="34" borderId="15" xfId="0" applyNumberFormat="1" applyFont="1" applyFill="1" applyBorder="1" applyAlignment="1">
      <alignment/>
    </xf>
    <xf numFmtId="3" fontId="3" fillId="34" borderId="15" xfId="60" applyNumberFormat="1" applyFont="1" applyFill="1" applyBorder="1">
      <alignment wrapText="1"/>
      <protection/>
    </xf>
    <xf numFmtId="165" fontId="3" fillId="34" borderId="17" xfId="0" applyNumberFormat="1" applyFont="1" applyFill="1" applyBorder="1" applyAlignment="1">
      <alignment horizontal="center"/>
    </xf>
    <xf numFmtId="3" fontId="4" fillId="34" borderId="17" xfId="60" applyNumberFormat="1" applyFont="1" applyFill="1" applyBorder="1">
      <alignment wrapText="1"/>
      <protection/>
    </xf>
    <xf numFmtId="3" fontId="3" fillId="34" borderId="17" xfId="0" applyNumberFormat="1" applyFont="1" applyFill="1" applyBorder="1" applyAlignment="1">
      <alignment/>
    </xf>
    <xf numFmtId="3" fontId="3" fillId="34" borderId="17" xfId="60" applyNumberFormat="1" applyFont="1" applyFill="1" applyBorder="1">
      <alignment wrapText="1"/>
      <protection/>
    </xf>
    <xf numFmtId="166" fontId="3" fillId="34" borderId="15" xfId="0" applyNumberFormat="1" applyFont="1" applyFill="1" applyBorder="1" applyAlignment="1">
      <alignment horizontal="right"/>
    </xf>
    <xf numFmtId="166" fontId="3" fillId="34" borderId="15" xfId="0" applyNumberFormat="1" applyFont="1" applyFill="1" applyBorder="1" applyAlignment="1">
      <alignment/>
    </xf>
    <xf numFmtId="166" fontId="4" fillId="34" borderId="15" xfId="0" applyNumberFormat="1" applyFont="1" applyFill="1" applyBorder="1" applyAlignment="1">
      <alignment/>
    </xf>
    <xf numFmtId="166" fontId="3" fillId="34" borderId="17" xfId="0" applyNumberFormat="1" applyFont="1" applyFill="1" applyBorder="1" applyAlignment="1">
      <alignment horizontal="right"/>
    </xf>
    <xf numFmtId="166" fontId="3" fillId="34" borderId="17" xfId="0" applyNumberFormat="1" applyFont="1" applyFill="1" applyBorder="1" applyAlignment="1">
      <alignment/>
    </xf>
    <xf numFmtId="166" fontId="4" fillId="34" borderId="17" xfId="0" applyNumberFormat="1" applyFont="1" applyFill="1" applyBorder="1" applyAlignment="1">
      <alignment/>
    </xf>
    <xf numFmtId="0" fontId="3" fillId="34" borderId="18" xfId="0" applyNumberFormat="1" applyFont="1" applyFill="1" applyBorder="1" applyAlignment="1">
      <alignment horizontal="center"/>
    </xf>
    <xf numFmtId="164" fontId="3" fillId="34" borderId="18" xfId="0" applyNumberFormat="1" applyFont="1" applyFill="1" applyBorder="1" applyAlignment="1">
      <alignment horizontal="center"/>
    </xf>
    <xf numFmtId="164" fontId="3" fillId="34" borderId="18" xfId="0" applyNumberFormat="1" applyFont="1" applyFill="1" applyBorder="1" applyAlignment="1">
      <alignment/>
    </xf>
    <xf numFmtId="0" fontId="3" fillId="34" borderId="18" xfId="0" applyNumberFormat="1" applyFont="1" applyFill="1" applyBorder="1" applyAlignment="1">
      <alignment horizontal="right"/>
    </xf>
    <xf numFmtId="164" fontId="4" fillId="34" borderId="18" xfId="59" applyNumberFormat="1" applyFont="1" applyFill="1" applyBorder="1" applyAlignment="1">
      <alignment horizontal="right" vertical="top" wrapText="1"/>
      <protection/>
    </xf>
    <xf numFmtId="164" fontId="3" fillId="34" borderId="18" xfId="0" applyNumberFormat="1" applyFont="1" applyFill="1" applyBorder="1" applyAlignment="1">
      <alignment horizontal="right"/>
    </xf>
    <xf numFmtId="165" fontId="3" fillId="34" borderId="18" xfId="0" applyNumberFormat="1" applyFont="1" applyFill="1" applyBorder="1" applyAlignment="1">
      <alignment horizontal="center"/>
    </xf>
    <xf numFmtId="3" fontId="4" fillId="34" borderId="18" xfId="60" applyNumberFormat="1" applyFont="1" applyFill="1" applyBorder="1">
      <alignment wrapText="1"/>
      <protection/>
    </xf>
    <xf numFmtId="3" fontId="3" fillId="34" borderId="18" xfId="0" applyNumberFormat="1" applyFont="1" applyFill="1" applyBorder="1" applyAlignment="1">
      <alignment/>
    </xf>
    <xf numFmtId="3" fontId="3" fillId="34" borderId="18" xfId="60" applyNumberFormat="1" applyFont="1" applyFill="1" applyBorder="1">
      <alignment wrapText="1"/>
      <protection/>
    </xf>
    <xf numFmtId="166" fontId="3" fillId="34" borderId="18" xfId="0" applyNumberFormat="1" applyFont="1" applyFill="1" applyBorder="1" applyAlignment="1">
      <alignment horizontal="right"/>
    </xf>
    <xf numFmtId="166" fontId="3" fillId="34" borderId="18" xfId="0" applyNumberFormat="1" applyFont="1" applyFill="1" applyBorder="1" applyAlignment="1">
      <alignment/>
    </xf>
    <xf numFmtId="166" fontId="4" fillId="34" borderId="18" xfId="0" applyNumberFormat="1" applyFont="1" applyFill="1" applyBorder="1" applyAlignment="1">
      <alignment/>
    </xf>
    <xf numFmtId="166" fontId="3" fillId="0" borderId="17" xfId="0" applyNumberFormat="1" applyFont="1" applyFill="1" applyBorder="1" applyAlignment="1">
      <alignment/>
    </xf>
    <xf numFmtId="3" fontId="4" fillId="34" borderId="23" xfId="60" applyNumberFormat="1" applyFont="1" applyFill="1" applyBorder="1">
      <alignment wrapText="1"/>
      <protection/>
    </xf>
    <xf numFmtId="3" fontId="3" fillId="34" borderId="23" xfId="60" applyNumberFormat="1" applyFont="1" applyFill="1" applyBorder="1">
      <alignment wrapText="1"/>
      <protection/>
    </xf>
    <xf numFmtId="164" fontId="4" fillId="34" borderId="0" xfId="59" applyNumberFormat="1" applyFont="1" applyFill="1" applyBorder="1" applyAlignment="1">
      <alignment horizontal="right" vertical="top" wrapText="1"/>
      <protection/>
    </xf>
    <xf numFmtId="164" fontId="4" fillId="0" borderId="0" xfId="59" applyNumberFormat="1" applyFont="1" applyFill="1" applyBorder="1" applyAlignment="1">
      <alignment horizontal="right" vertical="top" wrapText="1"/>
      <protection/>
    </xf>
    <xf numFmtId="164" fontId="3" fillId="34" borderId="0" xfId="0" applyNumberFormat="1" applyFont="1" applyFill="1" applyBorder="1" applyAlignment="1">
      <alignment/>
    </xf>
    <xf numFmtId="0" fontId="3" fillId="34" borderId="24" xfId="0" applyNumberFormat="1" applyFont="1" applyFill="1" applyBorder="1" applyAlignment="1">
      <alignment horizontal="center"/>
    </xf>
    <xf numFmtId="164" fontId="3" fillId="34" borderId="24" xfId="0" applyNumberFormat="1" applyFont="1" applyFill="1" applyBorder="1" applyAlignment="1">
      <alignment horizontal="center"/>
    </xf>
    <xf numFmtId="164" fontId="3" fillId="0" borderId="25" xfId="0" applyNumberFormat="1" applyFont="1" applyFill="1" applyBorder="1" applyAlignment="1">
      <alignment/>
    </xf>
    <xf numFmtId="164" fontId="3" fillId="34" borderId="24" xfId="0" applyNumberFormat="1" applyFont="1" applyFill="1" applyBorder="1" applyAlignment="1">
      <alignment horizontal="right"/>
    </xf>
    <xf numFmtId="0" fontId="3" fillId="34" borderId="24" xfId="0" applyNumberFormat="1" applyFont="1" applyFill="1" applyBorder="1" applyAlignment="1">
      <alignment horizontal="right"/>
    </xf>
    <xf numFmtId="166" fontId="3" fillId="0" borderId="18" xfId="0" applyNumberFormat="1" applyFont="1" applyFill="1" applyBorder="1" applyAlignment="1">
      <alignment/>
    </xf>
    <xf numFmtId="164" fontId="3" fillId="0" borderId="26" xfId="0" applyNumberFormat="1" applyFont="1" applyFill="1" applyBorder="1" applyAlignment="1">
      <alignment/>
    </xf>
    <xf numFmtId="190" fontId="3" fillId="0" borderId="15" xfId="42" applyNumberFormat="1" applyFont="1" applyFill="1" applyBorder="1" applyAlignment="1">
      <alignment/>
    </xf>
    <xf numFmtId="190" fontId="3" fillId="33" borderId="15" xfId="42" applyNumberFormat="1" applyFont="1" applyFill="1" applyBorder="1" applyAlignment="1">
      <alignment/>
    </xf>
    <xf numFmtId="166" fontId="3" fillId="0" borderId="27" xfId="0" applyNumberFormat="1" applyFont="1" applyFill="1" applyBorder="1" applyAlignment="1" quotePrefix="1">
      <alignment horizontal="center" vertical="center"/>
    </xf>
    <xf numFmtId="166" fontId="3" fillId="0" borderId="28" xfId="0" applyNumberFormat="1" applyFont="1" applyFill="1" applyBorder="1" applyAlignment="1" quotePrefix="1">
      <alignment horizontal="center" vertical="center"/>
    </xf>
    <xf numFmtId="166" fontId="3" fillId="0" borderId="29" xfId="0" applyNumberFormat="1" applyFont="1" applyFill="1" applyBorder="1" applyAlignment="1" quotePrefix="1">
      <alignment horizontal="center" vertical="center"/>
    </xf>
    <xf numFmtId="0" fontId="3" fillId="34" borderId="30" xfId="0" applyNumberFormat="1" applyFont="1" applyFill="1" applyBorder="1" applyAlignment="1">
      <alignment horizontal="left"/>
    </xf>
    <xf numFmtId="0" fontId="3" fillId="34" borderId="25" xfId="0" applyNumberFormat="1" applyFont="1" applyFill="1" applyBorder="1" applyAlignment="1">
      <alignment horizontal="left"/>
    </xf>
    <xf numFmtId="0" fontId="3" fillId="34" borderId="31" xfId="0" applyNumberFormat="1" applyFont="1" applyFill="1" applyBorder="1" applyAlignment="1">
      <alignment horizontal="left"/>
    </xf>
    <xf numFmtId="166" fontId="5" fillId="0" borderId="32" xfId="0" applyNumberFormat="1" applyFont="1" applyFill="1" applyBorder="1" applyAlignment="1">
      <alignment horizontal="right"/>
    </xf>
    <xf numFmtId="166" fontId="8" fillId="0" borderId="33" xfId="57" applyNumberFormat="1" applyFont="1" applyFill="1" applyBorder="1" applyAlignment="1" quotePrefix="1">
      <alignment horizontal="center" vertical="center"/>
      <protection/>
    </xf>
    <xf numFmtId="166" fontId="8" fillId="0" borderId="34" xfId="57" applyNumberFormat="1" applyFont="1" applyFill="1" applyBorder="1" applyAlignment="1">
      <alignment horizontal="center" vertical="center"/>
      <protection/>
    </xf>
    <xf numFmtId="166" fontId="8" fillId="0" borderId="35" xfId="57" applyNumberFormat="1" applyFont="1" applyFill="1" applyBorder="1" applyAlignment="1">
      <alignment horizontal="center" vertical="center"/>
      <protection/>
    </xf>
    <xf numFmtId="166" fontId="5" fillId="0" borderId="32" xfId="0" applyNumberFormat="1" applyFont="1" applyFill="1" applyBorder="1" applyAlignment="1" quotePrefix="1">
      <alignment horizontal="left"/>
    </xf>
    <xf numFmtId="166" fontId="3" fillId="0" borderId="36" xfId="0" applyNumberFormat="1" applyFont="1" applyFill="1" applyBorder="1" applyAlignment="1">
      <alignment horizontal="center" vertical="center"/>
    </xf>
    <xf numFmtId="166" fontId="3" fillId="0" borderId="28" xfId="0" applyNumberFormat="1" applyFont="1" applyFill="1" applyBorder="1" applyAlignment="1">
      <alignment horizontal="center" vertical="center"/>
    </xf>
    <xf numFmtId="166" fontId="3" fillId="0" borderId="29" xfId="0" applyNumberFormat="1" applyFont="1" applyFill="1" applyBorder="1" applyAlignment="1">
      <alignment horizontal="center" vertical="center"/>
    </xf>
    <xf numFmtId="166" fontId="3" fillId="0" borderId="36" xfId="0" applyNumberFormat="1" applyFont="1" applyFill="1" applyBorder="1" applyAlignment="1" quotePrefix="1">
      <alignment horizontal="center" vertical="center"/>
    </xf>
    <xf numFmtId="166" fontId="3" fillId="0" borderId="37" xfId="0" applyNumberFormat="1" applyFont="1" applyFill="1" applyBorder="1" applyAlignment="1" quotePrefix="1">
      <alignment horizontal="center" vertical="center" wrapText="1"/>
    </xf>
    <xf numFmtId="166" fontId="3" fillId="0" borderId="38" xfId="0" applyNumberFormat="1" applyFont="1" applyFill="1" applyBorder="1" applyAlignment="1" quotePrefix="1">
      <alignment horizontal="center" vertical="center" wrapText="1"/>
    </xf>
    <xf numFmtId="166" fontId="3" fillId="0" borderId="10" xfId="0" applyNumberFormat="1" applyFont="1" applyFill="1" applyBorder="1" applyAlignment="1" quotePrefix="1">
      <alignment horizontal="center" vertical="center" wrapText="1"/>
    </xf>
    <xf numFmtId="0" fontId="3" fillId="0" borderId="19" xfId="57" applyFont="1" applyBorder="1" applyAlignment="1">
      <alignment horizontal="center" vertical="center" wrapText="1"/>
      <protection/>
    </xf>
    <xf numFmtId="0" fontId="3" fillId="0" borderId="20" xfId="57" applyFont="1" applyBorder="1" applyAlignment="1">
      <alignment horizontal="center" vertical="center" wrapText="1"/>
      <protection/>
    </xf>
    <xf numFmtId="0" fontId="3" fillId="0" borderId="21" xfId="57" applyFont="1" applyBorder="1" applyAlignment="1">
      <alignment horizontal="center" vertical="center" wrapText="1"/>
      <protection/>
    </xf>
    <xf numFmtId="166" fontId="3" fillId="0" borderId="36" xfId="0" applyNumberFormat="1" applyFont="1" applyFill="1" applyBorder="1" applyAlignment="1">
      <alignment horizontal="center" vertical="center" wrapText="1"/>
    </xf>
    <xf numFmtId="166" fontId="3" fillId="0" borderId="28" xfId="0" applyNumberFormat="1" applyFont="1" applyFill="1" applyBorder="1" applyAlignment="1">
      <alignment horizontal="center" vertical="center" wrapText="1"/>
    </xf>
    <xf numFmtId="166" fontId="3" fillId="0" borderId="29"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41" xfId="0" applyNumberFormat="1" applyFont="1" applyFill="1" applyBorder="1" applyAlignment="1">
      <alignment horizontal="center" vertical="center"/>
    </xf>
    <xf numFmtId="0" fontId="3" fillId="0" borderId="19" xfId="57" applyNumberFormat="1" applyFont="1" applyFill="1" applyBorder="1" applyAlignment="1">
      <alignment horizontal="left"/>
      <protection/>
    </xf>
    <xf numFmtId="0" fontId="3" fillId="0" borderId="20" xfId="57" applyNumberFormat="1" applyFont="1" applyFill="1" applyBorder="1" applyAlignment="1">
      <alignment horizontal="left"/>
      <protection/>
    </xf>
    <xf numFmtId="0" fontId="3" fillId="0" borderId="21" xfId="57" applyNumberFormat="1" applyFont="1" applyFill="1" applyBorder="1" applyAlignment="1">
      <alignment horizontal="left"/>
      <protection/>
    </xf>
    <xf numFmtId="0" fontId="3" fillId="0" borderId="19"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left" vertical="center" wrapText="1"/>
      <protection/>
    </xf>
    <xf numFmtId="0" fontId="3" fillId="0" borderId="20" xfId="57" applyNumberFormat="1" applyFont="1" applyFill="1" applyBorder="1" applyAlignment="1">
      <alignment horizontal="left" vertical="center" wrapText="1"/>
      <protection/>
    </xf>
    <xf numFmtId="0" fontId="3" fillId="0" borderId="21" xfId="57" applyNumberFormat="1" applyFont="1" applyFill="1" applyBorder="1" applyAlignment="1">
      <alignment horizontal="left" vertical="center" wrapText="1"/>
      <protection/>
    </xf>
    <xf numFmtId="0" fontId="6" fillId="0" borderId="42" xfId="57" applyNumberFormat="1" applyFont="1" applyFill="1" applyBorder="1" applyAlignment="1" quotePrefix="1">
      <alignment horizontal="left" vertical="center" wrapText="1"/>
      <protection/>
    </xf>
    <xf numFmtId="0" fontId="6" fillId="0" borderId="0" xfId="57" applyNumberFormat="1" applyFont="1" applyFill="1" applyBorder="1" applyAlignment="1" quotePrefix="1">
      <alignment horizontal="left" vertical="center" wrapText="1"/>
      <protection/>
    </xf>
    <xf numFmtId="0" fontId="6" fillId="0" borderId="26" xfId="57" applyNumberFormat="1" applyFont="1" applyFill="1" applyBorder="1" applyAlignment="1" quotePrefix="1">
      <alignment horizontal="left" vertical="center" wrapText="1"/>
      <protection/>
    </xf>
    <xf numFmtId="0" fontId="6" fillId="0" borderId="30" xfId="57" applyNumberFormat="1" applyFont="1" applyFill="1" applyBorder="1" applyAlignment="1" quotePrefix="1">
      <alignment horizontal="left" vertical="center" wrapText="1"/>
      <protection/>
    </xf>
    <xf numFmtId="0" fontId="6" fillId="0" borderId="25" xfId="57" applyNumberFormat="1" applyFont="1" applyFill="1" applyBorder="1" applyAlignment="1" quotePrefix="1">
      <alignment horizontal="left" vertical="center" wrapText="1"/>
      <protection/>
    </xf>
    <xf numFmtId="0" fontId="6" fillId="0" borderId="31" xfId="57" applyNumberFormat="1" applyFont="1" applyFill="1" applyBorder="1" applyAlignment="1" quotePrefix="1">
      <alignment horizontal="left" vertical="center" wrapText="1"/>
      <protection/>
    </xf>
    <xf numFmtId="0" fontId="5" fillId="0" borderId="43" xfId="57" applyNumberFormat="1" applyFont="1" applyFill="1" applyBorder="1" applyAlignment="1">
      <alignment horizontal="left" wrapText="1"/>
      <protection/>
    </xf>
    <xf numFmtId="0" fontId="5" fillId="0" borderId="44" xfId="57" applyNumberFormat="1" applyFont="1" applyFill="1" applyBorder="1" applyAlignment="1">
      <alignment horizontal="left" wrapText="1"/>
      <protection/>
    </xf>
    <xf numFmtId="0" fontId="5" fillId="0" borderId="45" xfId="57" applyNumberFormat="1" applyFont="1" applyFill="1" applyBorder="1" applyAlignment="1">
      <alignment horizontal="left" wrapText="1"/>
      <protection/>
    </xf>
    <xf numFmtId="0" fontId="5" fillId="0" borderId="46" xfId="57" applyNumberFormat="1" applyFont="1" applyFill="1" applyBorder="1" applyAlignment="1">
      <alignment horizontal="left" wrapText="1"/>
      <protection/>
    </xf>
    <xf numFmtId="0" fontId="3" fillId="0" borderId="47" xfId="57" applyNumberFormat="1" applyFont="1" applyFill="1" applyBorder="1" applyAlignment="1">
      <alignment horizontal="left" vertical="center" wrapText="1"/>
      <protection/>
    </xf>
    <xf numFmtId="0" fontId="3" fillId="0" borderId="0" xfId="57" applyNumberFormat="1" applyFont="1" applyFill="1" applyBorder="1" applyAlignment="1">
      <alignment horizontal="left" vertical="center" wrapText="1"/>
      <protection/>
    </xf>
    <xf numFmtId="165" fontId="3" fillId="0" borderId="28" xfId="0" applyNumberFormat="1" applyFont="1" applyFill="1" applyBorder="1" applyAlignment="1" quotePrefix="1">
      <alignment horizontal="center" vertical="center" wrapText="1"/>
    </xf>
    <xf numFmtId="165" fontId="3" fillId="0" borderId="28" xfId="0" applyNumberFormat="1" applyFont="1" applyFill="1" applyBorder="1" applyAlignment="1">
      <alignment horizontal="center" vertical="center" wrapText="1"/>
    </xf>
    <xf numFmtId="165" fontId="3" fillId="0" borderId="29" xfId="0" applyNumberFormat="1" applyFont="1" applyFill="1" applyBorder="1" applyAlignment="1">
      <alignment horizontal="center" vertical="center" wrapText="1"/>
    </xf>
    <xf numFmtId="164" fontId="5" fillId="0" borderId="32" xfId="0" applyNumberFormat="1" applyFont="1" applyFill="1" applyBorder="1" applyAlignment="1">
      <alignment horizontal="right"/>
    </xf>
    <xf numFmtId="0" fontId="5" fillId="0" borderId="32" xfId="0" applyNumberFormat="1" applyFont="1" applyFill="1" applyBorder="1" applyAlignment="1">
      <alignment horizontal="left"/>
    </xf>
    <xf numFmtId="0" fontId="3" fillId="0" borderId="48" xfId="57" applyNumberFormat="1" applyFont="1" applyFill="1" applyBorder="1" applyAlignment="1" quotePrefix="1">
      <alignment horizontal="left" vertical="center" wrapText="1"/>
      <protection/>
    </xf>
    <xf numFmtId="0" fontId="3" fillId="0" borderId="49" xfId="57" applyNumberFormat="1" applyFont="1" applyFill="1" applyBorder="1" applyAlignment="1">
      <alignment horizontal="left" vertical="center" wrapText="1"/>
      <protection/>
    </xf>
    <xf numFmtId="0" fontId="3" fillId="0" borderId="50" xfId="57" applyNumberFormat="1" applyFont="1" applyFill="1" applyBorder="1" applyAlignment="1">
      <alignment horizontal="left" vertical="center" wrapText="1"/>
      <protection/>
    </xf>
    <xf numFmtId="0" fontId="3" fillId="0" borderId="19" xfId="57" applyNumberFormat="1" applyFont="1" applyFill="1" applyBorder="1" applyAlignment="1" quotePrefix="1">
      <alignment horizontal="left"/>
      <protection/>
    </xf>
    <xf numFmtId="0" fontId="3" fillId="0" borderId="20" xfId="57" applyNumberFormat="1" applyFont="1" applyFill="1" applyBorder="1" applyAlignment="1" quotePrefix="1">
      <alignment horizontal="left"/>
      <protection/>
    </xf>
    <xf numFmtId="0" fontId="3" fillId="0" borderId="21" xfId="57" applyNumberFormat="1" applyFont="1" applyFill="1" applyBorder="1" applyAlignment="1" quotePrefix="1">
      <alignment horizontal="left"/>
      <protection/>
    </xf>
    <xf numFmtId="3" fontId="8" fillId="0" borderId="16" xfId="57" applyNumberFormat="1" applyFont="1" applyFill="1" applyBorder="1" applyAlignment="1" quotePrefix="1">
      <alignment horizontal="center" vertical="center"/>
      <protection/>
    </xf>
    <xf numFmtId="3" fontId="8" fillId="0" borderId="16" xfId="57" applyNumberFormat="1" applyFont="1" applyFill="1" applyBorder="1" applyAlignment="1">
      <alignment horizontal="center" vertical="center"/>
      <protection/>
    </xf>
    <xf numFmtId="0" fontId="3" fillId="0" borderId="39" xfId="0" applyNumberFormat="1" applyFont="1" applyFill="1" applyBorder="1" applyAlignment="1" quotePrefix="1">
      <alignment horizontal="center" vertical="center"/>
    </xf>
    <xf numFmtId="0" fontId="3" fillId="0" borderId="40" xfId="0" applyNumberFormat="1" applyFont="1" applyFill="1" applyBorder="1" applyAlignment="1" quotePrefix="1">
      <alignment horizontal="center" vertical="center"/>
    </xf>
    <xf numFmtId="0" fontId="3" fillId="0" borderId="41" xfId="0" applyNumberFormat="1" applyFont="1" applyFill="1" applyBorder="1" applyAlignment="1" quotePrefix="1">
      <alignment horizontal="center" vertical="center"/>
    </xf>
    <xf numFmtId="3" fontId="3" fillId="0" borderId="51" xfId="0" applyNumberFormat="1" applyFont="1" applyFill="1" applyBorder="1" applyAlignment="1">
      <alignment horizontal="center"/>
    </xf>
    <xf numFmtId="3" fontId="3" fillId="0" borderId="52" xfId="0" applyNumberFormat="1" applyFont="1" applyFill="1" applyBorder="1" applyAlignment="1">
      <alignment horizontal="center"/>
    </xf>
    <xf numFmtId="3" fontId="3" fillId="0" borderId="37" xfId="0" applyNumberFormat="1" applyFont="1" applyFill="1" applyBorder="1" applyAlignment="1">
      <alignment horizontal="center" vertical="center"/>
    </xf>
    <xf numFmtId="3" fontId="3" fillId="0" borderId="47"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3" fillId="0" borderId="36"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3" fontId="3" fillId="0" borderId="36" xfId="0" applyNumberFormat="1" applyFont="1" applyFill="1" applyBorder="1" applyAlignment="1" quotePrefix="1">
      <alignment horizontal="center" vertical="center"/>
    </xf>
    <xf numFmtId="3" fontId="3" fillId="0" borderId="28" xfId="0" applyNumberFormat="1" applyFont="1" applyFill="1" applyBorder="1" applyAlignment="1" quotePrefix="1">
      <alignment horizontal="center" vertical="center"/>
    </xf>
    <xf numFmtId="3" fontId="3" fillId="0" borderId="29" xfId="0" applyNumberFormat="1" applyFont="1" applyFill="1" applyBorder="1" applyAlignment="1" quotePrefix="1">
      <alignment horizontal="center" vertical="center"/>
    </xf>
    <xf numFmtId="164" fontId="3" fillId="0" borderId="53" xfId="0" applyNumberFormat="1" applyFont="1" applyFill="1" applyBorder="1" applyAlignment="1">
      <alignment horizontal="center" vertical="center" wrapText="1"/>
    </xf>
    <xf numFmtId="164" fontId="3" fillId="0" borderId="38"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3" fontId="3" fillId="0" borderId="36"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0" fontId="3" fillId="0" borderId="30" xfId="57" applyNumberFormat="1" applyFont="1" applyFill="1" applyBorder="1" applyAlignment="1" quotePrefix="1">
      <alignment horizontal="left" vertical="center" wrapText="1"/>
      <protection/>
    </xf>
    <xf numFmtId="0" fontId="3" fillId="0" borderId="25" xfId="57" applyNumberFormat="1" applyFont="1" applyFill="1" applyBorder="1" applyAlignment="1">
      <alignment horizontal="left" vertical="center" wrapText="1"/>
      <protection/>
    </xf>
    <xf numFmtId="0" fontId="3" fillId="0" borderId="31" xfId="57" applyNumberFormat="1" applyFont="1" applyFill="1" applyBorder="1" applyAlignment="1">
      <alignment horizontal="left" vertical="center" wrapText="1"/>
      <protection/>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4" fontId="3" fillId="0" borderId="51" xfId="0" applyNumberFormat="1" applyFont="1" applyFill="1" applyBorder="1" applyAlignment="1">
      <alignment horizontal="center"/>
    </xf>
    <xf numFmtId="4" fontId="3" fillId="0" borderId="52" xfId="0" applyNumberFormat="1" applyFont="1" applyFill="1" applyBorder="1" applyAlignment="1">
      <alignment horizontal="center"/>
    </xf>
    <xf numFmtId="0" fontId="3" fillId="0" borderId="54" xfId="57" applyNumberFormat="1" applyFont="1" applyFill="1" applyBorder="1" applyAlignment="1" quotePrefix="1">
      <alignment horizontal="left" vertical="center" wrapText="1"/>
      <protection/>
    </xf>
    <xf numFmtId="0" fontId="3" fillId="0" borderId="47" xfId="57" applyNumberFormat="1" applyFont="1" applyFill="1" applyBorder="1" applyAlignment="1" quotePrefix="1">
      <alignment horizontal="left" vertical="center" wrapText="1"/>
      <protection/>
    </xf>
    <xf numFmtId="0" fontId="3" fillId="0" borderId="55" xfId="57" applyNumberFormat="1" applyFont="1" applyFill="1" applyBorder="1" applyAlignment="1" quotePrefix="1">
      <alignment horizontal="left" vertical="center" wrapText="1"/>
      <protection/>
    </xf>
    <xf numFmtId="0" fontId="3" fillId="0" borderId="25" xfId="57" applyNumberFormat="1" applyFont="1" applyFill="1" applyBorder="1" applyAlignment="1" quotePrefix="1">
      <alignment horizontal="left" vertical="center" wrapText="1"/>
      <protection/>
    </xf>
    <xf numFmtId="0" fontId="3" fillId="0" borderId="31" xfId="57" applyNumberFormat="1" applyFont="1" applyFill="1" applyBorder="1" applyAlignment="1" quotePrefix="1">
      <alignment horizontal="left" vertical="center" wrapText="1"/>
      <protection/>
    </xf>
    <xf numFmtId="3" fontId="3" fillId="0" borderId="38" xfId="0" applyNumberFormat="1" applyFont="1" applyFill="1" applyBorder="1" applyAlignment="1">
      <alignment horizontal="center" vertical="center" wrapText="1"/>
    </xf>
    <xf numFmtId="0" fontId="3" fillId="0" borderId="19" xfId="57" applyNumberFormat="1" applyFont="1" applyFill="1" applyBorder="1" applyAlignment="1" quotePrefix="1">
      <alignment horizontal="center" vertical="center" wrapText="1"/>
      <protection/>
    </xf>
    <xf numFmtId="0" fontId="3" fillId="0" borderId="20" xfId="57" applyNumberFormat="1" applyFont="1" applyFill="1" applyBorder="1" applyAlignment="1" quotePrefix="1">
      <alignment horizontal="center" vertical="center" wrapText="1"/>
      <protection/>
    </xf>
    <xf numFmtId="0" fontId="3" fillId="0" borderId="21" xfId="57" applyNumberFormat="1" applyFont="1" applyFill="1" applyBorder="1" applyAlignment="1" quotePrefix="1">
      <alignment horizontal="center" vertical="center" wrapText="1"/>
      <protection/>
    </xf>
    <xf numFmtId="164" fontId="3" fillId="0" borderId="36" xfId="0" applyNumberFormat="1" applyFont="1" applyFill="1" applyBorder="1" applyAlignment="1" quotePrefix="1">
      <alignment horizontal="center" vertical="center"/>
    </xf>
    <xf numFmtId="164" fontId="3" fillId="0" borderId="28" xfId="0" applyNumberFormat="1" applyFont="1" applyFill="1" applyBorder="1" applyAlignment="1" quotePrefix="1">
      <alignment horizontal="center" vertical="center"/>
    </xf>
    <xf numFmtId="164" fontId="3" fillId="0" borderId="29" xfId="0" applyNumberFormat="1" applyFont="1" applyFill="1" applyBorder="1" applyAlignment="1" quotePrefix="1">
      <alignment horizontal="center" vertical="center"/>
    </xf>
    <xf numFmtId="0" fontId="3" fillId="0" borderId="19" xfId="57" applyNumberFormat="1" applyFont="1" applyFill="1" applyBorder="1" applyAlignment="1">
      <alignment horizontal="center" vertical="center"/>
      <protection/>
    </xf>
    <xf numFmtId="0" fontId="3" fillId="0" borderId="20" xfId="57" applyNumberFormat="1" applyFont="1" applyFill="1" applyBorder="1" applyAlignment="1">
      <alignment horizontal="center" vertical="center"/>
      <protection/>
    </xf>
    <xf numFmtId="0" fontId="3" fillId="0" borderId="21" xfId="57" applyNumberFormat="1" applyFont="1" applyFill="1" applyBorder="1" applyAlignment="1">
      <alignment horizontal="center" vertical="center"/>
      <protection/>
    </xf>
    <xf numFmtId="0" fontId="5" fillId="0" borderId="32" xfId="0" applyNumberFormat="1" applyFont="1" applyFill="1" applyBorder="1" applyAlignment="1" quotePrefix="1">
      <alignment horizontal="left"/>
    </xf>
    <xf numFmtId="164" fontId="3" fillId="0" borderId="51" xfId="0" applyNumberFormat="1" applyFont="1" applyFill="1" applyBorder="1" applyAlignment="1">
      <alignment horizontal="center"/>
    </xf>
    <xf numFmtId="164" fontId="3" fillId="0" borderId="52" xfId="0" applyNumberFormat="1" applyFont="1" applyFill="1" applyBorder="1" applyAlignment="1">
      <alignment horizontal="center"/>
    </xf>
    <xf numFmtId="164" fontId="3" fillId="0" borderId="37" xfId="0" applyNumberFormat="1" applyFont="1" applyFill="1" applyBorder="1" applyAlignment="1">
      <alignment horizontal="center" vertical="center"/>
    </xf>
    <xf numFmtId="164" fontId="3" fillId="0" borderId="47" xfId="0" applyNumberFormat="1" applyFont="1" applyFill="1" applyBorder="1" applyAlignment="1">
      <alignment horizontal="center" vertical="center"/>
    </xf>
    <xf numFmtId="164" fontId="3" fillId="0" borderId="39"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41" xfId="0" applyNumberFormat="1" applyFont="1" applyFill="1" applyBorder="1" applyAlignment="1">
      <alignment horizontal="center" vertical="center"/>
    </xf>
    <xf numFmtId="0" fontId="3" fillId="0" borderId="19" xfId="57" applyNumberFormat="1" applyFont="1" applyFill="1" applyBorder="1" applyAlignment="1" quotePrefix="1">
      <alignment horizontal="left" vertical="center"/>
      <protection/>
    </xf>
    <xf numFmtId="0" fontId="3" fillId="0" borderId="20" xfId="57" applyNumberFormat="1" applyFont="1" applyFill="1" applyBorder="1" applyAlignment="1">
      <alignment horizontal="left" vertical="center"/>
      <protection/>
    </xf>
    <xf numFmtId="0" fontId="3" fillId="0" borderId="21" xfId="57" applyNumberFormat="1" applyFont="1" applyFill="1" applyBorder="1" applyAlignment="1">
      <alignment horizontal="left" vertical="center"/>
      <protection/>
    </xf>
    <xf numFmtId="164" fontId="3" fillId="0" borderId="36" xfId="0" applyNumberFormat="1" applyFont="1" applyFill="1" applyBorder="1" applyAlignment="1">
      <alignment horizontal="center" vertical="center" wrapText="1"/>
    </xf>
    <xf numFmtId="164" fontId="3" fillId="0" borderId="29" xfId="0" applyNumberFormat="1" applyFont="1" applyFill="1" applyBorder="1" applyAlignment="1">
      <alignment horizontal="center" vertical="center" wrapText="1"/>
    </xf>
    <xf numFmtId="164" fontId="3" fillId="0" borderId="53" xfId="0" applyNumberFormat="1" applyFont="1" applyFill="1" applyBorder="1" applyAlignment="1" quotePrefix="1">
      <alignment horizontal="center" vertical="center" wrapText="1"/>
    </xf>
    <xf numFmtId="164" fontId="8" fillId="0" borderId="16" xfId="57" applyNumberFormat="1" applyFont="1" applyFill="1" applyBorder="1" applyAlignment="1" quotePrefix="1">
      <alignment horizontal="center" vertical="center"/>
      <protection/>
    </xf>
    <xf numFmtId="164" fontId="8" fillId="0" borderId="16" xfId="57" applyNumberFormat="1" applyFont="1" applyFill="1" applyBorder="1" applyAlignment="1">
      <alignment horizontal="center" vertical="center"/>
      <protection/>
    </xf>
    <xf numFmtId="164" fontId="3" fillId="0" borderId="36" xfId="0" applyNumberFormat="1" applyFont="1" applyFill="1" applyBorder="1" applyAlignment="1">
      <alignment horizontal="center" vertical="center"/>
    </xf>
    <xf numFmtId="164" fontId="3" fillId="0" borderId="28" xfId="0" applyNumberFormat="1" applyFont="1" applyFill="1" applyBorder="1" applyAlignment="1">
      <alignment horizontal="center" vertical="center"/>
    </xf>
    <xf numFmtId="164" fontId="3" fillId="0" borderId="29" xfId="0" applyNumberFormat="1" applyFont="1" applyFill="1" applyBorder="1" applyAlignment="1">
      <alignment horizontal="center" vertical="center"/>
    </xf>
    <xf numFmtId="0" fontId="3" fillId="0" borderId="27" xfId="57" applyNumberFormat="1" applyFont="1" applyFill="1" applyBorder="1" applyAlignment="1">
      <alignment horizontal="center" vertical="center"/>
      <protection/>
    </xf>
    <xf numFmtId="0" fontId="3" fillId="0" borderId="28" xfId="57" applyNumberFormat="1" applyFont="1" applyFill="1" applyBorder="1" applyAlignment="1">
      <alignment horizontal="center" vertical="center"/>
      <protection/>
    </xf>
    <xf numFmtId="0" fontId="3" fillId="0" borderId="29" xfId="57" applyNumberFormat="1" applyFont="1" applyFill="1" applyBorder="1" applyAlignment="1">
      <alignment horizontal="center" vertical="center"/>
      <protection/>
    </xf>
    <xf numFmtId="0" fontId="3" fillId="0" borderId="48" xfId="57" applyNumberFormat="1" applyFont="1" applyFill="1" applyBorder="1" applyAlignment="1" quotePrefix="1">
      <alignment horizontal="left" vertical="center"/>
      <protection/>
    </xf>
    <xf numFmtId="0" fontId="3" fillId="0" borderId="49" xfId="57" applyNumberFormat="1" applyFont="1" applyFill="1" applyBorder="1" applyAlignment="1" quotePrefix="1">
      <alignment horizontal="left" vertical="center"/>
      <protection/>
    </xf>
    <xf numFmtId="0" fontId="3" fillId="0" borderId="50" xfId="57" applyNumberFormat="1" applyFont="1" applyFill="1" applyBorder="1" applyAlignment="1" quotePrefix="1">
      <alignment horizontal="left" vertical="center"/>
      <protection/>
    </xf>
    <xf numFmtId="0" fontId="3" fillId="0" borderId="19" xfId="57" applyNumberFormat="1" applyFont="1" applyFill="1" applyBorder="1" applyAlignment="1" quotePrefix="1">
      <alignment horizontal="left" vertical="center" wrapText="1"/>
      <protection/>
    </xf>
    <xf numFmtId="0" fontId="3" fillId="0" borderId="20" xfId="57" applyNumberFormat="1" applyFont="1" applyFill="1" applyBorder="1" applyAlignment="1" quotePrefix="1">
      <alignment horizontal="left" vertical="center" wrapText="1"/>
      <protection/>
    </xf>
    <xf numFmtId="0" fontId="3" fillId="0" borderId="21" xfId="57" applyNumberFormat="1" applyFont="1" applyFill="1" applyBorder="1" applyAlignment="1" quotePrefix="1">
      <alignment horizontal="left" vertical="center" wrapText="1"/>
      <protection/>
    </xf>
    <xf numFmtId="0" fontId="3" fillId="0" borderId="19" xfId="57" applyNumberFormat="1" applyFont="1" applyFill="1" applyBorder="1" applyAlignment="1">
      <alignment horizontal="left" vertical="center"/>
      <protection/>
    </xf>
    <xf numFmtId="0" fontId="3" fillId="0" borderId="19" xfId="0" applyNumberFormat="1" applyFont="1" applyFill="1" applyBorder="1" applyAlignment="1" quotePrefix="1">
      <alignment horizontal="left" vertical="center"/>
    </xf>
    <xf numFmtId="0" fontId="3" fillId="0" borderId="20" xfId="0" applyNumberFormat="1" applyFont="1" applyFill="1" applyBorder="1" applyAlignment="1" quotePrefix="1">
      <alignment horizontal="left" vertical="center"/>
    </xf>
    <xf numFmtId="0" fontId="3" fillId="0" borderId="21" xfId="0" applyNumberFormat="1" applyFont="1" applyFill="1" applyBorder="1" applyAlignment="1" quotePrefix="1">
      <alignment horizontal="left" vertical="center"/>
    </xf>
    <xf numFmtId="164" fontId="3" fillId="0" borderId="36" xfId="0" applyNumberFormat="1" applyFont="1" applyFill="1" applyBorder="1" applyAlignment="1" quotePrefix="1">
      <alignment horizontal="center" vertical="center" wrapText="1"/>
    </xf>
    <xf numFmtId="164" fontId="3" fillId="0" borderId="28" xfId="0" applyNumberFormat="1" applyFont="1" applyFill="1" applyBorder="1" applyAlignment="1" quotePrefix="1">
      <alignment horizontal="center" vertical="center" wrapText="1"/>
    </xf>
    <xf numFmtId="164" fontId="3" fillId="0" borderId="29" xfId="0" applyNumberFormat="1" applyFont="1" applyFill="1" applyBorder="1" applyAlignment="1" quotePrefix="1">
      <alignment horizontal="center" vertical="center" wrapText="1"/>
    </xf>
    <xf numFmtId="164" fontId="3" fillId="0" borderId="28" xfId="0" applyNumberFormat="1" applyFont="1" applyFill="1" applyBorder="1" applyAlignment="1">
      <alignment horizontal="center" vertical="center" wrapText="1"/>
    </xf>
    <xf numFmtId="164" fontId="3" fillId="0" borderId="27" xfId="0" applyNumberFormat="1" applyFont="1" applyFill="1" applyBorder="1" applyAlignment="1">
      <alignment horizontal="center" vertical="center" wrapText="1"/>
    </xf>
    <xf numFmtId="164" fontId="3" fillId="0" borderId="12" xfId="0" applyNumberFormat="1" applyFont="1" applyFill="1" applyBorder="1" applyAlignment="1">
      <alignment horizontal="center"/>
    </xf>
    <xf numFmtId="164" fontId="3" fillId="0" borderId="14" xfId="0" applyNumberFormat="1" applyFont="1" applyFill="1" applyBorder="1" applyAlignment="1">
      <alignment horizontal="center"/>
    </xf>
    <xf numFmtId="0" fontId="3" fillId="0" borderId="19" xfId="0" applyNumberFormat="1" applyFont="1" applyFill="1" applyBorder="1" applyAlignment="1" quotePrefix="1">
      <alignment horizontal="center" vertical="center"/>
    </xf>
    <xf numFmtId="0" fontId="3" fillId="0" borderId="20" xfId="0" applyNumberFormat="1" applyFont="1" applyFill="1" applyBorder="1" applyAlignment="1" quotePrefix="1">
      <alignment horizontal="center" vertical="center"/>
    </xf>
    <xf numFmtId="0" fontId="3" fillId="0" borderId="21"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left" vertical="center" wrapText="1"/>
    </xf>
    <xf numFmtId="0" fontId="3" fillId="0" borderId="20" xfId="0" applyNumberFormat="1" applyFont="1" applyFill="1" applyBorder="1" applyAlignment="1" quotePrefix="1">
      <alignment horizontal="left" vertical="center" wrapText="1"/>
    </xf>
    <xf numFmtId="0" fontId="3" fillId="0" borderId="21" xfId="0" applyNumberFormat="1" applyFont="1" applyFill="1" applyBorder="1" applyAlignment="1" quotePrefix="1">
      <alignment horizontal="left" vertical="center" wrapText="1"/>
    </xf>
    <xf numFmtId="0" fontId="3" fillId="0" borderId="19" xfId="0" applyNumberFormat="1" applyFont="1" applyFill="1" applyBorder="1" applyAlignment="1">
      <alignment horizontal="left" vertical="center"/>
    </xf>
    <xf numFmtId="0" fontId="3" fillId="0" borderId="20" xfId="0" applyNumberFormat="1" applyFont="1" applyFill="1" applyBorder="1" applyAlignment="1">
      <alignment horizontal="left" vertical="center"/>
    </xf>
    <xf numFmtId="0" fontId="3" fillId="0" borderId="21" xfId="0" applyNumberFormat="1" applyFont="1" applyFill="1" applyBorder="1" applyAlignment="1">
      <alignment horizontal="left" vertical="center"/>
    </xf>
    <xf numFmtId="0" fontId="3" fillId="0" borderId="30" xfId="0" applyFont="1" applyBorder="1" applyAlignment="1">
      <alignment horizontal="left" vertical="center" wrapText="1"/>
    </xf>
    <xf numFmtId="0" fontId="3" fillId="0" borderId="25" xfId="0" applyFont="1" applyBorder="1" applyAlignment="1">
      <alignment horizontal="left" vertical="center" wrapText="1"/>
    </xf>
    <xf numFmtId="0" fontId="3" fillId="0" borderId="31"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30" xfId="0" applyNumberFormat="1" applyFont="1" applyFill="1" applyBorder="1" applyAlignment="1" quotePrefix="1">
      <alignment horizontal="left" vertical="center"/>
    </xf>
    <xf numFmtId="0" fontId="3" fillId="0" borderId="25" xfId="0" applyNumberFormat="1" applyFont="1" applyFill="1" applyBorder="1" applyAlignment="1" quotePrefix="1">
      <alignment horizontal="left" vertical="center"/>
    </xf>
    <xf numFmtId="0" fontId="3" fillId="0" borderId="31" xfId="0" applyNumberFormat="1" applyFont="1" applyFill="1" applyBorder="1" applyAlignment="1" quotePrefix="1">
      <alignment horizontal="left" vertical="center"/>
    </xf>
    <xf numFmtId="0" fontId="3" fillId="0" borderId="20" xfId="57" applyNumberFormat="1" applyFont="1" applyFill="1" applyBorder="1" applyAlignment="1" quotePrefix="1">
      <alignment horizontal="left" vertical="center"/>
      <protection/>
    </xf>
    <xf numFmtId="0" fontId="3" fillId="0" borderId="21" xfId="57" applyNumberFormat="1" applyFont="1" applyFill="1" applyBorder="1" applyAlignment="1" quotePrefix="1">
      <alignment horizontal="left" vertical="center"/>
      <protection/>
    </xf>
    <xf numFmtId="164" fontId="8" fillId="0" borderId="16" xfId="0" applyNumberFormat="1" applyFont="1" applyFill="1" applyBorder="1" applyAlignment="1" quotePrefix="1">
      <alignment horizontal="center" vertical="center"/>
    </xf>
    <xf numFmtId="164" fontId="8" fillId="0" borderId="16" xfId="0" applyNumberFormat="1" applyFont="1" applyFill="1" applyBorder="1" applyAlignment="1">
      <alignment horizontal="center" vertical="center"/>
    </xf>
    <xf numFmtId="0" fontId="3" fillId="0" borderId="19" xfId="57" applyNumberFormat="1" applyFont="1" applyFill="1" applyBorder="1" applyAlignment="1" quotePrefix="1">
      <alignment vertical="center"/>
      <protection/>
    </xf>
    <xf numFmtId="0" fontId="3" fillId="0" borderId="20" xfId="57" applyNumberFormat="1" applyFont="1" applyFill="1" applyBorder="1" applyAlignment="1" quotePrefix="1">
      <alignment vertical="center"/>
      <protection/>
    </xf>
    <xf numFmtId="0" fontId="3" fillId="0" borderId="21" xfId="57" applyNumberFormat="1" applyFont="1" applyFill="1" applyBorder="1" applyAlignment="1" quotePrefix="1">
      <alignment vertical="center"/>
      <protection/>
    </xf>
    <xf numFmtId="164" fontId="3" fillId="0" borderId="19" xfId="57" applyNumberFormat="1" applyFont="1" applyFill="1" applyBorder="1" applyAlignment="1">
      <alignment vertical="center"/>
      <protection/>
    </xf>
    <xf numFmtId="164" fontId="3" fillId="0" borderId="20" xfId="57" applyNumberFormat="1" applyFont="1" applyFill="1" applyBorder="1" applyAlignment="1">
      <alignment vertical="center"/>
      <protection/>
    </xf>
    <xf numFmtId="164" fontId="3" fillId="0" borderId="21" xfId="57" applyNumberFormat="1" applyFont="1" applyFill="1" applyBorder="1" applyAlignment="1">
      <alignment vertical="center"/>
      <protection/>
    </xf>
    <xf numFmtId="164" fontId="3" fillId="0" borderId="12" xfId="0" applyNumberFormat="1" applyFont="1" applyFill="1" applyBorder="1" applyAlignment="1" quotePrefix="1">
      <alignment horizontal="center" vertical="center" wrapText="1"/>
    </xf>
    <xf numFmtId="164" fontId="3" fillId="0" borderId="13" xfId="0" applyNumberFormat="1" applyFont="1" applyFill="1" applyBorder="1" applyAlignment="1">
      <alignment horizontal="center" vertical="center" wrapText="1"/>
    </xf>
    <xf numFmtId="0" fontId="3" fillId="0" borderId="40" xfId="0" applyNumberFormat="1" applyFont="1" applyFill="1" applyBorder="1" applyAlignment="1" quotePrefix="1">
      <alignment horizontal="center" vertical="center" wrapText="1"/>
    </xf>
    <xf numFmtId="0" fontId="3" fillId="0" borderId="40" xfId="0" applyNumberFormat="1" applyFont="1" applyFill="1" applyBorder="1" applyAlignment="1">
      <alignment horizontal="center" vertical="center" wrapText="1"/>
    </xf>
    <xf numFmtId="0" fontId="3" fillId="0" borderId="41" xfId="0" applyNumberFormat="1" applyFont="1" applyFill="1" applyBorder="1" applyAlignment="1">
      <alignment horizontal="center" vertical="center" wrapText="1"/>
    </xf>
    <xf numFmtId="164" fontId="3" fillId="0" borderId="56"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164" fontId="3" fillId="0" borderId="53" xfId="0" applyNumberFormat="1" applyFont="1" applyFill="1" applyBorder="1" applyAlignment="1">
      <alignment horizontal="center" vertical="center"/>
    </xf>
    <xf numFmtId="164" fontId="3" fillId="0" borderId="38" xfId="0" applyNumberFormat="1" applyFont="1" applyFill="1" applyBorder="1" applyAlignment="1">
      <alignment horizontal="center" vertical="center"/>
    </xf>
    <xf numFmtId="0" fontId="3" fillId="0" borderId="43" xfId="0" applyNumberFormat="1" applyFont="1" applyFill="1" applyBorder="1" applyAlignment="1" quotePrefix="1">
      <alignment horizontal="left" vertical="center" wrapText="1"/>
    </xf>
    <xf numFmtId="0" fontId="3" fillId="0" borderId="57" xfId="0" applyNumberFormat="1" applyFont="1" applyFill="1" applyBorder="1" applyAlignment="1" quotePrefix="1">
      <alignment horizontal="left" vertical="center" wrapText="1"/>
    </xf>
    <xf numFmtId="0" fontId="3" fillId="0" borderId="44" xfId="0" applyNumberFormat="1" applyFont="1" applyFill="1" applyBorder="1" applyAlignment="1" quotePrefix="1">
      <alignment horizontal="left" vertical="center" wrapText="1"/>
    </xf>
    <xf numFmtId="0" fontId="3" fillId="0" borderId="42" xfId="0" applyNumberFormat="1" applyFont="1" applyFill="1" applyBorder="1" applyAlignment="1" quotePrefix="1">
      <alignment horizontal="left" vertical="center" wrapText="1"/>
    </xf>
    <xf numFmtId="0" fontId="3" fillId="0" borderId="0" xfId="0" applyNumberFormat="1" applyFont="1" applyFill="1" applyBorder="1" applyAlignment="1" quotePrefix="1">
      <alignment horizontal="left" vertical="center" wrapText="1"/>
    </xf>
    <xf numFmtId="0" fontId="3" fillId="0" borderId="26" xfId="0" applyNumberFormat="1" applyFont="1" applyFill="1" applyBorder="1" applyAlignment="1" quotePrefix="1">
      <alignment horizontal="left" vertical="center" wrapText="1"/>
    </xf>
    <xf numFmtId="0" fontId="3" fillId="0" borderId="30" xfId="0" applyNumberFormat="1" applyFont="1" applyFill="1" applyBorder="1" applyAlignment="1" quotePrefix="1">
      <alignment horizontal="left" vertical="center" wrapText="1"/>
    </xf>
    <xf numFmtId="0" fontId="3" fillId="0" borderId="25" xfId="0" applyNumberFormat="1" applyFont="1" applyFill="1" applyBorder="1" applyAlignment="1" quotePrefix="1">
      <alignment horizontal="left" vertical="center" wrapText="1"/>
    </xf>
    <xf numFmtId="0" fontId="3" fillId="0" borderId="31" xfId="0" applyNumberFormat="1" applyFont="1" applyFill="1" applyBorder="1" applyAlignment="1" quotePrefix="1">
      <alignment horizontal="left" vertical="center" wrapText="1"/>
    </xf>
    <xf numFmtId="0" fontId="3" fillId="0" borderId="48" xfId="0" applyNumberFormat="1" applyFont="1" applyFill="1" applyBorder="1" applyAlignment="1" quotePrefix="1">
      <alignment vertical="center"/>
    </xf>
    <xf numFmtId="0" fontId="3" fillId="0" borderId="49" xfId="0" applyNumberFormat="1" applyFont="1" applyFill="1" applyBorder="1" applyAlignment="1" quotePrefix="1">
      <alignment vertical="center"/>
    </xf>
    <xf numFmtId="0" fontId="3" fillId="0" borderId="50" xfId="0" applyNumberFormat="1" applyFont="1" applyFill="1" applyBorder="1" applyAlignment="1" quotePrefix="1">
      <alignment vertical="center"/>
    </xf>
    <xf numFmtId="0" fontId="3" fillId="0" borderId="19" xfId="0" applyNumberFormat="1" applyFont="1" applyFill="1" applyBorder="1" applyAlignment="1">
      <alignment vertical="center"/>
    </xf>
    <xf numFmtId="0" fontId="3" fillId="0" borderId="20" xfId="0" applyNumberFormat="1" applyFont="1" applyFill="1" applyBorder="1" applyAlignment="1">
      <alignment vertical="center"/>
    </xf>
    <xf numFmtId="0" fontId="3" fillId="0" borderId="21" xfId="0" applyNumberFormat="1" applyFont="1" applyFill="1" applyBorder="1" applyAlignment="1">
      <alignment vertical="center"/>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164" fontId="3" fillId="0" borderId="13"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rum" xfId="58"/>
    <cellStyle name="Normal_Rye" xfId="59"/>
    <cellStyle name="Normal_WheatFl"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sheetName val="pop-2020"/>
      <sheetName val="pop-2019"/>
      <sheetName val="pop-2018"/>
      <sheetName val="pop-2017"/>
      <sheetName val="pop-2015"/>
      <sheetName val="pop-2014"/>
      <sheetName val="pop-2013"/>
      <sheetName val="pop-2012"/>
      <sheetName val="pop-march2012"/>
      <sheetName val="pop-2011"/>
      <sheetName val="MTED-pop"/>
      <sheetName val="pop-2008"/>
      <sheetName val="pop-2008a"/>
      <sheetName val="pop-2009"/>
      <sheetName val="pop-2009a"/>
      <sheetName val="pop-2010"/>
    </sheetNames>
    <sheetDataSet>
      <sheetData sheetId="0">
        <row r="130">
          <cell r="H130">
            <v>90.49</v>
          </cell>
        </row>
        <row r="131">
          <cell r="H131">
            <v>92.407</v>
          </cell>
        </row>
        <row r="132">
          <cell r="H132">
            <v>93.863</v>
          </cell>
        </row>
        <row r="133">
          <cell r="H133">
            <v>95.335</v>
          </cell>
        </row>
        <row r="134">
          <cell r="H134">
            <v>97.225</v>
          </cell>
        </row>
        <row r="135">
          <cell r="H135">
            <v>99.111</v>
          </cell>
        </row>
        <row r="136">
          <cell r="H136">
            <v>100.546</v>
          </cell>
        </row>
        <row r="137">
          <cell r="H137">
            <v>101.961</v>
          </cell>
        </row>
        <row r="138">
          <cell r="D138">
            <v>103.414</v>
          </cell>
        </row>
        <row r="139">
          <cell r="D139">
            <v>104.55</v>
          </cell>
        </row>
        <row r="140">
          <cell r="D140">
            <v>105.063</v>
          </cell>
        </row>
        <row r="141">
          <cell r="H141">
            <v>106.461</v>
          </cell>
        </row>
        <row r="142">
          <cell r="H142">
            <v>108.538</v>
          </cell>
        </row>
        <row r="143">
          <cell r="H143">
            <v>110.049</v>
          </cell>
        </row>
        <row r="144">
          <cell r="H144">
            <v>111.947</v>
          </cell>
        </row>
        <row r="145">
          <cell r="H145">
            <v>114.109</v>
          </cell>
        </row>
        <row r="146">
          <cell r="H146">
            <v>115.829</v>
          </cell>
        </row>
        <row r="147">
          <cell r="H147">
            <v>117.397</v>
          </cell>
        </row>
        <row r="148">
          <cell r="H148">
            <v>119.035</v>
          </cell>
        </row>
        <row r="149">
          <cell r="H149">
            <v>120.509</v>
          </cell>
        </row>
        <row r="150">
          <cell r="H150">
            <v>121.767</v>
          </cell>
        </row>
        <row r="151">
          <cell r="D151">
            <v>123.188</v>
          </cell>
        </row>
        <row r="152">
          <cell r="D152">
            <v>124.149</v>
          </cell>
        </row>
        <row r="153">
          <cell r="D153">
            <v>124.949</v>
          </cell>
        </row>
        <row r="154">
          <cell r="D154">
            <v>125.69</v>
          </cell>
        </row>
        <row r="155">
          <cell r="D155">
            <v>126.485</v>
          </cell>
        </row>
        <row r="156">
          <cell r="D156">
            <v>127.362</v>
          </cell>
        </row>
        <row r="157">
          <cell r="D157">
            <v>128.181</v>
          </cell>
        </row>
        <row r="158">
          <cell r="D158">
            <v>128.961</v>
          </cell>
        </row>
        <row r="159">
          <cell r="D159">
            <v>129.969</v>
          </cell>
        </row>
        <row r="160">
          <cell r="D160">
            <v>131.028</v>
          </cell>
        </row>
        <row r="161">
          <cell r="D161">
            <v>132.122</v>
          </cell>
        </row>
        <row r="162">
          <cell r="D162">
            <v>133.402</v>
          </cell>
        </row>
        <row r="163">
          <cell r="D163">
            <v>134.86</v>
          </cell>
        </row>
        <row r="164">
          <cell r="D164">
            <v>136.739</v>
          </cell>
        </row>
        <row r="165">
          <cell r="D165">
            <v>138.397</v>
          </cell>
        </row>
        <row r="166">
          <cell r="D166">
            <v>139.928</v>
          </cell>
        </row>
        <row r="167">
          <cell r="D167">
            <v>141.389</v>
          </cell>
        </row>
        <row r="168">
          <cell r="D168">
            <v>144.126</v>
          </cell>
        </row>
        <row r="169">
          <cell r="D169">
            <v>146.631</v>
          </cell>
        </row>
        <row r="170">
          <cell r="D170">
            <v>149.188</v>
          </cell>
        </row>
        <row r="171">
          <cell r="D171">
            <v>151.684</v>
          </cell>
        </row>
        <row r="172">
          <cell r="D172">
            <v>154.287</v>
          </cell>
        </row>
        <row r="173">
          <cell r="D173">
            <v>156.954</v>
          </cell>
        </row>
        <row r="174">
          <cell r="D174">
            <v>159.565</v>
          </cell>
        </row>
        <row r="175">
          <cell r="D175">
            <v>162.391</v>
          </cell>
        </row>
        <row r="176">
          <cell r="D176">
            <v>165.275</v>
          </cell>
        </row>
        <row r="177">
          <cell r="D177">
            <v>168.221</v>
          </cell>
        </row>
        <row r="178">
          <cell r="D178">
            <v>171.274</v>
          </cell>
        </row>
        <row r="179">
          <cell r="D179">
            <v>174.141</v>
          </cell>
        </row>
        <row r="180">
          <cell r="D180">
            <v>177.073</v>
          </cell>
        </row>
        <row r="181">
          <cell r="B181">
            <v>179.386</v>
          </cell>
          <cell r="J181">
            <v>180.76</v>
          </cell>
        </row>
        <row r="182">
          <cell r="B182">
            <v>182.287</v>
          </cell>
          <cell r="J182">
            <v>183.742</v>
          </cell>
        </row>
        <row r="183">
          <cell r="B183">
            <v>185.242</v>
          </cell>
          <cell r="J183">
            <v>186.59</v>
          </cell>
        </row>
        <row r="184">
          <cell r="B184">
            <v>188.013</v>
          </cell>
          <cell r="J184">
            <v>189.3</v>
          </cell>
        </row>
        <row r="185">
          <cell r="B185">
            <v>190.668</v>
          </cell>
          <cell r="J185">
            <v>191.927</v>
          </cell>
        </row>
        <row r="186">
          <cell r="B186">
            <v>193.223</v>
          </cell>
          <cell r="J186">
            <v>194.347</v>
          </cell>
        </row>
        <row r="187">
          <cell r="B187">
            <v>195.539</v>
          </cell>
          <cell r="J187">
            <v>196.599</v>
          </cell>
        </row>
        <row r="188">
          <cell r="B188">
            <v>197.736</v>
          </cell>
          <cell r="J188">
            <v>198.752</v>
          </cell>
        </row>
        <row r="189">
          <cell r="B189">
            <v>199.808</v>
          </cell>
          <cell r="J189">
            <v>200.745</v>
          </cell>
        </row>
        <row r="190">
          <cell r="B190">
            <v>201.76</v>
          </cell>
          <cell r="J190">
            <v>202.736</v>
          </cell>
        </row>
        <row r="191">
          <cell r="B191">
            <v>203.849</v>
          </cell>
          <cell r="J191">
            <v>205.089</v>
          </cell>
        </row>
        <row r="192">
          <cell r="B192">
            <v>206.46599999999998</v>
          </cell>
          <cell r="J192">
            <v>207.692</v>
          </cell>
        </row>
        <row r="193">
          <cell r="B193">
            <v>208.917</v>
          </cell>
          <cell r="J193">
            <v>209.924</v>
          </cell>
        </row>
        <row r="194">
          <cell r="B194">
            <v>210.985</v>
          </cell>
          <cell r="J194">
            <v>211.939</v>
          </cell>
        </row>
        <row r="195">
          <cell r="B195">
            <v>212.932</v>
          </cell>
          <cell r="J195">
            <v>213.898</v>
          </cell>
        </row>
        <row r="196">
          <cell r="B196">
            <v>214.931</v>
          </cell>
          <cell r="J196">
            <v>215.981</v>
          </cell>
        </row>
        <row r="197">
          <cell r="B197">
            <v>217.095</v>
          </cell>
          <cell r="J197">
            <v>218.086</v>
          </cell>
        </row>
        <row r="198">
          <cell r="B198">
            <v>219.179</v>
          </cell>
          <cell r="J198">
            <v>220.289</v>
          </cell>
        </row>
        <row r="199">
          <cell r="B199">
            <v>221.47699999999998</v>
          </cell>
          <cell r="J199">
            <v>222.629</v>
          </cell>
        </row>
        <row r="200">
          <cell r="B200">
            <v>223.865</v>
          </cell>
          <cell r="J200">
            <v>225.106</v>
          </cell>
        </row>
        <row r="201">
          <cell r="B201">
            <v>226.451</v>
          </cell>
          <cell r="J201">
            <v>227.726</v>
          </cell>
        </row>
        <row r="202">
          <cell r="B202">
            <v>228.937</v>
          </cell>
          <cell r="J202">
            <v>230.008</v>
          </cell>
        </row>
        <row r="203">
          <cell r="B203">
            <v>231.157</v>
          </cell>
          <cell r="J203">
            <v>232.218</v>
          </cell>
        </row>
        <row r="204">
          <cell r="B204">
            <v>233.322</v>
          </cell>
          <cell r="J204">
            <v>234.333</v>
          </cell>
        </row>
        <row r="205">
          <cell r="B205">
            <v>235.385</v>
          </cell>
          <cell r="J205">
            <v>236.394</v>
          </cell>
        </row>
        <row r="206">
          <cell r="B206">
            <v>237.468</v>
          </cell>
          <cell r="J206">
            <v>238.506</v>
          </cell>
        </row>
        <row r="207">
          <cell r="B207">
            <v>239.638</v>
          </cell>
          <cell r="J207">
            <v>240.683</v>
          </cell>
        </row>
        <row r="208">
          <cell r="B208">
            <v>241.784</v>
          </cell>
          <cell r="J208">
            <v>242.843</v>
          </cell>
        </row>
        <row r="209">
          <cell r="B209">
            <v>243.981</v>
          </cell>
          <cell r="J209">
            <v>245.061</v>
          </cell>
        </row>
        <row r="210">
          <cell r="B210">
            <v>246.224</v>
          </cell>
          <cell r="J210">
            <v>247.387</v>
          </cell>
        </row>
        <row r="211">
          <cell r="B211">
            <v>248.659</v>
          </cell>
          <cell r="J211">
            <v>250.181</v>
          </cell>
        </row>
        <row r="212">
          <cell r="B212">
            <v>251.889</v>
          </cell>
          <cell r="J212">
            <v>253.53</v>
          </cell>
        </row>
        <row r="213">
          <cell r="B213">
            <v>255.214</v>
          </cell>
          <cell r="J213">
            <v>256.922</v>
          </cell>
        </row>
        <row r="214">
          <cell r="B214">
            <v>258.679</v>
          </cell>
          <cell r="J214">
            <v>260.282</v>
          </cell>
        </row>
        <row r="215">
          <cell r="B215">
            <v>261.919</v>
          </cell>
          <cell r="J215">
            <v>263.455</v>
          </cell>
        </row>
        <row r="216">
          <cell r="B216">
            <v>265.044</v>
          </cell>
          <cell r="J216">
            <v>266.588</v>
          </cell>
        </row>
        <row r="217">
          <cell r="B217">
            <v>268.151</v>
          </cell>
          <cell r="J217">
            <v>269.714</v>
          </cell>
        </row>
        <row r="218">
          <cell r="B218">
            <v>271.36</v>
          </cell>
          <cell r="J218">
            <v>272.958</v>
          </cell>
        </row>
        <row r="219">
          <cell r="B219">
            <v>274.626</v>
          </cell>
          <cell r="J219">
            <v>276.154</v>
          </cell>
        </row>
        <row r="220">
          <cell r="B220">
            <v>277.79</v>
          </cell>
          <cell r="J220">
            <v>279.328</v>
          </cell>
        </row>
        <row r="221">
          <cell r="B221">
            <v>280.976</v>
          </cell>
          <cell r="J221">
            <v>282.398</v>
          </cell>
        </row>
        <row r="222">
          <cell r="B222">
            <v>283.920402</v>
          </cell>
          <cell r="J222">
            <v>285.225</v>
          </cell>
        </row>
        <row r="223">
          <cell r="B223">
            <v>286.78756</v>
          </cell>
          <cell r="J223">
            <v>287.955</v>
          </cell>
        </row>
        <row r="224">
          <cell r="B224">
            <v>289.517581</v>
          </cell>
          <cell r="J224">
            <v>290.626</v>
          </cell>
        </row>
        <row r="225">
          <cell r="B225">
            <v>292.19189</v>
          </cell>
          <cell r="J225">
            <v>293.262</v>
          </cell>
        </row>
        <row r="226">
          <cell r="B226">
            <v>294.914085</v>
          </cell>
          <cell r="J226">
            <v>295.993</v>
          </cell>
        </row>
        <row r="227">
          <cell r="B227">
            <v>297.646557</v>
          </cell>
          <cell r="J227">
            <v>298.818</v>
          </cell>
        </row>
        <row r="228">
          <cell r="B228">
            <v>300.574481</v>
          </cell>
          <cell r="J228">
            <v>301.696</v>
          </cell>
        </row>
        <row r="229">
          <cell r="B229">
            <v>303.506469</v>
          </cell>
          <cell r="J229">
            <v>304.543</v>
          </cell>
        </row>
        <row r="230">
          <cell r="B230">
            <v>306.207719</v>
          </cell>
          <cell r="J230">
            <v>307.24</v>
          </cell>
        </row>
        <row r="231">
          <cell r="B231">
            <v>308.833264</v>
          </cell>
          <cell r="J231">
            <v>309.808</v>
          </cell>
        </row>
        <row r="232">
          <cell r="B232">
            <v>310.946962</v>
          </cell>
          <cell r="J232">
            <v>312.172</v>
          </cell>
        </row>
        <row r="233">
          <cell r="B233">
            <v>313.149997</v>
          </cell>
          <cell r="J233">
            <v>314.499</v>
          </cell>
        </row>
        <row r="234">
          <cell r="B234">
            <v>315.335976</v>
          </cell>
          <cell r="J234">
            <v>316.839</v>
          </cell>
        </row>
        <row r="235">
          <cell r="B235">
            <v>317.519206</v>
          </cell>
          <cell r="J235">
            <v>319.173</v>
          </cell>
        </row>
        <row r="236">
          <cell r="B236">
            <v>319.83219</v>
          </cell>
          <cell r="J236">
            <v>322.997347</v>
          </cell>
        </row>
        <row r="237">
          <cell r="B237">
            <v>322.114094</v>
          </cell>
          <cell r="J237">
            <v>325.487440085536</v>
          </cell>
        </row>
        <row r="238">
          <cell r="B238">
            <v>324.296746</v>
          </cell>
          <cell r="J238">
            <v>327.996730120002</v>
          </cell>
        </row>
        <row r="239">
          <cell r="B239">
            <v>326.163263</v>
          </cell>
          <cell r="J239">
            <v>328.63127718839</v>
          </cell>
        </row>
        <row r="240">
          <cell r="B240">
            <v>327.776541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1"/>
  <sheetViews>
    <sheetView tabSelected="1" zoomScalePageLayoutView="0" workbookViewId="0" topLeftCell="A1">
      <selection activeCell="A1" sqref="A1"/>
    </sheetView>
  </sheetViews>
  <sheetFormatPr defaultColWidth="9.140625" defaultRowHeight="12.75"/>
  <sheetData>
    <row r="2" spans="1:2" ht="12.75">
      <c r="A2" t="s">
        <v>0</v>
      </c>
      <c r="B2" s="1" t="s">
        <v>1</v>
      </c>
    </row>
    <row r="4" spans="1:2" ht="12.75">
      <c r="A4" t="s">
        <v>2</v>
      </c>
      <c r="B4" s="5" t="s">
        <v>113</v>
      </c>
    </row>
    <row r="5" ht="12.75">
      <c r="B5" s="5" t="s">
        <v>31</v>
      </c>
    </row>
    <row r="6" ht="12.75">
      <c r="B6" s="2" t="s">
        <v>3</v>
      </c>
    </row>
    <row r="7" ht="12.75">
      <c r="B7" s="4" t="s">
        <v>107</v>
      </c>
    </row>
    <row r="8" ht="12.75">
      <c r="B8" s="2" t="s">
        <v>4</v>
      </c>
    </row>
    <row r="9" ht="12.75">
      <c r="B9" s="4" t="s">
        <v>5</v>
      </c>
    </row>
    <row r="10" ht="12.75">
      <c r="B10" s="2" t="s">
        <v>6</v>
      </c>
    </row>
    <row r="11" ht="12.75">
      <c r="B11" s="4" t="s">
        <v>108</v>
      </c>
    </row>
  </sheetData>
  <sheetProtection/>
  <hyperlinks>
    <hyperlink ref="B4" location="Pcc!A1" display="Flour and Cereal Products (including corn products) - Per capita availability"/>
    <hyperlink ref="B9" location="Oats!A1" display="Oats - Supply and disappearance"/>
    <hyperlink ref="B10" location="Barley!A1" display="Barley!A1"/>
    <hyperlink ref="B6" location="WheatFl!A1" display="WheatFl!A1"/>
    <hyperlink ref="B11" location="Rye!A1" display="Rye flour - Supply and disappearance"/>
    <hyperlink ref="B8" location="Rice!A1" display="Rice!A1"/>
    <hyperlink ref="B7" location="Durum!A1" display="Durum flour - Supply and disappearance"/>
    <hyperlink ref="B5" location="PccHistorical!A1" display="Flour and cereal products - Per capita availability (1909-1966)"/>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78"/>
  <sheetViews>
    <sheetView zoomScalePageLayoutView="0" workbookViewId="0" topLeftCell="A1">
      <pane ySplit="6" topLeftCell="A7" activePane="bottomLeft" state="frozen"/>
      <selection pane="topLeft" activeCell="A1" sqref="A1:IV1"/>
      <selection pane="bottomLeft" activeCell="A1" sqref="A1:K1"/>
    </sheetView>
  </sheetViews>
  <sheetFormatPr defaultColWidth="12.7109375" defaultRowHeight="12" customHeight="1"/>
  <cols>
    <col min="1" max="1" width="12.7109375" style="6" customWidth="1"/>
    <col min="2" max="13" width="12.7109375" style="7" customWidth="1"/>
    <col min="14" max="14" width="12.7109375" style="6" customWidth="1"/>
    <col min="15" max="16384" width="12.7109375" style="8" customWidth="1"/>
  </cols>
  <sheetData>
    <row r="1" spans="1:14" s="45" customFormat="1" ht="12" customHeight="1" thickBot="1">
      <c r="A1" s="181" t="s">
        <v>73</v>
      </c>
      <c r="B1" s="181"/>
      <c r="C1" s="181"/>
      <c r="D1" s="181"/>
      <c r="E1" s="181"/>
      <c r="F1" s="181"/>
      <c r="G1" s="181"/>
      <c r="H1" s="181"/>
      <c r="I1" s="181"/>
      <c r="J1" s="181"/>
      <c r="K1" s="181"/>
      <c r="L1" s="177" t="s">
        <v>16</v>
      </c>
      <c r="M1" s="177"/>
      <c r="N1" s="57"/>
    </row>
    <row r="2" spans="1:13" ht="12" customHeight="1" thickTop="1">
      <c r="A2" s="195" t="s">
        <v>25</v>
      </c>
      <c r="B2" s="9" t="s">
        <v>29</v>
      </c>
      <c r="C2" s="10"/>
      <c r="D2" s="10"/>
      <c r="E2" s="171" t="s">
        <v>89</v>
      </c>
      <c r="F2" s="171" t="s">
        <v>33</v>
      </c>
      <c r="G2" s="9" t="s">
        <v>32</v>
      </c>
      <c r="H2" s="10"/>
      <c r="I2" s="10"/>
      <c r="J2" s="10"/>
      <c r="K2" s="171" t="s">
        <v>91</v>
      </c>
      <c r="L2" s="171" t="s">
        <v>92</v>
      </c>
      <c r="M2" s="186" t="s">
        <v>95</v>
      </c>
    </row>
    <row r="3" spans="1:13" ht="12" customHeight="1">
      <c r="A3" s="196"/>
      <c r="B3" s="192" t="s">
        <v>87</v>
      </c>
      <c r="C3" s="185" t="s">
        <v>88</v>
      </c>
      <c r="D3" s="182" t="s">
        <v>11</v>
      </c>
      <c r="E3" s="172"/>
      <c r="F3" s="172"/>
      <c r="G3" s="185" t="s">
        <v>94</v>
      </c>
      <c r="H3" s="185" t="s">
        <v>93</v>
      </c>
      <c r="I3" s="182" t="s">
        <v>90</v>
      </c>
      <c r="J3" s="182" t="s">
        <v>11</v>
      </c>
      <c r="K3" s="172"/>
      <c r="L3" s="172"/>
      <c r="M3" s="187"/>
    </row>
    <row r="4" spans="1:13" ht="12" customHeight="1">
      <c r="A4" s="196"/>
      <c r="B4" s="193"/>
      <c r="C4" s="172"/>
      <c r="D4" s="183"/>
      <c r="E4" s="172"/>
      <c r="F4" s="172"/>
      <c r="G4" s="172"/>
      <c r="H4" s="172"/>
      <c r="I4" s="183"/>
      <c r="J4" s="183"/>
      <c r="K4" s="172"/>
      <c r="L4" s="172"/>
      <c r="M4" s="187"/>
    </row>
    <row r="5" spans="1:13" ht="12" customHeight="1">
      <c r="A5" s="197"/>
      <c r="B5" s="194"/>
      <c r="C5" s="173"/>
      <c r="D5" s="184"/>
      <c r="E5" s="173"/>
      <c r="F5" s="173"/>
      <c r="G5" s="173"/>
      <c r="H5" s="173"/>
      <c r="I5" s="184"/>
      <c r="J5" s="184"/>
      <c r="K5" s="173"/>
      <c r="L5" s="173"/>
      <c r="M5" s="188"/>
    </row>
    <row r="6" spans="1:14" ht="12" customHeight="1">
      <c r="A6" s="81"/>
      <c r="B6" s="178" t="s">
        <v>65</v>
      </c>
      <c r="C6" s="179"/>
      <c r="D6" s="179"/>
      <c r="E6" s="179"/>
      <c r="F6" s="179"/>
      <c r="G6" s="179"/>
      <c r="H6" s="179"/>
      <c r="I6" s="179"/>
      <c r="J6" s="179"/>
      <c r="K6" s="179"/>
      <c r="L6" s="179"/>
      <c r="M6" s="180"/>
      <c r="N6" s="81"/>
    </row>
    <row r="7" spans="1:13" ht="12" customHeight="1">
      <c r="A7" s="22">
        <v>1967</v>
      </c>
      <c r="B7" s="23">
        <f aca="true" t="shared" si="0" ref="B7:B46">IF(D7=0,0,IF(C7=0,0,D7-C7))</f>
        <v>106.67496377394944</v>
      </c>
      <c r="C7" s="23">
        <v>6.3</v>
      </c>
      <c r="D7" s="23">
        <f>WheatFlour!I15</f>
        <v>112.97496377394944</v>
      </c>
      <c r="E7" s="23">
        <f>Rye!L66</f>
        <v>1.2234494477485147</v>
      </c>
      <c r="F7" s="23">
        <f>Rice!O42</f>
        <v>7.862406845490959</v>
      </c>
      <c r="G7" s="23">
        <v>7.7</v>
      </c>
      <c r="H7" s="23">
        <v>3.6</v>
      </c>
      <c r="I7" s="23">
        <v>1.8</v>
      </c>
      <c r="J7" s="23">
        <f aca="true" t="shared" si="1" ref="J7:J38">IF(G7=0,0,IF(H7=0,0,IF(I7=0,0,G7+H7+I7)))</f>
        <v>13.100000000000001</v>
      </c>
      <c r="K7" s="23">
        <f>Oats!L48</f>
        <v>4.806408544726302</v>
      </c>
      <c r="L7" s="23">
        <f>Barley!O43</f>
        <v>1.2387425658453697</v>
      </c>
      <c r="M7" s="23">
        <f>IF(D7=0,0,IF(E7=0,0,IF(F7=0,0,IF(J7=0,0,IF(K7=0,0,IF(I7=0,0,D7+E7+F7+J7+K7+L7))))))</f>
        <v>141.2059711777606</v>
      </c>
    </row>
    <row r="8" spans="1:13" ht="12" customHeight="1">
      <c r="A8" s="22">
        <v>1968</v>
      </c>
      <c r="B8" s="23">
        <f t="shared" si="0"/>
        <v>106.55100251562928</v>
      </c>
      <c r="C8" s="23">
        <v>6.2</v>
      </c>
      <c r="D8" s="23">
        <f>WheatFlour!I16</f>
        <v>112.75100251562928</v>
      </c>
      <c r="E8" s="23">
        <f>Rye!L67</f>
        <v>1.3004484304932737</v>
      </c>
      <c r="F8" s="23">
        <f>Rice!O43</f>
        <v>8.29219801008969</v>
      </c>
      <c r="G8" s="23">
        <v>7.4</v>
      </c>
      <c r="H8" s="23">
        <v>3.1</v>
      </c>
      <c r="I8" s="23">
        <v>1.9</v>
      </c>
      <c r="J8" s="23">
        <f t="shared" si="1"/>
        <v>12.4</v>
      </c>
      <c r="K8" s="23">
        <f>Oats!L49</f>
        <v>4.756566303651506</v>
      </c>
      <c r="L8" s="23">
        <f>Barley!O44</f>
        <v>1.2561659192825112</v>
      </c>
      <c r="M8" s="23">
        <f>IF(D8=0,0,IF(E8=0,0,IF(F8=0,0,IF(J8=0,0,IF(K8=0,0,IF(I8=0,0,D8+E8+F8+J8+K8+L8))))))</f>
        <v>140.75638117914627</v>
      </c>
    </row>
    <row r="9" spans="1:13" ht="12" customHeight="1">
      <c r="A9" s="22">
        <v>1969</v>
      </c>
      <c r="B9" s="23">
        <f t="shared" si="0"/>
        <v>106.0501815168495</v>
      </c>
      <c r="C9" s="23">
        <v>6.4</v>
      </c>
      <c r="D9" s="23">
        <f>WheatFlour!I17</f>
        <v>112.45018151684951</v>
      </c>
      <c r="E9" s="23">
        <f>Rye!L68</f>
        <v>1.1990483743061064</v>
      </c>
      <c r="F9" s="23">
        <f>Rice!O44</f>
        <v>6.766219072164949</v>
      </c>
      <c r="G9" s="23">
        <v>7.5</v>
      </c>
      <c r="H9" s="23">
        <v>2.8</v>
      </c>
      <c r="I9" s="23">
        <v>1.9</v>
      </c>
      <c r="J9" s="23">
        <f t="shared" si="1"/>
        <v>12.200000000000001</v>
      </c>
      <c r="K9" s="23">
        <f>Oats!L50</f>
        <v>4.817605075337034</v>
      </c>
      <c r="L9" s="23">
        <f>Barley!O45</f>
        <v>1.288977002379064</v>
      </c>
      <c r="M9" s="23">
        <f>IF(D9=0,0,IF(E9=0,0,IF(F9=0,0,IF(J9=0,0,IF(K9=0,0,IF(I9=0,0,D9+E9+F9+J9+K9+L9))))))</f>
        <v>138.72203104103664</v>
      </c>
    </row>
    <row r="10" spans="1:13" ht="12" customHeight="1">
      <c r="A10" s="22">
        <v>1970</v>
      </c>
      <c r="B10" s="23">
        <f t="shared" si="0"/>
        <v>103.95479962357805</v>
      </c>
      <c r="C10" s="23">
        <v>6.9</v>
      </c>
      <c r="D10" s="23">
        <f>WheatFlour!I18</f>
        <v>110.85479962357806</v>
      </c>
      <c r="E10" s="23">
        <f>Rye!L69</f>
        <v>1.2087378402641171</v>
      </c>
      <c r="F10" s="23">
        <f>Rice!O45</f>
        <v>7.7341316366526245</v>
      </c>
      <c r="G10" s="23">
        <v>7</v>
      </c>
      <c r="H10" s="23">
        <v>2.2</v>
      </c>
      <c r="I10" s="23">
        <v>1.9</v>
      </c>
      <c r="J10" s="23">
        <f t="shared" si="1"/>
        <v>11.1</v>
      </c>
      <c r="K10" s="23">
        <f>Oats!L51</f>
        <v>4.768235311431501</v>
      </c>
      <c r="L10" s="23">
        <f>Barley!O46</f>
        <v>1.0384156900450825</v>
      </c>
      <c r="M10" s="23">
        <f aca="true" t="shared" si="2" ref="M10:M45">IF(D10=0,0,IF(E10=0,0,IF(F10=0,0,IF(J10=0,0,IF(K10=0,0,IF(I10=0,0,D10+E10+F10+J10+K10+L10))))))</f>
        <v>136.70432010197138</v>
      </c>
    </row>
    <row r="11" spans="1:13" ht="12" customHeight="1">
      <c r="A11" s="28">
        <v>1971</v>
      </c>
      <c r="B11" s="55">
        <f t="shared" si="0"/>
        <v>103.6765710764016</v>
      </c>
      <c r="C11" s="55">
        <v>6.8</v>
      </c>
      <c r="D11" s="55">
        <f>WheatFlour!I19</f>
        <v>110.4765710764016</v>
      </c>
      <c r="E11" s="55">
        <f>Rye!L70</f>
        <v>1.1500198579911465</v>
      </c>
      <c r="F11" s="55">
        <f>Rice!O46</f>
        <v>7.098950916857976</v>
      </c>
      <c r="G11" s="55">
        <v>6.7</v>
      </c>
      <c r="H11" s="55">
        <v>1.8</v>
      </c>
      <c r="I11" s="55">
        <v>1.9</v>
      </c>
      <c r="J11" s="55">
        <f t="shared" si="1"/>
        <v>10.4</v>
      </c>
      <c r="K11" s="55">
        <f>Oats!L52</f>
        <v>4.7077969254017615</v>
      </c>
      <c r="L11" s="55">
        <f>Barley!O47</f>
        <v>0.8348493214379124</v>
      </c>
      <c r="M11" s="55">
        <f t="shared" si="2"/>
        <v>134.66818809809038</v>
      </c>
    </row>
    <row r="12" spans="1:13" ht="12" customHeight="1">
      <c r="A12" s="28">
        <v>1972</v>
      </c>
      <c r="B12" s="55">
        <f t="shared" si="0"/>
        <v>102.73212972313792</v>
      </c>
      <c r="C12" s="55">
        <v>7.1</v>
      </c>
      <c r="D12" s="55">
        <f>WheatFlour!I20</f>
        <v>109.83212972313791</v>
      </c>
      <c r="E12" s="55">
        <f>Rye!L71</f>
        <v>1.0507522126011748</v>
      </c>
      <c r="F12" s="55">
        <f>Rice!O47</f>
        <v>7.006045463030776</v>
      </c>
      <c r="G12" s="55">
        <v>6.2</v>
      </c>
      <c r="H12" s="55">
        <v>1.6</v>
      </c>
      <c r="I12" s="55">
        <v>1.9</v>
      </c>
      <c r="J12" s="55">
        <f t="shared" si="1"/>
        <v>9.700000000000001</v>
      </c>
      <c r="K12" s="55">
        <f>Oats!L53</f>
        <v>4.75595571447034</v>
      </c>
      <c r="L12" s="55">
        <f>Barley!O48</f>
        <v>0.8105802782923363</v>
      </c>
      <c r="M12" s="55">
        <f t="shared" si="2"/>
        <v>133.15546339153255</v>
      </c>
    </row>
    <row r="13" spans="1:13" ht="12" customHeight="1">
      <c r="A13" s="28">
        <v>1973</v>
      </c>
      <c r="B13" s="55">
        <f t="shared" si="0"/>
        <v>105.00509958053969</v>
      </c>
      <c r="C13" s="55">
        <v>7.8</v>
      </c>
      <c r="D13" s="55">
        <f>WheatFlour!I21</f>
        <v>112.80509958053969</v>
      </c>
      <c r="E13" s="55">
        <f>Rye!L72</f>
        <v>1.2740242197312606</v>
      </c>
      <c r="F13" s="55">
        <f>Rice!O48</f>
        <v>7.573026518472877</v>
      </c>
      <c r="G13" s="55">
        <v>5.9</v>
      </c>
      <c r="H13" s="55">
        <v>1.9</v>
      </c>
      <c r="I13" s="55">
        <v>2</v>
      </c>
      <c r="J13" s="55">
        <f t="shared" si="1"/>
        <v>9.8</v>
      </c>
      <c r="K13" s="55">
        <f>Oats!L54</f>
        <v>4.709339526506623</v>
      </c>
      <c r="L13" s="55">
        <f>Barley!O49</f>
        <v>0.8313008033746475</v>
      </c>
      <c r="M13" s="55">
        <f t="shared" si="2"/>
        <v>136.99279064862512</v>
      </c>
    </row>
    <row r="14" spans="1:13" ht="12" customHeight="1">
      <c r="A14" s="28">
        <v>1974</v>
      </c>
      <c r="B14" s="55">
        <f t="shared" si="0"/>
        <v>104.1295084573021</v>
      </c>
      <c r="C14" s="55">
        <v>6.8</v>
      </c>
      <c r="D14" s="55">
        <f>WheatFlour!I22</f>
        <v>110.92950845730209</v>
      </c>
      <c r="E14" s="55">
        <f>Rye!L73</f>
        <v>1.2413352619615654</v>
      </c>
      <c r="F14" s="55">
        <f>Rice!O49</f>
        <v>7.633385306107113</v>
      </c>
      <c r="G14" s="55">
        <v>5.8</v>
      </c>
      <c r="H14" s="55">
        <v>2.3</v>
      </c>
      <c r="I14" s="55">
        <v>2.1</v>
      </c>
      <c r="J14" s="55">
        <f t="shared" si="1"/>
        <v>10.2</v>
      </c>
      <c r="K14" s="55">
        <f>Oats!L55</f>
        <v>4.767719271880225</v>
      </c>
      <c r="L14" s="55">
        <f>Barley!O50</f>
        <v>0.8521030188041253</v>
      </c>
      <c r="M14" s="55">
        <f t="shared" si="2"/>
        <v>135.6240513160551</v>
      </c>
    </row>
    <row r="15" spans="1:13" ht="12" customHeight="1">
      <c r="A15" s="28">
        <v>1975</v>
      </c>
      <c r="B15" s="55">
        <f t="shared" si="0"/>
        <v>107.66377227626504</v>
      </c>
      <c r="C15" s="55">
        <v>6.8</v>
      </c>
      <c r="D15" s="55">
        <f>WheatFlour!I23</f>
        <v>114.46377227626503</v>
      </c>
      <c r="E15" s="55">
        <f>Rye!L74</f>
        <v>0.9796632407609883</v>
      </c>
      <c r="F15" s="55">
        <f>Rice!O50</f>
        <v>7.138495610219096</v>
      </c>
      <c r="G15" s="55">
        <v>6</v>
      </c>
      <c r="H15" s="55">
        <v>2.7</v>
      </c>
      <c r="I15" s="55">
        <v>2.1</v>
      </c>
      <c r="J15" s="55">
        <f t="shared" si="1"/>
        <v>10.799999999999999</v>
      </c>
      <c r="K15" s="55">
        <f>Oats!L56</f>
        <v>4.421884232614187</v>
      </c>
      <c r="L15" s="55">
        <f>Barley!O51</f>
        <v>0.9145260571997524</v>
      </c>
      <c r="M15" s="55">
        <f t="shared" si="2"/>
        <v>138.71834141705907</v>
      </c>
    </row>
    <row r="16" spans="1:13" ht="12" customHeight="1">
      <c r="A16" s="22">
        <v>1976</v>
      </c>
      <c r="B16" s="23">
        <f t="shared" si="0"/>
        <v>111.92322936823086</v>
      </c>
      <c r="C16" s="23">
        <v>7.1</v>
      </c>
      <c r="D16" s="23">
        <f>WheatFlour!I24</f>
        <v>119.02322936823086</v>
      </c>
      <c r="E16" s="23">
        <f>Rye!L75</f>
        <v>0.8048089546051268</v>
      </c>
      <c r="F16" s="23">
        <f>Rice!O51</f>
        <v>7.573219097630074</v>
      </c>
      <c r="G16" s="23">
        <v>5.8</v>
      </c>
      <c r="H16" s="23">
        <v>3</v>
      </c>
      <c r="I16" s="23">
        <v>2.2</v>
      </c>
      <c r="J16" s="23">
        <f t="shared" si="1"/>
        <v>11</v>
      </c>
      <c r="K16" s="23">
        <f>Oats!L57</f>
        <v>4.2186139708422585</v>
      </c>
      <c r="L16" s="23">
        <f>Barley!O52</f>
        <v>0.9471982311891107</v>
      </c>
      <c r="M16" s="23">
        <f t="shared" si="2"/>
        <v>143.5670696224974</v>
      </c>
    </row>
    <row r="17" spans="1:13" ht="12" customHeight="1">
      <c r="A17" s="22">
        <v>1977</v>
      </c>
      <c r="B17" s="23">
        <f t="shared" si="0"/>
        <v>107.93835597782913</v>
      </c>
      <c r="C17" s="23">
        <v>7.5</v>
      </c>
      <c r="D17" s="23">
        <f>WheatFlour!I25</f>
        <v>115.43835597782913</v>
      </c>
      <c r="E17" s="23">
        <f>Rye!L76</f>
        <v>0.735836918682903</v>
      </c>
      <c r="F17" s="23">
        <f>Rice!O52</f>
        <v>5.662070727578821</v>
      </c>
      <c r="G17" s="23">
        <v>6.6</v>
      </c>
      <c r="H17" s="23">
        <v>3.3</v>
      </c>
      <c r="I17" s="23">
        <v>2.3</v>
      </c>
      <c r="J17" s="23">
        <f t="shared" si="1"/>
        <v>12.2</v>
      </c>
      <c r="K17" s="23">
        <f>Oats!L58</f>
        <v>4.139082667591329</v>
      </c>
      <c r="L17" s="23">
        <f>Barley!O53</f>
        <v>0.9519890135460057</v>
      </c>
      <c r="M17" s="23">
        <f t="shared" si="2"/>
        <v>139.1273353052282</v>
      </c>
    </row>
    <row r="18" spans="1:13" ht="12" customHeight="1">
      <c r="A18" s="22">
        <v>1978</v>
      </c>
      <c r="B18" s="23">
        <f t="shared" si="0"/>
        <v>108.5185923666728</v>
      </c>
      <c r="C18" s="23">
        <v>6.7</v>
      </c>
      <c r="D18" s="23">
        <f>WheatFlour!I26</f>
        <v>115.21859236667281</v>
      </c>
      <c r="E18" s="23">
        <f>Rye!L77</f>
        <v>0.7484298595339474</v>
      </c>
      <c r="F18" s="23">
        <f>Rice!O53</f>
        <v>9.483531021279859</v>
      </c>
      <c r="G18" s="23">
        <v>6.8</v>
      </c>
      <c r="H18" s="23">
        <v>3.1</v>
      </c>
      <c r="I18" s="23">
        <v>2.5</v>
      </c>
      <c r="J18" s="23">
        <f t="shared" si="1"/>
        <v>12.4</v>
      </c>
      <c r="K18" s="23">
        <f>Oats!L59</f>
        <v>3.99860933640965</v>
      </c>
      <c r="L18" s="23">
        <f>Barley!O54</f>
        <v>1.0103803103708289</v>
      </c>
      <c r="M18" s="23">
        <f t="shared" si="2"/>
        <v>142.8595428942671</v>
      </c>
    </row>
    <row r="19" spans="1:13" ht="12" customHeight="1">
      <c r="A19" s="22">
        <v>1979</v>
      </c>
      <c r="B19" s="23">
        <f t="shared" si="0"/>
        <v>109.02786331772589</v>
      </c>
      <c r="C19" s="23">
        <v>7.3</v>
      </c>
      <c r="D19" s="23">
        <f>WheatFlour!I27</f>
        <v>116.32786331772589</v>
      </c>
      <c r="E19" s="23">
        <f>Rye!L78</f>
        <v>0.7004221294083488</v>
      </c>
      <c r="F19" s="23">
        <f>Rice!O54</f>
        <v>9.493578719317442</v>
      </c>
      <c r="G19" s="23">
        <v>7.1</v>
      </c>
      <c r="H19" s="23">
        <v>3</v>
      </c>
      <c r="I19" s="23">
        <v>2.7</v>
      </c>
      <c r="J19" s="23">
        <f t="shared" si="1"/>
        <v>12.8</v>
      </c>
      <c r="K19" s="23">
        <f>Oats!L60</f>
        <v>3.9270095816675226</v>
      </c>
      <c r="L19" s="23">
        <f>Barley!O55</f>
        <v>1.0131105800370759</v>
      </c>
      <c r="M19" s="23">
        <f t="shared" si="2"/>
        <v>144.2619843281563</v>
      </c>
    </row>
    <row r="20" spans="1:13" ht="12" customHeight="1">
      <c r="A20" s="22">
        <v>1980</v>
      </c>
      <c r="B20" s="23">
        <f t="shared" si="0"/>
        <v>110.26280881410116</v>
      </c>
      <c r="C20" s="23">
        <v>6.6</v>
      </c>
      <c r="D20" s="23">
        <f>WheatFlour!I28</f>
        <v>116.86280881410116</v>
      </c>
      <c r="E20" s="23">
        <f>Rye!L79</f>
        <v>0.7122070558310627</v>
      </c>
      <c r="F20" s="23">
        <f>Rice!O55</f>
        <v>11.04223430234354</v>
      </c>
      <c r="G20" s="23">
        <v>7.4</v>
      </c>
      <c r="H20" s="23">
        <v>2.8</v>
      </c>
      <c r="I20" s="23">
        <v>2.7</v>
      </c>
      <c r="J20" s="23">
        <f t="shared" si="1"/>
        <v>12.899999999999999</v>
      </c>
      <c r="K20" s="23">
        <f>Oats!L61</f>
        <v>3.910779815500925</v>
      </c>
      <c r="L20" s="23">
        <f>Barley!O56</f>
        <v>1.001541172262432</v>
      </c>
      <c r="M20" s="23">
        <f t="shared" si="2"/>
        <v>146.4295711600391</v>
      </c>
    </row>
    <row r="21" spans="1:13" ht="12" customHeight="1">
      <c r="A21" s="28">
        <v>1981</v>
      </c>
      <c r="B21" s="55">
        <f t="shared" si="0"/>
        <v>109.73205801537338</v>
      </c>
      <c r="C21" s="55">
        <v>6.1</v>
      </c>
      <c r="D21" s="55">
        <f>WheatFlour!I29</f>
        <v>115.83205801537338</v>
      </c>
      <c r="E21" s="55">
        <f>Rye!L80</f>
        <v>0.6849045807361851</v>
      </c>
      <c r="F21" s="55">
        <f>Rice!O56</f>
        <v>11.92100883649213</v>
      </c>
      <c r="G21" s="55">
        <v>7.7</v>
      </c>
      <c r="H21" s="55">
        <v>2.7</v>
      </c>
      <c r="I21" s="55">
        <v>2.9</v>
      </c>
      <c r="J21" s="55">
        <f t="shared" si="1"/>
        <v>13.3</v>
      </c>
      <c r="K21" s="55">
        <f>Oats!L62</f>
        <v>3.8871829367904707</v>
      </c>
      <c r="L21" s="55">
        <f>Barley!O57</f>
        <v>1.0038744283361798</v>
      </c>
      <c r="M21" s="55">
        <f t="shared" si="2"/>
        <v>146.62902879772838</v>
      </c>
    </row>
    <row r="22" spans="1:13" ht="12" customHeight="1">
      <c r="A22" s="28">
        <v>1982</v>
      </c>
      <c r="B22" s="55">
        <f t="shared" si="0"/>
        <v>110.7397798620262</v>
      </c>
      <c r="C22" s="55">
        <v>6.1</v>
      </c>
      <c r="D22" s="55">
        <f>WheatFlour!I30</f>
        <v>116.83977986202619</v>
      </c>
      <c r="E22" s="55">
        <f>Rye!L81</f>
        <v>0.6395653170788688</v>
      </c>
      <c r="F22" s="55">
        <f>Rice!O57</f>
        <v>9.918107606518518</v>
      </c>
      <c r="G22" s="55">
        <v>8</v>
      </c>
      <c r="H22" s="55">
        <v>2.9</v>
      </c>
      <c r="I22" s="55">
        <v>2.9</v>
      </c>
      <c r="J22" s="55">
        <f t="shared" si="1"/>
        <v>13.8</v>
      </c>
      <c r="K22" s="55">
        <f>Oats!L63</f>
        <v>3.896572459410703</v>
      </c>
      <c r="L22" s="55">
        <f>Barley!O58</f>
        <v>0.9942333565498774</v>
      </c>
      <c r="M22" s="55">
        <f t="shared" si="2"/>
        <v>146.08825860158413</v>
      </c>
    </row>
    <row r="23" spans="1:13" ht="12" customHeight="1">
      <c r="A23" s="28">
        <v>1983</v>
      </c>
      <c r="B23" s="55">
        <f t="shared" si="0"/>
        <v>111.25820435021956</v>
      </c>
      <c r="C23" s="55">
        <v>6.4</v>
      </c>
      <c r="D23" s="55">
        <f>WheatFlour!I31</f>
        <v>117.65820435021956</v>
      </c>
      <c r="E23" s="55">
        <f>Rye!L82</f>
        <v>0.6720326415854485</v>
      </c>
      <c r="F23" s="55">
        <f>Rice!O58</f>
        <v>8.684778974978775</v>
      </c>
      <c r="G23" s="55">
        <v>8.4</v>
      </c>
      <c r="H23" s="55">
        <v>3</v>
      </c>
      <c r="I23" s="55">
        <v>3.3</v>
      </c>
      <c r="J23" s="55">
        <f t="shared" si="1"/>
        <v>14.7</v>
      </c>
      <c r="K23" s="55">
        <f>Oats!L64</f>
        <v>3.7863553372592382</v>
      </c>
      <c r="L23" s="55">
        <f>Barley!O59</f>
        <v>0.9979684727543909</v>
      </c>
      <c r="M23" s="55">
        <f t="shared" si="2"/>
        <v>146.4993397767974</v>
      </c>
    </row>
    <row r="24" spans="1:13" ht="12" customHeight="1">
      <c r="A24" s="28">
        <v>1984</v>
      </c>
      <c r="B24" s="55">
        <f t="shared" si="0"/>
        <v>111.98909510346</v>
      </c>
      <c r="C24" s="55">
        <v>7.1</v>
      </c>
      <c r="D24" s="55">
        <f>WheatFlour!I32</f>
        <v>119.08909510346</v>
      </c>
      <c r="E24" s="55">
        <f>Rye!L83</f>
        <v>0.6661427023812053</v>
      </c>
      <c r="F24" s="55">
        <f>Rice!O59</f>
        <v>9.19186439237845</v>
      </c>
      <c r="G24" s="55">
        <v>9.4</v>
      </c>
      <c r="H24" s="55">
        <v>3.1</v>
      </c>
      <c r="I24" s="55">
        <v>3.5</v>
      </c>
      <c r="J24" s="55">
        <f t="shared" si="1"/>
        <v>16</v>
      </c>
      <c r="K24" s="55">
        <f>Oats!L65</f>
        <v>3.7623467935509907</v>
      </c>
      <c r="L24" s="55">
        <f>Barley!O60</f>
        <v>0.9892219130360898</v>
      </c>
      <c r="M24" s="55">
        <f t="shared" si="2"/>
        <v>149.69867090480673</v>
      </c>
    </row>
    <row r="25" spans="1:13" ht="12" customHeight="1">
      <c r="A25" s="28">
        <v>1985</v>
      </c>
      <c r="B25" s="55">
        <f t="shared" si="0"/>
        <v>116.48618638963734</v>
      </c>
      <c r="C25" s="55">
        <v>8.1</v>
      </c>
      <c r="D25" s="55">
        <f>WheatFlour!I33</f>
        <v>124.58618638963733</v>
      </c>
      <c r="E25" s="55">
        <f>Rye!L84</f>
        <v>0.6602994929843172</v>
      </c>
      <c r="F25" s="55">
        <f>Rice!O60</f>
        <v>11.71711556925565</v>
      </c>
      <c r="G25" s="55">
        <v>10.3</v>
      </c>
      <c r="H25" s="55">
        <v>3.2</v>
      </c>
      <c r="I25" s="55">
        <v>3.7</v>
      </c>
      <c r="J25" s="55">
        <f t="shared" si="1"/>
        <v>17.2</v>
      </c>
      <c r="K25" s="55">
        <f>Oats!L66</f>
        <v>4.002223457476376</v>
      </c>
      <c r="L25" s="55">
        <f>Barley!O61</f>
        <v>0.9932790944464096</v>
      </c>
      <c r="M25" s="55">
        <f t="shared" si="2"/>
        <v>159.15910400380008</v>
      </c>
    </row>
    <row r="26" spans="1:13" ht="12" customHeight="1">
      <c r="A26" s="22">
        <v>1986</v>
      </c>
      <c r="B26" s="23">
        <f t="shared" si="0"/>
        <v>116.69397923079536</v>
      </c>
      <c r="C26" s="23">
        <v>8.9</v>
      </c>
      <c r="D26" s="23">
        <f>WheatFlour!I34</f>
        <v>125.59397923079537</v>
      </c>
      <c r="E26" s="23">
        <f>Rye!L85</f>
        <v>0.6543202664018227</v>
      </c>
      <c r="F26" s="23">
        <f>Rice!O61</f>
        <v>13.357594371510354</v>
      </c>
      <c r="G26" s="23">
        <v>12</v>
      </c>
      <c r="H26" s="23">
        <v>3.3</v>
      </c>
      <c r="I26" s="23">
        <v>4.1</v>
      </c>
      <c r="J26" s="23">
        <f t="shared" si="1"/>
        <v>19.4</v>
      </c>
      <c r="K26" s="23">
        <f>Oats!L67</f>
        <v>4.056117977950074</v>
      </c>
      <c r="L26" s="23">
        <f>Barley!O62</f>
        <v>0.9842846293158849</v>
      </c>
      <c r="M26" s="23">
        <f t="shared" si="2"/>
        <v>164.0462964759735</v>
      </c>
    </row>
    <row r="27" spans="1:13" ht="12" customHeight="1">
      <c r="A27" s="22">
        <v>1987</v>
      </c>
      <c r="B27" s="23">
        <f t="shared" si="0"/>
        <v>119.19742999458845</v>
      </c>
      <c r="C27" s="23">
        <v>10.6</v>
      </c>
      <c r="D27" s="23">
        <f>WheatFlour!I35</f>
        <v>129.79742999458844</v>
      </c>
      <c r="E27" s="23">
        <f>Rye!L86</f>
        <v>0.6485127220990637</v>
      </c>
      <c r="F27" s="23">
        <f>Rice!O62</f>
        <v>14.082516689425487</v>
      </c>
      <c r="G27" s="23">
        <v>14</v>
      </c>
      <c r="H27" s="23">
        <v>3.4</v>
      </c>
      <c r="I27" s="23">
        <v>4.3</v>
      </c>
      <c r="J27" s="23">
        <f t="shared" si="1"/>
        <v>21.7</v>
      </c>
      <c r="K27" s="23">
        <f>Oats!L68</f>
        <v>4.448929623134698</v>
      </c>
      <c r="L27" s="23">
        <f>Barley!O63</f>
        <v>0.9255202991099496</v>
      </c>
      <c r="M27" s="23">
        <f t="shared" si="2"/>
        <v>171.60290932835764</v>
      </c>
    </row>
    <row r="28" spans="1:13" ht="12" customHeight="1">
      <c r="A28" s="22">
        <v>1988</v>
      </c>
      <c r="B28" s="23">
        <f t="shared" si="0"/>
        <v>122.4402917515727</v>
      </c>
      <c r="C28" s="23">
        <v>9.2</v>
      </c>
      <c r="D28" s="23">
        <f>WheatFlour!I36</f>
        <v>131.6402917515727</v>
      </c>
      <c r="E28" s="23">
        <f>Rye!L87</f>
        <v>0.6426729950283021</v>
      </c>
      <c r="F28" s="23">
        <f>Rice!O63</f>
        <v>14.781612229176513</v>
      </c>
      <c r="G28" s="23">
        <v>14.3</v>
      </c>
      <c r="H28" s="23">
        <v>3.3</v>
      </c>
      <c r="I28" s="23">
        <v>4.1</v>
      </c>
      <c r="J28" s="23">
        <f t="shared" si="1"/>
        <v>21.700000000000003</v>
      </c>
      <c r="K28" s="23">
        <f>Oats!L69</f>
        <v>6.436238887454351</v>
      </c>
      <c r="L28" s="23">
        <f>Barley!O64</f>
        <v>0.8800029510494669</v>
      </c>
      <c r="M28" s="23">
        <f t="shared" si="2"/>
        <v>176.08081881428134</v>
      </c>
    </row>
    <row r="29" spans="1:13" ht="12" customHeight="1">
      <c r="A29" s="22">
        <v>1989</v>
      </c>
      <c r="B29" s="23">
        <f t="shared" si="0"/>
        <v>119.82185143856269</v>
      </c>
      <c r="C29" s="23">
        <v>9.3</v>
      </c>
      <c r="D29" s="23">
        <f>WheatFlour!I37</f>
        <v>129.1218514385627</v>
      </c>
      <c r="E29" s="23">
        <f>Rye!L88</f>
        <v>0.6368185067255833</v>
      </c>
      <c r="F29" s="23">
        <f>Rice!O64</f>
        <v>15.75001137175905</v>
      </c>
      <c r="G29" s="23">
        <v>14.6</v>
      </c>
      <c r="H29" s="23">
        <v>3.1</v>
      </c>
      <c r="I29" s="23">
        <v>4.1</v>
      </c>
      <c r="J29" s="23">
        <f t="shared" si="1"/>
        <v>21.799999999999997</v>
      </c>
      <c r="K29" s="23">
        <f>Oats!L70</f>
        <v>6.491649879784262</v>
      </c>
      <c r="L29" s="23">
        <f>Barley!O65</f>
        <v>0.8228604847618429</v>
      </c>
      <c r="M29" s="23">
        <f t="shared" si="2"/>
        <v>174.62319168159343</v>
      </c>
    </row>
    <row r="30" spans="1:13" ht="12" customHeight="1">
      <c r="A30" s="22">
        <v>1990</v>
      </c>
      <c r="B30" s="23">
        <f t="shared" si="0"/>
        <v>124.19086455441345</v>
      </c>
      <c r="C30" s="23">
        <f>Durum!I8</f>
        <v>11.376270323480586</v>
      </c>
      <c r="D30" s="23">
        <f>WheatFlour!I38</f>
        <v>135.56713487789403</v>
      </c>
      <c r="E30" s="23">
        <f>Rye!L89</f>
        <v>0.6305824442308543</v>
      </c>
      <c r="F30" s="23">
        <f>Rice!O65</f>
        <v>16.152054618752764</v>
      </c>
      <c r="G30" s="23">
        <v>14.446059153640293</v>
      </c>
      <c r="H30" s="23">
        <v>2.935235382913244</v>
      </c>
      <c r="I30" s="23">
        <v>4</v>
      </c>
      <c r="J30" s="23">
        <f t="shared" si="1"/>
        <v>21.381294536553536</v>
      </c>
      <c r="K30" s="23">
        <f>Oats!L71</f>
        <v>6.541005955947703</v>
      </c>
      <c r="L30" s="23">
        <f>Barley!O66</f>
        <v>0.7783189025935116</v>
      </c>
      <c r="M30" s="23">
        <f t="shared" si="2"/>
        <v>181.0503913359724</v>
      </c>
    </row>
    <row r="31" spans="1:13" ht="12" customHeight="1">
      <c r="A31" s="28">
        <v>1991</v>
      </c>
      <c r="B31" s="55">
        <f t="shared" si="0"/>
        <v>124.69234763321039</v>
      </c>
      <c r="C31" s="55">
        <f>Durum!I9</f>
        <v>10.997646129772487</v>
      </c>
      <c r="D31" s="55">
        <f>WheatFlour!I39</f>
        <v>135.68999376298288</v>
      </c>
      <c r="E31" s="55">
        <f>Rye!L90</f>
        <v>0.6224964170725993</v>
      </c>
      <c r="F31" s="55">
        <f>Rice!O66</f>
        <v>16.54529996199777</v>
      </c>
      <c r="G31" s="55">
        <v>14.949896630853207</v>
      </c>
      <c r="H31" s="55">
        <v>2.7824478288690417</v>
      </c>
      <c r="I31" s="55">
        <v>3.991796922665134</v>
      </c>
      <c r="J31" s="55">
        <f t="shared" si="1"/>
        <v>21.724141382387383</v>
      </c>
      <c r="K31" s="55">
        <f>Oats!L72</f>
        <v>6.568607600967092</v>
      </c>
      <c r="L31" s="55">
        <f>Barley!O67</f>
        <v>0.7203172826125794</v>
      </c>
      <c r="M31" s="55">
        <f t="shared" si="2"/>
        <v>181.8708564080203</v>
      </c>
    </row>
    <row r="32" spans="1:13" ht="12" customHeight="1">
      <c r="A32" s="28">
        <v>1992</v>
      </c>
      <c r="B32" s="55">
        <f t="shared" si="0"/>
        <v>124.71757101207831</v>
      </c>
      <c r="C32" s="55">
        <f>Durum!I10</f>
        <v>13.33175847310821</v>
      </c>
      <c r="D32" s="55">
        <f>WheatFlour!I40</f>
        <v>138.04932948518652</v>
      </c>
      <c r="E32" s="55">
        <f>Rye!L91</f>
        <v>0.6001677023987714</v>
      </c>
      <c r="F32" s="55">
        <f>Rice!O67</f>
        <v>16.35331973503468</v>
      </c>
      <c r="G32" s="55">
        <v>15.3</v>
      </c>
      <c r="H32" s="55">
        <v>2.631146460469704</v>
      </c>
      <c r="I32" s="55">
        <v>4.190620790606776</v>
      </c>
      <c r="J32" s="55">
        <f t="shared" si="1"/>
        <v>22.12176725107648</v>
      </c>
      <c r="K32" s="55">
        <f>Oats!L73</f>
        <v>6.550737812188987</v>
      </c>
      <c r="L32" s="55">
        <f>Barley!O68</f>
        <v>0.722781665582609</v>
      </c>
      <c r="M32" s="55">
        <f t="shared" si="2"/>
        <v>184.39810365146806</v>
      </c>
    </row>
    <row r="33" spans="1:13" ht="12" customHeight="1">
      <c r="A33" s="28">
        <v>1993</v>
      </c>
      <c r="B33" s="55">
        <f t="shared" si="0"/>
        <v>128.57708633260802</v>
      </c>
      <c r="C33" s="55">
        <f>Durum!I11</f>
        <v>13.569293418997413</v>
      </c>
      <c r="D33" s="55">
        <f>WheatFlour!I41</f>
        <v>142.14637975160542</v>
      </c>
      <c r="E33" s="55">
        <f>Rye!L92</f>
        <v>0.6127377947185509</v>
      </c>
      <c r="F33" s="55">
        <f>Rice!O68</f>
        <v>16.996493428056056</v>
      </c>
      <c r="G33" s="55">
        <v>15.6</v>
      </c>
      <c r="H33" s="55">
        <v>3.1249707202621266</v>
      </c>
      <c r="I33" s="55">
        <v>4.389038350356524</v>
      </c>
      <c r="J33" s="55">
        <f t="shared" si="1"/>
        <v>23.11400907061865</v>
      </c>
      <c r="K33" s="55">
        <f>Oats!L74</f>
        <v>6.095585648622424</v>
      </c>
      <c r="L33" s="55">
        <f>Barley!O69</f>
        <v>0.724790183973187</v>
      </c>
      <c r="M33" s="55">
        <f t="shared" si="2"/>
        <v>189.6899958775943</v>
      </c>
    </row>
    <row r="34" spans="1:13" ht="12" customHeight="1">
      <c r="A34" s="28">
        <v>1994</v>
      </c>
      <c r="B34" s="55">
        <f t="shared" si="0"/>
        <v>129.1641957499824</v>
      </c>
      <c r="C34" s="55">
        <f>Durum!I12</f>
        <v>13.77997376497323</v>
      </c>
      <c r="D34" s="55">
        <f>WheatFlour!I42</f>
        <v>142.94416951495563</v>
      </c>
      <c r="E34" s="55">
        <f>Rye!L93</f>
        <v>0.5665018574444771</v>
      </c>
      <c r="F34" s="55">
        <f>Rice!O69</f>
        <v>17.085855092604977</v>
      </c>
      <c r="G34" s="55">
        <v>15.9</v>
      </c>
      <c r="H34" s="55">
        <v>3.610819301692235</v>
      </c>
      <c r="I34" s="55">
        <v>4.5</v>
      </c>
      <c r="J34" s="55">
        <f t="shared" si="1"/>
        <v>24.010819301692237</v>
      </c>
      <c r="K34" s="55">
        <f>Oats!L75</f>
        <v>5.772777079936927</v>
      </c>
      <c r="L34" s="55">
        <f>Barley!O70</f>
        <v>0.7273699120720528</v>
      </c>
      <c r="M34" s="55">
        <f t="shared" si="2"/>
        <v>191.10749275870631</v>
      </c>
    </row>
    <row r="35" spans="1:13" ht="12" customHeight="1">
      <c r="A35" s="28">
        <v>1995</v>
      </c>
      <c r="B35" s="55">
        <f t="shared" si="0"/>
        <v>126.9101819352748</v>
      </c>
      <c r="C35" s="55">
        <f>Durum!I13</f>
        <v>13.05651545645386</v>
      </c>
      <c r="D35" s="55">
        <f>WheatFlour!I43</f>
        <v>139.96669739172867</v>
      </c>
      <c r="E35" s="55">
        <f>Rye!L94</f>
        <v>0.5608366912663558</v>
      </c>
      <c r="F35" s="55">
        <f>Rice!O70</f>
        <v>18.016620334736867</v>
      </c>
      <c r="G35" s="55">
        <v>16.2</v>
      </c>
      <c r="H35" s="55">
        <v>4</v>
      </c>
      <c r="I35" s="55">
        <v>4.7</v>
      </c>
      <c r="J35" s="55">
        <f t="shared" si="1"/>
        <v>24.9</v>
      </c>
      <c r="K35" s="55">
        <f>Oats!L76</f>
        <v>5.460225471997102</v>
      </c>
      <c r="L35" s="55">
        <f>Barley!O71</f>
        <v>0.7302032870014036</v>
      </c>
      <c r="M35" s="55">
        <f t="shared" si="2"/>
        <v>189.63458317673042</v>
      </c>
    </row>
    <row r="36" spans="1:13" ht="12" customHeight="1">
      <c r="A36" s="22">
        <v>1996</v>
      </c>
      <c r="B36" s="23">
        <f t="shared" si="0"/>
        <v>132.87464110194193</v>
      </c>
      <c r="C36" s="23">
        <f>Durum!I14</f>
        <v>13.509286528151824</v>
      </c>
      <c r="D36" s="23">
        <f>WheatFlour!I44</f>
        <v>146.38392763009375</v>
      </c>
      <c r="E36" s="23">
        <f>Rye!L95</f>
        <v>0.5778952903401442</v>
      </c>
      <c r="F36" s="23">
        <f>Rice!O71</f>
        <v>18.155175928485924</v>
      </c>
      <c r="G36" s="23">
        <v>16.5</v>
      </c>
      <c r="H36" s="23">
        <v>4.5</v>
      </c>
      <c r="I36" s="23">
        <v>4.9</v>
      </c>
      <c r="J36" s="23">
        <f t="shared" si="1"/>
        <v>25.9</v>
      </c>
      <c r="K36" s="23">
        <f>Oats!L77</f>
        <v>5.074752658017311</v>
      </c>
      <c r="L36" s="23">
        <f>Barley!O72</f>
        <v>0.7330198283802781</v>
      </c>
      <c r="M36" s="23">
        <f t="shared" si="2"/>
        <v>196.8247713353174</v>
      </c>
    </row>
    <row r="37" spans="1:13" ht="12" customHeight="1">
      <c r="A37" s="22">
        <v>1997</v>
      </c>
      <c r="B37" s="23">
        <f t="shared" si="0"/>
        <v>134.46234285040654</v>
      </c>
      <c r="C37" s="23">
        <f>Durum!I15</f>
        <v>12.30722035317287</v>
      </c>
      <c r="D37" s="23">
        <f>WheatFlour!I45</f>
        <v>146.76956320357942</v>
      </c>
      <c r="E37" s="23">
        <f>Rye!L96</f>
        <v>0.5444811320754717</v>
      </c>
      <c r="F37" s="23">
        <f>Rice!O72</f>
        <v>17.82523153744103</v>
      </c>
      <c r="G37" s="23">
        <v>16.8</v>
      </c>
      <c r="H37" s="23">
        <v>4.9</v>
      </c>
      <c r="I37" s="23">
        <v>4.8</v>
      </c>
      <c r="J37" s="23">
        <f t="shared" si="1"/>
        <v>26.500000000000004</v>
      </c>
      <c r="K37" s="23">
        <f>Oats!L78</f>
        <v>4.696344339622641</v>
      </c>
      <c r="L37" s="23">
        <f>Barley!O73</f>
        <v>0.7132075471698115</v>
      </c>
      <c r="M37" s="23">
        <f t="shared" si="2"/>
        <v>197.04882775988838</v>
      </c>
    </row>
    <row r="38" spans="1:13" ht="12" customHeight="1">
      <c r="A38" s="22">
        <v>1998</v>
      </c>
      <c r="B38" s="23">
        <f t="shared" si="0"/>
        <v>131.6193592625956</v>
      </c>
      <c r="C38" s="23">
        <f>Durum!I16</f>
        <v>11.377902399411873</v>
      </c>
      <c r="D38" s="23">
        <f>WheatFlour!I46</f>
        <v>142.99726166200747</v>
      </c>
      <c r="E38" s="23">
        <f>Rye!L97</f>
        <v>0.5936335234100194</v>
      </c>
      <c r="F38" s="23">
        <f>Rice!O73</f>
        <v>18.795553953376604</v>
      </c>
      <c r="G38" s="23">
        <v>17</v>
      </c>
      <c r="H38" s="23">
        <v>5.4</v>
      </c>
      <c r="I38" s="23">
        <v>4.8</v>
      </c>
      <c r="J38" s="23">
        <f t="shared" si="1"/>
        <v>27.2</v>
      </c>
      <c r="K38" s="23">
        <f>Oats!L79</f>
        <v>4.483188044831881</v>
      </c>
      <c r="L38" s="23">
        <f>Barley!O74</f>
        <v>0.704725699678836</v>
      </c>
      <c r="M38" s="23">
        <f t="shared" si="2"/>
        <v>194.7743628833048</v>
      </c>
    </row>
    <row r="39" spans="1:13" ht="12" customHeight="1">
      <c r="A39" s="22">
        <v>1999</v>
      </c>
      <c r="B39" s="23">
        <f t="shared" si="0"/>
        <v>133.27726556757304</v>
      </c>
      <c r="C39" s="23">
        <f>Durum!I17</f>
        <v>10.686864468292708</v>
      </c>
      <c r="D39" s="23">
        <f>WheatFlour!I47</f>
        <v>143.96413003586574</v>
      </c>
      <c r="E39" s="23">
        <f>Rye!L98</f>
        <v>0.5322005831743403</v>
      </c>
      <c r="F39" s="23">
        <f>Rice!O74</f>
        <v>18.87878387750938</v>
      </c>
      <c r="G39" s="23">
        <v>17.3</v>
      </c>
      <c r="H39" s="23">
        <v>5.8</v>
      </c>
      <c r="I39" s="23">
        <v>4.7</v>
      </c>
      <c r="J39" s="23">
        <f aca="true" t="shared" si="3" ref="J39:J44">IF(G39=0,0,IF(H39=0,0,IF(I39=0,0,G39+H39+I39)))</f>
        <v>27.8</v>
      </c>
      <c r="K39" s="23">
        <f>Oats!L80</f>
        <v>4.416573670758487</v>
      </c>
      <c r="L39" s="23">
        <f>Barley!O75</f>
        <v>0.6966989452464092</v>
      </c>
      <c r="M39" s="23">
        <f t="shared" si="2"/>
        <v>196.28838711255435</v>
      </c>
    </row>
    <row r="40" spans="1:13" ht="12" customHeight="1">
      <c r="A40" s="22">
        <v>2000</v>
      </c>
      <c r="B40" s="23">
        <f t="shared" si="0"/>
        <v>133.70586632873318</v>
      </c>
      <c r="C40" s="23">
        <f>Durum!I18</f>
        <v>12.626091886144298</v>
      </c>
      <c r="D40" s="23">
        <f>WheatFlour!I48</f>
        <v>146.3319582148775</v>
      </c>
      <c r="E40" s="23">
        <f>Rye!L99</f>
        <v>0.5261659358806446</v>
      </c>
      <c r="F40" s="23">
        <f>Rice!O75</f>
        <v>19.159040629804686</v>
      </c>
      <c r="G40" s="23">
        <v>17.5</v>
      </c>
      <c r="H40" s="23">
        <v>6.2</v>
      </c>
      <c r="I40" s="23">
        <v>4.7</v>
      </c>
      <c r="J40" s="23">
        <f t="shared" si="3"/>
        <v>28.4</v>
      </c>
      <c r="K40" s="23">
        <f>Oats!L81</f>
        <v>4.358806446102158</v>
      </c>
      <c r="L40" s="23">
        <f>Barley!O76</f>
        <v>0.6887990433346621</v>
      </c>
      <c r="M40" s="23">
        <f t="shared" si="2"/>
        <v>199.46477026999963</v>
      </c>
    </row>
    <row r="41" spans="1:13" ht="12" customHeight="1">
      <c r="A41" s="28">
        <v>2001</v>
      </c>
      <c r="B41" s="55">
        <f t="shared" si="0"/>
        <v>128.0954360106045</v>
      </c>
      <c r="C41" s="55">
        <f>Durum!I19</f>
        <v>13.003435414663908</v>
      </c>
      <c r="D41" s="55">
        <f>WheatFlour!I49</f>
        <v>141.09887142526838</v>
      </c>
      <c r="E41" s="55">
        <f>Rye!L100</f>
        <v>0.5207093219035382</v>
      </c>
      <c r="F41" s="55">
        <f>Rice!O76</f>
        <v>19.425654131047622</v>
      </c>
      <c r="G41" s="55">
        <v>17.8</v>
      </c>
      <c r="H41" s="55">
        <v>6.6</v>
      </c>
      <c r="I41" s="55">
        <v>4.6</v>
      </c>
      <c r="J41" s="55">
        <f t="shared" si="3"/>
        <v>29</v>
      </c>
      <c r="K41" s="55">
        <f>Oats!L82</f>
        <v>4.503797511529305</v>
      </c>
      <c r="L41" s="55">
        <f>Barley!O77</f>
        <v>0.6710049670893323</v>
      </c>
      <c r="M41" s="55">
        <f t="shared" si="2"/>
        <v>195.2200373568382</v>
      </c>
    </row>
    <row r="42" spans="1:13" ht="12" customHeight="1">
      <c r="A42" s="28">
        <v>2002</v>
      </c>
      <c r="B42" s="55">
        <f t="shared" si="0"/>
        <v>124.01541245704185</v>
      </c>
      <c r="C42" s="55">
        <f>Durum!I20</f>
        <v>12.839915524930536</v>
      </c>
      <c r="D42" s="55">
        <f>WheatFlour!I50</f>
        <v>136.85532798197238</v>
      </c>
      <c r="E42" s="55">
        <f>Rye!L101</f>
        <v>0.5155035316036721</v>
      </c>
      <c r="F42" s="55">
        <f>Rice!O77</f>
        <v>19.071392775893084</v>
      </c>
      <c r="G42" s="55">
        <v>18.1</v>
      </c>
      <c r="H42" s="55">
        <v>7</v>
      </c>
      <c r="I42" s="55">
        <v>4.6</v>
      </c>
      <c r="J42" s="55">
        <f t="shared" si="3"/>
        <v>29.700000000000003</v>
      </c>
      <c r="K42" s="55">
        <f>Oats!L83</f>
        <v>4.534087880241389</v>
      </c>
      <c r="L42" s="55">
        <f>Barley!O78</f>
        <v>0.6748409868266253</v>
      </c>
      <c r="M42" s="55">
        <f t="shared" si="2"/>
        <v>191.35115315653718</v>
      </c>
    </row>
    <row r="43" spans="1:13" ht="12" customHeight="1">
      <c r="A43" s="28">
        <v>2003</v>
      </c>
      <c r="B43" s="55">
        <f t="shared" si="0"/>
        <v>125.01891194573425</v>
      </c>
      <c r="C43" s="55">
        <f>Durum!I21</f>
        <v>11.802636089476394</v>
      </c>
      <c r="D43" s="55">
        <f>WheatFlour!I51</f>
        <v>136.82154803521064</v>
      </c>
      <c r="E43" s="55">
        <f>Rye!L102</f>
        <v>0.5106425643974968</v>
      </c>
      <c r="F43" s="55">
        <f>Rice!O78</f>
        <v>19.408326018032042</v>
      </c>
      <c r="G43" s="55">
        <v>18.3</v>
      </c>
      <c r="H43" s="55">
        <v>7.4</v>
      </c>
      <c r="I43" s="55">
        <v>4.6</v>
      </c>
      <c r="J43" s="55">
        <f t="shared" si="3"/>
        <v>30.300000000000004</v>
      </c>
      <c r="K43" s="55">
        <f>Oats!L84</f>
        <v>4.655468574117438</v>
      </c>
      <c r="L43" s="55">
        <f>Barley!O79</f>
        <v>0.6789225003921264</v>
      </c>
      <c r="M43" s="55">
        <f t="shared" si="2"/>
        <v>192.37490769214978</v>
      </c>
    </row>
    <row r="44" spans="1:14" ht="12" customHeight="1">
      <c r="A44" s="28">
        <v>2004</v>
      </c>
      <c r="B44" s="55">
        <f t="shared" si="0"/>
        <v>124.07491200633356</v>
      </c>
      <c r="C44" s="55">
        <f>Durum!I22</f>
        <v>10.56127513633342</v>
      </c>
      <c r="D44" s="55">
        <f>WheatFlour!I52</f>
        <v>134.63618714266698</v>
      </c>
      <c r="E44" s="55">
        <f>Rye!L103</f>
        <v>0.5059688686089131</v>
      </c>
      <c r="F44" s="55">
        <f>Rice!O79</f>
        <v>19.35664538807014</v>
      </c>
      <c r="G44" s="55">
        <v>18.6</v>
      </c>
      <c r="H44" s="55">
        <v>7.8</v>
      </c>
      <c r="I44" s="55">
        <v>4.5</v>
      </c>
      <c r="J44" s="55">
        <f t="shared" si="3"/>
        <v>30.900000000000002</v>
      </c>
      <c r="K44" s="55">
        <f>Oats!L85</f>
        <v>4.657213449695678</v>
      </c>
      <c r="L44" s="55">
        <f>Barley!O80</f>
        <v>0.6830579726220327</v>
      </c>
      <c r="M44" s="55">
        <f t="shared" si="2"/>
        <v>190.73907282166377</v>
      </c>
      <c r="N44" s="56"/>
    </row>
    <row r="45" spans="1:14" ht="12" customHeight="1">
      <c r="A45" s="28">
        <v>2005</v>
      </c>
      <c r="B45" s="55">
        <f t="shared" si="0"/>
        <v>122.59647928979739</v>
      </c>
      <c r="C45" s="55">
        <f>Durum!I23</f>
        <v>11.780912260395109</v>
      </c>
      <c r="D45" s="55">
        <f>WheatFlour!I53</f>
        <v>134.3773915501925</v>
      </c>
      <c r="E45" s="55">
        <f>Rye!L104</f>
        <v>0.4891458473405907</v>
      </c>
      <c r="F45" s="55">
        <f>Rice!O80</f>
        <v>19.373732183730716</v>
      </c>
      <c r="G45" s="55">
        <v>18.8</v>
      </c>
      <c r="H45" s="55">
        <v>8.1</v>
      </c>
      <c r="I45" s="55">
        <v>4.5</v>
      </c>
      <c r="J45" s="55">
        <f aca="true" t="shared" si="4" ref="J45:J50">IF(G45=0,0,IF(H45=0,0,IF(I45=0,0,G45+H45+I45)))</f>
        <v>31.4</v>
      </c>
      <c r="K45" s="55">
        <f>Oats!L86</f>
        <v>4.605509431670583</v>
      </c>
      <c r="L45" s="55">
        <f>Barley!O81</f>
        <v>0.6870068616763421</v>
      </c>
      <c r="M45" s="55">
        <f t="shared" si="2"/>
        <v>190.93278587461072</v>
      </c>
      <c r="N45" s="56"/>
    </row>
    <row r="46" spans="1:14" ht="12" customHeight="1">
      <c r="A46" s="22">
        <v>2006</v>
      </c>
      <c r="B46" s="23">
        <f t="shared" si="0"/>
        <v>123.59871584301028</v>
      </c>
      <c r="C46" s="23">
        <f>Durum!I24</f>
        <v>12.220507257962756</v>
      </c>
      <c r="D46" s="23">
        <f>WheatFlour!I54</f>
        <v>135.81922310097303</v>
      </c>
      <c r="E46" s="23">
        <f>Rye!L105</f>
        <v>0.48917078520078444</v>
      </c>
      <c r="F46" s="23">
        <f>Rice!O81</f>
        <v>20.308072973946754</v>
      </c>
      <c r="G46" s="23">
        <v>19</v>
      </c>
      <c r="H46" s="23">
        <v>8.5</v>
      </c>
      <c r="I46" s="23">
        <v>4.4</v>
      </c>
      <c r="J46" s="24">
        <f t="shared" si="4"/>
        <v>31.9</v>
      </c>
      <c r="K46" s="23">
        <f>Oats!L87</f>
        <v>4.681445046918515</v>
      </c>
      <c r="L46" s="23">
        <f>Barley!O82</f>
        <v>0.6654604104827594</v>
      </c>
      <c r="M46" s="23">
        <f>IF(D46=0,0,IF(E46=0,0,IF(F46=0,0,IF(J46=0,0,IF(K46=0,0,IF(I46=0,0,D46+E46+F46+J46+K46+L46))))))</f>
        <v>193.86337231752188</v>
      </c>
      <c r="N46" s="56"/>
    </row>
    <row r="47" spans="1:14" ht="12" customHeight="1">
      <c r="A47" s="22">
        <v>2007</v>
      </c>
      <c r="B47" s="23">
        <f>IF(D47=0,0,IF(C47=0,0,D47-C47))</f>
        <v>125.93385858415763</v>
      </c>
      <c r="C47" s="23">
        <f>Durum!I25</f>
        <v>12.336053915833133</v>
      </c>
      <c r="D47" s="23">
        <f>WheatFlour!I55</f>
        <v>138.26991249999077</v>
      </c>
      <c r="E47" s="23">
        <f>Rye!L106</f>
        <v>0.48887716452548746</v>
      </c>
      <c r="F47" s="23">
        <f>Rice!O82</f>
        <v>20.28927630273441</v>
      </c>
      <c r="G47" s="23">
        <v>19.1</v>
      </c>
      <c r="H47" s="23">
        <v>8.9</v>
      </c>
      <c r="I47" s="23">
        <v>4.4</v>
      </c>
      <c r="J47" s="24">
        <f t="shared" si="4"/>
        <v>32.4</v>
      </c>
      <c r="K47" s="23">
        <f>Oats!L88</f>
        <v>4.74291761315559</v>
      </c>
      <c r="L47" s="23">
        <f>Barley!O83</f>
        <v>0.6740692001727187</v>
      </c>
      <c r="M47" s="23">
        <f>IF(D47=0,0,IF(E47=0,0,IF(F47=0,0,IF(J47=0,0,IF(K47=0,0,IF(I47=0,0,D47+E47+F47+J47+K47+L47))))))</f>
        <v>196.86505278057896</v>
      </c>
      <c r="N47" s="56"/>
    </row>
    <row r="48" spans="1:14" ht="12" customHeight="1">
      <c r="A48" s="22">
        <v>2008</v>
      </c>
      <c r="B48" s="23">
        <f>IF(D48=0,0,IF(C48=0,0,D48-C48))</f>
        <v>125.2231231450729</v>
      </c>
      <c r="C48" s="23">
        <f>Durum!I26</f>
        <v>11.37516089371509</v>
      </c>
      <c r="D48" s="23">
        <f>WheatFlour!I56</f>
        <v>136.598284038788</v>
      </c>
      <c r="E48" s="23">
        <f>Rye!L107</f>
        <v>0.48858266675034195</v>
      </c>
      <c r="F48" s="23">
        <f>Rice!O83</f>
        <v>20.477383564434</v>
      </c>
      <c r="G48" s="23">
        <v>19.3</v>
      </c>
      <c r="H48" s="23">
        <v>9.3</v>
      </c>
      <c r="I48" s="23">
        <v>4.4</v>
      </c>
      <c r="J48" s="24">
        <f t="shared" si="4"/>
        <v>33</v>
      </c>
      <c r="K48" s="23">
        <f>Oats!L89</f>
        <v>4.70421604094376</v>
      </c>
      <c r="L48" s="23">
        <f>Barley!O84</f>
        <v>0.6775209789679969</v>
      </c>
      <c r="M48" s="23">
        <f>IF(D48=0,0,IF(E48=0,0,IF(F48=0,0,IF(J48=0,0,IF(K48=0,0,IF(I48=0,0,D48+E48+F48+J48+K48+L48))))))</f>
        <v>195.9459872898841</v>
      </c>
      <c r="N48" s="56"/>
    </row>
    <row r="49" spans="1:14" ht="12" customHeight="1">
      <c r="A49" s="22">
        <v>2009</v>
      </c>
      <c r="B49" s="23">
        <f>IF(D49=0,0,IF(C49=0,0,D49-C49))</f>
        <v>123.13109712608943</v>
      </c>
      <c r="C49" s="23">
        <f>Durum!I27</f>
        <v>11.526641855935257</v>
      </c>
      <c r="D49" s="23">
        <f>WheatFlour!I57</f>
        <v>134.65773898202468</v>
      </c>
      <c r="E49" s="23">
        <f>Rye!L108</f>
        <v>0.4871986914216228</v>
      </c>
      <c r="F49" s="23">
        <f>Rice!O84</f>
        <v>20.43389121748429</v>
      </c>
      <c r="G49" s="23">
        <v>19.3</v>
      </c>
      <c r="H49" s="23">
        <v>9.3</v>
      </c>
      <c r="I49" s="23">
        <v>4.4</v>
      </c>
      <c r="J49" s="24">
        <f t="shared" si="4"/>
        <v>33</v>
      </c>
      <c r="K49" s="23">
        <f>Oats!L90</f>
        <v>4.671675830614839</v>
      </c>
      <c r="L49" s="23">
        <f>Barley!O85</f>
        <v>0.6814197913802428</v>
      </c>
      <c r="M49" s="23">
        <f>IF(D49=0,0,IF(E49=0,0,IF(F49=0,0,IF(J49=0,0,IF(K49=0,0,IF(I49=0,0,D49+E49+F49+J49+K49+L49))))))</f>
        <v>193.9319245129257</v>
      </c>
      <c r="N49" s="56"/>
    </row>
    <row r="50" spans="1:14" ht="12" customHeight="1">
      <c r="A50" s="22">
        <v>2010</v>
      </c>
      <c r="B50" s="23">
        <f>IF(D50=0,0,IF(C50=0,0,D50-C50))</f>
        <v>122.86451763628355</v>
      </c>
      <c r="C50" s="23">
        <f>Durum!I28</f>
        <v>11.95038661155042</v>
      </c>
      <c r="D50" s="23">
        <f>WheatFlour!I58</f>
        <v>134.81490424783397</v>
      </c>
      <c r="E50" s="23">
        <f>Rye!L109</f>
        <v>0.48595801519618687</v>
      </c>
      <c r="F50" s="23">
        <f>Rice!O85</f>
        <v>20.427678477017945</v>
      </c>
      <c r="G50" s="23">
        <v>19.3</v>
      </c>
      <c r="H50" s="23">
        <v>9.3</v>
      </c>
      <c r="I50" s="23">
        <v>4.5</v>
      </c>
      <c r="J50" s="24">
        <f t="shared" si="4"/>
        <v>33.1</v>
      </c>
      <c r="K50" s="23">
        <f>Oats!L91</f>
        <v>4.7019002460823005</v>
      </c>
      <c r="L50" s="23">
        <f>Barley!O86</f>
        <v>0.6658350118658202</v>
      </c>
      <c r="M50" s="23">
        <f>IF(D50=0,0,IF(E50=0,0,IF(F50=0,0,IF(J50=0,0,IF(K50=0,0,IF(I50=0,0,D50+E50+F50+J50+K50+L50))))))</f>
        <v>194.1962759979962</v>
      </c>
      <c r="N50" s="56"/>
    </row>
    <row r="51" spans="1:14" ht="12" customHeight="1">
      <c r="A51" s="68">
        <v>2011</v>
      </c>
      <c r="B51" s="97" t="s">
        <v>15</v>
      </c>
      <c r="C51" s="97" t="s">
        <v>15</v>
      </c>
      <c r="D51" s="98">
        <f>WheatFlour!I59</f>
        <v>132.46497688654676</v>
      </c>
      <c r="E51" s="98">
        <f>Rye!L110</f>
        <v>0.486976939816508</v>
      </c>
      <c r="F51" s="97" t="s">
        <v>15</v>
      </c>
      <c r="G51" s="98">
        <v>19.910252284263958</v>
      </c>
      <c r="H51" s="98">
        <v>9.594059390862945</v>
      </c>
      <c r="I51" s="98">
        <v>4.64228680203046</v>
      </c>
      <c r="J51" s="99">
        <f aca="true" t="shared" si="5" ref="J51:J59">IF(G51=0,0,IF(H51=0,0,IF(I51=0,0,G51+H51+I51)))</f>
        <v>34.14659847715736</v>
      </c>
      <c r="K51" s="98">
        <f>Oats!L92</f>
        <v>4.778234816778817</v>
      </c>
      <c r="L51" s="98">
        <f>Barley!O87</f>
        <v>0.66130892123011</v>
      </c>
      <c r="M51" s="98">
        <f aca="true" t="shared" si="6" ref="M51:M57">IF(D51=0,0,IF(E51=0,0,IF(J51=0,0,IF(K51=0,0,IF(I51=0,0,D51+E51+J51+K51+L51)))))</f>
        <v>172.53809604152957</v>
      </c>
      <c r="N51" s="56"/>
    </row>
    <row r="52" spans="1:14" ht="12" customHeight="1">
      <c r="A52" s="28">
        <v>2012</v>
      </c>
      <c r="B52" s="104" t="s">
        <v>15</v>
      </c>
      <c r="C52" s="104" t="s">
        <v>15</v>
      </c>
      <c r="D52" s="55">
        <f>WheatFlour!I60</f>
        <v>134.32963000491924</v>
      </c>
      <c r="E52" s="55">
        <f>Rye!L111</f>
        <v>0.4864122671538777</v>
      </c>
      <c r="F52" s="104" t="s">
        <v>15</v>
      </c>
      <c r="G52" s="55">
        <v>19.789847715736038</v>
      </c>
      <c r="H52" s="55">
        <v>9.536040609137057</v>
      </c>
      <c r="I52" s="55">
        <v>4.614213197969542</v>
      </c>
      <c r="J52" s="105">
        <f t="shared" si="5"/>
        <v>33.94010152284264</v>
      </c>
      <c r="K52" s="55">
        <f>Oats!L93</f>
        <v>4.6979914229410005</v>
      </c>
      <c r="L52" s="55">
        <f>Barley!O88</f>
        <v>0.6240205775509158</v>
      </c>
      <c r="M52" s="55">
        <f t="shared" si="6"/>
        <v>174.07815579540764</v>
      </c>
      <c r="N52" s="56"/>
    </row>
    <row r="53" spans="1:14" ht="12" customHeight="1">
      <c r="A53" s="68">
        <v>2013</v>
      </c>
      <c r="B53" s="97" t="s">
        <v>15</v>
      </c>
      <c r="C53" s="97" t="s">
        <v>15</v>
      </c>
      <c r="D53" s="98">
        <f>WheatFlour!I61</f>
        <v>135.02216769445926</v>
      </c>
      <c r="E53" s="98">
        <f>Rye!L112</f>
        <v>0.48730247004864435</v>
      </c>
      <c r="F53" s="97" t="s">
        <v>15</v>
      </c>
      <c r="G53" s="98">
        <v>19.789847715736038</v>
      </c>
      <c r="H53" s="98">
        <v>9.536040609137057</v>
      </c>
      <c r="I53" s="98">
        <v>4.614213197969542</v>
      </c>
      <c r="J53" s="99">
        <f t="shared" si="5"/>
        <v>33.94010152284264</v>
      </c>
      <c r="K53" s="98">
        <f>Oats!L94</f>
        <v>4.534592018767944</v>
      </c>
      <c r="L53" s="98">
        <f>Barley!O89</f>
        <v>0.715592444764398</v>
      </c>
      <c r="M53" s="98">
        <f t="shared" si="6"/>
        <v>174.69975615088288</v>
      </c>
      <c r="N53" s="56"/>
    </row>
    <row r="54" spans="1:14" ht="12" customHeight="1">
      <c r="A54" s="68">
        <v>2014</v>
      </c>
      <c r="B54" s="97" t="s">
        <v>15</v>
      </c>
      <c r="C54" s="97" t="s">
        <v>15</v>
      </c>
      <c r="D54" s="98">
        <f>WheatFlour!I62</f>
        <v>134.67349014128013</v>
      </c>
      <c r="E54" s="98">
        <f>Rye!L113</f>
        <v>0.4867737040133567</v>
      </c>
      <c r="F54" s="97" t="s">
        <v>15</v>
      </c>
      <c r="G54" s="98">
        <v>19.9</v>
      </c>
      <c r="H54" s="98">
        <v>9.5</v>
      </c>
      <c r="I54" s="98">
        <v>4.6</v>
      </c>
      <c r="J54" s="99">
        <f t="shared" si="5"/>
        <v>34</v>
      </c>
      <c r="K54" s="98">
        <f>Oats!L95</f>
        <v>4.693889288700224</v>
      </c>
      <c r="L54" s="98">
        <f>Barley!O90</f>
        <v>0.7319922664698519</v>
      </c>
      <c r="M54" s="98">
        <f t="shared" si="6"/>
        <v>174.58614540046358</v>
      </c>
      <c r="N54" s="56"/>
    </row>
    <row r="55" spans="1:14" ht="12" customHeight="1">
      <c r="A55" s="68">
        <v>2015</v>
      </c>
      <c r="B55" s="97" t="s">
        <v>15</v>
      </c>
      <c r="C55" s="97" t="s">
        <v>15</v>
      </c>
      <c r="D55" s="98">
        <f>WheatFlour!I63</f>
        <v>133.04135739666074</v>
      </c>
      <c r="E55" s="98">
        <f>Rye!L114</f>
        <v>0.4874556247762303</v>
      </c>
      <c r="F55" s="97" t="s">
        <v>15</v>
      </c>
      <c r="G55" s="98">
        <v>19.9</v>
      </c>
      <c r="H55" s="98">
        <v>9.5</v>
      </c>
      <c r="I55" s="98">
        <v>4.6</v>
      </c>
      <c r="J55" s="99">
        <f t="shared" si="5"/>
        <v>34</v>
      </c>
      <c r="K55" s="98">
        <f>Oats!L96</f>
        <v>4.686957870000515</v>
      </c>
      <c r="L55" s="98">
        <f>Barley!O91</f>
        <v>0.7563966591355298</v>
      </c>
      <c r="M55" s="98">
        <f t="shared" si="6"/>
        <v>172.97216755057303</v>
      </c>
      <c r="N55" s="56"/>
    </row>
    <row r="56" spans="1:14" ht="12" customHeight="1">
      <c r="A56" s="123">
        <v>2016</v>
      </c>
      <c r="B56" s="137" t="s">
        <v>15</v>
      </c>
      <c r="C56" s="137" t="s">
        <v>15</v>
      </c>
      <c r="D56" s="138">
        <f>WheatFlour!I64</f>
        <v>131.661973625144</v>
      </c>
      <c r="E56" s="138">
        <f>Rye!L115</f>
        <v>0.48678403994331276</v>
      </c>
      <c r="F56" s="137" t="s">
        <v>15</v>
      </c>
      <c r="G56" s="138">
        <v>20</v>
      </c>
      <c r="H56" s="138">
        <v>9.5</v>
      </c>
      <c r="I56" s="138">
        <v>4.7</v>
      </c>
      <c r="J56" s="139">
        <f t="shared" si="5"/>
        <v>34.2</v>
      </c>
      <c r="K56" s="138">
        <f>Oats!L97</f>
        <v>4.687283258086807</v>
      </c>
      <c r="L56" s="138">
        <f>Barley!O92</f>
        <v>0.8449180121873214</v>
      </c>
      <c r="M56" s="138">
        <f t="shared" si="6"/>
        <v>171.88095893536143</v>
      </c>
      <c r="N56" s="56"/>
    </row>
    <row r="57" spans="1:14" ht="12" customHeight="1">
      <c r="A57" s="143">
        <v>2017</v>
      </c>
      <c r="B57" s="153">
        <f>IF(D57=0,0,IF(C57=0,0,D57-C57))</f>
        <v>119.83499160471342</v>
      </c>
      <c r="C57" s="153">
        <f>Durum!I35</f>
        <v>11.951593937248282</v>
      </c>
      <c r="D57" s="154">
        <f>WheatFlour!I65</f>
        <v>131.7865855419617</v>
      </c>
      <c r="E57" s="154">
        <f>Rye!L116</f>
        <v>0.4876521332717905</v>
      </c>
      <c r="F57" s="153" t="s">
        <v>15</v>
      </c>
      <c r="G57" s="154">
        <v>20.2</v>
      </c>
      <c r="H57" s="154">
        <v>9.6</v>
      </c>
      <c r="I57" s="154">
        <v>4.8</v>
      </c>
      <c r="J57" s="155">
        <f t="shared" si="5"/>
        <v>34.599999999999994</v>
      </c>
      <c r="K57" s="154">
        <f>Oats!L98</f>
        <v>4.702359856549408</v>
      </c>
      <c r="L57" s="154">
        <f>Barley!O93</f>
        <v>0.8858553270836705</v>
      </c>
      <c r="M57" s="154">
        <f t="shared" si="6"/>
        <v>172.46245285886656</v>
      </c>
      <c r="N57" s="56"/>
    </row>
    <row r="58" spans="1:14" ht="12" customHeight="1">
      <c r="A58" s="143">
        <v>2018</v>
      </c>
      <c r="B58" s="153">
        <f>IF(D58=0,0,IF(C58=0,0,D58-C58))</f>
        <v>120.01603498050507</v>
      </c>
      <c r="C58" s="153">
        <f>Durum!I36</f>
        <v>12.062524237668711</v>
      </c>
      <c r="D58" s="154">
        <f>WheatFlour!I66</f>
        <v>132.07855921817378</v>
      </c>
      <c r="E58" s="154">
        <f>Rye!L117</f>
        <v>0.48760856307719735</v>
      </c>
      <c r="F58" s="153" t="s">
        <v>15</v>
      </c>
      <c r="G58" s="167">
        <v>20.4</v>
      </c>
      <c r="H58" s="167">
        <v>9.7</v>
      </c>
      <c r="I58" s="167">
        <v>4.8</v>
      </c>
      <c r="J58" s="155">
        <f t="shared" si="5"/>
        <v>34.9</v>
      </c>
      <c r="K58" s="154">
        <f>Oats!L99</f>
        <v>4.695317265083898</v>
      </c>
      <c r="L58" s="154">
        <f>Barley!O94</f>
        <v>0.8993287511966055</v>
      </c>
      <c r="M58" s="154">
        <f>IF(D58=0,0,IF(E58=0,0,IF(J58=0,0,IF(K58=0,0,IF(I58=0,0,D58+E58+J58+K58+L58)))))</f>
        <v>173.0608137975315</v>
      </c>
      <c r="N58" s="56"/>
    </row>
    <row r="59" spans="1:14" ht="12" customHeight="1" thickBot="1">
      <c r="A59" s="124">
        <v>2019</v>
      </c>
      <c r="B59" s="141">
        <f>IF(D59=0,0,IF(C59=0,0,D59-C59))</f>
        <v>118.76961953480878</v>
      </c>
      <c r="C59" s="141">
        <f>Durum!I37</f>
        <v>12.295274814531833</v>
      </c>
      <c r="D59" s="141">
        <f>WheatFlour!I67</f>
        <v>131.06489434934062</v>
      </c>
      <c r="E59" s="141">
        <f>Rye!L118</f>
        <v>0.48794218009640905</v>
      </c>
      <c r="F59" s="140" t="s">
        <v>15</v>
      </c>
      <c r="G59" s="156">
        <v>21.4</v>
      </c>
      <c r="H59" s="156">
        <v>10.1</v>
      </c>
      <c r="I59" s="156">
        <v>5</v>
      </c>
      <c r="J59" s="142">
        <f t="shared" si="5"/>
        <v>36.5</v>
      </c>
      <c r="K59" s="141">
        <f>Oats!L100</f>
        <v>4.876492976353667</v>
      </c>
      <c r="L59" s="141">
        <f>Barley!O95</f>
        <v>0.7403220922312459</v>
      </c>
      <c r="M59" s="141">
        <f>IF(D59=0,0,IF(E59=0,0,IF(J59=0,0,IF(K59=0,0,IF(I59=0,0,D59+E59+J59+K59+L59)))))</f>
        <v>173.66965159802194</v>
      </c>
      <c r="N59" s="56"/>
    </row>
    <row r="60" spans="1:14" ht="12" customHeight="1" thickTop="1">
      <c r="A60" s="174" t="s">
        <v>48</v>
      </c>
      <c r="B60" s="175"/>
      <c r="C60" s="175"/>
      <c r="D60" s="175"/>
      <c r="E60" s="175"/>
      <c r="F60" s="175"/>
      <c r="G60" s="175"/>
      <c r="H60" s="175"/>
      <c r="I60" s="175"/>
      <c r="J60" s="175"/>
      <c r="K60" s="175"/>
      <c r="L60" s="175"/>
      <c r="M60" s="176"/>
      <c r="N60" s="56"/>
    </row>
    <row r="61" spans="1:14" ht="12" customHeight="1">
      <c r="A61" s="118"/>
      <c r="B61" s="119"/>
      <c r="C61" s="119"/>
      <c r="D61" s="120"/>
      <c r="E61" s="120"/>
      <c r="F61" s="119"/>
      <c r="G61" s="120"/>
      <c r="H61" s="120"/>
      <c r="I61" s="120"/>
      <c r="J61" s="121"/>
      <c r="K61" s="120"/>
      <c r="L61" s="120"/>
      <c r="M61" s="122"/>
      <c r="N61" s="56"/>
    </row>
    <row r="62" spans="1:14" ht="12" customHeight="1">
      <c r="A62" s="207" t="s">
        <v>96</v>
      </c>
      <c r="B62" s="208"/>
      <c r="C62" s="208"/>
      <c r="D62" s="208"/>
      <c r="E62" s="208"/>
      <c r="F62" s="208"/>
      <c r="G62" s="208"/>
      <c r="H62" s="208"/>
      <c r="I62" s="208"/>
      <c r="J62" s="208"/>
      <c r="K62" s="208"/>
      <c r="L62" s="208"/>
      <c r="M62" s="209"/>
      <c r="N62" s="81"/>
    </row>
    <row r="63" spans="1:14" ht="12" customHeight="1">
      <c r="A63" s="207"/>
      <c r="B63" s="208"/>
      <c r="C63" s="208"/>
      <c r="D63" s="208"/>
      <c r="E63" s="208"/>
      <c r="F63" s="208"/>
      <c r="G63" s="208"/>
      <c r="H63" s="208"/>
      <c r="I63" s="208"/>
      <c r="J63" s="208"/>
      <c r="K63" s="208"/>
      <c r="L63" s="208"/>
      <c r="M63" s="209"/>
      <c r="N63" s="81"/>
    </row>
    <row r="64" spans="1:14" ht="12" customHeight="1">
      <c r="A64" s="210"/>
      <c r="B64" s="211"/>
      <c r="C64" s="211"/>
      <c r="D64" s="211"/>
      <c r="E64" s="211"/>
      <c r="F64" s="211"/>
      <c r="G64" s="211"/>
      <c r="H64" s="211"/>
      <c r="I64" s="211"/>
      <c r="J64" s="211"/>
      <c r="K64" s="211"/>
      <c r="L64" s="211"/>
      <c r="M64" s="212"/>
      <c r="N64" s="81"/>
    </row>
    <row r="65" spans="1:14" ht="12" customHeight="1">
      <c r="A65" s="189"/>
      <c r="B65" s="190"/>
      <c r="C65" s="190"/>
      <c r="D65" s="190"/>
      <c r="E65" s="190"/>
      <c r="F65" s="190"/>
      <c r="G65" s="190"/>
      <c r="H65" s="190"/>
      <c r="I65" s="190"/>
      <c r="J65" s="190"/>
      <c r="K65" s="190"/>
      <c r="L65" s="190"/>
      <c r="M65" s="191"/>
      <c r="N65" s="81"/>
    </row>
    <row r="66" spans="1:14" ht="12" customHeight="1">
      <c r="A66" s="204" t="s">
        <v>97</v>
      </c>
      <c r="B66" s="205"/>
      <c r="C66" s="205"/>
      <c r="D66" s="205"/>
      <c r="E66" s="205"/>
      <c r="F66" s="205"/>
      <c r="G66" s="205"/>
      <c r="H66" s="205"/>
      <c r="I66" s="205"/>
      <c r="J66" s="205"/>
      <c r="K66" s="205"/>
      <c r="L66" s="205"/>
      <c r="M66" s="206"/>
      <c r="N66" s="81"/>
    </row>
    <row r="67" spans="1:14" ht="12" customHeight="1">
      <c r="A67" s="204"/>
      <c r="B67" s="205"/>
      <c r="C67" s="205"/>
      <c r="D67" s="205"/>
      <c r="E67" s="205"/>
      <c r="F67" s="205"/>
      <c r="G67" s="205"/>
      <c r="H67" s="205"/>
      <c r="I67" s="205"/>
      <c r="J67" s="205"/>
      <c r="K67" s="205"/>
      <c r="L67" s="205"/>
      <c r="M67" s="206"/>
      <c r="N67" s="81"/>
    </row>
    <row r="68" spans="1:14" ht="12" customHeight="1">
      <c r="A68" s="204"/>
      <c r="B68" s="205"/>
      <c r="C68" s="205"/>
      <c r="D68" s="205"/>
      <c r="E68" s="205"/>
      <c r="F68" s="205"/>
      <c r="G68" s="205"/>
      <c r="H68" s="205"/>
      <c r="I68" s="205"/>
      <c r="J68" s="205"/>
      <c r="K68" s="205"/>
      <c r="L68" s="205"/>
      <c r="M68" s="206"/>
      <c r="N68" s="81"/>
    </row>
    <row r="69" spans="1:14" ht="12" customHeight="1">
      <c r="A69" s="201"/>
      <c r="B69" s="202"/>
      <c r="C69" s="202"/>
      <c r="D69" s="202"/>
      <c r="E69" s="202"/>
      <c r="F69" s="202"/>
      <c r="G69" s="202"/>
      <c r="H69" s="202"/>
      <c r="I69" s="202"/>
      <c r="J69" s="202"/>
      <c r="K69" s="202"/>
      <c r="L69" s="202"/>
      <c r="M69" s="203"/>
      <c r="N69" s="81"/>
    </row>
    <row r="70" spans="1:14" ht="12" customHeight="1">
      <c r="A70" s="198" t="s">
        <v>111</v>
      </c>
      <c r="B70" s="199"/>
      <c r="C70" s="199"/>
      <c r="D70" s="199"/>
      <c r="E70" s="199"/>
      <c r="F70" s="199"/>
      <c r="G70" s="199"/>
      <c r="H70" s="199"/>
      <c r="I70" s="199"/>
      <c r="J70" s="199"/>
      <c r="K70" s="199"/>
      <c r="L70" s="199"/>
      <c r="M70" s="200"/>
      <c r="N70" s="81"/>
    </row>
    <row r="71" spans="9:10" ht="12" customHeight="1">
      <c r="I71" s="56"/>
      <c r="J71" s="56"/>
    </row>
    <row r="72" spans="9:10" ht="12" customHeight="1">
      <c r="I72" s="56"/>
      <c r="J72" s="56"/>
    </row>
    <row r="73" spans="9:10" ht="12" customHeight="1">
      <c r="I73" s="56"/>
      <c r="J73" s="56"/>
    </row>
    <row r="74" spans="9:10" ht="12" customHeight="1">
      <c r="I74" s="56"/>
      <c r="J74" s="56"/>
    </row>
    <row r="75" spans="9:10" ht="12" customHeight="1">
      <c r="I75" s="56"/>
      <c r="J75" s="56"/>
    </row>
    <row r="76" spans="9:10" ht="12" customHeight="1">
      <c r="I76" s="56"/>
      <c r="J76" s="56"/>
    </row>
    <row r="77" spans="9:10" ht="12" customHeight="1">
      <c r="I77" s="56"/>
      <c r="J77" s="56"/>
    </row>
    <row r="78" spans="9:10" ht="12" customHeight="1">
      <c r="I78" s="56"/>
      <c r="J78" s="56"/>
    </row>
  </sheetData>
  <sheetProtection/>
  <mergeCells count="22">
    <mergeCell ref="A70:M70"/>
    <mergeCell ref="A69:M69"/>
    <mergeCell ref="A66:M68"/>
    <mergeCell ref="A62:M64"/>
    <mergeCell ref="J3:J5"/>
    <mergeCell ref="I3:I5"/>
    <mergeCell ref="M2:M5"/>
    <mergeCell ref="H3:H5"/>
    <mergeCell ref="A65:M65"/>
    <mergeCell ref="B3:B5"/>
    <mergeCell ref="A2:A5"/>
    <mergeCell ref="F2:F5"/>
    <mergeCell ref="L2:L5"/>
    <mergeCell ref="A60:M60"/>
    <mergeCell ref="L1:M1"/>
    <mergeCell ref="B6:M6"/>
    <mergeCell ref="A1:K1"/>
    <mergeCell ref="D3:D5"/>
    <mergeCell ref="C3:C5"/>
    <mergeCell ref="G3:G5"/>
    <mergeCell ref="K2:K5"/>
    <mergeCell ref="E2:E5"/>
  </mergeCells>
  <printOptions horizontalCentered="1" verticalCentered="1"/>
  <pageMargins left="0.5" right="0.5" top="0.5" bottom="0.5" header="0.5" footer="0.5"/>
  <pageSetup fitToHeight="1" fitToWidth="1" horizontalDpi="600" verticalDpi="600" orientation="landscape" scale="69" r:id="rId1"/>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pane ySplit="3" topLeftCell="A4" activePane="bottomLeft" state="frozen"/>
      <selection pane="topLeft" activeCell="A1" sqref="A1"/>
      <selection pane="bottomLeft" activeCell="A1" sqref="A1:B2"/>
    </sheetView>
  </sheetViews>
  <sheetFormatPr defaultColWidth="12.7109375" defaultRowHeight="12" customHeight="1"/>
  <cols>
    <col min="1" max="16384" width="12.7109375" style="6" customWidth="1"/>
  </cols>
  <sheetData>
    <row r="1" spans="1:2" s="45" customFormat="1" ht="12" customHeight="1">
      <c r="A1" s="213" t="s">
        <v>114</v>
      </c>
      <c r="B1" s="214"/>
    </row>
    <row r="2" spans="1:2" ht="12" customHeight="1" thickBot="1">
      <c r="A2" s="215"/>
      <c r="B2" s="216"/>
    </row>
    <row r="3" spans="1:2" ht="21.75" customHeight="1" thickTop="1">
      <c r="A3" s="110" t="s">
        <v>25</v>
      </c>
      <c r="B3" s="110" t="s">
        <v>22</v>
      </c>
    </row>
    <row r="4" spans="1:2" ht="12" customHeight="1">
      <c r="A4" s="46">
        <v>1909</v>
      </c>
      <c r="B4" s="47">
        <v>300</v>
      </c>
    </row>
    <row r="5" spans="1:2" ht="12" customHeight="1">
      <c r="A5" s="48">
        <v>1910</v>
      </c>
      <c r="B5" s="49">
        <v>295</v>
      </c>
    </row>
    <row r="6" spans="1:2" ht="12" customHeight="1">
      <c r="A6" s="52">
        <v>1911</v>
      </c>
      <c r="B6" s="53">
        <v>291</v>
      </c>
    </row>
    <row r="7" spans="1:2" ht="12" customHeight="1">
      <c r="A7" s="52">
        <v>1912</v>
      </c>
      <c r="B7" s="53">
        <v>286</v>
      </c>
    </row>
    <row r="8" spans="1:2" ht="12" customHeight="1">
      <c r="A8" s="52">
        <v>1913</v>
      </c>
      <c r="B8" s="53">
        <v>283</v>
      </c>
    </row>
    <row r="9" spans="1:2" ht="12" customHeight="1">
      <c r="A9" s="52">
        <v>1914</v>
      </c>
      <c r="B9" s="53">
        <v>280</v>
      </c>
    </row>
    <row r="10" spans="1:2" ht="12" customHeight="1">
      <c r="A10" s="52">
        <v>1915</v>
      </c>
      <c r="B10" s="53">
        <v>278</v>
      </c>
    </row>
    <row r="11" spans="1:2" ht="12" customHeight="1">
      <c r="A11" s="48">
        <v>1916</v>
      </c>
      <c r="B11" s="49">
        <v>277</v>
      </c>
    </row>
    <row r="12" spans="1:2" ht="12" customHeight="1">
      <c r="A12" s="48">
        <v>1917</v>
      </c>
      <c r="B12" s="49">
        <v>268</v>
      </c>
    </row>
    <row r="13" spans="1:2" ht="12" customHeight="1">
      <c r="A13" s="48">
        <v>1918</v>
      </c>
      <c r="B13" s="49">
        <v>260</v>
      </c>
    </row>
    <row r="14" spans="1:2" ht="12" customHeight="1">
      <c r="A14" s="48">
        <v>1919</v>
      </c>
      <c r="B14" s="49">
        <v>259</v>
      </c>
    </row>
    <row r="15" spans="1:2" ht="12" customHeight="1">
      <c r="A15" s="48">
        <v>1920</v>
      </c>
      <c r="B15" s="49">
        <v>242</v>
      </c>
    </row>
    <row r="16" spans="1:2" ht="12" customHeight="1">
      <c r="A16" s="52">
        <v>1921</v>
      </c>
      <c r="B16" s="53">
        <v>229</v>
      </c>
    </row>
    <row r="17" spans="1:2" ht="12" customHeight="1">
      <c r="A17" s="52">
        <v>1922</v>
      </c>
      <c r="B17" s="53">
        <v>242</v>
      </c>
    </row>
    <row r="18" spans="1:2" ht="12" customHeight="1">
      <c r="A18" s="52">
        <v>1923</v>
      </c>
      <c r="B18" s="53">
        <v>241</v>
      </c>
    </row>
    <row r="19" spans="1:2" ht="12" customHeight="1">
      <c r="A19" s="52">
        <v>1924</v>
      </c>
      <c r="B19" s="53">
        <v>239</v>
      </c>
    </row>
    <row r="20" spans="1:2" ht="12" customHeight="1">
      <c r="A20" s="52">
        <v>1925</v>
      </c>
      <c r="B20" s="53">
        <v>235</v>
      </c>
    </row>
    <row r="21" spans="1:2" ht="12" customHeight="1">
      <c r="A21" s="48">
        <v>1926</v>
      </c>
      <c r="B21" s="49">
        <v>238</v>
      </c>
    </row>
    <row r="22" spans="1:2" ht="12" customHeight="1">
      <c r="A22" s="48">
        <v>1927</v>
      </c>
      <c r="B22" s="49">
        <v>239</v>
      </c>
    </row>
    <row r="23" spans="1:2" ht="12" customHeight="1">
      <c r="A23" s="48">
        <v>1928</v>
      </c>
      <c r="B23" s="49">
        <v>239</v>
      </c>
    </row>
    <row r="24" spans="1:2" ht="12" customHeight="1">
      <c r="A24" s="48">
        <v>1929</v>
      </c>
      <c r="B24" s="49">
        <v>236</v>
      </c>
    </row>
    <row r="25" spans="1:2" ht="12" customHeight="1">
      <c r="A25" s="48">
        <v>1930</v>
      </c>
      <c r="B25" s="49">
        <v>228</v>
      </c>
    </row>
    <row r="26" spans="1:2" ht="12" customHeight="1">
      <c r="A26" s="52">
        <v>1931</v>
      </c>
      <c r="B26" s="53">
        <v>226</v>
      </c>
    </row>
    <row r="27" spans="1:2" ht="12" customHeight="1">
      <c r="A27" s="52">
        <v>1932</v>
      </c>
      <c r="B27" s="53">
        <v>223</v>
      </c>
    </row>
    <row r="28" spans="1:2" ht="12" customHeight="1">
      <c r="A28" s="52">
        <v>1933</v>
      </c>
      <c r="B28" s="53">
        <v>213</v>
      </c>
    </row>
    <row r="29" spans="1:2" ht="12" customHeight="1">
      <c r="A29" s="52">
        <v>1934</v>
      </c>
      <c r="B29" s="53">
        <v>204</v>
      </c>
    </row>
    <row r="30" spans="1:2" ht="12" customHeight="1">
      <c r="A30" s="52">
        <v>1935</v>
      </c>
      <c r="B30" s="53">
        <v>204</v>
      </c>
    </row>
    <row r="31" spans="1:2" ht="12" customHeight="1">
      <c r="A31" s="48">
        <v>1936</v>
      </c>
      <c r="B31" s="49">
        <v>208</v>
      </c>
    </row>
    <row r="32" spans="1:2" ht="12" customHeight="1">
      <c r="A32" s="48">
        <v>1937</v>
      </c>
      <c r="B32" s="49">
        <v>203</v>
      </c>
    </row>
    <row r="33" spans="1:2" ht="12" customHeight="1">
      <c r="A33" s="48">
        <v>1938</v>
      </c>
      <c r="B33" s="49">
        <v>204</v>
      </c>
    </row>
    <row r="34" spans="1:2" ht="12" customHeight="1">
      <c r="A34" s="48">
        <v>1939</v>
      </c>
      <c r="B34" s="49">
        <v>201</v>
      </c>
    </row>
    <row r="35" spans="1:2" ht="12" customHeight="1">
      <c r="A35" s="48">
        <v>1940</v>
      </c>
      <c r="B35" s="49">
        <v>199</v>
      </c>
    </row>
    <row r="36" spans="1:2" ht="12" customHeight="1">
      <c r="A36" s="52">
        <v>1941</v>
      </c>
      <c r="B36" s="53">
        <v>199</v>
      </c>
    </row>
    <row r="37" spans="1:2" ht="12" customHeight="1">
      <c r="A37" s="52">
        <v>1942</v>
      </c>
      <c r="B37" s="53">
        <v>201</v>
      </c>
    </row>
    <row r="38" spans="1:2" ht="12" customHeight="1">
      <c r="A38" s="52">
        <v>1943</v>
      </c>
      <c r="B38" s="53">
        <v>208</v>
      </c>
    </row>
    <row r="39" spans="1:2" ht="12" customHeight="1">
      <c r="A39" s="52">
        <v>1944</v>
      </c>
      <c r="B39" s="53">
        <v>190</v>
      </c>
    </row>
    <row r="40" spans="1:2" ht="12" customHeight="1">
      <c r="A40" s="52">
        <v>1945</v>
      </c>
      <c r="B40" s="53">
        <v>201</v>
      </c>
    </row>
    <row r="41" spans="1:2" ht="12" customHeight="1">
      <c r="A41" s="48">
        <v>1946</v>
      </c>
      <c r="B41" s="49">
        <v>192</v>
      </c>
    </row>
    <row r="42" spans="1:2" ht="12" customHeight="1">
      <c r="A42" s="48">
        <v>1947</v>
      </c>
      <c r="B42" s="49">
        <v>173</v>
      </c>
    </row>
    <row r="43" spans="1:2" ht="12" customHeight="1">
      <c r="A43" s="48">
        <v>1948</v>
      </c>
      <c r="B43" s="49">
        <v>170</v>
      </c>
    </row>
    <row r="44" spans="1:2" ht="12" customHeight="1">
      <c r="A44" s="48">
        <v>1949</v>
      </c>
      <c r="B44" s="49">
        <v>169</v>
      </c>
    </row>
    <row r="45" spans="1:2" ht="12" customHeight="1">
      <c r="A45" s="48">
        <v>1950</v>
      </c>
      <c r="B45" s="49">
        <v>167</v>
      </c>
    </row>
    <row r="46" spans="1:2" ht="12" customHeight="1">
      <c r="A46" s="52">
        <v>1951</v>
      </c>
      <c r="B46" s="53">
        <v>165</v>
      </c>
    </row>
    <row r="47" spans="1:2" ht="12" customHeight="1">
      <c r="A47" s="52">
        <v>1952</v>
      </c>
      <c r="B47" s="53">
        <v>162</v>
      </c>
    </row>
    <row r="48" spans="1:2" ht="12" customHeight="1">
      <c r="A48" s="52">
        <v>1953</v>
      </c>
      <c r="B48" s="53">
        <v>158</v>
      </c>
    </row>
    <row r="49" spans="1:2" ht="12" customHeight="1">
      <c r="A49" s="52">
        <v>1954</v>
      </c>
      <c r="B49" s="53">
        <v>155</v>
      </c>
    </row>
    <row r="50" spans="1:2" ht="12" customHeight="1">
      <c r="A50" s="52">
        <v>1955</v>
      </c>
      <c r="B50" s="53">
        <v>152</v>
      </c>
    </row>
    <row r="51" spans="1:2" ht="12" customHeight="1">
      <c r="A51" s="48">
        <v>1956</v>
      </c>
      <c r="B51" s="49">
        <v>150</v>
      </c>
    </row>
    <row r="52" spans="1:2" ht="12" customHeight="1">
      <c r="A52" s="48">
        <v>1957</v>
      </c>
      <c r="B52" s="49">
        <v>148</v>
      </c>
    </row>
    <row r="53" spans="1:2" ht="12" customHeight="1">
      <c r="A53" s="48">
        <v>1958</v>
      </c>
      <c r="B53" s="49">
        <v>150</v>
      </c>
    </row>
    <row r="54" spans="1:2" ht="12" customHeight="1">
      <c r="A54" s="48">
        <v>1959</v>
      </c>
      <c r="B54" s="49">
        <v>147</v>
      </c>
    </row>
    <row r="55" spans="1:2" ht="12" customHeight="1">
      <c r="A55" s="48">
        <v>1960</v>
      </c>
      <c r="B55" s="49">
        <v>147</v>
      </c>
    </row>
    <row r="56" spans="1:2" ht="12" customHeight="1">
      <c r="A56" s="52">
        <v>1961</v>
      </c>
      <c r="B56" s="53">
        <v>147</v>
      </c>
    </row>
    <row r="57" spans="1:2" ht="12" customHeight="1">
      <c r="A57" s="52">
        <v>1962</v>
      </c>
      <c r="B57" s="53">
        <v>143</v>
      </c>
    </row>
    <row r="58" spans="1:2" ht="12" customHeight="1">
      <c r="A58" s="52">
        <v>1963</v>
      </c>
      <c r="B58" s="53">
        <v>144</v>
      </c>
    </row>
    <row r="59" spans="1:2" ht="12" customHeight="1">
      <c r="A59" s="52">
        <v>1964</v>
      </c>
      <c r="B59" s="53">
        <v>144</v>
      </c>
    </row>
    <row r="60" spans="1:2" ht="12" customHeight="1">
      <c r="A60" s="52">
        <v>1965</v>
      </c>
      <c r="B60" s="53">
        <v>141</v>
      </c>
    </row>
    <row r="61" spans="1:2" ht="12" customHeight="1" thickBot="1">
      <c r="A61" s="50">
        <v>1966</v>
      </c>
      <c r="B61" s="51">
        <v>141</v>
      </c>
    </row>
    <row r="62" spans="1:5" ht="12" customHeight="1" thickTop="1">
      <c r="A62" s="217" t="s">
        <v>112</v>
      </c>
      <c r="B62" s="217"/>
      <c r="C62" s="96"/>
      <c r="D62" s="96"/>
      <c r="E62" s="96"/>
    </row>
    <row r="63" spans="1:2" ht="12" customHeight="1">
      <c r="A63" s="218"/>
      <c r="B63" s="218"/>
    </row>
    <row r="64" spans="1:2" ht="12" customHeight="1">
      <c r="A64" s="218"/>
      <c r="B64" s="218"/>
    </row>
    <row r="65" spans="1:2" ht="12" customHeight="1">
      <c r="A65" s="218"/>
      <c r="B65" s="218"/>
    </row>
    <row r="66" spans="1:2" ht="12" customHeight="1">
      <c r="A66" s="218"/>
      <c r="B66" s="218"/>
    </row>
    <row r="67" spans="1:2" ht="12" customHeight="1">
      <c r="A67" s="218"/>
      <c r="B67" s="218"/>
    </row>
    <row r="68" spans="1:2" ht="12" customHeight="1">
      <c r="A68" s="218"/>
      <c r="B68" s="218"/>
    </row>
  </sheetData>
  <sheetProtection/>
  <mergeCells count="2">
    <mergeCell ref="A1:B2"/>
    <mergeCell ref="A62:B68"/>
  </mergeCells>
  <printOptions horizontalCentered="1" verticalCentered="1"/>
  <pageMargins left="0.5" right="0.5" top="0.5" bottom="0.5" header="0.5" footer="0.5"/>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dimension ref="A1:I73"/>
  <sheetViews>
    <sheetView zoomScalePageLayoutView="0" workbookViewId="0" topLeftCell="A1">
      <pane ySplit="7" topLeftCell="A8" activePane="bottomLeft" state="frozen"/>
      <selection pane="topLeft" activeCell="A1" sqref="A1:IV1"/>
      <selection pane="bottomLeft" activeCell="A1" sqref="A1:G1"/>
    </sheetView>
  </sheetViews>
  <sheetFormatPr defaultColWidth="12.7109375" defaultRowHeight="12" customHeight="1"/>
  <cols>
    <col min="1" max="1" width="12.7109375" style="6" customWidth="1"/>
    <col min="2" max="2" width="12.7109375" style="11" customWidth="1"/>
    <col min="3" max="8" width="12.7109375" style="19" customWidth="1"/>
    <col min="9" max="9" width="12.7109375" style="12" customWidth="1"/>
    <col min="10" max="16384" width="12.7109375" style="6" customWidth="1"/>
  </cols>
  <sheetData>
    <row r="1" spans="1:9" s="57" customFormat="1" ht="12" customHeight="1" thickBot="1">
      <c r="A1" s="223" t="s">
        <v>86</v>
      </c>
      <c r="B1" s="223"/>
      <c r="C1" s="223"/>
      <c r="D1" s="223"/>
      <c r="E1" s="223"/>
      <c r="F1" s="223"/>
      <c r="G1" s="223"/>
      <c r="H1" s="222" t="s">
        <v>16</v>
      </c>
      <c r="I1" s="222"/>
    </row>
    <row r="2" spans="1:9" ht="12" customHeight="1" thickTop="1">
      <c r="A2" s="232" t="s">
        <v>25</v>
      </c>
      <c r="B2" s="219" t="s">
        <v>27</v>
      </c>
      <c r="C2" s="20" t="s">
        <v>7</v>
      </c>
      <c r="D2" s="20"/>
      <c r="E2" s="20"/>
      <c r="F2" s="235" t="s">
        <v>17</v>
      </c>
      <c r="G2" s="236"/>
      <c r="H2" s="237" t="s">
        <v>77</v>
      </c>
      <c r="I2" s="238"/>
    </row>
    <row r="3" spans="1:9" ht="12" customHeight="1">
      <c r="A3" s="233"/>
      <c r="B3" s="220"/>
      <c r="C3" s="244" t="s">
        <v>99</v>
      </c>
      <c r="D3" s="250" t="s">
        <v>101</v>
      </c>
      <c r="E3" s="244" t="s">
        <v>102</v>
      </c>
      <c r="F3" s="241" t="s">
        <v>98</v>
      </c>
      <c r="G3" s="250" t="s">
        <v>100</v>
      </c>
      <c r="H3" s="239"/>
      <c r="I3" s="240"/>
    </row>
    <row r="4" spans="1:9" ht="12" customHeight="1">
      <c r="A4" s="233"/>
      <c r="B4" s="220"/>
      <c r="C4" s="245"/>
      <c r="D4" s="251"/>
      <c r="E4" s="245"/>
      <c r="F4" s="242"/>
      <c r="G4" s="251"/>
      <c r="H4" s="241" t="s">
        <v>11</v>
      </c>
      <c r="I4" s="247" t="s">
        <v>30</v>
      </c>
    </row>
    <row r="5" spans="1:9" ht="12" customHeight="1">
      <c r="A5" s="233"/>
      <c r="B5" s="220"/>
      <c r="C5" s="245"/>
      <c r="D5" s="251"/>
      <c r="E5" s="245"/>
      <c r="F5" s="242"/>
      <c r="G5" s="251"/>
      <c r="H5" s="242"/>
      <c r="I5" s="248"/>
    </row>
    <row r="6" spans="1:9" ht="12" customHeight="1">
      <c r="A6" s="234"/>
      <c r="B6" s="221"/>
      <c r="C6" s="246"/>
      <c r="D6" s="252"/>
      <c r="E6" s="246"/>
      <c r="F6" s="243"/>
      <c r="G6" s="252"/>
      <c r="H6" s="243"/>
      <c r="I6" s="249"/>
    </row>
    <row r="7" spans="1:9" ht="12" customHeight="1">
      <c r="A7" s="81"/>
      <c r="B7" s="94" t="s">
        <v>56</v>
      </c>
      <c r="C7" s="230" t="s">
        <v>64</v>
      </c>
      <c r="D7" s="231"/>
      <c r="E7" s="231"/>
      <c r="F7" s="231"/>
      <c r="G7" s="231"/>
      <c r="H7" s="231"/>
      <c r="I7" s="95" t="s">
        <v>13</v>
      </c>
    </row>
    <row r="8" spans="1:9" ht="12" customHeight="1">
      <c r="A8" s="22">
        <v>1960</v>
      </c>
      <c r="B8" s="60">
        <f>'[1]Pop'!J181</f>
        <v>180.76</v>
      </c>
      <c r="C8" s="38">
        <v>255596</v>
      </c>
      <c r="D8" s="38">
        <v>141</v>
      </c>
      <c r="E8" s="38">
        <f aca="true" t="shared" si="0" ref="E8:E55">C8+D8</f>
        <v>255737</v>
      </c>
      <c r="F8" s="38">
        <v>42135</v>
      </c>
      <c r="G8" s="38">
        <v>58</v>
      </c>
      <c r="H8" s="38">
        <f aca="true" t="shared" si="1" ref="H8:H54">E8-F8-G8</f>
        <v>213544</v>
      </c>
      <c r="I8" s="25">
        <f aca="true" t="shared" si="2" ref="I8:I54">IF(H8=0,0,IF(B8=0,0,H8/B8/10))</f>
        <v>118.1367559194512</v>
      </c>
    </row>
    <row r="9" spans="1:9" ht="12" customHeight="1">
      <c r="A9" s="28">
        <v>1961</v>
      </c>
      <c r="B9" s="59">
        <f>'[1]Pop'!J182</f>
        <v>183.742</v>
      </c>
      <c r="C9" s="41">
        <v>260709</v>
      </c>
      <c r="D9" s="41">
        <v>131</v>
      </c>
      <c r="E9" s="41">
        <f t="shared" si="0"/>
        <v>260840</v>
      </c>
      <c r="F9" s="41">
        <v>43528</v>
      </c>
      <c r="G9" s="41">
        <v>42</v>
      </c>
      <c r="H9" s="41">
        <f t="shared" si="1"/>
        <v>217270</v>
      </c>
      <c r="I9" s="29">
        <f t="shared" si="2"/>
        <v>118.24732505360778</v>
      </c>
    </row>
    <row r="10" spans="1:9" ht="12" customHeight="1">
      <c r="A10" s="28">
        <v>1962</v>
      </c>
      <c r="B10" s="59">
        <f>'[1]Pop'!J183</f>
        <v>186.59</v>
      </c>
      <c r="C10" s="41">
        <v>262403</v>
      </c>
      <c r="D10" s="41">
        <v>132</v>
      </c>
      <c r="E10" s="41">
        <f t="shared" si="0"/>
        <v>262535</v>
      </c>
      <c r="F10" s="41">
        <v>47719</v>
      </c>
      <c r="G10" s="41">
        <v>22</v>
      </c>
      <c r="H10" s="41">
        <f t="shared" si="1"/>
        <v>214794</v>
      </c>
      <c r="I10" s="29">
        <f t="shared" si="2"/>
        <v>115.1154938635511</v>
      </c>
    </row>
    <row r="11" spans="1:9" ht="12" customHeight="1">
      <c r="A11" s="28">
        <v>1963</v>
      </c>
      <c r="B11" s="59">
        <f>'[1]Pop'!J184</f>
        <v>189.3</v>
      </c>
      <c r="C11" s="41">
        <v>260291</v>
      </c>
      <c r="D11" s="41">
        <v>136</v>
      </c>
      <c r="E11" s="41">
        <f t="shared" si="0"/>
        <v>260427</v>
      </c>
      <c r="F11" s="41">
        <v>44498</v>
      </c>
      <c r="G11" s="41">
        <v>19</v>
      </c>
      <c r="H11" s="41">
        <f t="shared" si="1"/>
        <v>215910</v>
      </c>
      <c r="I11" s="29">
        <f t="shared" si="2"/>
        <v>114.05705229793978</v>
      </c>
    </row>
    <row r="12" spans="1:9" ht="12" customHeight="1">
      <c r="A12" s="28">
        <v>1964</v>
      </c>
      <c r="B12" s="59">
        <f>'[1]Pop'!J185</f>
        <v>191.927</v>
      </c>
      <c r="C12" s="41">
        <v>261905</v>
      </c>
      <c r="D12" s="41">
        <v>142</v>
      </c>
      <c r="E12" s="41">
        <f t="shared" si="0"/>
        <v>262047</v>
      </c>
      <c r="F12" s="41">
        <v>42328</v>
      </c>
      <c r="G12" s="41">
        <v>26</v>
      </c>
      <c r="H12" s="41">
        <f t="shared" si="1"/>
        <v>219693</v>
      </c>
      <c r="I12" s="29">
        <f t="shared" si="2"/>
        <v>114.4669587916239</v>
      </c>
    </row>
    <row r="13" spans="1:9" ht="12" customHeight="1">
      <c r="A13" s="28">
        <v>1965</v>
      </c>
      <c r="B13" s="59">
        <f>'[1]Pop'!J186</f>
        <v>194.347</v>
      </c>
      <c r="C13" s="41">
        <v>250591</v>
      </c>
      <c r="D13" s="41">
        <v>145</v>
      </c>
      <c r="E13" s="41">
        <f t="shared" si="0"/>
        <v>250736</v>
      </c>
      <c r="F13" s="41">
        <v>30597</v>
      </c>
      <c r="G13" s="41">
        <v>194</v>
      </c>
      <c r="H13" s="41">
        <f t="shared" si="1"/>
        <v>219945</v>
      </c>
      <c r="I13" s="29">
        <f t="shared" si="2"/>
        <v>113.17128641038967</v>
      </c>
    </row>
    <row r="14" spans="1:9" ht="12" customHeight="1">
      <c r="A14" s="22">
        <v>1966</v>
      </c>
      <c r="B14" s="60">
        <f>'[1]Pop'!J187</f>
        <v>196.599</v>
      </c>
      <c r="C14" s="38">
        <v>253176</v>
      </c>
      <c r="D14" s="38">
        <v>179</v>
      </c>
      <c r="E14" s="38">
        <f t="shared" si="0"/>
        <v>253355</v>
      </c>
      <c r="F14" s="38">
        <v>33091</v>
      </c>
      <c r="G14" s="38">
        <v>178</v>
      </c>
      <c r="H14" s="38">
        <f t="shared" si="1"/>
        <v>220086</v>
      </c>
      <c r="I14" s="25">
        <f t="shared" si="2"/>
        <v>111.94665283139793</v>
      </c>
    </row>
    <row r="15" spans="1:9" ht="12" customHeight="1">
      <c r="A15" s="22">
        <v>1967</v>
      </c>
      <c r="B15" s="60">
        <f>'[1]Pop'!J188</f>
        <v>198.752</v>
      </c>
      <c r="C15" s="38">
        <v>245390</v>
      </c>
      <c r="D15" s="38">
        <v>222</v>
      </c>
      <c r="E15" s="38">
        <f t="shared" si="0"/>
        <v>245612</v>
      </c>
      <c r="F15" s="38">
        <v>21056</v>
      </c>
      <c r="G15" s="38">
        <v>16</v>
      </c>
      <c r="H15" s="38">
        <f t="shared" si="1"/>
        <v>224540</v>
      </c>
      <c r="I15" s="25">
        <f t="shared" si="2"/>
        <v>112.97496377394944</v>
      </c>
    </row>
    <row r="16" spans="1:9" ht="12" customHeight="1">
      <c r="A16" s="22">
        <v>1968</v>
      </c>
      <c r="B16" s="60">
        <f>'[1]Pop'!J189</f>
        <v>200.745</v>
      </c>
      <c r="C16" s="38">
        <v>254310</v>
      </c>
      <c r="D16" s="38">
        <v>233</v>
      </c>
      <c r="E16" s="38">
        <f t="shared" si="0"/>
        <v>254543</v>
      </c>
      <c r="F16" s="38">
        <v>28068</v>
      </c>
      <c r="G16" s="38">
        <v>133</v>
      </c>
      <c r="H16" s="38">
        <f t="shared" si="1"/>
        <v>226342</v>
      </c>
      <c r="I16" s="25">
        <f t="shared" si="2"/>
        <v>112.75100251562928</v>
      </c>
    </row>
    <row r="17" spans="1:9" ht="12" customHeight="1">
      <c r="A17" s="22">
        <v>1969</v>
      </c>
      <c r="B17" s="60">
        <f>'[1]Pop'!J190</f>
        <v>202.736</v>
      </c>
      <c r="C17" s="38">
        <v>254194</v>
      </c>
      <c r="D17" s="38">
        <v>274</v>
      </c>
      <c r="E17" s="38">
        <f t="shared" si="0"/>
        <v>254468</v>
      </c>
      <c r="F17" s="38">
        <v>26333</v>
      </c>
      <c r="G17" s="38">
        <v>158</v>
      </c>
      <c r="H17" s="38">
        <f t="shared" si="1"/>
        <v>227977</v>
      </c>
      <c r="I17" s="25">
        <f t="shared" si="2"/>
        <v>112.45018151684951</v>
      </c>
    </row>
    <row r="18" spans="1:9" ht="12" customHeight="1">
      <c r="A18" s="22">
        <v>1970</v>
      </c>
      <c r="B18" s="60">
        <f>'[1]Pop'!J191</f>
        <v>205.089</v>
      </c>
      <c r="C18" s="38">
        <v>253094</v>
      </c>
      <c r="D18" s="38">
        <v>325</v>
      </c>
      <c r="E18" s="38">
        <f t="shared" si="0"/>
        <v>253419</v>
      </c>
      <c r="F18" s="38">
        <v>26054</v>
      </c>
      <c r="G18" s="38">
        <v>14</v>
      </c>
      <c r="H18" s="38">
        <f t="shared" si="1"/>
        <v>227351</v>
      </c>
      <c r="I18" s="25">
        <f t="shared" si="2"/>
        <v>110.85479962357806</v>
      </c>
    </row>
    <row r="19" spans="1:9" ht="12" customHeight="1">
      <c r="A19" s="28">
        <v>1971</v>
      </c>
      <c r="B19" s="59">
        <f>'[1]Pop'!J192</f>
        <v>207.692</v>
      </c>
      <c r="C19" s="41">
        <v>249810</v>
      </c>
      <c r="D19" s="41">
        <v>341</v>
      </c>
      <c r="E19" s="41">
        <f t="shared" si="0"/>
        <v>250151</v>
      </c>
      <c r="F19" s="41">
        <v>20685</v>
      </c>
      <c r="G19" s="41">
        <v>15</v>
      </c>
      <c r="H19" s="41">
        <f t="shared" si="1"/>
        <v>229451</v>
      </c>
      <c r="I19" s="29">
        <f t="shared" si="2"/>
        <v>110.4765710764016</v>
      </c>
    </row>
    <row r="20" spans="1:9" ht="12" customHeight="1">
      <c r="A20" s="28">
        <v>1972</v>
      </c>
      <c r="B20" s="59">
        <f>'[1]Pop'!J193</f>
        <v>209.924</v>
      </c>
      <c r="C20" s="41">
        <v>250441</v>
      </c>
      <c r="D20" s="41">
        <v>477</v>
      </c>
      <c r="E20" s="41">
        <f t="shared" si="0"/>
        <v>250918</v>
      </c>
      <c r="F20" s="41">
        <v>20335</v>
      </c>
      <c r="G20" s="41">
        <v>19</v>
      </c>
      <c r="H20" s="41">
        <f t="shared" si="1"/>
        <v>230564</v>
      </c>
      <c r="I20" s="29">
        <f t="shared" si="2"/>
        <v>109.83212972313791</v>
      </c>
    </row>
    <row r="21" spans="1:9" ht="12" customHeight="1">
      <c r="A21" s="28">
        <v>1973</v>
      </c>
      <c r="B21" s="59">
        <f>'[1]Pop'!J194</f>
        <v>211.939</v>
      </c>
      <c r="C21" s="41">
        <v>254661</v>
      </c>
      <c r="D21" s="41">
        <v>550</v>
      </c>
      <c r="E21" s="41">
        <f t="shared" si="0"/>
        <v>255211</v>
      </c>
      <c r="F21" s="41">
        <v>16107</v>
      </c>
      <c r="G21" s="41">
        <v>26</v>
      </c>
      <c r="H21" s="41">
        <f t="shared" si="1"/>
        <v>239078</v>
      </c>
      <c r="I21" s="29">
        <f t="shared" si="2"/>
        <v>112.80509958053969</v>
      </c>
    </row>
    <row r="22" spans="1:9" ht="12" customHeight="1">
      <c r="A22" s="28">
        <v>1974</v>
      </c>
      <c r="B22" s="59">
        <f>'[1]Pop'!J195</f>
        <v>213.898</v>
      </c>
      <c r="C22" s="41">
        <v>251097</v>
      </c>
      <c r="D22" s="41">
        <v>665</v>
      </c>
      <c r="E22" s="41">
        <f t="shared" si="0"/>
        <v>251762</v>
      </c>
      <c r="F22" s="41">
        <v>14453</v>
      </c>
      <c r="G22" s="41">
        <v>33</v>
      </c>
      <c r="H22" s="41">
        <f t="shared" si="1"/>
        <v>237276</v>
      </c>
      <c r="I22" s="29">
        <f t="shared" si="2"/>
        <v>110.92950845730209</v>
      </c>
    </row>
    <row r="23" spans="1:9" ht="12" customHeight="1">
      <c r="A23" s="28">
        <v>1975</v>
      </c>
      <c r="B23" s="59">
        <f>'[1]Pop'!J196</f>
        <v>215.981</v>
      </c>
      <c r="C23" s="41">
        <v>258985</v>
      </c>
      <c r="D23" s="41">
        <v>621</v>
      </c>
      <c r="E23" s="41">
        <f t="shared" si="0"/>
        <v>259606</v>
      </c>
      <c r="F23" s="41">
        <v>12364</v>
      </c>
      <c r="G23" s="41">
        <v>22</v>
      </c>
      <c r="H23" s="41">
        <f t="shared" si="1"/>
        <v>247220</v>
      </c>
      <c r="I23" s="29">
        <f t="shared" si="2"/>
        <v>114.46377227626503</v>
      </c>
    </row>
    <row r="24" spans="1:9" ht="12" customHeight="1">
      <c r="A24" s="22">
        <v>1976</v>
      </c>
      <c r="B24" s="60">
        <f>'[1]Pop'!J197</f>
        <v>218.086</v>
      </c>
      <c r="C24" s="38">
        <v>275077</v>
      </c>
      <c r="D24" s="38">
        <v>604</v>
      </c>
      <c r="E24" s="38">
        <f t="shared" si="0"/>
        <v>275681</v>
      </c>
      <c r="F24" s="38">
        <v>16064</v>
      </c>
      <c r="G24" s="38">
        <v>44</v>
      </c>
      <c r="H24" s="38">
        <f t="shared" si="1"/>
        <v>259573</v>
      </c>
      <c r="I24" s="25">
        <f t="shared" si="2"/>
        <v>119.02322936823086</v>
      </c>
    </row>
    <row r="25" spans="1:9" ht="12" customHeight="1">
      <c r="A25" s="22">
        <v>1977</v>
      </c>
      <c r="B25" s="60">
        <f>'[1]Pop'!J198</f>
        <v>220.289</v>
      </c>
      <c r="C25" s="38">
        <v>275784</v>
      </c>
      <c r="D25" s="38">
        <v>604</v>
      </c>
      <c r="E25" s="38">
        <f t="shared" si="0"/>
        <v>276388</v>
      </c>
      <c r="F25" s="38">
        <v>22053</v>
      </c>
      <c r="G25" s="38">
        <v>37</v>
      </c>
      <c r="H25" s="38">
        <f t="shared" si="1"/>
        <v>254298</v>
      </c>
      <c r="I25" s="25">
        <f t="shared" si="2"/>
        <v>115.43835597782913</v>
      </c>
    </row>
    <row r="26" spans="1:9" ht="12" customHeight="1">
      <c r="A26" s="22">
        <v>1978</v>
      </c>
      <c r="B26" s="60">
        <f>'[1]Pop'!J199</f>
        <v>222.629</v>
      </c>
      <c r="C26" s="38">
        <v>277950</v>
      </c>
      <c r="D26" s="38">
        <v>773</v>
      </c>
      <c r="E26" s="38">
        <f t="shared" si="0"/>
        <v>278723</v>
      </c>
      <c r="F26" s="38">
        <v>22170</v>
      </c>
      <c r="G26" s="38">
        <v>43</v>
      </c>
      <c r="H26" s="38">
        <f t="shared" si="1"/>
        <v>256510</v>
      </c>
      <c r="I26" s="25">
        <f t="shared" si="2"/>
        <v>115.21859236667281</v>
      </c>
    </row>
    <row r="27" spans="1:9" ht="12" customHeight="1">
      <c r="A27" s="22">
        <v>1979</v>
      </c>
      <c r="B27" s="60">
        <f>'[1]Pop'!J200</f>
        <v>225.106</v>
      </c>
      <c r="C27" s="38">
        <v>284051</v>
      </c>
      <c r="D27" s="38">
        <v>823</v>
      </c>
      <c r="E27" s="38">
        <f t="shared" si="0"/>
        <v>284874</v>
      </c>
      <c r="F27" s="38">
        <v>22927</v>
      </c>
      <c r="G27" s="38">
        <v>86</v>
      </c>
      <c r="H27" s="38">
        <f t="shared" si="1"/>
        <v>261861</v>
      </c>
      <c r="I27" s="25">
        <f t="shared" si="2"/>
        <v>116.32786331772589</v>
      </c>
    </row>
    <row r="28" spans="1:9" ht="12" customHeight="1">
      <c r="A28" s="22">
        <v>1980</v>
      </c>
      <c r="B28" s="60">
        <f>'[1]Pop'!J201</f>
        <v>227.726</v>
      </c>
      <c r="C28" s="38">
        <v>282655</v>
      </c>
      <c r="D28" s="38">
        <v>904</v>
      </c>
      <c r="E28" s="38">
        <f t="shared" si="0"/>
        <v>283559</v>
      </c>
      <c r="F28" s="38">
        <v>17378</v>
      </c>
      <c r="G28" s="38">
        <v>54</v>
      </c>
      <c r="H28" s="38">
        <f t="shared" si="1"/>
        <v>266127</v>
      </c>
      <c r="I28" s="25">
        <f t="shared" si="2"/>
        <v>116.86280881410116</v>
      </c>
    </row>
    <row r="29" spans="1:9" ht="12" customHeight="1">
      <c r="A29" s="28">
        <v>1981</v>
      </c>
      <c r="B29" s="59">
        <f>'[1]Pop'!J202</f>
        <v>230.008</v>
      </c>
      <c r="C29" s="41">
        <v>283996</v>
      </c>
      <c r="D29" s="41">
        <v>1166</v>
      </c>
      <c r="E29" s="41">
        <f t="shared" si="0"/>
        <v>285162</v>
      </c>
      <c r="F29" s="41">
        <v>18655</v>
      </c>
      <c r="G29" s="41">
        <v>84</v>
      </c>
      <c r="H29" s="41">
        <f t="shared" si="1"/>
        <v>266423</v>
      </c>
      <c r="I29" s="29">
        <f t="shared" si="2"/>
        <v>115.83205801537338</v>
      </c>
    </row>
    <row r="30" spans="1:9" ht="12" customHeight="1">
      <c r="A30" s="28">
        <v>1982</v>
      </c>
      <c r="B30" s="59">
        <f>'[1]Pop'!J203</f>
        <v>232.218</v>
      </c>
      <c r="C30" s="41">
        <v>290907</v>
      </c>
      <c r="D30" s="41">
        <v>1496</v>
      </c>
      <c r="E30" s="41">
        <f t="shared" si="0"/>
        <v>292403</v>
      </c>
      <c r="F30" s="41">
        <v>20926</v>
      </c>
      <c r="G30" s="41">
        <v>154</v>
      </c>
      <c r="H30" s="41">
        <f t="shared" si="1"/>
        <v>271323</v>
      </c>
      <c r="I30" s="29">
        <f t="shared" si="2"/>
        <v>116.83977986202619</v>
      </c>
    </row>
    <row r="31" spans="1:9" ht="12" customHeight="1">
      <c r="A31" s="28">
        <v>1983</v>
      </c>
      <c r="B31" s="59">
        <f>'[1]Pop'!J204</f>
        <v>234.333</v>
      </c>
      <c r="C31" s="41">
        <v>311587</v>
      </c>
      <c r="D31" s="41">
        <v>1590</v>
      </c>
      <c r="E31" s="41">
        <f t="shared" si="0"/>
        <v>313177</v>
      </c>
      <c r="F31" s="41">
        <v>37315</v>
      </c>
      <c r="G31" s="41">
        <v>150</v>
      </c>
      <c r="H31" s="41">
        <f t="shared" si="1"/>
        <v>275712</v>
      </c>
      <c r="I31" s="29">
        <f t="shared" si="2"/>
        <v>117.65820435021956</v>
      </c>
    </row>
    <row r="32" spans="1:9" ht="12" customHeight="1">
      <c r="A32" s="28">
        <v>1984</v>
      </c>
      <c r="B32" s="59">
        <f>'[1]Pop'!J205</f>
        <v>236.394</v>
      </c>
      <c r="C32" s="41">
        <v>299832</v>
      </c>
      <c r="D32" s="41">
        <v>2028</v>
      </c>
      <c r="E32" s="41">
        <f t="shared" si="0"/>
        <v>301860</v>
      </c>
      <c r="F32" s="41">
        <v>20178.93292128</v>
      </c>
      <c r="G32" s="41">
        <v>161.5915998468</v>
      </c>
      <c r="H32" s="41">
        <f t="shared" si="1"/>
        <v>281519.47547887324</v>
      </c>
      <c r="I32" s="29">
        <f t="shared" si="2"/>
        <v>119.08909510346</v>
      </c>
    </row>
    <row r="33" spans="1:9" ht="12" customHeight="1">
      <c r="A33" s="28">
        <v>1985</v>
      </c>
      <c r="B33" s="59">
        <f>'[1]Pop'!J206</f>
        <v>238.506</v>
      </c>
      <c r="C33" s="41">
        <v>313815</v>
      </c>
      <c r="D33" s="41">
        <v>2087</v>
      </c>
      <c r="E33" s="41">
        <f t="shared" si="0"/>
        <v>315902</v>
      </c>
      <c r="F33" s="41">
        <v>18613.52176608</v>
      </c>
      <c r="G33" s="41">
        <v>142.9485234516</v>
      </c>
      <c r="H33" s="41">
        <f t="shared" si="1"/>
        <v>297145.5297104684</v>
      </c>
      <c r="I33" s="29">
        <f t="shared" si="2"/>
        <v>124.58618638963733</v>
      </c>
    </row>
    <row r="34" spans="1:9" ht="12" customHeight="1">
      <c r="A34" s="22">
        <v>1986</v>
      </c>
      <c r="B34" s="60">
        <f>'[1]Pop'!J207</f>
        <v>240.683</v>
      </c>
      <c r="C34" s="38">
        <v>326316</v>
      </c>
      <c r="D34" s="38">
        <v>2252</v>
      </c>
      <c r="E34" s="38">
        <f t="shared" si="0"/>
        <v>328568</v>
      </c>
      <c r="F34" s="38">
        <v>26160.1912224</v>
      </c>
      <c r="G34" s="38">
        <v>124.4517455448</v>
      </c>
      <c r="H34" s="38">
        <f t="shared" si="1"/>
        <v>302283.3570320552</v>
      </c>
      <c r="I34" s="25">
        <f t="shared" si="2"/>
        <v>125.59397923079537</v>
      </c>
    </row>
    <row r="35" spans="1:9" ht="12" customHeight="1">
      <c r="A35" s="22">
        <v>1987</v>
      </c>
      <c r="B35" s="60">
        <f>'[1]Pop'!J208</f>
        <v>242.843</v>
      </c>
      <c r="C35" s="38">
        <v>341565</v>
      </c>
      <c r="D35" s="38">
        <v>2663</v>
      </c>
      <c r="E35" s="38">
        <f t="shared" si="0"/>
        <v>344228</v>
      </c>
      <c r="F35" s="38">
        <v>28880.07336432</v>
      </c>
      <c r="G35" s="38">
        <v>143.9537139216</v>
      </c>
      <c r="H35" s="38">
        <f t="shared" si="1"/>
        <v>315203.9729217584</v>
      </c>
      <c r="I35" s="25">
        <f t="shared" si="2"/>
        <v>129.79742999458844</v>
      </c>
    </row>
    <row r="36" spans="1:9" ht="12" customHeight="1">
      <c r="A36" s="22">
        <v>1988</v>
      </c>
      <c r="B36" s="60">
        <f>'[1]Pop'!J209</f>
        <v>245.061</v>
      </c>
      <c r="C36" s="38">
        <v>344154</v>
      </c>
      <c r="D36" s="38">
        <v>2727</v>
      </c>
      <c r="E36" s="38">
        <f t="shared" si="0"/>
        <v>346881</v>
      </c>
      <c r="F36" s="38">
        <v>24097.35233952</v>
      </c>
      <c r="G36" s="38">
        <v>184.6322911584</v>
      </c>
      <c r="H36" s="38">
        <f t="shared" si="1"/>
        <v>322599.01536932157</v>
      </c>
      <c r="I36" s="25">
        <f t="shared" si="2"/>
        <v>131.6402917515727</v>
      </c>
    </row>
    <row r="37" spans="1:9" ht="12" customHeight="1">
      <c r="A37" s="22">
        <v>1989</v>
      </c>
      <c r="B37" s="60">
        <f>'[1]Pop'!J210</f>
        <v>247.387</v>
      </c>
      <c r="C37" s="42">
        <v>342762</v>
      </c>
      <c r="D37" s="42">
        <v>3201.98074673553</v>
      </c>
      <c r="E37" s="38">
        <f t="shared" si="0"/>
        <v>345963.9807467355</v>
      </c>
      <c r="F37" s="42">
        <v>26332.218532751773</v>
      </c>
      <c r="G37" s="42">
        <v>201.08759566667996</v>
      </c>
      <c r="H37" s="38">
        <f t="shared" si="1"/>
        <v>319430.67461831705</v>
      </c>
      <c r="I37" s="25">
        <f t="shared" si="2"/>
        <v>129.1218514385627</v>
      </c>
    </row>
    <row r="38" spans="1:9" ht="12" customHeight="1">
      <c r="A38" s="22">
        <v>1990</v>
      </c>
      <c r="B38" s="60">
        <f>'[1]Pop'!J211</f>
        <v>250.181</v>
      </c>
      <c r="C38" s="42">
        <v>354348</v>
      </c>
      <c r="D38" s="42">
        <v>3460.9390683578818</v>
      </c>
      <c r="E38" s="38">
        <f t="shared" si="0"/>
        <v>357808.93906835787</v>
      </c>
      <c r="F38" s="42">
        <v>18340.73215903725</v>
      </c>
      <c r="G38" s="42">
        <v>304.99320045653405</v>
      </c>
      <c r="H38" s="38">
        <f t="shared" si="1"/>
        <v>339163.21370886406</v>
      </c>
      <c r="I38" s="25">
        <f t="shared" si="2"/>
        <v>135.56713487789403</v>
      </c>
    </row>
    <row r="39" spans="1:9" ht="12" customHeight="1">
      <c r="A39" s="28">
        <v>1991</v>
      </c>
      <c r="B39" s="59">
        <f>'[1]Pop'!J212</f>
        <v>253.53</v>
      </c>
      <c r="C39" s="44">
        <v>362311</v>
      </c>
      <c r="D39" s="44">
        <v>3890.868959081874</v>
      </c>
      <c r="E39" s="41">
        <f t="shared" si="0"/>
        <v>366201.8689590819</v>
      </c>
      <c r="F39" s="44">
        <v>21630.43946873424</v>
      </c>
      <c r="G39" s="44">
        <v>556.588303057146</v>
      </c>
      <c r="H39" s="41">
        <f t="shared" si="1"/>
        <v>344014.8411872905</v>
      </c>
      <c r="I39" s="29">
        <f t="shared" si="2"/>
        <v>135.68999376298288</v>
      </c>
    </row>
    <row r="40" spans="1:9" ht="12" customHeight="1">
      <c r="A40" s="28">
        <v>1992</v>
      </c>
      <c r="B40" s="59">
        <f>'[1]Pop'!J213</f>
        <v>256.922</v>
      </c>
      <c r="C40" s="44">
        <v>370829</v>
      </c>
      <c r="D40" s="44">
        <v>4831.691741816778</v>
      </c>
      <c r="E40" s="41">
        <f t="shared" si="0"/>
        <v>375660.69174181676</v>
      </c>
      <c r="F40" s="44">
        <v>20194.303465070552</v>
      </c>
      <c r="G40" s="44">
        <v>787.289976815298</v>
      </c>
      <c r="H40" s="41">
        <f t="shared" si="1"/>
        <v>354679.0982999309</v>
      </c>
      <c r="I40" s="29">
        <f t="shared" si="2"/>
        <v>138.04932948518652</v>
      </c>
    </row>
    <row r="41" spans="1:9" ht="12" customHeight="1">
      <c r="A41" s="28">
        <v>1993</v>
      </c>
      <c r="B41" s="59">
        <f>'[1]Pop'!J214</f>
        <v>260.282</v>
      </c>
      <c r="C41" s="44">
        <v>387419</v>
      </c>
      <c r="D41" s="44">
        <v>5974.982897398966</v>
      </c>
      <c r="E41" s="41">
        <f t="shared" si="0"/>
        <v>393393.982897399</v>
      </c>
      <c r="F41" s="44">
        <v>22725.707616821564</v>
      </c>
      <c r="G41" s="44">
        <v>686.835135503868</v>
      </c>
      <c r="H41" s="41">
        <f t="shared" si="1"/>
        <v>369981.4401450736</v>
      </c>
      <c r="I41" s="29">
        <f t="shared" si="2"/>
        <v>142.14637975160542</v>
      </c>
    </row>
    <row r="42" spans="1:9" ht="12" customHeight="1">
      <c r="A42" s="28">
        <v>1994</v>
      </c>
      <c r="B42" s="59">
        <f>'[1]Pop'!J215</f>
        <v>263.455</v>
      </c>
      <c r="C42" s="44">
        <v>392519</v>
      </c>
      <c r="D42" s="44">
        <v>8686.615123069787</v>
      </c>
      <c r="E42" s="41">
        <f t="shared" si="0"/>
        <v>401205.6151230698</v>
      </c>
      <c r="F42" s="44">
        <v>23801.30587956321</v>
      </c>
      <c r="G42" s="44">
        <v>810.7474478802361</v>
      </c>
      <c r="H42" s="41">
        <f t="shared" si="1"/>
        <v>376593.56179562636</v>
      </c>
      <c r="I42" s="29">
        <f t="shared" si="2"/>
        <v>142.94416951495563</v>
      </c>
    </row>
    <row r="43" spans="1:9" ht="12" customHeight="1">
      <c r="A43" s="28">
        <v>1995</v>
      </c>
      <c r="B43" s="59">
        <f>'[1]Pop'!J216</f>
        <v>266.588</v>
      </c>
      <c r="C43" s="44">
        <v>388689</v>
      </c>
      <c r="D43" s="44">
        <v>8918.12666494005</v>
      </c>
      <c r="E43" s="41">
        <f t="shared" si="0"/>
        <v>397607.12666494003</v>
      </c>
      <c r="F43" s="44">
        <v>23615.249709430485</v>
      </c>
      <c r="G43" s="44">
        <v>857.457712847928</v>
      </c>
      <c r="H43" s="41">
        <f t="shared" si="1"/>
        <v>373134.4192426616</v>
      </c>
      <c r="I43" s="29">
        <f t="shared" si="2"/>
        <v>139.96669739172867</v>
      </c>
    </row>
    <row r="44" spans="1:9" ht="12" customHeight="1">
      <c r="A44" s="22">
        <v>1996</v>
      </c>
      <c r="B44" s="60">
        <f>'[1]Pop'!J217</f>
        <v>269.714</v>
      </c>
      <c r="C44" s="42">
        <v>397776</v>
      </c>
      <c r="D44" s="42">
        <v>8574.500165104313</v>
      </c>
      <c r="E44" s="38">
        <f t="shared" si="0"/>
        <v>406350.5001651043</v>
      </c>
      <c r="F44" s="42">
        <v>10651.100352768539</v>
      </c>
      <c r="G44" s="42">
        <v>881.453244104622</v>
      </c>
      <c r="H44" s="38">
        <f t="shared" si="1"/>
        <v>394817.9465682311</v>
      </c>
      <c r="I44" s="25">
        <f t="shared" si="2"/>
        <v>146.38392763009375</v>
      </c>
    </row>
    <row r="45" spans="1:9" ht="12" customHeight="1">
      <c r="A45" s="22">
        <v>1997</v>
      </c>
      <c r="B45" s="60">
        <f>'[1]Pop'!J218</f>
        <v>272.958</v>
      </c>
      <c r="C45" s="42">
        <v>404143</v>
      </c>
      <c r="D45" s="42">
        <v>8681.423743909987</v>
      </c>
      <c r="E45" s="38">
        <f t="shared" si="0"/>
        <v>412824.42374391</v>
      </c>
      <c r="F45" s="42">
        <v>11038.048678774448</v>
      </c>
      <c r="G45" s="42">
        <v>1167.110735909178</v>
      </c>
      <c r="H45" s="38">
        <f t="shared" si="1"/>
        <v>400619.26432922634</v>
      </c>
      <c r="I45" s="25">
        <f t="shared" si="2"/>
        <v>146.76956320357942</v>
      </c>
    </row>
    <row r="46" spans="1:9" ht="12" customHeight="1">
      <c r="A46" s="22">
        <v>1998</v>
      </c>
      <c r="B46" s="60">
        <f>'[1]Pop'!J219</f>
        <v>276.154</v>
      </c>
      <c r="C46" s="42">
        <v>398914</v>
      </c>
      <c r="D46" s="42">
        <v>9745.298771652544</v>
      </c>
      <c r="E46" s="38">
        <f t="shared" si="0"/>
        <v>408659.29877165257</v>
      </c>
      <c r="F46" s="42">
        <v>12413.476122179285</v>
      </c>
      <c r="G46" s="42">
        <v>1353.1646793730679</v>
      </c>
      <c r="H46" s="38">
        <f t="shared" si="1"/>
        <v>394892.6579701002</v>
      </c>
      <c r="I46" s="25">
        <f t="shared" si="2"/>
        <v>142.99726166200747</v>
      </c>
    </row>
    <row r="47" spans="1:9" ht="12" customHeight="1">
      <c r="A47" s="22">
        <v>1999</v>
      </c>
      <c r="B47" s="60">
        <f>'[1]Pop'!J220</f>
        <v>279.328</v>
      </c>
      <c r="C47" s="42">
        <v>411968</v>
      </c>
      <c r="D47" s="42">
        <v>9295.35800660533</v>
      </c>
      <c r="E47" s="38">
        <f t="shared" si="0"/>
        <v>421263.35800660535</v>
      </c>
      <c r="F47" s="42">
        <v>17498.5540460894</v>
      </c>
      <c r="G47" s="42">
        <v>1632.67881393292</v>
      </c>
      <c r="H47" s="38">
        <f t="shared" si="1"/>
        <v>402132.125146583</v>
      </c>
      <c r="I47" s="25">
        <f t="shared" si="2"/>
        <v>143.96413003586574</v>
      </c>
    </row>
    <row r="48" spans="1:9" ht="12" customHeight="1">
      <c r="A48" s="22">
        <v>2000</v>
      </c>
      <c r="B48" s="60">
        <f>'[1]Pop'!J221</f>
        <v>282.398</v>
      </c>
      <c r="C48" s="42">
        <v>421270</v>
      </c>
      <c r="D48" s="42">
        <v>9665.94805496546</v>
      </c>
      <c r="E48" s="38">
        <f t="shared" si="0"/>
        <v>430935.94805496547</v>
      </c>
      <c r="F48" s="42">
        <v>16004.5305172458</v>
      </c>
      <c r="G48" s="42">
        <v>1692.89417806991</v>
      </c>
      <c r="H48" s="38">
        <f t="shared" si="1"/>
        <v>413238.52335964976</v>
      </c>
      <c r="I48" s="25">
        <f t="shared" si="2"/>
        <v>146.3319582148775</v>
      </c>
    </row>
    <row r="49" spans="1:9" ht="12" customHeight="1">
      <c r="A49" s="28">
        <v>2001</v>
      </c>
      <c r="B49" s="59">
        <f>'[1]Pop'!J222</f>
        <v>285.225</v>
      </c>
      <c r="C49" s="44">
        <v>404521</v>
      </c>
      <c r="D49" s="44">
        <v>10130.4913803123</v>
      </c>
      <c r="E49" s="41">
        <f t="shared" si="0"/>
        <v>414651.4913803123</v>
      </c>
      <c r="F49" s="44">
        <v>10507.2649100484</v>
      </c>
      <c r="G49" s="44">
        <v>1694.97044754214</v>
      </c>
      <c r="H49" s="41">
        <f t="shared" si="1"/>
        <v>402449.25602272176</v>
      </c>
      <c r="I49" s="29">
        <f t="shared" si="2"/>
        <v>141.09887142526838</v>
      </c>
    </row>
    <row r="50" spans="1:9" ht="12" customHeight="1">
      <c r="A50" s="28">
        <v>2002</v>
      </c>
      <c r="B50" s="59">
        <f>'[1]Pop'!J223</f>
        <v>287.955</v>
      </c>
      <c r="C50" s="44">
        <v>394700</v>
      </c>
      <c r="D50" s="44">
        <v>11291.3547228362</v>
      </c>
      <c r="E50" s="41">
        <f t="shared" si="0"/>
        <v>405991.3547228362</v>
      </c>
      <c r="F50" s="44">
        <v>9226.34304568401</v>
      </c>
      <c r="G50" s="44">
        <v>2683.25198666366</v>
      </c>
      <c r="H50" s="41">
        <f t="shared" si="1"/>
        <v>394081.7596904885</v>
      </c>
      <c r="I50" s="29">
        <f t="shared" si="2"/>
        <v>136.85532798197238</v>
      </c>
    </row>
    <row r="51" spans="1:9" ht="12" customHeight="1">
      <c r="A51" s="28">
        <v>2003</v>
      </c>
      <c r="B51" s="59">
        <f>'[1]Pop'!J224</f>
        <v>290.626</v>
      </c>
      <c r="C51" s="44">
        <v>396215</v>
      </c>
      <c r="D51" s="44">
        <v>11145.4275562395</v>
      </c>
      <c r="E51" s="41">
        <f t="shared" si="0"/>
        <v>407360.4275562395</v>
      </c>
      <c r="F51" s="44">
        <v>5767.93636116807</v>
      </c>
      <c r="G51" s="44">
        <v>3953.4990022602</v>
      </c>
      <c r="H51" s="41">
        <f t="shared" si="1"/>
        <v>397638.9921928112</v>
      </c>
      <c r="I51" s="29">
        <f t="shared" si="2"/>
        <v>136.82154803521064</v>
      </c>
    </row>
    <row r="52" spans="1:9" s="8" customFormat="1" ht="12" customHeight="1">
      <c r="A52" s="28">
        <v>2004</v>
      </c>
      <c r="B52" s="59">
        <f>'[1]Pop'!J225</f>
        <v>293.262</v>
      </c>
      <c r="C52" s="44">
        <v>393925</v>
      </c>
      <c r="D52" s="44">
        <v>10725.9492741989</v>
      </c>
      <c r="E52" s="41">
        <f t="shared" si="0"/>
        <v>404650.9492741989</v>
      </c>
      <c r="F52" s="44">
        <v>5152.40967752252</v>
      </c>
      <c r="G52" s="44">
        <v>4661.76445834831</v>
      </c>
      <c r="H52" s="41">
        <f t="shared" si="1"/>
        <v>394836.775138328</v>
      </c>
      <c r="I52" s="29">
        <f t="shared" si="2"/>
        <v>134.63618714266698</v>
      </c>
    </row>
    <row r="53" spans="1:9" s="8" customFormat="1" ht="12" customHeight="1">
      <c r="A53" s="28">
        <v>2005</v>
      </c>
      <c r="B53" s="59">
        <f>'[1]Pop'!J226</f>
        <v>295.993</v>
      </c>
      <c r="C53" s="44">
        <v>394973</v>
      </c>
      <c r="D53" s="44">
        <v>11261.9199246546</v>
      </c>
      <c r="E53" s="41">
        <f t="shared" si="0"/>
        <v>406234.9199246546</v>
      </c>
      <c r="F53" s="44">
        <v>3746.66230200837</v>
      </c>
      <c r="G53" s="44">
        <v>4740.585051485</v>
      </c>
      <c r="H53" s="41">
        <f t="shared" si="1"/>
        <v>397747.67257116124</v>
      </c>
      <c r="I53" s="29">
        <f t="shared" si="2"/>
        <v>134.3773915501925</v>
      </c>
    </row>
    <row r="54" spans="1:9" s="8" customFormat="1" ht="12" customHeight="1">
      <c r="A54" s="22">
        <v>2006</v>
      </c>
      <c r="B54" s="60">
        <f>'[1]Pop'!J227</f>
        <v>298.818</v>
      </c>
      <c r="C54" s="42">
        <v>403391</v>
      </c>
      <c r="D54" s="42">
        <v>11739.9179294518</v>
      </c>
      <c r="E54" s="38">
        <f t="shared" si="0"/>
        <v>415130.9179294518</v>
      </c>
      <c r="F54" s="42">
        <v>3411.68969544932</v>
      </c>
      <c r="G54" s="42">
        <v>5866.94214813697</v>
      </c>
      <c r="H54" s="38">
        <f t="shared" si="1"/>
        <v>405852.2860858655</v>
      </c>
      <c r="I54" s="25">
        <f t="shared" si="2"/>
        <v>135.81922310097303</v>
      </c>
    </row>
    <row r="55" spans="1:9" s="8" customFormat="1" ht="12" customHeight="1">
      <c r="A55" s="22">
        <v>2007</v>
      </c>
      <c r="B55" s="60">
        <f>'[1]Pop'!J228</f>
        <v>301.696</v>
      </c>
      <c r="C55" s="42">
        <v>418836</v>
      </c>
      <c r="D55" s="42">
        <v>11511.2546717959</v>
      </c>
      <c r="E55" s="38">
        <f t="shared" si="0"/>
        <v>430347.2546717959</v>
      </c>
      <c r="F55" s="42">
        <v>6706.50150012944</v>
      </c>
      <c r="G55" s="42">
        <v>6485.95795569418</v>
      </c>
      <c r="H55" s="38">
        <f aca="true" t="shared" si="3" ref="H55:H60">E55-F55-G55</f>
        <v>417154.79521597223</v>
      </c>
      <c r="I55" s="25">
        <f aca="true" t="shared" si="4" ref="I55:I60">IF(H55=0,0,IF(B55=0,0,H55/B55/10))</f>
        <v>138.26991249999077</v>
      </c>
    </row>
    <row r="56" spans="1:9" s="8" customFormat="1" ht="12" customHeight="1">
      <c r="A56" s="22">
        <v>2008</v>
      </c>
      <c r="B56" s="60">
        <f>'[1]Pop'!J229</f>
        <v>304.543</v>
      </c>
      <c r="C56" s="42">
        <v>416283</v>
      </c>
      <c r="D56" s="42">
        <v>10821.6945345735</v>
      </c>
      <c r="E56" s="38">
        <f aca="true" t="shared" si="5" ref="E56:E67">C56+D56</f>
        <v>427104.6945345735</v>
      </c>
      <c r="F56" s="43">
        <v>4925.18367947818</v>
      </c>
      <c r="G56" s="43">
        <v>6178.99869484919</v>
      </c>
      <c r="H56" s="38">
        <f t="shared" si="3"/>
        <v>416000.5121602461</v>
      </c>
      <c r="I56" s="25">
        <f t="shared" si="4"/>
        <v>136.598284038788</v>
      </c>
    </row>
    <row r="57" spans="1:9" s="8" customFormat="1" ht="12" customHeight="1">
      <c r="A57" s="22">
        <v>2009</v>
      </c>
      <c r="B57" s="60">
        <f>'[1]Pop'!J230</f>
        <v>307.24</v>
      </c>
      <c r="C57" s="42">
        <v>414658</v>
      </c>
      <c r="D57" s="42">
        <v>10312.7333769772</v>
      </c>
      <c r="E57" s="38">
        <f t="shared" si="5"/>
        <v>424970.7333769772</v>
      </c>
      <c r="F57" s="43">
        <v>5910.51192821096</v>
      </c>
      <c r="G57" s="43">
        <v>5337.78420039355</v>
      </c>
      <c r="H57" s="38">
        <f t="shared" si="3"/>
        <v>413722.4372483727</v>
      </c>
      <c r="I57" s="25">
        <f t="shared" si="4"/>
        <v>134.65773898202468</v>
      </c>
    </row>
    <row r="58" spans="1:9" s="8" customFormat="1" ht="12" customHeight="1">
      <c r="A58" s="22">
        <v>2010</v>
      </c>
      <c r="B58" s="60">
        <f>'[1]Pop'!J231</f>
        <v>309.808</v>
      </c>
      <c r="C58" s="42">
        <v>417396</v>
      </c>
      <c r="D58" s="42">
        <v>11206.1987498264</v>
      </c>
      <c r="E58" s="38">
        <f t="shared" si="5"/>
        <v>428602.1987498264</v>
      </c>
      <c r="F58" s="43">
        <v>7004.34969510919</v>
      </c>
      <c r="G58" s="43">
        <v>3930.49050258775</v>
      </c>
      <c r="H58" s="38">
        <f t="shared" si="3"/>
        <v>417667.3585521295</v>
      </c>
      <c r="I58" s="25">
        <f t="shared" si="4"/>
        <v>134.81490424783397</v>
      </c>
    </row>
    <row r="59" spans="1:9" s="8" customFormat="1" ht="12" customHeight="1">
      <c r="A59" s="28">
        <v>2011</v>
      </c>
      <c r="B59" s="78">
        <f>'[1]Pop'!J232</f>
        <v>312.172</v>
      </c>
      <c r="C59" s="44">
        <v>411745</v>
      </c>
      <c r="D59" s="44">
        <v>11698.0211272379</v>
      </c>
      <c r="E59" s="41">
        <f t="shared" si="5"/>
        <v>423443.0211272379</v>
      </c>
      <c r="F59" s="100">
        <v>6309.04069581015</v>
      </c>
      <c r="G59" s="100">
        <v>3615.41278515694</v>
      </c>
      <c r="H59" s="41">
        <f t="shared" si="3"/>
        <v>413518.5676462708</v>
      </c>
      <c r="I59" s="29">
        <f t="shared" si="4"/>
        <v>132.46497688654676</v>
      </c>
    </row>
    <row r="60" spans="1:9" s="8" customFormat="1" ht="12" customHeight="1">
      <c r="A60" s="68">
        <v>2012</v>
      </c>
      <c r="B60" s="69">
        <f>'[1]Pop'!J233</f>
        <v>314.499</v>
      </c>
      <c r="C60" s="101">
        <v>420365</v>
      </c>
      <c r="D60" s="101">
        <v>11991.2357787143</v>
      </c>
      <c r="E60" s="102">
        <f t="shared" si="5"/>
        <v>432356.2357787143</v>
      </c>
      <c r="F60" s="103">
        <v>5996.91891431519</v>
      </c>
      <c r="G60" s="103">
        <v>3893.97379522813</v>
      </c>
      <c r="H60" s="102">
        <f t="shared" si="3"/>
        <v>422465.343069171</v>
      </c>
      <c r="I60" s="70">
        <f t="shared" si="4"/>
        <v>134.32963000491924</v>
      </c>
    </row>
    <row r="61" spans="1:9" s="8" customFormat="1" ht="12" customHeight="1">
      <c r="A61" s="68">
        <v>2013</v>
      </c>
      <c r="B61" s="69">
        <f>'[1]Pop'!J234</f>
        <v>316.839</v>
      </c>
      <c r="C61" s="101">
        <v>424550</v>
      </c>
      <c r="D61" s="101">
        <v>12281.4820822296</v>
      </c>
      <c r="E61" s="102">
        <f t="shared" si="5"/>
        <v>436831.4820822296</v>
      </c>
      <c r="F61" s="103">
        <v>5273.51122836125</v>
      </c>
      <c r="G61" s="103">
        <v>3755.08495242054</v>
      </c>
      <c r="H61" s="102">
        <f aca="true" t="shared" si="6" ref="H61:H67">E61-F61-G61</f>
        <v>427802.8859014478</v>
      </c>
      <c r="I61" s="70">
        <f aca="true" t="shared" si="7" ref="I61:I67">IF(H61=0,0,IF(B61=0,0,H61/B61/10))</f>
        <v>135.02216769445926</v>
      </c>
    </row>
    <row r="62" spans="1:9" s="8" customFormat="1" ht="12" customHeight="1">
      <c r="A62" s="68">
        <v>2014</v>
      </c>
      <c r="B62" s="69">
        <f>'[1]Pop'!J235</f>
        <v>319.173</v>
      </c>
      <c r="C62" s="101">
        <v>424949</v>
      </c>
      <c r="D62" s="101">
        <v>13859.281159642</v>
      </c>
      <c r="E62" s="102">
        <f t="shared" si="5"/>
        <v>438808.281159642</v>
      </c>
      <c r="F62" s="103">
        <v>5303.01370845671</v>
      </c>
      <c r="G62" s="103">
        <v>3663.84876255724</v>
      </c>
      <c r="H62" s="102">
        <f t="shared" si="6"/>
        <v>429841.418688628</v>
      </c>
      <c r="I62" s="70">
        <f t="shared" si="7"/>
        <v>134.67349014128013</v>
      </c>
    </row>
    <row r="63" spans="1:9" s="8" customFormat="1" ht="12" customHeight="1">
      <c r="A63" s="68">
        <v>2015</v>
      </c>
      <c r="B63" s="69">
        <f>'[1]Pop'!J236</f>
        <v>322.997347</v>
      </c>
      <c r="C63" s="101">
        <v>424910</v>
      </c>
      <c r="D63" s="101">
        <v>14753.1740529058</v>
      </c>
      <c r="E63" s="102">
        <f t="shared" si="5"/>
        <v>439663.1740529058</v>
      </c>
      <c r="F63" s="103">
        <v>6376.49063924018</v>
      </c>
      <c r="G63" s="103">
        <v>3566.6286096632</v>
      </c>
      <c r="H63" s="102">
        <f t="shared" si="6"/>
        <v>429720.0548040024</v>
      </c>
      <c r="I63" s="70">
        <f t="shared" si="7"/>
        <v>133.04135739666074</v>
      </c>
    </row>
    <row r="64" spans="1:9" s="8" customFormat="1" ht="12" customHeight="1">
      <c r="A64" s="123">
        <v>2016</v>
      </c>
      <c r="B64" s="129">
        <f>'[1]Pop'!J237</f>
        <v>325.487440085536</v>
      </c>
      <c r="C64" s="130">
        <v>423846</v>
      </c>
      <c r="D64" s="130">
        <v>15038.1651975296</v>
      </c>
      <c r="E64" s="131">
        <f t="shared" si="5"/>
        <v>438884.1651975296</v>
      </c>
      <c r="F64" s="132">
        <v>7367.63917982187</v>
      </c>
      <c r="G64" s="132">
        <v>2973.33849913294</v>
      </c>
      <c r="H64" s="131">
        <f t="shared" si="6"/>
        <v>428543.18751857476</v>
      </c>
      <c r="I64" s="107">
        <f t="shared" si="7"/>
        <v>131.661973625144</v>
      </c>
    </row>
    <row r="65" spans="1:9" s="8" customFormat="1" ht="12" customHeight="1">
      <c r="A65" s="143">
        <v>2017</v>
      </c>
      <c r="B65" s="149">
        <f>'[1]Pop'!J238</f>
        <v>327.996730120002</v>
      </c>
      <c r="C65" s="150">
        <v>426399</v>
      </c>
      <c r="D65" s="150">
        <v>14845.4147790568</v>
      </c>
      <c r="E65" s="151">
        <f t="shared" si="5"/>
        <v>441244.4147790568</v>
      </c>
      <c r="F65" s="152">
        <v>6211.91106472007</v>
      </c>
      <c r="G65" s="152">
        <v>2776.81239990302</v>
      </c>
      <c r="H65" s="151">
        <f t="shared" si="6"/>
        <v>432255.6913144337</v>
      </c>
      <c r="I65" s="145">
        <f t="shared" si="7"/>
        <v>131.7865855419617</v>
      </c>
    </row>
    <row r="66" spans="1:9" s="8" customFormat="1" ht="12" customHeight="1">
      <c r="A66" s="143">
        <v>2018</v>
      </c>
      <c r="B66" s="149">
        <f>'[1]Pop'!J239</f>
        <v>328.63127718839</v>
      </c>
      <c r="C66" s="150">
        <v>426871</v>
      </c>
      <c r="D66" s="150">
        <v>15579.7355232506</v>
      </c>
      <c r="E66" s="151">
        <f t="shared" si="5"/>
        <v>442450.7355232506</v>
      </c>
      <c r="F66" s="152">
        <v>5676.74408738696</v>
      </c>
      <c r="G66" s="152">
        <v>2722.53538515515</v>
      </c>
      <c r="H66" s="151">
        <f t="shared" si="6"/>
        <v>434051.4560507085</v>
      </c>
      <c r="I66" s="145">
        <f t="shared" si="7"/>
        <v>132.07855921817378</v>
      </c>
    </row>
    <row r="67" spans="1:9" s="8" customFormat="1" ht="12" customHeight="1" thickBot="1">
      <c r="A67" s="124">
        <v>2019</v>
      </c>
      <c r="B67" s="133">
        <f>'[1]Pop'!B240</f>
        <v>327.776541</v>
      </c>
      <c r="C67" s="134">
        <v>422277</v>
      </c>
      <c r="D67" s="157">
        <v>15725.4726954717</v>
      </c>
      <c r="E67" s="135">
        <f t="shared" si="5"/>
        <v>438002.4726954717</v>
      </c>
      <c r="F67" s="136">
        <v>5865.18530643326</v>
      </c>
      <c r="G67" s="158">
        <v>2537.31022546528</v>
      </c>
      <c r="H67" s="135">
        <f t="shared" si="6"/>
        <v>429599.9771635732</v>
      </c>
      <c r="I67" s="125">
        <f t="shared" si="7"/>
        <v>131.06489434934062</v>
      </c>
    </row>
    <row r="68" spans="1:9" ht="12" customHeight="1" thickTop="1">
      <c r="A68" s="224" t="s">
        <v>115</v>
      </c>
      <c r="B68" s="225"/>
      <c r="C68" s="225"/>
      <c r="D68" s="225"/>
      <c r="E68" s="225"/>
      <c r="F68" s="225"/>
      <c r="G68" s="225"/>
      <c r="H68" s="225"/>
      <c r="I68" s="226"/>
    </row>
    <row r="69" spans="1:9" ht="12" customHeight="1">
      <c r="A69" s="204"/>
      <c r="B69" s="205"/>
      <c r="C69" s="205"/>
      <c r="D69" s="205"/>
      <c r="E69" s="205"/>
      <c r="F69" s="205"/>
      <c r="G69" s="205"/>
      <c r="H69" s="205"/>
      <c r="I69" s="206"/>
    </row>
    <row r="70" spans="1:9" ht="12" customHeight="1">
      <c r="A70" s="204"/>
      <c r="B70" s="205"/>
      <c r="C70" s="205"/>
      <c r="D70" s="205"/>
      <c r="E70" s="205"/>
      <c r="F70" s="205"/>
      <c r="G70" s="205"/>
      <c r="H70" s="205"/>
      <c r="I70" s="206"/>
    </row>
    <row r="71" spans="1:9" ht="12" customHeight="1">
      <c r="A71" s="227"/>
      <c r="B71" s="228"/>
      <c r="C71" s="228"/>
      <c r="D71" s="228"/>
      <c r="E71" s="228"/>
      <c r="F71" s="228"/>
      <c r="G71" s="228"/>
      <c r="H71" s="228"/>
      <c r="I71" s="229"/>
    </row>
    <row r="72" spans="1:9" ht="12" customHeight="1">
      <c r="A72" s="204" t="s">
        <v>112</v>
      </c>
      <c r="B72" s="205"/>
      <c r="C72" s="205"/>
      <c r="D72" s="205"/>
      <c r="E72" s="205"/>
      <c r="F72" s="205"/>
      <c r="G72" s="205"/>
      <c r="H72" s="205"/>
      <c r="I72" s="206"/>
    </row>
    <row r="73" spans="1:9" ht="12" customHeight="1">
      <c r="A73" s="204"/>
      <c r="B73" s="205"/>
      <c r="C73" s="205"/>
      <c r="D73" s="205"/>
      <c r="E73" s="205"/>
      <c r="F73" s="205"/>
      <c r="G73" s="205"/>
      <c r="H73" s="205"/>
      <c r="I73" s="206"/>
    </row>
  </sheetData>
  <sheetProtection/>
  <mergeCells count="17">
    <mergeCell ref="H4:H6"/>
    <mergeCell ref="F3:F6"/>
    <mergeCell ref="C3:C6"/>
    <mergeCell ref="I4:I6"/>
    <mergeCell ref="G3:G6"/>
    <mergeCell ref="D3:D6"/>
    <mergeCell ref="E3:E6"/>
    <mergeCell ref="B2:B6"/>
    <mergeCell ref="H1:I1"/>
    <mergeCell ref="A1:G1"/>
    <mergeCell ref="A68:I70"/>
    <mergeCell ref="A72:I73"/>
    <mergeCell ref="A71:I71"/>
    <mergeCell ref="C7:H7"/>
    <mergeCell ref="A2:A6"/>
    <mergeCell ref="F2:G2"/>
    <mergeCell ref="H2:I3"/>
  </mergeCells>
  <printOptions horizontalCentered="1" verticalCentered="1"/>
  <pageMargins left="0.5" right="0.5" top="0.5" bottom="0.5" header="0.5" footer="0.5"/>
  <pageSetup fitToWidth="0"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pane ySplit="7" topLeftCell="A8" activePane="bottomLeft" state="frozen"/>
      <selection pane="topLeft" activeCell="A1" sqref="A1"/>
      <selection pane="bottomLeft" activeCell="A1" sqref="A1:G1"/>
    </sheetView>
  </sheetViews>
  <sheetFormatPr defaultColWidth="12.7109375" defaultRowHeight="12" customHeight="1"/>
  <cols>
    <col min="1" max="1" width="12.7109375" style="6" customWidth="1"/>
    <col min="2" max="2" width="12.7109375" style="11" customWidth="1"/>
    <col min="3" max="8" width="12.7109375" style="19" customWidth="1"/>
    <col min="9" max="9" width="12.7109375" style="12" customWidth="1"/>
    <col min="10" max="16384" width="12.7109375" style="6" customWidth="1"/>
  </cols>
  <sheetData>
    <row r="1" spans="1:9" s="57" customFormat="1" ht="12" customHeight="1" thickBot="1">
      <c r="A1" s="223" t="s">
        <v>85</v>
      </c>
      <c r="B1" s="223"/>
      <c r="C1" s="223"/>
      <c r="D1" s="223"/>
      <c r="E1" s="223"/>
      <c r="F1" s="223"/>
      <c r="G1" s="223"/>
      <c r="H1" s="222" t="s">
        <v>16</v>
      </c>
      <c r="I1" s="222"/>
    </row>
    <row r="2" spans="1:9" ht="12" customHeight="1" thickTop="1">
      <c r="A2" s="195" t="s">
        <v>25</v>
      </c>
      <c r="B2" s="219" t="s">
        <v>27</v>
      </c>
      <c r="C2" s="256" t="s">
        <v>7</v>
      </c>
      <c r="D2" s="257"/>
      <c r="E2" s="257"/>
      <c r="F2" s="258" t="s">
        <v>17</v>
      </c>
      <c r="G2" s="259"/>
      <c r="H2" s="237" t="s">
        <v>77</v>
      </c>
      <c r="I2" s="238"/>
    </row>
    <row r="3" spans="1:9" ht="12" customHeight="1">
      <c r="A3" s="196"/>
      <c r="B3" s="220"/>
      <c r="C3" s="250" t="s">
        <v>69</v>
      </c>
      <c r="D3" s="250" t="s">
        <v>68</v>
      </c>
      <c r="E3" s="241" t="s">
        <v>106</v>
      </c>
      <c r="F3" s="251" t="s">
        <v>28</v>
      </c>
      <c r="G3" s="265" t="s">
        <v>67</v>
      </c>
      <c r="H3" s="239"/>
      <c r="I3" s="240"/>
    </row>
    <row r="4" spans="1:9" ht="12" customHeight="1">
      <c r="A4" s="196"/>
      <c r="B4" s="220"/>
      <c r="C4" s="251"/>
      <c r="D4" s="251"/>
      <c r="E4" s="242"/>
      <c r="F4" s="251"/>
      <c r="G4" s="251"/>
      <c r="H4" s="241" t="s">
        <v>11</v>
      </c>
      <c r="I4" s="247" t="s">
        <v>30</v>
      </c>
    </row>
    <row r="5" spans="1:9" ht="12" customHeight="1">
      <c r="A5" s="196"/>
      <c r="B5" s="220"/>
      <c r="C5" s="251"/>
      <c r="D5" s="251"/>
      <c r="E5" s="242"/>
      <c r="F5" s="251"/>
      <c r="G5" s="251"/>
      <c r="H5" s="242"/>
      <c r="I5" s="248"/>
    </row>
    <row r="6" spans="1:9" ht="12" customHeight="1">
      <c r="A6" s="197"/>
      <c r="B6" s="221"/>
      <c r="C6" s="252"/>
      <c r="D6" s="252"/>
      <c r="E6" s="243"/>
      <c r="F6" s="252"/>
      <c r="G6" s="252"/>
      <c r="H6" s="243"/>
      <c r="I6" s="249"/>
    </row>
    <row r="7" spans="1:9" ht="12" customHeight="1">
      <c r="A7" s="81"/>
      <c r="B7" s="89" t="s">
        <v>63</v>
      </c>
      <c r="C7" s="230" t="s">
        <v>64</v>
      </c>
      <c r="D7" s="231"/>
      <c r="E7" s="231"/>
      <c r="F7" s="231"/>
      <c r="G7" s="231"/>
      <c r="H7" s="231"/>
      <c r="I7" s="90" t="s">
        <v>13</v>
      </c>
    </row>
    <row r="8" spans="1:9" ht="12" customHeight="1">
      <c r="A8" s="22">
        <v>1990</v>
      </c>
      <c r="B8" s="113">
        <f>'[1]Pop'!J211</f>
        <v>250.181</v>
      </c>
      <c r="C8" s="37">
        <v>26236</v>
      </c>
      <c r="D8" s="37">
        <v>2443.7175321418185</v>
      </c>
      <c r="E8" s="37">
        <f aca="true" t="shared" si="0" ref="E8:E24">C8+D8</f>
        <v>28679.717532141818</v>
      </c>
      <c r="F8" s="37">
        <v>39.075149840693996</v>
      </c>
      <c r="G8" s="38">
        <v>179.375524314162</v>
      </c>
      <c r="H8" s="38">
        <f aca="true" t="shared" si="1" ref="H8:H24">E8-F8-G8</f>
        <v>28461.266857986964</v>
      </c>
      <c r="I8" s="25">
        <f aca="true" t="shared" si="2" ref="I8:I24">IF(H8=0,0,IF(B8=0,0,H8/B8/10))</f>
        <v>11.376270323480586</v>
      </c>
    </row>
    <row r="9" spans="1:9" ht="12" customHeight="1">
      <c r="A9" s="28">
        <v>1991</v>
      </c>
      <c r="B9" s="111">
        <f>'[1]Pop'!J212</f>
        <v>253.53</v>
      </c>
      <c r="C9" s="40">
        <v>25613</v>
      </c>
      <c r="D9" s="40">
        <v>2692.550635047453</v>
      </c>
      <c r="E9" s="40">
        <f t="shared" si="0"/>
        <v>28305.550635047453</v>
      </c>
      <c r="F9" s="40">
        <v>128.55758447192397</v>
      </c>
      <c r="G9" s="41">
        <v>294.6608177633399</v>
      </c>
      <c r="H9" s="41">
        <f t="shared" si="1"/>
        <v>27882.33223281219</v>
      </c>
      <c r="I9" s="29">
        <f t="shared" si="2"/>
        <v>10.997646129772487</v>
      </c>
    </row>
    <row r="10" spans="1:9" ht="12" customHeight="1">
      <c r="A10" s="28">
        <v>1992</v>
      </c>
      <c r="B10" s="111">
        <f>'[1]Pop'!J213</f>
        <v>256.922</v>
      </c>
      <c r="C10" s="40">
        <v>31905</v>
      </c>
      <c r="D10" s="40">
        <v>2986.0405689294435</v>
      </c>
      <c r="E10" s="40">
        <f t="shared" si="0"/>
        <v>34891.04056892944</v>
      </c>
      <c r="F10" s="40">
        <v>187.85752316672398</v>
      </c>
      <c r="G10" s="41">
        <v>450.9625414836419</v>
      </c>
      <c r="H10" s="41">
        <f t="shared" si="1"/>
        <v>34252.220504279074</v>
      </c>
      <c r="I10" s="29">
        <f t="shared" si="2"/>
        <v>13.33175847310821</v>
      </c>
    </row>
    <row r="11" spans="1:9" ht="12" customHeight="1">
      <c r="A11" s="28">
        <v>1993</v>
      </c>
      <c r="B11" s="111">
        <f>'[1]Pop'!J214</f>
        <v>260.282</v>
      </c>
      <c r="C11" s="40">
        <v>32488</v>
      </c>
      <c r="D11" s="40">
        <v>3389.6110218138915</v>
      </c>
      <c r="E11" s="40">
        <f t="shared" si="0"/>
        <v>35877.61102181389</v>
      </c>
      <c r="F11" s="40">
        <v>155.39785050052797</v>
      </c>
      <c r="G11" s="41">
        <v>403.784874478524</v>
      </c>
      <c r="H11" s="41">
        <f t="shared" si="1"/>
        <v>35318.42829683484</v>
      </c>
      <c r="I11" s="29">
        <f t="shared" si="2"/>
        <v>13.569293418997413</v>
      </c>
    </row>
    <row r="12" spans="1:9" ht="12" customHeight="1">
      <c r="A12" s="28">
        <v>1994</v>
      </c>
      <c r="B12" s="111">
        <f>'[1]Pop'!J215</f>
        <v>263.455</v>
      </c>
      <c r="C12" s="40">
        <v>32631</v>
      </c>
      <c r="D12" s="40">
        <v>4330.290204251121</v>
      </c>
      <c r="E12" s="40">
        <f t="shared" si="0"/>
        <v>36961.29020425112</v>
      </c>
      <c r="F12" s="40">
        <v>105.354328438992</v>
      </c>
      <c r="G12" s="41">
        <v>551.90599330191</v>
      </c>
      <c r="H12" s="41">
        <f t="shared" si="1"/>
        <v>36304.02988251022</v>
      </c>
      <c r="I12" s="29">
        <f t="shared" si="2"/>
        <v>13.77997376497323</v>
      </c>
    </row>
    <row r="13" spans="1:9" ht="12" customHeight="1">
      <c r="A13" s="28">
        <v>1995</v>
      </c>
      <c r="B13" s="111">
        <f>'[1]Pop'!J216</f>
        <v>266.588</v>
      </c>
      <c r="C13" s="40">
        <v>30964</v>
      </c>
      <c r="D13" s="40">
        <v>4561.621280124594</v>
      </c>
      <c r="E13" s="40">
        <f t="shared" si="0"/>
        <v>35525.62128012459</v>
      </c>
      <c r="F13" s="40">
        <v>155.628321747132</v>
      </c>
      <c r="G13" s="41">
        <v>562.88953332624</v>
      </c>
      <c r="H13" s="41">
        <f t="shared" si="1"/>
        <v>34807.10342505122</v>
      </c>
      <c r="I13" s="29">
        <f t="shared" si="2"/>
        <v>13.05651545645386</v>
      </c>
    </row>
    <row r="14" spans="1:9" ht="12" customHeight="1">
      <c r="A14" s="22">
        <v>1996</v>
      </c>
      <c r="B14" s="113">
        <f>'[1]Pop'!J217</f>
        <v>269.714</v>
      </c>
      <c r="C14" s="37">
        <v>32623</v>
      </c>
      <c r="D14" s="37">
        <v>4556.601389738355</v>
      </c>
      <c r="E14" s="37">
        <f t="shared" si="0"/>
        <v>37179.60138973835</v>
      </c>
      <c r="F14" s="37">
        <v>174.39005690519997</v>
      </c>
      <c r="G14" s="38">
        <v>568.774266293742</v>
      </c>
      <c r="H14" s="38">
        <f t="shared" si="1"/>
        <v>36436.43706653941</v>
      </c>
      <c r="I14" s="25">
        <f t="shared" si="2"/>
        <v>13.509286528151824</v>
      </c>
    </row>
    <row r="15" spans="1:9" ht="12" customHeight="1">
      <c r="A15" s="22">
        <v>1997</v>
      </c>
      <c r="B15" s="113">
        <f>'[1]Pop'!J218</f>
        <v>272.958</v>
      </c>
      <c r="C15" s="37">
        <v>29476</v>
      </c>
      <c r="D15" s="37">
        <v>5162.639950915376</v>
      </c>
      <c r="E15" s="37">
        <f t="shared" si="0"/>
        <v>34638.63995091538</v>
      </c>
      <c r="F15" s="37">
        <v>151.95647871437998</v>
      </c>
      <c r="G15" s="38">
        <v>893.1409405873918</v>
      </c>
      <c r="H15" s="38">
        <f t="shared" si="1"/>
        <v>33593.5425316136</v>
      </c>
      <c r="I15" s="25">
        <f t="shared" si="2"/>
        <v>12.30722035317287</v>
      </c>
    </row>
    <row r="16" spans="1:9" ht="12" customHeight="1">
      <c r="A16" s="22">
        <v>1998</v>
      </c>
      <c r="B16" s="113">
        <f>'[1]Pop'!J219</f>
        <v>276.154</v>
      </c>
      <c r="C16" s="37">
        <v>27056</v>
      </c>
      <c r="D16" s="37">
        <v>5539.428886554266</v>
      </c>
      <c r="E16" s="37">
        <f t="shared" si="0"/>
        <v>32595.428886554266</v>
      </c>
      <c r="F16" s="37">
        <v>137.668804660752</v>
      </c>
      <c r="G16" s="38">
        <v>1037.2274898216479</v>
      </c>
      <c r="H16" s="38">
        <f t="shared" si="1"/>
        <v>31420.532592071864</v>
      </c>
      <c r="I16" s="25">
        <f t="shared" si="2"/>
        <v>11.377902399411873</v>
      </c>
    </row>
    <row r="17" spans="1:9" ht="12" customHeight="1">
      <c r="A17" s="22">
        <v>1999</v>
      </c>
      <c r="B17" s="113">
        <f>'[1]Pop'!J220</f>
        <v>279.328</v>
      </c>
      <c r="C17" s="37">
        <v>26086</v>
      </c>
      <c r="D17" s="37">
        <v>5148.6066285803545</v>
      </c>
      <c r="E17" s="37">
        <f t="shared" si="0"/>
        <v>31234.606628580354</v>
      </c>
      <c r="F17" s="37">
        <v>187.47704939841597</v>
      </c>
      <c r="G17" s="38">
        <v>1195.72479718929</v>
      </c>
      <c r="H17" s="38">
        <f t="shared" si="1"/>
        <v>29851.40478199265</v>
      </c>
      <c r="I17" s="25">
        <f t="shared" si="2"/>
        <v>10.686864468292708</v>
      </c>
    </row>
    <row r="18" spans="1:9" ht="12" customHeight="1">
      <c r="A18" s="22">
        <v>2000</v>
      </c>
      <c r="B18" s="113">
        <f>'[1]Pop'!J221</f>
        <v>282.398</v>
      </c>
      <c r="C18" s="37">
        <v>31749</v>
      </c>
      <c r="D18" s="37">
        <v>5285.667151410296</v>
      </c>
      <c r="E18" s="37">
        <f t="shared" si="0"/>
        <v>37034.66715141029</v>
      </c>
      <c r="F18" s="37">
        <v>268.4579522208479</v>
      </c>
      <c r="G18" s="38">
        <v>1110.3782345556601</v>
      </c>
      <c r="H18" s="38">
        <f t="shared" si="1"/>
        <v>35655.83096463378</v>
      </c>
      <c r="I18" s="25">
        <f t="shared" si="2"/>
        <v>12.626091886144298</v>
      </c>
    </row>
    <row r="19" spans="1:9" ht="12" customHeight="1">
      <c r="A19" s="28">
        <v>2001</v>
      </c>
      <c r="B19" s="111">
        <f>'[1]Pop'!J222</f>
        <v>285.225</v>
      </c>
      <c r="C19" s="40">
        <v>32930</v>
      </c>
      <c r="D19" s="40">
        <v>5620.034465606783</v>
      </c>
      <c r="E19" s="40">
        <f t="shared" si="0"/>
        <v>38550.03446560678</v>
      </c>
      <c r="F19" s="40">
        <v>232.86050634674996</v>
      </c>
      <c r="G19" s="41">
        <v>1228.125297784902</v>
      </c>
      <c r="H19" s="41">
        <f t="shared" si="1"/>
        <v>37089.048661475135</v>
      </c>
      <c r="I19" s="29">
        <f t="shared" si="2"/>
        <v>13.003435414663908</v>
      </c>
    </row>
    <row r="20" spans="1:9" ht="12" customHeight="1">
      <c r="A20" s="28">
        <v>2002</v>
      </c>
      <c r="B20" s="111">
        <f>'[1]Pop'!J223</f>
        <v>287.955</v>
      </c>
      <c r="C20" s="40">
        <v>32411</v>
      </c>
      <c r="D20" s="40">
        <v>5922.088405892809</v>
      </c>
      <c r="E20" s="40">
        <f t="shared" si="0"/>
        <v>38333.088405892806</v>
      </c>
      <c r="F20" s="40">
        <v>173.61292743869998</v>
      </c>
      <c r="G20" s="41">
        <v>1186.2967286403898</v>
      </c>
      <c r="H20" s="41">
        <f t="shared" si="1"/>
        <v>36973.17874981372</v>
      </c>
      <c r="I20" s="29">
        <f t="shared" si="2"/>
        <v>12.839915524930536</v>
      </c>
    </row>
    <row r="21" spans="1:9" ht="12" customHeight="1">
      <c r="A21" s="28">
        <v>2003</v>
      </c>
      <c r="B21" s="111">
        <f>'[1]Pop'!J224</f>
        <v>290.626</v>
      </c>
      <c r="C21" s="40">
        <v>29691</v>
      </c>
      <c r="D21" s="40">
        <v>5903.967792623801</v>
      </c>
      <c r="E21" s="40">
        <f t="shared" si="0"/>
        <v>35594.9677926238</v>
      </c>
      <c r="F21" s="40">
        <v>148.46684773951802</v>
      </c>
      <c r="G21" s="41">
        <v>1144.971783482622</v>
      </c>
      <c r="H21" s="41">
        <f>E21-F21-G21</f>
        <v>34301.52916140166</v>
      </c>
      <c r="I21" s="29">
        <f t="shared" si="2"/>
        <v>11.802636089476394</v>
      </c>
    </row>
    <row r="22" spans="1:9" s="8" customFormat="1" ht="12" customHeight="1">
      <c r="A22" s="28">
        <v>2004</v>
      </c>
      <c r="B22" s="111">
        <f>'[1]Pop'!J225</f>
        <v>293.262</v>
      </c>
      <c r="C22" s="40">
        <v>26959</v>
      </c>
      <c r="D22" s="40">
        <v>5585.346413327449</v>
      </c>
      <c r="E22" s="40">
        <f t="shared" si="0"/>
        <v>32544.34641332745</v>
      </c>
      <c r="F22" s="40">
        <v>207.33811961597397</v>
      </c>
      <c r="G22" s="41">
        <v>1364.8016033973602</v>
      </c>
      <c r="H22" s="41">
        <f t="shared" si="1"/>
        <v>30972.206690314113</v>
      </c>
      <c r="I22" s="29">
        <f t="shared" si="2"/>
        <v>10.56127513633342</v>
      </c>
    </row>
    <row r="23" spans="1:9" s="8" customFormat="1" ht="12" customHeight="1">
      <c r="A23" s="28">
        <v>2005</v>
      </c>
      <c r="B23" s="111">
        <f>'[1]Pop'!J226</f>
        <v>295.993</v>
      </c>
      <c r="C23" s="40">
        <v>30729</v>
      </c>
      <c r="D23" s="40">
        <v>5961.70110886206</v>
      </c>
      <c r="E23" s="40">
        <f t="shared" si="0"/>
        <v>36690.701108862064</v>
      </c>
      <c r="F23" s="40">
        <v>264.934524381528</v>
      </c>
      <c r="G23" s="41">
        <v>1555.09095756924</v>
      </c>
      <c r="H23" s="41">
        <f t="shared" si="1"/>
        <v>34870.675626911296</v>
      </c>
      <c r="I23" s="29">
        <f t="shared" si="2"/>
        <v>11.780912260395109</v>
      </c>
    </row>
    <row r="24" spans="1:9" s="8" customFormat="1" ht="12" customHeight="1">
      <c r="A24" s="22">
        <v>2006</v>
      </c>
      <c r="B24" s="113">
        <f>'[1]Pop'!J227</f>
        <v>298.818</v>
      </c>
      <c r="C24" s="39">
        <v>31948</v>
      </c>
      <c r="D24" s="39">
        <v>6250.402055710446</v>
      </c>
      <c r="E24" s="37">
        <f t="shared" si="0"/>
        <v>38198.402055710445</v>
      </c>
      <c r="F24" s="39">
        <v>347.22819177735596</v>
      </c>
      <c r="G24" s="39">
        <v>1334.0984858339398</v>
      </c>
      <c r="H24" s="38">
        <f t="shared" si="1"/>
        <v>36517.07537809915</v>
      </c>
      <c r="I24" s="25">
        <f t="shared" si="2"/>
        <v>12.220507257962756</v>
      </c>
    </row>
    <row r="25" spans="1:9" s="8" customFormat="1" ht="12" customHeight="1">
      <c r="A25" s="22">
        <v>2007</v>
      </c>
      <c r="B25" s="113">
        <f>'[1]Pop'!J228</f>
        <v>301.696</v>
      </c>
      <c r="C25" s="39">
        <v>32804</v>
      </c>
      <c r="D25" s="39">
        <v>6550.812061834595</v>
      </c>
      <c r="E25" s="37">
        <f>C25+D25</f>
        <v>39354.81206183459</v>
      </c>
      <c r="F25" s="39">
        <v>659.0853524216341</v>
      </c>
      <c r="G25" s="39">
        <v>1478.3454875010239</v>
      </c>
      <c r="H25" s="38">
        <f>E25-F25-G25</f>
        <v>37217.381221911935</v>
      </c>
      <c r="I25" s="25">
        <f>IF(H25=0,0,IF(B25=0,0,H25/B25/10))</f>
        <v>12.336053915833133</v>
      </c>
    </row>
    <row r="26" spans="1:9" s="8" customFormat="1" ht="12" customHeight="1">
      <c r="A26" s="22">
        <v>2008</v>
      </c>
      <c r="B26" s="113">
        <f>'[1]Pop'!J229</f>
        <v>304.543</v>
      </c>
      <c r="C26" s="39">
        <v>30911</v>
      </c>
      <c r="D26" s="39">
        <v>6257.192090493168</v>
      </c>
      <c r="E26" s="37">
        <f>C26+D26</f>
        <v>37168.19209049317</v>
      </c>
      <c r="F26" s="39">
        <v>877.1825814812579</v>
      </c>
      <c r="G26" s="39">
        <v>1648.753268465166</v>
      </c>
      <c r="H26" s="38">
        <f>E26-F26-G26</f>
        <v>34642.25624054675</v>
      </c>
      <c r="I26" s="25">
        <f>IF(H26=0,0,IF(B26=0,0,H26/B26/10))</f>
        <v>11.37516089371509</v>
      </c>
    </row>
    <row r="27" spans="1:9" s="8" customFormat="1" ht="12" customHeight="1">
      <c r="A27" s="22">
        <v>2009</v>
      </c>
      <c r="B27" s="113">
        <f>'[1]Pop'!J230</f>
        <v>307.24</v>
      </c>
      <c r="C27" s="39">
        <v>31568</v>
      </c>
      <c r="D27" s="39">
        <v>6019.043497011643</v>
      </c>
      <c r="E27" s="37">
        <f>C27+D27</f>
        <v>37587.04349701164</v>
      </c>
      <c r="F27" s="39">
        <v>384.354719794362</v>
      </c>
      <c r="G27" s="39">
        <v>1788.234339041796</v>
      </c>
      <c r="H27" s="38">
        <f>E27-F27-G27</f>
        <v>35414.45443817548</v>
      </c>
      <c r="I27" s="25">
        <f>IF(H27=0,0,IF(B27=0,0,H27/B27/10))</f>
        <v>11.526641855935257</v>
      </c>
    </row>
    <row r="28" spans="1:9" s="8" customFormat="1" ht="12" customHeight="1">
      <c r="A28" s="22">
        <v>2010</v>
      </c>
      <c r="B28" s="113">
        <f>'[1]Pop'!J231</f>
        <v>309.808</v>
      </c>
      <c r="C28" s="39">
        <v>32747</v>
      </c>
      <c r="D28" s="39">
        <v>6451.4232128704525</v>
      </c>
      <c r="E28" s="37">
        <f>C28+D28</f>
        <v>39198.42321287045</v>
      </c>
      <c r="F28" s="39">
        <v>289.314078848916</v>
      </c>
      <c r="G28" s="39">
        <v>1885.8553805094116</v>
      </c>
      <c r="H28" s="38">
        <f>E28-F28-G28</f>
        <v>37023.25375351212</v>
      </c>
      <c r="I28" s="25">
        <f>IF(H28=0,0,IF(B28=0,0,H28/B28/10))</f>
        <v>11.95038661155042</v>
      </c>
    </row>
    <row r="29" spans="1:9" s="8" customFormat="1" ht="12" customHeight="1">
      <c r="A29" s="28">
        <v>2011</v>
      </c>
      <c r="B29" s="111">
        <f>'[1]Pop'!J232</f>
        <v>312.172</v>
      </c>
      <c r="C29" s="40" t="s">
        <v>15</v>
      </c>
      <c r="D29" s="40" t="s">
        <v>15</v>
      </c>
      <c r="E29" s="40" t="s">
        <v>15</v>
      </c>
      <c r="F29" s="40" t="s">
        <v>15</v>
      </c>
      <c r="G29" s="40" t="s">
        <v>15</v>
      </c>
      <c r="H29" s="40" t="s">
        <v>15</v>
      </c>
      <c r="I29" s="40" t="s">
        <v>15</v>
      </c>
    </row>
    <row r="30" spans="1:9" s="8" customFormat="1" ht="12" customHeight="1">
      <c r="A30" s="28">
        <v>2012</v>
      </c>
      <c r="B30" s="111">
        <f>'[1]Pop'!J233</f>
        <v>314.499</v>
      </c>
      <c r="C30" s="40" t="s">
        <v>15</v>
      </c>
      <c r="D30" s="40" t="s">
        <v>15</v>
      </c>
      <c r="E30" s="40" t="s">
        <v>15</v>
      </c>
      <c r="F30" s="40" t="s">
        <v>15</v>
      </c>
      <c r="G30" s="40" t="s">
        <v>15</v>
      </c>
      <c r="H30" s="40" t="s">
        <v>15</v>
      </c>
      <c r="I30" s="40" t="s">
        <v>15</v>
      </c>
    </row>
    <row r="31" spans="1:9" s="8" customFormat="1" ht="12" customHeight="1">
      <c r="A31" s="28">
        <v>2013</v>
      </c>
      <c r="B31" s="111">
        <f>'[1]Pop'!J234</f>
        <v>316.839</v>
      </c>
      <c r="C31" s="40" t="s">
        <v>15</v>
      </c>
      <c r="D31" s="40" t="s">
        <v>15</v>
      </c>
      <c r="E31" s="40" t="s">
        <v>15</v>
      </c>
      <c r="F31" s="40" t="s">
        <v>15</v>
      </c>
      <c r="G31" s="40" t="s">
        <v>15</v>
      </c>
      <c r="H31" s="40" t="s">
        <v>15</v>
      </c>
      <c r="I31" s="40" t="s">
        <v>15</v>
      </c>
    </row>
    <row r="32" spans="1:9" s="8" customFormat="1" ht="12" customHeight="1">
      <c r="A32" s="28">
        <v>2014</v>
      </c>
      <c r="B32" s="111">
        <f>'[1]Pop'!J235</f>
        <v>319.173</v>
      </c>
      <c r="C32" s="40" t="s">
        <v>15</v>
      </c>
      <c r="D32" s="40" t="s">
        <v>15</v>
      </c>
      <c r="E32" s="40" t="s">
        <v>15</v>
      </c>
      <c r="F32" s="40" t="s">
        <v>15</v>
      </c>
      <c r="G32" s="40" t="s">
        <v>15</v>
      </c>
      <c r="H32" s="40" t="s">
        <v>15</v>
      </c>
      <c r="I32" s="40" t="s">
        <v>15</v>
      </c>
    </row>
    <row r="33" spans="1:9" s="8" customFormat="1" ht="12" customHeight="1">
      <c r="A33" s="28">
        <v>2015</v>
      </c>
      <c r="B33" s="111">
        <f>'[1]Pop'!J236</f>
        <v>322.997347</v>
      </c>
      <c r="C33" s="40" t="s">
        <v>15</v>
      </c>
      <c r="D33" s="40" t="s">
        <v>15</v>
      </c>
      <c r="E33" s="40" t="s">
        <v>15</v>
      </c>
      <c r="F33" s="40" t="s">
        <v>15</v>
      </c>
      <c r="G33" s="40" t="s">
        <v>15</v>
      </c>
      <c r="H33" s="40" t="s">
        <v>15</v>
      </c>
      <c r="I33" s="40" t="s">
        <v>15</v>
      </c>
    </row>
    <row r="34" spans="1:9" s="8" customFormat="1" ht="12" customHeight="1">
      <c r="A34" s="22">
        <v>2016</v>
      </c>
      <c r="B34" s="113">
        <f>'[1]Pop'!J237</f>
        <v>325.487440085536</v>
      </c>
      <c r="C34" s="39" t="s">
        <v>15</v>
      </c>
      <c r="D34" s="39" t="s">
        <v>15</v>
      </c>
      <c r="E34" s="39" t="s">
        <v>15</v>
      </c>
      <c r="F34" s="39" t="s">
        <v>15</v>
      </c>
      <c r="G34" s="39" t="s">
        <v>15</v>
      </c>
      <c r="H34" s="39" t="s">
        <v>15</v>
      </c>
      <c r="I34" s="39" t="s">
        <v>15</v>
      </c>
    </row>
    <row r="35" spans="1:9" s="8" customFormat="1" ht="12" customHeight="1">
      <c r="A35" s="22">
        <v>2017</v>
      </c>
      <c r="B35" s="113">
        <f>'[1]Pop'!J238</f>
        <v>327.996730120002</v>
      </c>
      <c r="C35" s="39">
        <v>31799</v>
      </c>
      <c r="D35" s="39">
        <v>10561.730489433414</v>
      </c>
      <c r="E35" s="37">
        <f>C35+D35</f>
        <v>42360.730489433416</v>
      </c>
      <c r="F35" s="39">
        <v>623</v>
      </c>
      <c r="G35" s="39">
        <v>2536.89317803865</v>
      </c>
      <c r="H35" s="38">
        <f>E35-F35-G35</f>
        <v>39200.83731139477</v>
      </c>
      <c r="I35" s="25">
        <f>IF(H35=0,0,IF(B35=0,0,H35/B35/10))</f>
        <v>11.951593937248282</v>
      </c>
    </row>
    <row r="36" spans="1:9" s="8" customFormat="1" ht="12" customHeight="1">
      <c r="A36" s="22">
        <v>2018</v>
      </c>
      <c r="B36" s="113">
        <f>'[1]Pop'!J239</f>
        <v>328.63127718839</v>
      </c>
      <c r="C36" s="39">
        <v>31951</v>
      </c>
      <c r="D36" s="39">
        <v>11084.489066979415</v>
      </c>
      <c r="E36" s="37">
        <f>C36+D36</f>
        <v>43035.48906697941</v>
      </c>
      <c r="F36" s="39">
        <v>701</v>
      </c>
      <c r="G36" s="39">
        <v>2693.26160356962</v>
      </c>
      <c r="H36" s="38">
        <f>E36-F36-G36</f>
        <v>39641.22746340979</v>
      </c>
      <c r="I36" s="25">
        <f>IF(H36=0,0,IF(B36=0,0,H36/B36/10))</f>
        <v>12.062524237668711</v>
      </c>
    </row>
    <row r="37" spans="1:9" s="8" customFormat="1" ht="12" customHeight="1" thickBot="1">
      <c r="A37" s="22">
        <v>2019</v>
      </c>
      <c r="B37" s="113">
        <f>'[1]Pop'!B240</f>
        <v>327.776541</v>
      </c>
      <c r="C37" s="39">
        <v>31532</v>
      </c>
      <c r="D37" s="39">
        <v>11881.545532379478</v>
      </c>
      <c r="E37" s="37">
        <f>C37+D37</f>
        <v>43413.545532379474</v>
      </c>
      <c r="F37" s="39">
        <v>494</v>
      </c>
      <c r="G37" s="39">
        <v>2618.5190388628644</v>
      </c>
      <c r="H37" s="38">
        <f>E37-F37-G37</f>
        <v>40301.02649351661</v>
      </c>
      <c r="I37" s="25">
        <f>IF(H37=0,0,IF(B37=0,0,H37/B37/10))</f>
        <v>12.295274814531833</v>
      </c>
    </row>
    <row r="38" spans="1:9" ht="12" customHeight="1" thickTop="1">
      <c r="A38" s="260" t="s">
        <v>110</v>
      </c>
      <c r="B38" s="261"/>
      <c r="C38" s="261"/>
      <c r="D38" s="261"/>
      <c r="E38" s="261"/>
      <c r="F38" s="261"/>
      <c r="G38" s="261"/>
      <c r="H38" s="261"/>
      <c r="I38" s="262"/>
    </row>
    <row r="39" spans="1:9" ht="12" customHeight="1">
      <c r="A39" s="253"/>
      <c r="B39" s="263"/>
      <c r="C39" s="263"/>
      <c r="D39" s="263"/>
      <c r="E39" s="263"/>
      <c r="F39" s="263"/>
      <c r="G39" s="263"/>
      <c r="H39" s="263"/>
      <c r="I39" s="264"/>
    </row>
    <row r="40" spans="1:9" ht="12" customHeight="1">
      <c r="A40" s="266"/>
      <c r="B40" s="267"/>
      <c r="C40" s="267"/>
      <c r="D40" s="267"/>
      <c r="E40" s="267"/>
      <c r="F40" s="267"/>
      <c r="G40" s="267"/>
      <c r="H40" s="267"/>
      <c r="I40" s="268"/>
    </row>
    <row r="41" spans="1:9" ht="12" customHeight="1">
      <c r="A41" s="253" t="s">
        <v>109</v>
      </c>
      <c r="B41" s="254"/>
      <c r="C41" s="254"/>
      <c r="D41" s="254"/>
      <c r="E41" s="254"/>
      <c r="F41" s="254"/>
      <c r="G41" s="254"/>
      <c r="H41" s="254"/>
      <c r="I41" s="255"/>
    </row>
    <row r="42" spans="1:9" ht="13.5" customHeight="1">
      <c r="A42" s="204"/>
      <c r="B42" s="205"/>
      <c r="C42" s="205"/>
      <c r="D42" s="205"/>
      <c r="E42" s="205"/>
      <c r="F42" s="205"/>
      <c r="G42" s="205"/>
      <c r="H42" s="205"/>
      <c r="I42" s="206"/>
    </row>
    <row r="43" spans="1:9" ht="12" customHeight="1">
      <c r="A43" s="204"/>
      <c r="B43" s="205"/>
      <c r="C43" s="205"/>
      <c r="D43" s="205"/>
      <c r="E43" s="205"/>
      <c r="F43" s="205"/>
      <c r="G43" s="205"/>
      <c r="H43" s="205"/>
      <c r="I43" s="206"/>
    </row>
    <row r="44" spans="1:9" ht="12" customHeight="1">
      <c r="A44" s="204" t="s">
        <v>112</v>
      </c>
      <c r="B44" s="205"/>
      <c r="C44" s="205"/>
      <c r="D44" s="205"/>
      <c r="E44" s="205"/>
      <c r="F44" s="205"/>
      <c r="G44" s="205"/>
      <c r="H44" s="205"/>
      <c r="I44" s="206"/>
    </row>
    <row r="45" spans="1:9" ht="12" customHeight="1">
      <c r="A45" s="204"/>
      <c r="B45" s="205"/>
      <c r="C45" s="205"/>
      <c r="D45" s="205"/>
      <c r="E45" s="205"/>
      <c r="F45" s="205"/>
      <c r="G45" s="205"/>
      <c r="H45" s="205"/>
      <c r="I45" s="206"/>
    </row>
  </sheetData>
  <sheetProtection/>
  <mergeCells count="20">
    <mergeCell ref="A38:I39"/>
    <mergeCell ref="A44:I45"/>
    <mergeCell ref="A43:I43"/>
    <mergeCell ref="F3:F6"/>
    <mergeCell ref="G3:G6"/>
    <mergeCell ref="C7:H7"/>
    <mergeCell ref="A40:I40"/>
    <mergeCell ref="A2:A6"/>
    <mergeCell ref="H4:H6"/>
    <mergeCell ref="H2:I3"/>
    <mergeCell ref="E3:E6"/>
    <mergeCell ref="A1:G1"/>
    <mergeCell ref="A41:I42"/>
    <mergeCell ref="H1:I1"/>
    <mergeCell ref="B2:B6"/>
    <mergeCell ref="C2:E2"/>
    <mergeCell ref="C3:C6"/>
    <mergeCell ref="D3:D6"/>
    <mergeCell ref="F2:G2"/>
    <mergeCell ref="I4:I6"/>
  </mergeCells>
  <printOptions horizontalCentered="1" verticalCentered="1"/>
  <pageMargins left="0.5" right="0.5" top="0.5" bottom="0.5"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T132"/>
  <sheetViews>
    <sheetView zoomScalePageLayoutView="0" workbookViewId="0" topLeftCell="A1">
      <pane ySplit="7" topLeftCell="A8" activePane="bottomLeft" state="frozen"/>
      <selection pane="topLeft" activeCell="A1" sqref="A1:IV1"/>
      <selection pane="bottomLeft" activeCell="A1" sqref="A1:K1"/>
    </sheetView>
  </sheetViews>
  <sheetFormatPr defaultColWidth="12.7109375" defaultRowHeight="12" customHeight="1"/>
  <cols>
    <col min="1" max="1" width="12.7109375" style="6" customWidth="1"/>
    <col min="2" max="2" width="12.7109375" style="11" customWidth="1"/>
    <col min="3" max="12" width="12.7109375" style="12" customWidth="1"/>
    <col min="13" max="13" width="12.7109375" style="6" customWidth="1"/>
    <col min="14" max="16384" width="12.7109375" style="8" customWidth="1"/>
  </cols>
  <sheetData>
    <row r="1" spans="1:13" s="45" customFormat="1" ht="12" customHeight="1" thickBot="1">
      <c r="A1" s="275" t="s">
        <v>84</v>
      </c>
      <c r="B1" s="275"/>
      <c r="C1" s="275"/>
      <c r="D1" s="275"/>
      <c r="E1" s="275"/>
      <c r="F1" s="275"/>
      <c r="G1" s="275"/>
      <c r="H1" s="275"/>
      <c r="I1" s="275"/>
      <c r="J1" s="275"/>
      <c r="K1" s="275"/>
      <c r="L1" s="222" t="s">
        <v>16</v>
      </c>
      <c r="M1" s="222"/>
    </row>
    <row r="2" spans="1:13" ht="12" customHeight="1" thickTop="1">
      <c r="A2" s="232" t="s">
        <v>34</v>
      </c>
      <c r="B2" s="219" t="s">
        <v>45</v>
      </c>
      <c r="C2" s="16" t="s">
        <v>7</v>
      </c>
      <c r="D2" s="13"/>
      <c r="E2" s="13"/>
      <c r="F2" s="13"/>
      <c r="G2" s="276" t="s">
        <v>81</v>
      </c>
      <c r="H2" s="277"/>
      <c r="I2" s="277"/>
      <c r="J2" s="278" t="s">
        <v>75</v>
      </c>
      <c r="K2" s="279"/>
      <c r="L2" s="280"/>
      <c r="M2" s="295" t="s">
        <v>53</v>
      </c>
    </row>
    <row r="3" spans="1:13" ht="12" customHeight="1">
      <c r="A3" s="233"/>
      <c r="B3" s="220"/>
      <c r="C3" s="269" t="s">
        <v>74</v>
      </c>
      <c r="D3" s="269" t="s">
        <v>19</v>
      </c>
      <c r="E3" s="269" t="s">
        <v>37</v>
      </c>
      <c r="F3" s="269" t="s">
        <v>38</v>
      </c>
      <c r="G3" s="269" t="s">
        <v>20</v>
      </c>
      <c r="H3" s="269" t="s">
        <v>42</v>
      </c>
      <c r="I3" s="269" t="s">
        <v>40</v>
      </c>
      <c r="J3" s="281"/>
      <c r="K3" s="282"/>
      <c r="L3" s="283"/>
      <c r="M3" s="296"/>
    </row>
    <row r="4" spans="1:13" ht="12" customHeight="1">
      <c r="A4" s="233"/>
      <c r="B4" s="220"/>
      <c r="C4" s="270"/>
      <c r="D4" s="270"/>
      <c r="E4" s="270"/>
      <c r="F4" s="270"/>
      <c r="G4" s="270"/>
      <c r="H4" s="270"/>
      <c r="I4" s="270"/>
      <c r="J4" s="292" t="s">
        <v>11</v>
      </c>
      <c r="K4" s="16" t="s">
        <v>30</v>
      </c>
      <c r="L4" s="13"/>
      <c r="M4" s="296"/>
    </row>
    <row r="5" spans="1:13" ht="12" customHeight="1">
      <c r="A5" s="233"/>
      <c r="B5" s="220"/>
      <c r="C5" s="270"/>
      <c r="D5" s="270"/>
      <c r="E5" s="270"/>
      <c r="F5" s="270"/>
      <c r="G5" s="270"/>
      <c r="H5" s="270"/>
      <c r="I5" s="270"/>
      <c r="J5" s="293"/>
      <c r="K5" s="287" t="s">
        <v>46</v>
      </c>
      <c r="L5" s="289" t="s">
        <v>47</v>
      </c>
      <c r="M5" s="296"/>
    </row>
    <row r="6" spans="1:13" ht="12" customHeight="1">
      <c r="A6" s="234"/>
      <c r="B6" s="221"/>
      <c r="C6" s="271"/>
      <c r="D6" s="271"/>
      <c r="E6" s="271"/>
      <c r="F6" s="271"/>
      <c r="G6" s="271"/>
      <c r="H6" s="271"/>
      <c r="I6" s="271"/>
      <c r="J6" s="294"/>
      <c r="K6" s="288"/>
      <c r="L6" s="249"/>
      <c r="M6" s="297"/>
    </row>
    <row r="7" spans="1:13" ht="12" customHeight="1">
      <c r="A7" s="81"/>
      <c r="B7" s="86" t="s">
        <v>56</v>
      </c>
      <c r="C7" s="290" t="s">
        <v>14</v>
      </c>
      <c r="D7" s="291"/>
      <c r="E7" s="291"/>
      <c r="F7" s="291"/>
      <c r="G7" s="291"/>
      <c r="H7" s="291"/>
      <c r="I7" s="291"/>
      <c r="J7" s="291"/>
      <c r="K7" s="290" t="s">
        <v>61</v>
      </c>
      <c r="L7" s="291"/>
      <c r="M7" s="87"/>
    </row>
    <row r="8" spans="1:13" ht="12" customHeight="1">
      <c r="A8" s="22">
        <v>1909</v>
      </c>
      <c r="B8" s="112">
        <f>'[1]Pop'!H130</f>
        <v>90.49</v>
      </c>
      <c r="C8" s="33">
        <v>30.1</v>
      </c>
      <c r="D8" s="33" t="s">
        <v>26</v>
      </c>
      <c r="E8" s="33">
        <v>11.1</v>
      </c>
      <c r="F8" s="33">
        <f>SUM(C8,D8,E8)</f>
        <v>41.2</v>
      </c>
      <c r="G8" s="33">
        <v>0.4</v>
      </c>
      <c r="H8" s="33">
        <f>F8-SUM(G8,I8,J8)</f>
        <v>21.799999999999997</v>
      </c>
      <c r="I8" s="33">
        <v>11.6</v>
      </c>
      <c r="J8" s="33">
        <v>7.400000000000006</v>
      </c>
      <c r="K8" s="33">
        <f>IF(J8=0,0,IF(B8=0,0,J8/B8*56))</f>
        <v>4.579511548237378</v>
      </c>
      <c r="L8" s="33">
        <f aca="true" t="shared" si="0" ref="L8:L71">IF(K8=0,0,K8*0.8)</f>
        <v>3.6636092385899026</v>
      </c>
      <c r="M8" s="79" t="str">
        <f aca="true" t="shared" si="1" ref="M8:M71">IF(I7=0,"-",IF(E8=I7,"-","*"))</f>
        <v>-</v>
      </c>
    </row>
    <row r="9" spans="1:13" ht="12" customHeight="1">
      <c r="A9" s="22">
        <v>1910</v>
      </c>
      <c r="B9" s="112">
        <f>'[1]Pop'!H131</f>
        <v>92.407</v>
      </c>
      <c r="C9" s="33">
        <v>29.1</v>
      </c>
      <c r="D9" s="33" t="s">
        <v>26</v>
      </c>
      <c r="E9" s="33">
        <v>11.6</v>
      </c>
      <c r="F9" s="33">
        <f aca="true" t="shared" si="2" ref="F9:F72">SUM(C9,D9,E9)</f>
        <v>40.7</v>
      </c>
      <c r="G9" s="33" t="s">
        <v>26</v>
      </c>
      <c r="H9" s="33">
        <f aca="true" t="shared" si="3" ref="H9:H72">F9-SUM(G9,I9,J9)</f>
        <v>22.1</v>
      </c>
      <c r="I9" s="33">
        <v>10.8</v>
      </c>
      <c r="J9" s="33">
        <v>7.8</v>
      </c>
      <c r="K9" s="33">
        <f aca="true" t="shared" si="4" ref="K9:K72">IF(J9=0,0,IF(B9=0,0,J9/B9*56))</f>
        <v>4.726914627679721</v>
      </c>
      <c r="L9" s="33">
        <f t="shared" si="0"/>
        <v>3.781531702143777</v>
      </c>
      <c r="M9" s="79" t="str">
        <f t="shared" si="1"/>
        <v>-</v>
      </c>
    </row>
    <row r="10" spans="1:13" ht="12" customHeight="1">
      <c r="A10" s="28">
        <v>1911</v>
      </c>
      <c r="B10" s="111">
        <f>'[1]Pop'!H132</f>
        <v>93.863</v>
      </c>
      <c r="C10" s="35">
        <v>31.4</v>
      </c>
      <c r="D10" s="35" t="s">
        <v>26</v>
      </c>
      <c r="E10" s="35">
        <v>10.8</v>
      </c>
      <c r="F10" s="35">
        <f t="shared" si="2"/>
        <v>42.2</v>
      </c>
      <c r="G10" s="35" t="s">
        <v>26</v>
      </c>
      <c r="H10" s="35">
        <f t="shared" si="3"/>
        <v>23.200000000000003</v>
      </c>
      <c r="I10" s="35">
        <v>10.8</v>
      </c>
      <c r="J10" s="35">
        <v>8.2</v>
      </c>
      <c r="K10" s="35">
        <f t="shared" si="4"/>
        <v>4.892236557535982</v>
      </c>
      <c r="L10" s="35">
        <f t="shared" si="0"/>
        <v>3.913789246028786</v>
      </c>
      <c r="M10" s="80" t="str">
        <f t="shared" si="1"/>
        <v>-</v>
      </c>
    </row>
    <row r="11" spans="1:13" ht="12" customHeight="1">
      <c r="A11" s="28">
        <v>1912</v>
      </c>
      <c r="B11" s="111">
        <f>'[1]Pop'!H133</f>
        <v>95.335</v>
      </c>
      <c r="C11" s="35">
        <v>37.9</v>
      </c>
      <c r="D11" s="35" t="s">
        <v>26</v>
      </c>
      <c r="E11" s="35">
        <v>10.8</v>
      </c>
      <c r="F11" s="35">
        <f t="shared" si="2"/>
        <v>48.7</v>
      </c>
      <c r="G11" s="35">
        <v>0.5</v>
      </c>
      <c r="H11" s="35">
        <f t="shared" si="3"/>
        <v>23.899999999999995</v>
      </c>
      <c r="I11" s="35">
        <v>15.7</v>
      </c>
      <c r="J11" s="35">
        <v>8.600000000000009</v>
      </c>
      <c r="K11" s="35">
        <f t="shared" si="4"/>
        <v>5.05165993601511</v>
      </c>
      <c r="L11" s="35">
        <f t="shared" si="0"/>
        <v>4.041327948812088</v>
      </c>
      <c r="M11" s="80" t="str">
        <f t="shared" si="1"/>
        <v>-</v>
      </c>
    </row>
    <row r="12" spans="1:13" ht="12" customHeight="1">
      <c r="A12" s="28">
        <v>1913</v>
      </c>
      <c r="B12" s="111">
        <f>'[1]Pop'!H134</f>
        <v>97.225</v>
      </c>
      <c r="C12" s="35">
        <v>40.4</v>
      </c>
      <c r="D12" s="35" t="s">
        <v>26</v>
      </c>
      <c r="E12" s="35">
        <v>15.7</v>
      </c>
      <c r="F12" s="35">
        <f t="shared" si="2"/>
        <v>56.099999999999994</v>
      </c>
      <c r="G12" s="35">
        <v>2</v>
      </c>
      <c r="H12" s="35">
        <f t="shared" si="3"/>
        <v>24.899999999999995</v>
      </c>
      <c r="I12" s="35">
        <v>20.2</v>
      </c>
      <c r="J12" s="35">
        <v>9</v>
      </c>
      <c r="K12" s="35">
        <f t="shared" si="4"/>
        <v>5.183851889946002</v>
      </c>
      <c r="L12" s="35">
        <f t="shared" si="0"/>
        <v>4.147081511956801</v>
      </c>
      <c r="M12" s="80" t="str">
        <f t="shared" si="1"/>
        <v>-</v>
      </c>
    </row>
    <row r="13" spans="1:13" ht="12" customHeight="1">
      <c r="A13" s="28">
        <v>1914</v>
      </c>
      <c r="B13" s="111">
        <f>'[1]Pop'!H135</f>
        <v>99.111</v>
      </c>
      <c r="C13" s="35">
        <v>42.1</v>
      </c>
      <c r="D13" s="35" t="s">
        <v>26</v>
      </c>
      <c r="E13" s="35">
        <v>20.2</v>
      </c>
      <c r="F13" s="35">
        <f t="shared" si="2"/>
        <v>62.3</v>
      </c>
      <c r="G13" s="35">
        <v>8.1</v>
      </c>
      <c r="H13" s="35">
        <f t="shared" si="3"/>
        <v>23.299999999999997</v>
      </c>
      <c r="I13" s="35">
        <v>21.7</v>
      </c>
      <c r="J13" s="35">
        <v>9.2</v>
      </c>
      <c r="K13" s="35">
        <f t="shared" si="4"/>
        <v>5.198212105618952</v>
      </c>
      <c r="L13" s="35">
        <f t="shared" si="0"/>
        <v>4.158569684495162</v>
      </c>
      <c r="M13" s="80" t="str">
        <f t="shared" si="1"/>
        <v>-</v>
      </c>
    </row>
    <row r="14" spans="1:13" ht="12" customHeight="1">
      <c r="A14" s="28">
        <v>1915</v>
      </c>
      <c r="B14" s="111">
        <f>'[1]Pop'!H136</f>
        <v>100.546</v>
      </c>
      <c r="C14" s="35">
        <v>46.8</v>
      </c>
      <c r="D14" s="35" t="s">
        <v>26</v>
      </c>
      <c r="E14" s="35">
        <v>21.7</v>
      </c>
      <c r="F14" s="35">
        <f t="shared" si="2"/>
        <v>68.5</v>
      </c>
      <c r="G14" s="35">
        <v>13.5</v>
      </c>
      <c r="H14" s="35">
        <f t="shared" si="3"/>
        <v>21.200000000000003</v>
      </c>
      <c r="I14" s="35">
        <v>24.4</v>
      </c>
      <c r="J14" s="35">
        <v>9.4</v>
      </c>
      <c r="K14" s="35">
        <f t="shared" si="4"/>
        <v>5.235414636086965</v>
      </c>
      <c r="L14" s="35">
        <f t="shared" si="0"/>
        <v>4.188331708869572</v>
      </c>
      <c r="M14" s="80" t="str">
        <f t="shared" si="1"/>
        <v>-</v>
      </c>
    </row>
    <row r="15" spans="1:13" ht="12" customHeight="1">
      <c r="A15" s="22">
        <v>1916</v>
      </c>
      <c r="B15" s="112">
        <f>'[1]Pop'!H137</f>
        <v>101.961</v>
      </c>
      <c r="C15" s="33">
        <v>43.1</v>
      </c>
      <c r="D15" s="33" t="s">
        <v>26</v>
      </c>
      <c r="E15" s="33">
        <v>24.4</v>
      </c>
      <c r="F15" s="33">
        <f t="shared" si="2"/>
        <v>67.5</v>
      </c>
      <c r="G15" s="33">
        <v>15.7</v>
      </c>
      <c r="H15" s="33">
        <f t="shared" si="3"/>
        <v>25.099999999999994</v>
      </c>
      <c r="I15" s="33">
        <v>16.8</v>
      </c>
      <c r="J15" s="33">
        <v>9.900000000000006</v>
      </c>
      <c r="K15" s="33">
        <f t="shared" si="4"/>
        <v>5.437373113249187</v>
      </c>
      <c r="L15" s="33">
        <f t="shared" si="0"/>
        <v>4.34989849059935</v>
      </c>
      <c r="M15" s="79" t="str">
        <f t="shared" si="1"/>
        <v>-</v>
      </c>
    </row>
    <row r="16" spans="1:13" ht="12" customHeight="1">
      <c r="A16" s="22">
        <v>1917</v>
      </c>
      <c r="B16" s="112">
        <f>'[1]Pop'!D138</f>
        <v>103.414</v>
      </c>
      <c r="C16" s="33">
        <v>60.3</v>
      </c>
      <c r="D16" s="33" t="s">
        <v>26</v>
      </c>
      <c r="E16" s="33">
        <v>16.8</v>
      </c>
      <c r="F16" s="33">
        <f t="shared" si="2"/>
        <v>77.1</v>
      </c>
      <c r="G16" s="33">
        <v>14.4</v>
      </c>
      <c r="H16" s="33">
        <f t="shared" si="3"/>
        <v>31.5</v>
      </c>
      <c r="I16" s="33">
        <v>22.4</v>
      </c>
      <c r="J16" s="33">
        <v>8.8</v>
      </c>
      <c r="K16" s="33">
        <f t="shared" si="4"/>
        <v>4.765312240122228</v>
      </c>
      <c r="L16" s="33">
        <f t="shared" si="0"/>
        <v>3.8122497920977825</v>
      </c>
      <c r="M16" s="79" t="str">
        <f t="shared" si="1"/>
        <v>-</v>
      </c>
    </row>
    <row r="17" spans="1:13" ht="12" customHeight="1">
      <c r="A17" s="22">
        <v>1918</v>
      </c>
      <c r="B17" s="112">
        <f>'[1]Pop'!D139</f>
        <v>104.55</v>
      </c>
      <c r="C17" s="33">
        <v>83.4</v>
      </c>
      <c r="D17" s="33">
        <v>0.6</v>
      </c>
      <c r="E17" s="33">
        <v>22.4</v>
      </c>
      <c r="F17" s="33">
        <f t="shared" si="2"/>
        <v>106.4</v>
      </c>
      <c r="G17" s="33">
        <v>14.3</v>
      </c>
      <c r="H17" s="33">
        <f t="shared" si="3"/>
        <v>37.400000000000006</v>
      </c>
      <c r="I17" s="33">
        <v>49</v>
      </c>
      <c r="J17" s="33">
        <v>5.7</v>
      </c>
      <c r="K17" s="33">
        <f t="shared" si="4"/>
        <v>3.053084648493544</v>
      </c>
      <c r="L17" s="33">
        <f t="shared" si="0"/>
        <v>2.4424677187948354</v>
      </c>
      <c r="M17" s="79" t="str">
        <f t="shared" si="1"/>
        <v>-</v>
      </c>
    </row>
    <row r="18" spans="1:13" ht="12" customHeight="1">
      <c r="A18" s="22">
        <v>1919</v>
      </c>
      <c r="B18" s="112">
        <f>'[1]Pop'!D140</f>
        <v>105.063</v>
      </c>
      <c r="C18" s="33">
        <v>78.7</v>
      </c>
      <c r="D18" s="33">
        <v>1.2</v>
      </c>
      <c r="E18" s="33">
        <v>49</v>
      </c>
      <c r="F18" s="33">
        <f t="shared" si="2"/>
        <v>128.9</v>
      </c>
      <c r="G18" s="33">
        <v>38.7</v>
      </c>
      <c r="H18" s="33">
        <f t="shared" si="3"/>
        <v>31</v>
      </c>
      <c r="I18" s="33">
        <v>52.6</v>
      </c>
      <c r="J18" s="33">
        <v>6.599999999999994</v>
      </c>
      <c r="K18" s="33">
        <f t="shared" si="4"/>
        <v>3.5178892664401324</v>
      </c>
      <c r="L18" s="33">
        <f t="shared" si="0"/>
        <v>2.8143114131521063</v>
      </c>
      <c r="M18" s="79" t="str">
        <f t="shared" si="1"/>
        <v>-</v>
      </c>
    </row>
    <row r="19" spans="1:13" ht="12" customHeight="1">
      <c r="A19" s="22">
        <v>1920</v>
      </c>
      <c r="B19" s="112">
        <f>'[1]Pop'!H141</f>
        <v>106.461</v>
      </c>
      <c r="C19" s="33">
        <v>61.9</v>
      </c>
      <c r="D19" s="33">
        <v>0.8</v>
      </c>
      <c r="E19" s="33">
        <v>52.6</v>
      </c>
      <c r="F19" s="33">
        <f t="shared" si="2"/>
        <v>115.3</v>
      </c>
      <c r="G19" s="33">
        <v>58.7</v>
      </c>
      <c r="H19" s="33">
        <f t="shared" si="3"/>
        <v>21.89999999999999</v>
      </c>
      <c r="I19" s="33">
        <v>26.8</v>
      </c>
      <c r="J19" s="33">
        <v>7.900000000000006</v>
      </c>
      <c r="K19" s="33">
        <f t="shared" si="4"/>
        <v>4.155512347244534</v>
      </c>
      <c r="L19" s="33">
        <f t="shared" si="0"/>
        <v>3.3244098777956275</v>
      </c>
      <c r="M19" s="79" t="str">
        <f t="shared" si="1"/>
        <v>-</v>
      </c>
    </row>
    <row r="20" spans="1:13" ht="12" customHeight="1">
      <c r="A20" s="28">
        <v>1921</v>
      </c>
      <c r="B20" s="111">
        <f>'[1]Pop'!H142</f>
        <v>108.538</v>
      </c>
      <c r="C20" s="35">
        <v>61</v>
      </c>
      <c r="D20" s="35">
        <v>0.8</v>
      </c>
      <c r="E20" s="35">
        <v>26.8</v>
      </c>
      <c r="F20" s="35">
        <f t="shared" si="2"/>
        <v>88.6</v>
      </c>
      <c r="G20" s="35">
        <v>30.1</v>
      </c>
      <c r="H20" s="35">
        <f t="shared" si="3"/>
        <v>24.30000000000001</v>
      </c>
      <c r="I20" s="35">
        <v>27.7</v>
      </c>
      <c r="J20" s="35">
        <v>6.499999999999986</v>
      </c>
      <c r="K20" s="35">
        <f t="shared" si="4"/>
        <v>3.353664154489665</v>
      </c>
      <c r="L20" s="35">
        <f t="shared" si="0"/>
        <v>2.682931323591732</v>
      </c>
      <c r="M20" s="80" t="str">
        <f t="shared" si="1"/>
        <v>-</v>
      </c>
    </row>
    <row r="21" spans="1:13" ht="12" customHeight="1">
      <c r="A21" s="28">
        <v>1922</v>
      </c>
      <c r="B21" s="111">
        <f>'[1]Pop'!H143</f>
        <v>110.049</v>
      </c>
      <c r="C21" s="35">
        <v>101</v>
      </c>
      <c r="D21" s="35">
        <v>0.1</v>
      </c>
      <c r="E21" s="35">
        <v>27.7</v>
      </c>
      <c r="F21" s="35">
        <f t="shared" si="2"/>
        <v>128.79999999999998</v>
      </c>
      <c r="G21" s="35">
        <v>47.5</v>
      </c>
      <c r="H21" s="35">
        <f t="shared" si="3"/>
        <v>24.69999999999999</v>
      </c>
      <c r="I21" s="35">
        <v>49.4</v>
      </c>
      <c r="J21" s="35">
        <v>7.199999999999989</v>
      </c>
      <c r="K21" s="35">
        <f t="shared" si="4"/>
        <v>3.663822479077496</v>
      </c>
      <c r="L21" s="35">
        <f t="shared" si="0"/>
        <v>2.931057983261997</v>
      </c>
      <c r="M21" s="80" t="str">
        <f t="shared" si="1"/>
        <v>-</v>
      </c>
    </row>
    <row r="22" spans="1:13" ht="12" customHeight="1">
      <c r="A22" s="28">
        <v>1923</v>
      </c>
      <c r="B22" s="111">
        <f>'[1]Pop'!H144</f>
        <v>111.947</v>
      </c>
      <c r="C22" s="35">
        <v>56</v>
      </c>
      <c r="D22" s="35" t="s">
        <v>26</v>
      </c>
      <c r="E22" s="35">
        <v>49.4</v>
      </c>
      <c r="F22" s="35">
        <f t="shared" si="2"/>
        <v>105.4</v>
      </c>
      <c r="G22" s="35">
        <v>31.7</v>
      </c>
      <c r="H22" s="35">
        <f t="shared" si="3"/>
        <v>23</v>
      </c>
      <c r="I22" s="35">
        <v>43.5</v>
      </c>
      <c r="J22" s="35">
        <v>7.2</v>
      </c>
      <c r="K22" s="35">
        <f t="shared" si="4"/>
        <v>3.6017043779645723</v>
      </c>
      <c r="L22" s="35">
        <f t="shared" si="0"/>
        <v>2.881363502371658</v>
      </c>
      <c r="M22" s="80" t="str">
        <f t="shared" si="1"/>
        <v>-</v>
      </c>
    </row>
    <row r="23" spans="1:13" ht="12" customHeight="1">
      <c r="A23" s="28">
        <v>1924</v>
      </c>
      <c r="B23" s="111">
        <f>'[1]Pop'!H145</f>
        <v>114.109</v>
      </c>
      <c r="C23" s="35">
        <v>58.4</v>
      </c>
      <c r="D23" s="35" t="s">
        <v>26</v>
      </c>
      <c r="E23" s="35">
        <v>43.5</v>
      </c>
      <c r="F23" s="35">
        <f t="shared" si="2"/>
        <v>101.9</v>
      </c>
      <c r="G23" s="35">
        <v>36.7</v>
      </c>
      <c r="H23" s="35">
        <f t="shared" si="3"/>
        <v>19</v>
      </c>
      <c r="I23" s="35">
        <v>39.4</v>
      </c>
      <c r="J23" s="35">
        <v>6.800000000000011</v>
      </c>
      <c r="K23" s="35">
        <f t="shared" si="4"/>
        <v>3.33716008377955</v>
      </c>
      <c r="L23" s="35">
        <f t="shared" si="0"/>
        <v>2.66972806702364</v>
      </c>
      <c r="M23" s="80" t="str">
        <f t="shared" si="1"/>
        <v>-</v>
      </c>
    </row>
    <row r="24" spans="1:13" ht="12" customHeight="1">
      <c r="A24" s="28">
        <v>1925</v>
      </c>
      <c r="B24" s="111">
        <f>'[1]Pop'!H146</f>
        <v>115.829</v>
      </c>
      <c r="C24" s="35">
        <v>42.3</v>
      </c>
      <c r="D24" s="35" t="s">
        <v>26</v>
      </c>
      <c r="E24" s="35">
        <v>39.4</v>
      </c>
      <c r="F24" s="35">
        <f t="shared" si="2"/>
        <v>81.69999999999999</v>
      </c>
      <c r="G24" s="35">
        <v>28.8</v>
      </c>
      <c r="H24" s="35">
        <f t="shared" si="3"/>
        <v>15.599999999999994</v>
      </c>
      <c r="I24" s="35">
        <v>29.8</v>
      </c>
      <c r="J24" s="35">
        <v>7.499999999999986</v>
      </c>
      <c r="K24" s="35">
        <f t="shared" si="4"/>
        <v>3.6260349308031596</v>
      </c>
      <c r="L24" s="35">
        <f t="shared" si="0"/>
        <v>2.900827944642528</v>
      </c>
      <c r="M24" s="80" t="str">
        <f t="shared" si="1"/>
        <v>-</v>
      </c>
    </row>
    <row r="25" spans="1:13" ht="12" customHeight="1">
      <c r="A25" s="22">
        <v>1926</v>
      </c>
      <c r="B25" s="112">
        <f>'[1]Pop'!H147</f>
        <v>117.397</v>
      </c>
      <c r="C25" s="33">
        <v>34.9</v>
      </c>
      <c r="D25" s="33" t="s">
        <v>26</v>
      </c>
      <c r="E25" s="33">
        <v>29.8</v>
      </c>
      <c r="F25" s="33">
        <f t="shared" si="2"/>
        <v>64.7</v>
      </c>
      <c r="G25" s="33">
        <v>12</v>
      </c>
      <c r="H25" s="33">
        <f t="shared" si="3"/>
        <v>16</v>
      </c>
      <c r="I25" s="33">
        <v>28.8</v>
      </c>
      <c r="J25" s="33">
        <v>7.900000000000006</v>
      </c>
      <c r="K25" s="33">
        <f t="shared" si="4"/>
        <v>3.768409754934115</v>
      </c>
      <c r="L25" s="33">
        <f t="shared" si="0"/>
        <v>3.014727803947292</v>
      </c>
      <c r="M25" s="79" t="str">
        <f t="shared" si="1"/>
        <v>-</v>
      </c>
    </row>
    <row r="26" spans="1:13" ht="12" customHeight="1">
      <c r="A26" s="22">
        <v>1927</v>
      </c>
      <c r="B26" s="112">
        <f>'[1]Pop'!H148</f>
        <v>119.035</v>
      </c>
      <c r="C26" s="33">
        <v>51.1</v>
      </c>
      <c r="D26" s="33" t="s">
        <v>26</v>
      </c>
      <c r="E26" s="33">
        <v>28.8</v>
      </c>
      <c r="F26" s="33">
        <f t="shared" si="2"/>
        <v>79.9</v>
      </c>
      <c r="G26" s="33">
        <v>36.1</v>
      </c>
      <c r="H26" s="33">
        <f t="shared" si="3"/>
        <v>16</v>
      </c>
      <c r="I26" s="33">
        <v>19.7</v>
      </c>
      <c r="J26" s="33">
        <v>8.100000000000009</v>
      </c>
      <c r="K26" s="33">
        <f t="shared" si="4"/>
        <v>3.810643928256399</v>
      </c>
      <c r="L26" s="33">
        <f t="shared" si="0"/>
        <v>3.0485151426051194</v>
      </c>
      <c r="M26" s="79" t="str">
        <f t="shared" si="1"/>
        <v>-</v>
      </c>
    </row>
    <row r="27" spans="1:13" ht="12" customHeight="1">
      <c r="A27" s="22">
        <v>1928</v>
      </c>
      <c r="B27" s="112">
        <f>'[1]Pop'!H149</f>
        <v>120.509</v>
      </c>
      <c r="C27" s="33">
        <v>37.9</v>
      </c>
      <c r="D27" s="33" t="s">
        <v>26</v>
      </c>
      <c r="E27" s="33">
        <v>19.7</v>
      </c>
      <c r="F27" s="33">
        <f t="shared" si="2"/>
        <v>57.599999999999994</v>
      </c>
      <c r="G27" s="33">
        <v>14.6</v>
      </c>
      <c r="H27" s="33">
        <f t="shared" si="3"/>
        <v>15.400000000000006</v>
      </c>
      <c r="I27" s="33">
        <v>19.7</v>
      </c>
      <c r="J27" s="33">
        <v>7.8999999999999915</v>
      </c>
      <c r="K27" s="33">
        <f t="shared" si="4"/>
        <v>3.6710951049299183</v>
      </c>
      <c r="L27" s="33">
        <f t="shared" si="0"/>
        <v>2.9368760839439347</v>
      </c>
      <c r="M27" s="79" t="str">
        <f t="shared" si="1"/>
        <v>-</v>
      </c>
    </row>
    <row r="28" spans="1:13" ht="12" customHeight="1">
      <c r="A28" s="22">
        <v>1929</v>
      </c>
      <c r="B28" s="112">
        <f>'[1]Pop'!H150</f>
        <v>121.767</v>
      </c>
      <c r="C28" s="33">
        <v>35.4</v>
      </c>
      <c r="D28" s="33" t="s">
        <v>26</v>
      </c>
      <c r="E28" s="33">
        <v>19.7</v>
      </c>
      <c r="F28" s="33">
        <f t="shared" si="2"/>
        <v>55.099999999999994</v>
      </c>
      <c r="G28" s="33">
        <v>3.5</v>
      </c>
      <c r="H28" s="33">
        <f t="shared" si="3"/>
        <v>18.200000000000003</v>
      </c>
      <c r="I28" s="33">
        <v>25.5</v>
      </c>
      <c r="J28" s="33">
        <v>7.8999999999999915</v>
      </c>
      <c r="K28" s="33">
        <f t="shared" si="4"/>
        <v>3.633168263979564</v>
      </c>
      <c r="L28" s="33">
        <f t="shared" si="0"/>
        <v>2.9065346111836514</v>
      </c>
      <c r="M28" s="79" t="str">
        <f t="shared" si="1"/>
        <v>-</v>
      </c>
    </row>
    <row r="29" spans="1:13" ht="12" customHeight="1">
      <c r="A29" s="22">
        <v>1930</v>
      </c>
      <c r="B29" s="112">
        <f>'[1]Pop'!D151</f>
        <v>123.188</v>
      </c>
      <c r="C29" s="33">
        <v>45.4</v>
      </c>
      <c r="D29" s="33" t="s">
        <v>26</v>
      </c>
      <c r="E29" s="33">
        <v>25.5</v>
      </c>
      <c r="F29" s="33">
        <f t="shared" si="2"/>
        <v>70.9</v>
      </c>
      <c r="G29" s="33">
        <v>0.3</v>
      </c>
      <c r="H29" s="33">
        <f t="shared" si="3"/>
        <v>32.39999999999999</v>
      </c>
      <c r="I29" s="33">
        <v>30.5</v>
      </c>
      <c r="J29" s="33">
        <v>7.70000000000001</v>
      </c>
      <c r="K29" s="33">
        <f t="shared" si="4"/>
        <v>3.5003409422995793</v>
      </c>
      <c r="L29" s="33">
        <f t="shared" si="0"/>
        <v>2.8002727538396637</v>
      </c>
      <c r="M29" s="79" t="str">
        <f t="shared" si="1"/>
        <v>-</v>
      </c>
    </row>
    <row r="30" spans="1:13" ht="12" customHeight="1">
      <c r="A30" s="28">
        <v>1931</v>
      </c>
      <c r="B30" s="111">
        <f>'[1]Pop'!D152</f>
        <v>124.149</v>
      </c>
      <c r="C30" s="35">
        <v>32.8</v>
      </c>
      <c r="D30" s="35">
        <v>0.1</v>
      </c>
      <c r="E30" s="35">
        <v>30.5</v>
      </c>
      <c r="F30" s="35">
        <f t="shared" si="2"/>
        <v>63.4</v>
      </c>
      <c r="G30" s="35">
        <v>0.1</v>
      </c>
      <c r="H30" s="35">
        <f t="shared" si="3"/>
        <v>32.5</v>
      </c>
      <c r="I30" s="35">
        <v>23.4</v>
      </c>
      <c r="J30" s="35">
        <v>7.4</v>
      </c>
      <c r="K30" s="35">
        <f t="shared" si="4"/>
        <v>3.3379245906128925</v>
      </c>
      <c r="L30" s="35">
        <f t="shared" si="0"/>
        <v>2.6703396724903143</v>
      </c>
      <c r="M30" s="80" t="str">
        <f t="shared" si="1"/>
        <v>-</v>
      </c>
    </row>
    <row r="31" spans="1:13" ht="12" customHeight="1">
      <c r="A31" s="28">
        <v>1932</v>
      </c>
      <c r="B31" s="111">
        <f>'[1]Pop'!D153</f>
        <v>124.949</v>
      </c>
      <c r="C31" s="35">
        <v>39.1</v>
      </c>
      <c r="D31" s="35" t="s">
        <v>26</v>
      </c>
      <c r="E31" s="35">
        <v>23.4</v>
      </c>
      <c r="F31" s="35">
        <f t="shared" si="2"/>
        <v>62.5</v>
      </c>
      <c r="G31" s="35">
        <v>1.1</v>
      </c>
      <c r="H31" s="35">
        <f t="shared" si="3"/>
        <v>26.799999999999997</v>
      </c>
      <c r="I31" s="35">
        <v>26.6</v>
      </c>
      <c r="J31" s="35">
        <v>8</v>
      </c>
      <c r="K31" s="35">
        <f t="shared" si="4"/>
        <v>3.5854628688504913</v>
      </c>
      <c r="L31" s="35">
        <f t="shared" si="0"/>
        <v>2.868370295080393</v>
      </c>
      <c r="M31" s="80" t="str">
        <f t="shared" si="1"/>
        <v>-</v>
      </c>
    </row>
    <row r="32" spans="1:13" ht="12" customHeight="1">
      <c r="A32" s="28">
        <v>1933</v>
      </c>
      <c r="B32" s="111">
        <f>'[1]Pop'!D154</f>
        <v>125.69</v>
      </c>
      <c r="C32" s="35">
        <v>20.6</v>
      </c>
      <c r="D32" s="35">
        <v>8.1</v>
      </c>
      <c r="E32" s="35">
        <v>26.6</v>
      </c>
      <c r="F32" s="35">
        <f t="shared" si="2"/>
        <v>55.300000000000004</v>
      </c>
      <c r="G32" s="35" t="s">
        <v>26</v>
      </c>
      <c r="H32" s="35">
        <f t="shared" si="3"/>
        <v>19.9</v>
      </c>
      <c r="I32" s="35">
        <v>26.9</v>
      </c>
      <c r="J32" s="35">
        <v>8.500000000000007</v>
      </c>
      <c r="K32" s="35">
        <f t="shared" si="4"/>
        <v>3.7870952343066304</v>
      </c>
      <c r="L32" s="35">
        <f t="shared" si="0"/>
        <v>3.0296761874453044</v>
      </c>
      <c r="M32" s="80" t="str">
        <f t="shared" si="1"/>
        <v>-</v>
      </c>
    </row>
    <row r="33" spans="1:13" ht="12" customHeight="1">
      <c r="A33" s="28">
        <v>1934</v>
      </c>
      <c r="B33" s="111">
        <f>'[1]Pop'!D155</f>
        <v>126.485</v>
      </c>
      <c r="C33" s="35">
        <v>16.3</v>
      </c>
      <c r="D33" s="35">
        <v>7.6</v>
      </c>
      <c r="E33" s="35">
        <v>24.1</v>
      </c>
      <c r="F33" s="35">
        <f t="shared" si="2"/>
        <v>48</v>
      </c>
      <c r="G33" s="35" t="s">
        <v>26</v>
      </c>
      <c r="H33" s="35">
        <f t="shared" si="3"/>
        <v>21</v>
      </c>
      <c r="I33" s="35">
        <v>19.2</v>
      </c>
      <c r="J33" s="35">
        <v>7.8</v>
      </c>
      <c r="K33" s="35">
        <f t="shared" si="4"/>
        <v>3.453373917855872</v>
      </c>
      <c r="L33" s="35">
        <f t="shared" si="0"/>
        <v>2.762699134284698</v>
      </c>
      <c r="M33" s="80" t="str">
        <f t="shared" si="1"/>
        <v>*</v>
      </c>
    </row>
    <row r="34" spans="1:13" ht="12" customHeight="1">
      <c r="A34" s="28">
        <v>1935</v>
      </c>
      <c r="B34" s="111">
        <f>'[1]Pop'!D156</f>
        <v>127.362</v>
      </c>
      <c r="C34" s="35">
        <v>56.9</v>
      </c>
      <c r="D34" s="35">
        <v>9.7</v>
      </c>
      <c r="E34" s="35">
        <v>19.2</v>
      </c>
      <c r="F34" s="35">
        <f t="shared" si="2"/>
        <v>85.8</v>
      </c>
      <c r="G34" s="35" t="s">
        <v>26</v>
      </c>
      <c r="H34" s="35">
        <f t="shared" si="3"/>
        <v>44.79999999999999</v>
      </c>
      <c r="I34" s="35">
        <v>33.4</v>
      </c>
      <c r="J34" s="35">
        <v>7.6000000000000085</v>
      </c>
      <c r="K34" s="35">
        <f t="shared" si="4"/>
        <v>3.3416560669587514</v>
      </c>
      <c r="L34" s="35">
        <f t="shared" si="0"/>
        <v>2.673324853567001</v>
      </c>
      <c r="M34" s="80" t="str">
        <f t="shared" si="1"/>
        <v>-</v>
      </c>
    </row>
    <row r="35" spans="1:13" ht="12" customHeight="1">
      <c r="A35" s="22">
        <v>1936</v>
      </c>
      <c r="B35" s="112">
        <f>'[1]Pop'!D157</f>
        <v>128.181</v>
      </c>
      <c r="C35" s="33">
        <v>24.2</v>
      </c>
      <c r="D35" s="33">
        <v>3.9</v>
      </c>
      <c r="E35" s="33">
        <v>33.4</v>
      </c>
      <c r="F35" s="33">
        <f t="shared" si="2"/>
        <v>61.5</v>
      </c>
      <c r="G35" s="33" t="s">
        <v>26</v>
      </c>
      <c r="H35" s="33">
        <f t="shared" si="3"/>
        <v>37.6</v>
      </c>
      <c r="I35" s="33">
        <v>16.9</v>
      </c>
      <c r="J35" s="33">
        <v>7</v>
      </c>
      <c r="K35" s="33">
        <f t="shared" si="4"/>
        <v>3.0581755486382534</v>
      </c>
      <c r="L35" s="33">
        <f t="shared" si="0"/>
        <v>2.4465404389106027</v>
      </c>
      <c r="M35" s="79" t="str">
        <f t="shared" si="1"/>
        <v>-</v>
      </c>
    </row>
    <row r="36" spans="1:13" ht="12" customHeight="1">
      <c r="A36" s="22">
        <v>1937</v>
      </c>
      <c r="B36" s="112">
        <f>'[1]Pop'!D158</f>
        <v>128.961</v>
      </c>
      <c r="C36" s="33">
        <v>48.9</v>
      </c>
      <c r="D36" s="33">
        <v>0.2</v>
      </c>
      <c r="E36" s="33">
        <v>16.9</v>
      </c>
      <c r="F36" s="33">
        <f t="shared" si="2"/>
        <v>66</v>
      </c>
      <c r="G36" s="33">
        <v>4.3</v>
      </c>
      <c r="H36" s="33">
        <f t="shared" si="3"/>
        <v>32.3</v>
      </c>
      <c r="I36" s="33">
        <v>23</v>
      </c>
      <c r="J36" s="33">
        <v>6.400000000000006</v>
      </c>
      <c r="K36" s="33">
        <f t="shared" si="4"/>
        <v>2.7791347771807002</v>
      </c>
      <c r="L36" s="33">
        <f t="shared" si="0"/>
        <v>2.22330782174456</v>
      </c>
      <c r="M36" s="79" t="str">
        <f t="shared" si="1"/>
        <v>-</v>
      </c>
    </row>
    <row r="37" spans="1:13" ht="12" customHeight="1">
      <c r="A37" s="22">
        <v>1938</v>
      </c>
      <c r="B37" s="112">
        <f>'[1]Pop'!D159</f>
        <v>129.969</v>
      </c>
      <c r="C37" s="33">
        <v>56</v>
      </c>
      <c r="D37" s="33" t="s">
        <v>26</v>
      </c>
      <c r="E37" s="33">
        <v>23</v>
      </c>
      <c r="F37" s="33">
        <f t="shared" si="2"/>
        <v>79</v>
      </c>
      <c r="G37" s="33">
        <v>3.3</v>
      </c>
      <c r="H37" s="33">
        <f t="shared" si="3"/>
        <v>34.99999999999999</v>
      </c>
      <c r="I37" s="33">
        <v>34.4</v>
      </c>
      <c r="J37" s="33">
        <v>6.300000000000011</v>
      </c>
      <c r="K37" s="33">
        <f t="shared" si="4"/>
        <v>2.714493456131852</v>
      </c>
      <c r="L37" s="33">
        <f t="shared" si="0"/>
        <v>2.1715947649054814</v>
      </c>
      <c r="M37" s="79" t="str">
        <f t="shared" si="1"/>
        <v>-</v>
      </c>
    </row>
    <row r="38" spans="1:13" ht="12" customHeight="1">
      <c r="A38" s="22">
        <v>1939</v>
      </c>
      <c r="B38" s="112">
        <f>'[1]Pop'!D160</f>
        <v>131.028</v>
      </c>
      <c r="C38" s="33">
        <v>38.6</v>
      </c>
      <c r="D38" s="33" t="s">
        <v>26</v>
      </c>
      <c r="E38" s="33">
        <v>34.4</v>
      </c>
      <c r="F38" s="33">
        <f t="shared" si="2"/>
        <v>73</v>
      </c>
      <c r="G38" s="33">
        <v>0.1</v>
      </c>
      <c r="H38" s="33">
        <f t="shared" si="3"/>
        <v>34.49999999999999</v>
      </c>
      <c r="I38" s="33">
        <v>31.5</v>
      </c>
      <c r="J38" s="33">
        <v>6.900000000000006</v>
      </c>
      <c r="K38" s="33">
        <f t="shared" si="4"/>
        <v>2.94898800256434</v>
      </c>
      <c r="L38" s="33">
        <f t="shared" si="0"/>
        <v>2.359190402051472</v>
      </c>
      <c r="M38" s="79" t="str">
        <f t="shared" si="1"/>
        <v>-</v>
      </c>
    </row>
    <row r="39" spans="1:13" ht="12" customHeight="1">
      <c r="A39" s="22">
        <v>1940</v>
      </c>
      <c r="B39" s="112">
        <f>'[1]Pop'!D161</f>
        <v>132.122</v>
      </c>
      <c r="C39" s="33">
        <v>39.7</v>
      </c>
      <c r="D39" s="33" t="s">
        <v>26</v>
      </c>
      <c r="E39" s="33">
        <v>31.5</v>
      </c>
      <c r="F39" s="33">
        <f t="shared" si="2"/>
        <v>71.2</v>
      </c>
      <c r="G39" s="33">
        <v>1.1</v>
      </c>
      <c r="H39" s="33">
        <f t="shared" si="3"/>
        <v>31.700000000000003</v>
      </c>
      <c r="I39" s="33">
        <v>31.1</v>
      </c>
      <c r="J39" s="33">
        <v>7.3</v>
      </c>
      <c r="K39" s="33">
        <f t="shared" si="4"/>
        <v>3.0941099892523574</v>
      </c>
      <c r="L39" s="33">
        <f t="shared" si="0"/>
        <v>2.475287991401886</v>
      </c>
      <c r="M39" s="79" t="str">
        <f t="shared" si="1"/>
        <v>-</v>
      </c>
    </row>
    <row r="40" spans="1:13" ht="12" customHeight="1">
      <c r="A40" s="28">
        <v>1941</v>
      </c>
      <c r="B40" s="111">
        <f>'[1]Pop'!D162</f>
        <v>133.402</v>
      </c>
      <c r="C40" s="35">
        <v>43.9</v>
      </c>
      <c r="D40" s="35">
        <v>9.9</v>
      </c>
      <c r="E40" s="35">
        <v>31.1</v>
      </c>
      <c r="F40" s="35">
        <f t="shared" si="2"/>
        <v>84.9</v>
      </c>
      <c r="G40" s="35" t="s">
        <v>26</v>
      </c>
      <c r="H40" s="35">
        <f t="shared" si="3"/>
        <v>38.1</v>
      </c>
      <c r="I40" s="35">
        <v>39.9</v>
      </c>
      <c r="J40" s="35">
        <v>6.900000000000006</v>
      </c>
      <c r="K40" s="35">
        <f t="shared" si="4"/>
        <v>2.896508298226416</v>
      </c>
      <c r="L40" s="35">
        <f t="shared" si="0"/>
        <v>2.317206638581133</v>
      </c>
      <c r="M40" s="80" t="str">
        <f t="shared" si="1"/>
        <v>-</v>
      </c>
    </row>
    <row r="41" spans="1:13" ht="12" customHeight="1">
      <c r="A41" s="28">
        <v>1942</v>
      </c>
      <c r="B41" s="111">
        <f>'[1]Pop'!D163</f>
        <v>134.86</v>
      </c>
      <c r="C41" s="35">
        <v>52.9</v>
      </c>
      <c r="D41" s="35">
        <v>0.4</v>
      </c>
      <c r="E41" s="35">
        <v>39.9</v>
      </c>
      <c r="F41" s="35">
        <f t="shared" si="2"/>
        <v>93.19999999999999</v>
      </c>
      <c r="G41" s="35">
        <v>0.3</v>
      </c>
      <c r="H41" s="35">
        <f t="shared" si="3"/>
        <v>34.70000000000001</v>
      </c>
      <c r="I41" s="35">
        <v>50.4</v>
      </c>
      <c r="J41" s="35">
        <v>7.799999999999983</v>
      </c>
      <c r="K41" s="35">
        <f t="shared" si="4"/>
        <v>3.238914429779023</v>
      </c>
      <c r="L41" s="35">
        <f t="shared" si="0"/>
        <v>2.5911315438232183</v>
      </c>
      <c r="M41" s="80" t="str">
        <f t="shared" si="1"/>
        <v>-</v>
      </c>
    </row>
    <row r="42" spans="1:13" ht="12" customHeight="1">
      <c r="A42" s="28">
        <v>1943</v>
      </c>
      <c r="B42" s="111">
        <f>'[1]Pop'!D164</f>
        <v>136.739</v>
      </c>
      <c r="C42" s="35">
        <v>28.7</v>
      </c>
      <c r="D42" s="35">
        <v>2</v>
      </c>
      <c r="E42" s="35">
        <v>50.4</v>
      </c>
      <c r="F42" s="35">
        <f t="shared" si="2"/>
        <v>81.1</v>
      </c>
      <c r="G42" s="35">
        <v>0.5</v>
      </c>
      <c r="H42" s="35">
        <f t="shared" si="3"/>
        <v>36.70000000000001</v>
      </c>
      <c r="I42" s="35">
        <v>34.6</v>
      </c>
      <c r="J42" s="35">
        <v>9.299999999999983</v>
      </c>
      <c r="K42" s="35">
        <f t="shared" si="4"/>
        <v>3.808715874768713</v>
      </c>
      <c r="L42" s="35">
        <f t="shared" si="0"/>
        <v>3.0469726998149707</v>
      </c>
      <c r="M42" s="80" t="str">
        <f t="shared" si="1"/>
        <v>-</v>
      </c>
    </row>
    <row r="43" spans="1:13" ht="12" customHeight="1">
      <c r="A43" s="28">
        <v>1944</v>
      </c>
      <c r="B43" s="111">
        <f>'[1]Pop'!D165</f>
        <v>138.397</v>
      </c>
      <c r="C43" s="35">
        <v>22.5</v>
      </c>
      <c r="D43" s="35">
        <v>10.8</v>
      </c>
      <c r="E43" s="35">
        <v>42.1</v>
      </c>
      <c r="F43" s="35">
        <f t="shared" si="2"/>
        <v>75.4</v>
      </c>
      <c r="G43" s="35">
        <v>0.6</v>
      </c>
      <c r="H43" s="35">
        <f t="shared" si="3"/>
        <v>41.3</v>
      </c>
      <c r="I43" s="35">
        <v>25.6</v>
      </c>
      <c r="J43" s="35">
        <v>7.900000000000006</v>
      </c>
      <c r="K43" s="35">
        <f t="shared" si="4"/>
        <v>3.196601082393407</v>
      </c>
      <c r="L43" s="35">
        <f t="shared" si="0"/>
        <v>2.5572808659147257</v>
      </c>
      <c r="M43" s="80" t="str">
        <f t="shared" si="1"/>
        <v>*</v>
      </c>
    </row>
    <row r="44" spans="1:13" ht="12" customHeight="1">
      <c r="A44" s="28">
        <v>1945</v>
      </c>
      <c r="B44" s="111">
        <f>'[1]Pop'!D166</f>
        <v>139.928</v>
      </c>
      <c r="C44" s="35">
        <v>23.7</v>
      </c>
      <c r="D44" s="35">
        <v>2.7</v>
      </c>
      <c r="E44" s="35">
        <v>25.6</v>
      </c>
      <c r="F44" s="35">
        <f t="shared" si="2"/>
        <v>52</v>
      </c>
      <c r="G44" s="35">
        <v>6.5</v>
      </c>
      <c r="H44" s="35">
        <f t="shared" si="3"/>
        <v>24.8</v>
      </c>
      <c r="I44" s="35">
        <v>13.2</v>
      </c>
      <c r="J44" s="35">
        <v>7.5</v>
      </c>
      <c r="K44" s="35">
        <f t="shared" si="4"/>
        <v>3.001543651020525</v>
      </c>
      <c r="L44" s="35">
        <f t="shared" si="0"/>
        <v>2.40123492081642</v>
      </c>
      <c r="M44" s="80" t="str">
        <f t="shared" si="1"/>
        <v>-</v>
      </c>
    </row>
    <row r="45" spans="1:13" ht="12" customHeight="1">
      <c r="A45" s="22">
        <v>1946</v>
      </c>
      <c r="B45" s="112">
        <f>'[1]Pop'!D167</f>
        <v>141.389</v>
      </c>
      <c r="C45" s="33">
        <v>18.5</v>
      </c>
      <c r="D45" s="33">
        <v>1</v>
      </c>
      <c r="E45" s="33">
        <v>13.2</v>
      </c>
      <c r="F45" s="33">
        <f t="shared" si="2"/>
        <v>32.7</v>
      </c>
      <c r="G45" s="33">
        <v>3.5</v>
      </c>
      <c r="H45" s="33">
        <f t="shared" si="3"/>
        <v>15.100000000000001</v>
      </c>
      <c r="I45" s="33">
        <v>8.4</v>
      </c>
      <c r="J45" s="33">
        <v>5.7</v>
      </c>
      <c r="K45" s="33">
        <f t="shared" si="4"/>
        <v>2.2576013692720083</v>
      </c>
      <c r="L45" s="33">
        <f t="shared" si="0"/>
        <v>1.8060810954176068</v>
      </c>
      <c r="M45" s="79" t="str">
        <f t="shared" si="1"/>
        <v>-</v>
      </c>
    </row>
    <row r="46" spans="1:13" ht="12" customHeight="1">
      <c r="A46" s="22">
        <v>1947</v>
      </c>
      <c r="B46" s="112">
        <f>'[1]Pop'!D168</f>
        <v>144.126</v>
      </c>
      <c r="C46" s="33">
        <v>25.5</v>
      </c>
      <c r="D46" s="33">
        <v>0.8</v>
      </c>
      <c r="E46" s="33">
        <v>8.4</v>
      </c>
      <c r="F46" s="33">
        <f t="shared" si="2"/>
        <v>34.7</v>
      </c>
      <c r="G46" s="33">
        <v>1.8</v>
      </c>
      <c r="H46" s="33">
        <f t="shared" si="3"/>
        <v>14.200000000000003</v>
      </c>
      <c r="I46" s="33">
        <v>14.3</v>
      </c>
      <c r="J46" s="33">
        <v>4.4</v>
      </c>
      <c r="K46" s="33">
        <f t="shared" si="4"/>
        <v>1.7096151978130247</v>
      </c>
      <c r="L46" s="33">
        <f t="shared" si="0"/>
        <v>1.3676921582504198</v>
      </c>
      <c r="M46" s="79" t="str">
        <f t="shared" si="1"/>
        <v>-</v>
      </c>
    </row>
    <row r="47" spans="1:13" ht="12" customHeight="1">
      <c r="A47" s="22">
        <v>1948</v>
      </c>
      <c r="B47" s="112">
        <f>'[1]Pop'!D169</f>
        <v>146.631</v>
      </c>
      <c r="C47" s="33">
        <v>25.9</v>
      </c>
      <c r="D47" s="33">
        <v>2</v>
      </c>
      <c r="E47" s="33">
        <v>14.3</v>
      </c>
      <c r="F47" s="33">
        <f t="shared" si="2"/>
        <v>42.2</v>
      </c>
      <c r="G47" s="33">
        <v>1.5</v>
      </c>
      <c r="H47" s="33">
        <f t="shared" si="3"/>
        <v>19</v>
      </c>
      <c r="I47" s="33">
        <v>17.1</v>
      </c>
      <c r="J47" s="33">
        <v>4.6</v>
      </c>
      <c r="K47" s="33">
        <f t="shared" si="4"/>
        <v>1.7567908559581533</v>
      </c>
      <c r="L47" s="33">
        <f t="shared" si="0"/>
        <v>1.4054326847665228</v>
      </c>
      <c r="M47" s="79" t="str">
        <f t="shared" si="1"/>
        <v>-</v>
      </c>
    </row>
    <row r="48" spans="1:13" ht="12" customHeight="1">
      <c r="A48" s="22">
        <v>1949</v>
      </c>
      <c r="B48" s="112">
        <f>'[1]Pop'!D170</f>
        <v>149.188</v>
      </c>
      <c r="C48" s="33">
        <v>18.1</v>
      </c>
      <c r="D48" s="33">
        <v>12.2</v>
      </c>
      <c r="E48" s="33">
        <v>17.1</v>
      </c>
      <c r="F48" s="33">
        <f t="shared" si="2"/>
        <v>47.400000000000006</v>
      </c>
      <c r="G48" s="33">
        <v>8.5</v>
      </c>
      <c r="H48" s="33">
        <f t="shared" si="3"/>
        <v>16.899999999999995</v>
      </c>
      <c r="I48" s="33">
        <v>17.2</v>
      </c>
      <c r="J48" s="33">
        <v>4.800000000000011</v>
      </c>
      <c r="K48" s="33">
        <f t="shared" si="4"/>
        <v>1.8017534922379859</v>
      </c>
      <c r="L48" s="33">
        <f t="shared" si="0"/>
        <v>1.4414027937903888</v>
      </c>
      <c r="M48" s="79" t="str">
        <f t="shared" si="1"/>
        <v>-</v>
      </c>
    </row>
    <row r="49" spans="1:13" ht="12" customHeight="1">
      <c r="A49" s="22">
        <v>1950</v>
      </c>
      <c r="B49" s="112">
        <f>'[1]Pop'!D171</f>
        <v>151.684</v>
      </c>
      <c r="C49" s="33">
        <v>21.4</v>
      </c>
      <c r="D49" s="33">
        <v>3.9</v>
      </c>
      <c r="E49" s="33">
        <v>17.2</v>
      </c>
      <c r="F49" s="33">
        <f t="shared" si="2"/>
        <v>42.5</v>
      </c>
      <c r="G49" s="33">
        <v>3.3</v>
      </c>
      <c r="H49" s="33">
        <f t="shared" si="3"/>
        <v>15.799999999999997</v>
      </c>
      <c r="I49" s="33">
        <v>18.5</v>
      </c>
      <c r="J49" s="33">
        <v>4.9</v>
      </c>
      <c r="K49" s="33">
        <f t="shared" si="4"/>
        <v>1.809024023628069</v>
      </c>
      <c r="L49" s="33">
        <f t="shared" si="0"/>
        <v>1.4472192189024553</v>
      </c>
      <c r="M49" s="79" t="str">
        <f t="shared" si="1"/>
        <v>-</v>
      </c>
    </row>
    <row r="50" spans="1:13" ht="12" customHeight="1">
      <c r="A50" s="28">
        <v>1951</v>
      </c>
      <c r="B50" s="111">
        <f>'[1]Pop'!D172</f>
        <v>154.287</v>
      </c>
      <c r="C50" s="35">
        <v>21.5</v>
      </c>
      <c r="D50" s="35">
        <v>1.6</v>
      </c>
      <c r="E50" s="35">
        <v>18.5</v>
      </c>
      <c r="F50" s="35">
        <f t="shared" si="2"/>
        <v>41.6</v>
      </c>
      <c r="G50" s="35">
        <v>5.5</v>
      </c>
      <c r="H50" s="35">
        <f t="shared" si="3"/>
        <v>15.200000000000003</v>
      </c>
      <c r="I50" s="35">
        <v>15.7</v>
      </c>
      <c r="J50" s="35">
        <v>5.2</v>
      </c>
      <c r="K50" s="35">
        <f t="shared" si="4"/>
        <v>1.8873916791434144</v>
      </c>
      <c r="L50" s="35">
        <f t="shared" si="0"/>
        <v>1.5099133433147316</v>
      </c>
      <c r="M50" s="80" t="str">
        <f t="shared" si="1"/>
        <v>-</v>
      </c>
    </row>
    <row r="51" spans="1:13" ht="12" customHeight="1">
      <c r="A51" s="28">
        <v>1952</v>
      </c>
      <c r="B51" s="111">
        <f>'[1]Pop'!D173</f>
        <v>156.954</v>
      </c>
      <c r="C51" s="35">
        <v>16.1</v>
      </c>
      <c r="D51" s="35">
        <v>2.1</v>
      </c>
      <c r="E51" s="35">
        <v>15.7</v>
      </c>
      <c r="F51" s="35">
        <f t="shared" si="2"/>
        <v>33.900000000000006</v>
      </c>
      <c r="G51" s="35">
        <v>4.5</v>
      </c>
      <c r="H51" s="35">
        <f t="shared" si="3"/>
        <v>14.8</v>
      </c>
      <c r="I51" s="35">
        <v>9.2</v>
      </c>
      <c r="J51" s="35">
        <v>5.400000000000006</v>
      </c>
      <c r="K51" s="35">
        <f t="shared" si="4"/>
        <v>1.9266791544019288</v>
      </c>
      <c r="L51" s="35">
        <f t="shared" si="0"/>
        <v>1.5413433235215432</v>
      </c>
      <c r="M51" s="80" t="str">
        <f t="shared" si="1"/>
        <v>-</v>
      </c>
    </row>
    <row r="52" spans="1:13" ht="12" customHeight="1">
      <c r="A52" s="28">
        <v>1953</v>
      </c>
      <c r="B52" s="111">
        <f>'[1]Pop'!D174</f>
        <v>159.565</v>
      </c>
      <c r="C52" s="35">
        <v>18.9</v>
      </c>
      <c r="D52" s="35">
        <v>15.9</v>
      </c>
      <c r="E52" s="35">
        <v>9.2</v>
      </c>
      <c r="F52" s="35">
        <f t="shared" si="2"/>
        <v>44</v>
      </c>
      <c r="G52" s="35" t="s">
        <v>26</v>
      </c>
      <c r="H52" s="35">
        <f t="shared" si="3"/>
        <v>17.1</v>
      </c>
      <c r="I52" s="35">
        <v>21.7</v>
      </c>
      <c r="J52" s="35">
        <v>5.2</v>
      </c>
      <c r="K52" s="35">
        <f t="shared" si="4"/>
        <v>1.8249616143891205</v>
      </c>
      <c r="L52" s="35">
        <f t="shared" si="0"/>
        <v>1.4599692915112965</v>
      </c>
      <c r="M52" s="80" t="str">
        <f t="shared" si="1"/>
        <v>-</v>
      </c>
    </row>
    <row r="53" spans="1:13" ht="12" customHeight="1">
      <c r="A53" s="28">
        <v>1954</v>
      </c>
      <c r="B53" s="111">
        <f>'[1]Pop'!D175</f>
        <v>162.391</v>
      </c>
      <c r="C53" s="35">
        <v>26</v>
      </c>
      <c r="D53" s="35">
        <v>5</v>
      </c>
      <c r="E53" s="35">
        <v>21.7</v>
      </c>
      <c r="F53" s="35">
        <f t="shared" si="2"/>
        <v>52.7</v>
      </c>
      <c r="G53" s="35">
        <v>1.1</v>
      </c>
      <c r="H53" s="35">
        <f t="shared" si="3"/>
        <v>20.200000000000003</v>
      </c>
      <c r="I53" s="35">
        <v>26.4</v>
      </c>
      <c r="J53" s="35">
        <v>5</v>
      </c>
      <c r="K53" s="35">
        <f t="shared" si="4"/>
        <v>1.7242334858458905</v>
      </c>
      <c r="L53" s="35">
        <f t="shared" si="0"/>
        <v>1.3793867886767126</v>
      </c>
      <c r="M53" s="80" t="str">
        <f t="shared" si="1"/>
        <v>-</v>
      </c>
    </row>
    <row r="54" spans="1:13" ht="12" customHeight="1">
      <c r="A54" s="28">
        <v>1955</v>
      </c>
      <c r="B54" s="111">
        <f>'[1]Pop'!D176</f>
        <v>165.275</v>
      </c>
      <c r="C54" s="35">
        <v>29.1</v>
      </c>
      <c r="D54" s="35">
        <v>3.4</v>
      </c>
      <c r="E54" s="35">
        <v>26.4</v>
      </c>
      <c r="F54" s="35">
        <f t="shared" si="2"/>
        <v>58.9</v>
      </c>
      <c r="G54" s="35">
        <v>5.3</v>
      </c>
      <c r="H54" s="35">
        <f t="shared" si="3"/>
        <v>19.9</v>
      </c>
      <c r="I54" s="35">
        <v>28.6</v>
      </c>
      <c r="J54" s="35">
        <v>5.1</v>
      </c>
      <c r="K54" s="35">
        <f t="shared" si="4"/>
        <v>1.7280290425049158</v>
      </c>
      <c r="L54" s="35">
        <f t="shared" si="0"/>
        <v>1.3824232340039329</v>
      </c>
      <c r="M54" s="80" t="str">
        <f t="shared" si="1"/>
        <v>-</v>
      </c>
    </row>
    <row r="55" spans="1:13" ht="12" customHeight="1">
      <c r="A55" s="22">
        <v>1956</v>
      </c>
      <c r="B55" s="112">
        <f>'[1]Pop'!D177</f>
        <v>168.221</v>
      </c>
      <c r="C55" s="33">
        <v>21.3</v>
      </c>
      <c r="D55" s="33">
        <v>3.4</v>
      </c>
      <c r="E55" s="33">
        <v>28.6</v>
      </c>
      <c r="F55" s="33">
        <f t="shared" si="2"/>
        <v>53.3</v>
      </c>
      <c r="G55" s="33">
        <v>10.7</v>
      </c>
      <c r="H55" s="33">
        <f t="shared" si="3"/>
        <v>18.699999999999996</v>
      </c>
      <c r="I55" s="33">
        <v>19</v>
      </c>
      <c r="J55" s="33">
        <v>4.9</v>
      </c>
      <c r="K55" s="33">
        <f t="shared" si="4"/>
        <v>1.6311875449557427</v>
      </c>
      <c r="L55" s="33">
        <f t="shared" si="0"/>
        <v>1.3049500359645942</v>
      </c>
      <c r="M55" s="79" t="str">
        <f t="shared" si="1"/>
        <v>-</v>
      </c>
    </row>
    <row r="56" spans="1:13" ht="12" customHeight="1">
      <c r="A56" s="22">
        <v>1957</v>
      </c>
      <c r="B56" s="112">
        <f>'[1]Pop'!D178</f>
        <v>171.274</v>
      </c>
      <c r="C56" s="33">
        <v>28.5</v>
      </c>
      <c r="D56" s="33">
        <v>3.3</v>
      </c>
      <c r="E56" s="33">
        <v>19</v>
      </c>
      <c r="F56" s="33">
        <f t="shared" si="2"/>
        <v>50.8</v>
      </c>
      <c r="G56" s="33">
        <v>6.2</v>
      </c>
      <c r="H56" s="33">
        <f t="shared" si="3"/>
        <v>19.799999999999997</v>
      </c>
      <c r="I56" s="33">
        <v>20.1</v>
      </c>
      <c r="J56" s="33">
        <v>4.7</v>
      </c>
      <c r="K56" s="33">
        <f t="shared" si="4"/>
        <v>1.5367189415789904</v>
      </c>
      <c r="L56" s="33">
        <f t="shared" si="0"/>
        <v>1.2293751532631925</v>
      </c>
      <c r="M56" s="79" t="str">
        <f t="shared" si="1"/>
        <v>-</v>
      </c>
    </row>
    <row r="57" spans="1:13" ht="12" customHeight="1">
      <c r="A57" s="22">
        <v>1958</v>
      </c>
      <c r="B57" s="112">
        <f>'[1]Pop'!D179</f>
        <v>174.141</v>
      </c>
      <c r="C57" s="33">
        <v>33.2</v>
      </c>
      <c r="D57" s="33">
        <v>3.3</v>
      </c>
      <c r="E57" s="33">
        <v>20.1</v>
      </c>
      <c r="F57" s="33">
        <f t="shared" si="2"/>
        <v>56.6</v>
      </c>
      <c r="G57" s="33">
        <v>7.3</v>
      </c>
      <c r="H57" s="33">
        <f t="shared" si="3"/>
        <v>20.1</v>
      </c>
      <c r="I57" s="33">
        <v>24.6</v>
      </c>
      <c r="J57" s="33">
        <v>4.6</v>
      </c>
      <c r="K57" s="33">
        <f t="shared" si="4"/>
        <v>1.4792610585674826</v>
      </c>
      <c r="L57" s="33">
        <f t="shared" si="0"/>
        <v>1.183408846853986</v>
      </c>
      <c r="M57" s="79" t="str">
        <f t="shared" si="1"/>
        <v>-</v>
      </c>
    </row>
    <row r="58" spans="1:13" ht="12" customHeight="1">
      <c r="A58" s="22">
        <v>1959</v>
      </c>
      <c r="B58" s="112">
        <f>'[1]Pop'!D180</f>
        <v>177.073</v>
      </c>
      <c r="C58" s="33">
        <v>23.1</v>
      </c>
      <c r="D58" s="33">
        <v>3.8</v>
      </c>
      <c r="E58" s="33">
        <v>24.6</v>
      </c>
      <c r="F58" s="33">
        <f t="shared" si="2"/>
        <v>51.5</v>
      </c>
      <c r="G58" s="33">
        <v>5.4</v>
      </c>
      <c r="H58" s="33">
        <f t="shared" si="3"/>
        <v>21.6</v>
      </c>
      <c r="I58" s="33">
        <v>20</v>
      </c>
      <c r="J58" s="33">
        <v>4.5</v>
      </c>
      <c r="K58" s="33">
        <f t="shared" si="4"/>
        <v>1.4231418680431234</v>
      </c>
      <c r="L58" s="33">
        <f t="shared" si="0"/>
        <v>1.1385134944344988</v>
      </c>
      <c r="M58" s="79" t="str">
        <f t="shared" si="1"/>
        <v>-</v>
      </c>
    </row>
    <row r="59" spans="1:13" ht="12" customHeight="1">
      <c r="A59" s="22">
        <v>1960</v>
      </c>
      <c r="B59" s="112">
        <f>'[1]Pop'!B181</f>
        <v>179.386</v>
      </c>
      <c r="C59" s="33">
        <v>33.1</v>
      </c>
      <c r="D59" s="33">
        <v>2.8</v>
      </c>
      <c r="E59" s="33">
        <v>20</v>
      </c>
      <c r="F59" s="33">
        <f t="shared" si="2"/>
        <v>55.9</v>
      </c>
      <c r="G59" s="33">
        <v>4.9</v>
      </c>
      <c r="H59" s="33">
        <f t="shared" si="3"/>
        <v>20.5</v>
      </c>
      <c r="I59" s="33">
        <v>25.9</v>
      </c>
      <c r="J59" s="33">
        <v>4.6</v>
      </c>
      <c r="K59" s="33">
        <f t="shared" si="4"/>
        <v>1.4360094990690466</v>
      </c>
      <c r="L59" s="33">
        <f t="shared" si="0"/>
        <v>1.1488075992552373</v>
      </c>
      <c r="M59" s="79" t="str">
        <f t="shared" si="1"/>
        <v>-</v>
      </c>
    </row>
    <row r="60" spans="1:13" ht="12" customHeight="1">
      <c r="A60" s="28">
        <v>1961</v>
      </c>
      <c r="B60" s="111">
        <f>'[1]Pop'!B182</f>
        <v>182.287</v>
      </c>
      <c r="C60" s="35">
        <v>27.3</v>
      </c>
      <c r="D60" s="35">
        <v>1</v>
      </c>
      <c r="E60" s="35">
        <v>25.9</v>
      </c>
      <c r="F60" s="35">
        <f t="shared" si="2"/>
        <v>54.2</v>
      </c>
      <c r="G60" s="35">
        <v>8.6</v>
      </c>
      <c r="H60" s="35">
        <f t="shared" si="3"/>
        <v>21.699999999999996</v>
      </c>
      <c r="I60" s="35">
        <v>19.5</v>
      </c>
      <c r="J60" s="35">
        <v>4.400000000000006</v>
      </c>
      <c r="K60" s="35">
        <f t="shared" si="4"/>
        <v>1.3517146038938612</v>
      </c>
      <c r="L60" s="35">
        <f t="shared" si="0"/>
        <v>1.081371683115089</v>
      </c>
      <c r="M60" s="80" t="str">
        <f t="shared" si="1"/>
        <v>-</v>
      </c>
    </row>
    <row r="61" spans="1:13" ht="12" customHeight="1">
      <c r="A61" s="28">
        <v>1962</v>
      </c>
      <c r="B61" s="111">
        <f>'[1]Pop'!B183</f>
        <v>185.242</v>
      </c>
      <c r="C61" s="35">
        <v>40.7</v>
      </c>
      <c r="D61" s="35">
        <v>0.2</v>
      </c>
      <c r="E61" s="35">
        <v>19.5</v>
      </c>
      <c r="F61" s="35">
        <f t="shared" si="2"/>
        <v>60.400000000000006</v>
      </c>
      <c r="G61" s="35">
        <v>15.6</v>
      </c>
      <c r="H61" s="35">
        <f t="shared" si="3"/>
        <v>16.400000000000006</v>
      </c>
      <c r="I61" s="35">
        <v>23.7</v>
      </c>
      <c r="J61" s="35">
        <v>4.7</v>
      </c>
      <c r="K61" s="35">
        <f t="shared" si="4"/>
        <v>1.4208440850347115</v>
      </c>
      <c r="L61" s="35">
        <f t="shared" si="0"/>
        <v>1.1366752680277692</v>
      </c>
      <c r="M61" s="80" t="str">
        <f t="shared" si="1"/>
        <v>-</v>
      </c>
    </row>
    <row r="62" spans="1:13" ht="12" customHeight="1">
      <c r="A62" s="28">
        <v>1963</v>
      </c>
      <c r="B62" s="111">
        <f>'[1]Pop'!B184</f>
        <v>188.013</v>
      </c>
      <c r="C62" s="35">
        <v>29.2</v>
      </c>
      <c r="D62" s="35">
        <v>0.7</v>
      </c>
      <c r="E62" s="35">
        <v>23.7</v>
      </c>
      <c r="F62" s="35">
        <f t="shared" si="2"/>
        <v>53.599999999999994</v>
      </c>
      <c r="G62" s="35">
        <v>14.5</v>
      </c>
      <c r="H62" s="35">
        <f t="shared" si="3"/>
        <v>19.60000000000001</v>
      </c>
      <c r="I62" s="35">
        <v>14.8</v>
      </c>
      <c r="J62" s="35">
        <v>4.699999999999989</v>
      </c>
      <c r="K62" s="35">
        <f t="shared" si="4"/>
        <v>1.399903198183101</v>
      </c>
      <c r="L62" s="35">
        <f t="shared" si="0"/>
        <v>1.1199225585464807</v>
      </c>
      <c r="M62" s="80" t="str">
        <f t="shared" si="1"/>
        <v>-</v>
      </c>
    </row>
    <row r="63" spans="1:13" ht="12" customHeight="1">
      <c r="A63" s="28">
        <v>1964</v>
      </c>
      <c r="B63" s="111">
        <f>'[1]Pop'!B185</f>
        <v>190.668</v>
      </c>
      <c r="C63" s="35">
        <v>32.5</v>
      </c>
      <c r="D63" s="35">
        <v>1.4</v>
      </c>
      <c r="E63" s="35">
        <v>14.8</v>
      </c>
      <c r="F63" s="35">
        <f t="shared" si="2"/>
        <v>48.7</v>
      </c>
      <c r="G63" s="35">
        <v>5.6</v>
      </c>
      <c r="H63" s="35">
        <f t="shared" si="3"/>
        <v>17.3</v>
      </c>
      <c r="I63" s="35">
        <v>21</v>
      </c>
      <c r="J63" s="35">
        <v>4.8</v>
      </c>
      <c r="K63" s="35">
        <f t="shared" si="4"/>
        <v>1.4097803511863551</v>
      </c>
      <c r="L63" s="35">
        <f t="shared" si="0"/>
        <v>1.1278242809490842</v>
      </c>
      <c r="M63" s="80" t="str">
        <f t="shared" si="1"/>
        <v>-</v>
      </c>
    </row>
    <row r="64" spans="1:13" ht="12" customHeight="1">
      <c r="A64" s="28">
        <v>1965</v>
      </c>
      <c r="B64" s="111">
        <f>'[1]Pop'!B186</f>
        <v>193.223</v>
      </c>
      <c r="C64" s="35">
        <v>33.3</v>
      </c>
      <c r="D64" s="35">
        <v>1.8</v>
      </c>
      <c r="E64" s="35">
        <v>21</v>
      </c>
      <c r="F64" s="35">
        <f t="shared" si="2"/>
        <v>56.099999999999994</v>
      </c>
      <c r="G64" s="35">
        <v>2.3</v>
      </c>
      <c r="H64" s="35">
        <f t="shared" si="3"/>
        <v>19.9</v>
      </c>
      <c r="I64" s="35">
        <v>28.8</v>
      </c>
      <c r="J64" s="35">
        <v>5.099999999999994</v>
      </c>
      <c r="K64" s="35">
        <f t="shared" si="4"/>
        <v>1.478084907076278</v>
      </c>
      <c r="L64" s="35">
        <f t="shared" si="0"/>
        <v>1.1824679256610224</v>
      </c>
      <c r="M64" s="80" t="str">
        <f t="shared" si="1"/>
        <v>-</v>
      </c>
    </row>
    <row r="65" spans="1:13" ht="12" customHeight="1">
      <c r="A65" s="22">
        <v>1966</v>
      </c>
      <c r="B65" s="113">
        <f>'[1]Pop'!B187</f>
        <v>195.539</v>
      </c>
      <c r="C65" s="33">
        <v>27.8</v>
      </c>
      <c r="D65" s="33">
        <v>1.9</v>
      </c>
      <c r="E65" s="33">
        <v>28.8</v>
      </c>
      <c r="F65" s="33">
        <f t="shared" si="2"/>
        <v>58.5</v>
      </c>
      <c r="G65" s="33">
        <v>4.2</v>
      </c>
      <c r="H65" s="33">
        <f t="shared" si="3"/>
        <v>20.6</v>
      </c>
      <c r="I65" s="33">
        <v>28.4</v>
      </c>
      <c r="J65" s="33">
        <v>5.3</v>
      </c>
      <c r="K65" s="33">
        <f t="shared" si="4"/>
        <v>1.5178557730171476</v>
      </c>
      <c r="L65" s="33">
        <f t="shared" si="0"/>
        <v>1.2142846184137182</v>
      </c>
      <c r="M65" s="79" t="str">
        <f t="shared" si="1"/>
        <v>-</v>
      </c>
    </row>
    <row r="66" spans="1:13" ht="12" customHeight="1">
      <c r="A66" s="22">
        <v>1967</v>
      </c>
      <c r="B66" s="113">
        <f>'[1]Pop'!B188</f>
        <v>197.736</v>
      </c>
      <c r="C66" s="33">
        <v>23.9</v>
      </c>
      <c r="D66" s="33">
        <v>1.2</v>
      </c>
      <c r="E66" s="33">
        <v>28.4</v>
      </c>
      <c r="F66" s="33">
        <f t="shared" si="2"/>
        <v>53.5</v>
      </c>
      <c r="G66" s="33">
        <v>4</v>
      </c>
      <c r="H66" s="33">
        <f t="shared" si="3"/>
        <v>16.39999999999999</v>
      </c>
      <c r="I66" s="33">
        <v>27.7</v>
      </c>
      <c r="J66" s="33">
        <v>5.400000000000006</v>
      </c>
      <c r="K66" s="33">
        <f t="shared" si="4"/>
        <v>1.5293118096856433</v>
      </c>
      <c r="L66" s="33">
        <f t="shared" si="0"/>
        <v>1.2234494477485147</v>
      </c>
      <c r="M66" s="79" t="str">
        <f t="shared" si="1"/>
        <v>-</v>
      </c>
    </row>
    <row r="67" spans="1:13" ht="12" customHeight="1">
      <c r="A67" s="22">
        <v>1968</v>
      </c>
      <c r="B67" s="113">
        <f>'[1]Pop'!B189</f>
        <v>199.808</v>
      </c>
      <c r="C67" s="33">
        <v>23</v>
      </c>
      <c r="D67" s="33">
        <v>1.2</v>
      </c>
      <c r="E67" s="33">
        <v>27.7</v>
      </c>
      <c r="F67" s="33">
        <f t="shared" si="2"/>
        <v>51.9</v>
      </c>
      <c r="G67" s="33">
        <v>1.9</v>
      </c>
      <c r="H67" s="33">
        <f t="shared" si="3"/>
        <v>20</v>
      </c>
      <c r="I67" s="33">
        <v>24.2</v>
      </c>
      <c r="J67" s="33">
        <v>5.8</v>
      </c>
      <c r="K67" s="33">
        <f t="shared" si="4"/>
        <v>1.625560538116592</v>
      </c>
      <c r="L67" s="33">
        <f t="shared" si="0"/>
        <v>1.3004484304932737</v>
      </c>
      <c r="M67" s="79" t="str">
        <f t="shared" si="1"/>
        <v>-</v>
      </c>
    </row>
    <row r="68" spans="1:13" ht="12" customHeight="1">
      <c r="A68" s="22">
        <v>1969</v>
      </c>
      <c r="B68" s="113">
        <f>'[1]Pop'!B190</f>
        <v>201.76</v>
      </c>
      <c r="C68" s="33">
        <v>30.2</v>
      </c>
      <c r="D68" s="33">
        <v>0.5</v>
      </c>
      <c r="E68" s="33">
        <v>24.2</v>
      </c>
      <c r="F68" s="33">
        <f t="shared" si="2"/>
        <v>54.9</v>
      </c>
      <c r="G68" s="33">
        <v>1</v>
      </c>
      <c r="H68" s="33">
        <f t="shared" si="3"/>
        <v>19.199999999999996</v>
      </c>
      <c r="I68" s="33">
        <v>29.3</v>
      </c>
      <c r="J68" s="33">
        <v>5.4</v>
      </c>
      <c r="K68" s="33">
        <f t="shared" si="4"/>
        <v>1.4988104678826328</v>
      </c>
      <c r="L68" s="33">
        <f t="shared" si="0"/>
        <v>1.1990483743061064</v>
      </c>
      <c r="M68" s="79" t="str">
        <f t="shared" si="1"/>
        <v>-</v>
      </c>
    </row>
    <row r="69" spans="1:13" ht="12" customHeight="1">
      <c r="A69" s="22">
        <v>1970</v>
      </c>
      <c r="B69" s="113">
        <f>'[1]Pop'!B191</f>
        <v>203.849</v>
      </c>
      <c r="C69" s="33">
        <v>36.8</v>
      </c>
      <c r="D69" s="33">
        <v>1.1</v>
      </c>
      <c r="E69" s="33">
        <v>29.3</v>
      </c>
      <c r="F69" s="33">
        <f t="shared" si="2"/>
        <v>67.2</v>
      </c>
      <c r="G69" s="33">
        <v>0.1</v>
      </c>
      <c r="H69" s="33">
        <f t="shared" si="3"/>
        <v>20.800000000000004</v>
      </c>
      <c r="I69" s="33">
        <v>40.8</v>
      </c>
      <c r="J69" s="33">
        <v>5.5</v>
      </c>
      <c r="K69" s="33">
        <f t="shared" si="4"/>
        <v>1.5109223003301464</v>
      </c>
      <c r="L69" s="33">
        <f t="shared" si="0"/>
        <v>1.2087378402641171</v>
      </c>
      <c r="M69" s="79" t="str">
        <f t="shared" si="1"/>
        <v>-</v>
      </c>
    </row>
    <row r="70" spans="1:13" ht="12" customHeight="1">
      <c r="A70" s="28">
        <v>1971</v>
      </c>
      <c r="B70" s="111">
        <f>'[1]Pop'!B192</f>
        <v>206.46599999999998</v>
      </c>
      <c r="C70" s="35">
        <v>49.2</v>
      </c>
      <c r="D70" s="35">
        <v>0.3</v>
      </c>
      <c r="E70" s="35">
        <v>40.8</v>
      </c>
      <c r="F70" s="35">
        <f t="shared" si="2"/>
        <v>90.3</v>
      </c>
      <c r="G70" s="35">
        <v>5.4</v>
      </c>
      <c r="H70" s="35">
        <f t="shared" si="3"/>
        <v>25</v>
      </c>
      <c r="I70" s="35">
        <v>54.6</v>
      </c>
      <c r="J70" s="35">
        <v>5.3</v>
      </c>
      <c r="K70" s="35">
        <f t="shared" si="4"/>
        <v>1.437524822488933</v>
      </c>
      <c r="L70" s="35">
        <f t="shared" si="0"/>
        <v>1.1500198579911465</v>
      </c>
      <c r="M70" s="80" t="str">
        <f t="shared" si="1"/>
        <v>-</v>
      </c>
    </row>
    <row r="71" spans="1:13" ht="12" customHeight="1">
      <c r="A71" s="28">
        <v>1972</v>
      </c>
      <c r="B71" s="111">
        <f>'[1]Pop'!B193</f>
        <v>208.917</v>
      </c>
      <c r="C71" s="35">
        <v>28.3</v>
      </c>
      <c r="D71" s="35">
        <v>0.2</v>
      </c>
      <c r="E71" s="35">
        <v>54.6</v>
      </c>
      <c r="F71" s="35">
        <f t="shared" si="2"/>
        <v>83.1</v>
      </c>
      <c r="G71" s="35">
        <v>0.2</v>
      </c>
      <c r="H71" s="35">
        <f t="shared" si="3"/>
        <v>24.5</v>
      </c>
      <c r="I71" s="35">
        <v>53.5</v>
      </c>
      <c r="J71" s="35">
        <v>4.8999999999999915</v>
      </c>
      <c r="K71" s="35">
        <f t="shared" si="4"/>
        <v>1.3134402657514683</v>
      </c>
      <c r="L71" s="35">
        <f t="shared" si="0"/>
        <v>1.0507522126011748</v>
      </c>
      <c r="M71" s="80" t="str">
        <f t="shared" si="1"/>
        <v>-</v>
      </c>
    </row>
    <row r="72" spans="1:13" ht="12" customHeight="1">
      <c r="A72" s="28">
        <v>1973</v>
      </c>
      <c r="B72" s="111">
        <f>'[1]Pop'!B194</f>
        <v>210.985</v>
      </c>
      <c r="C72" s="35">
        <v>24.7</v>
      </c>
      <c r="D72" s="35" t="s">
        <v>23</v>
      </c>
      <c r="E72" s="35">
        <v>53.5</v>
      </c>
      <c r="F72" s="35">
        <f t="shared" si="2"/>
        <v>78.2</v>
      </c>
      <c r="G72" s="35">
        <v>31.6</v>
      </c>
      <c r="H72" s="35">
        <f t="shared" si="3"/>
        <v>19.6</v>
      </c>
      <c r="I72" s="35">
        <v>21</v>
      </c>
      <c r="J72" s="35">
        <v>6</v>
      </c>
      <c r="K72" s="35">
        <f t="shared" si="4"/>
        <v>1.5925302746640755</v>
      </c>
      <c r="L72" s="35">
        <f aca="true" t="shared" si="5" ref="L72:L107">IF(K72=0,0,K72*0.8)</f>
        <v>1.2740242197312606</v>
      </c>
      <c r="M72" s="80" t="str">
        <f aca="true" t="shared" si="6" ref="M72:M105">IF(I71=0,"-",IF(E72=I71,"-","*"))</f>
        <v>-</v>
      </c>
    </row>
    <row r="73" spans="1:13" ht="12" customHeight="1">
      <c r="A73" s="28">
        <v>1974</v>
      </c>
      <c r="B73" s="111">
        <f>'[1]Pop'!B195</f>
        <v>212.932</v>
      </c>
      <c r="C73" s="35">
        <v>17.5</v>
      </c>
      <c r="D73" s="35" t="s">
        <v>23</v>
      </c>
      <c r="E73" s="35">
        <v>21</v>
      </c>
      <c r="F73" s="35">
        <f aca="true" t="shared" si="7" ref="F73:F105">SUM(C73,D73,E73)</f>
        <v>38.5</v>
      </c>
      <c r="G73" s="35">
        <v>8.7</v>
      </c>
      <c r="H73" s="35">
        <f aca="true" t="shared" si="8" ref="H73:H118">F73-SUM(G73,I73,J73)</f>
        <v>12.300000000000004</v>
      </c>
      <c r="I73" s="35">
        <v>11.6</v>
      </c>
      <c r="J73" s="35">
        <v>5.9</v>
      </c>
      <c r="K73" s="35">
        <f aca="true" t="shared" si="9" ref="K73:K105">IF(J73=0,0,IF(B73=0,0,J73/B73*56))</f>
        <v>1.5516690774519566</v>
      </c>
      <c r="L73" s="35">
        <f t="shared" si="5"/>
        <v>1.2413352619615654</v>
      </c>
      <c r="M73" s="80" t="str">
        <f t="shared" si="6"/>
        <v>-</v>
      </c>
    </row>
    <row r="74" spans="1:13" ht="12" customHeight="1">
      <c r="A74" s="28">
        <v>1975</v>
      </c>
      <c r="B74" s="111">
        <f>'[1]Pop'!B196</f>
        <v>214.931</v>
      </c>
      <c r="C74" s="35">
        <v>15.9</v>
      </c>
      <c r="D74" s="35">
        <v>0.7</v>
      </c>
      <c r="E74" s="35">
        <v>11.6</v>
      </c>
      <c r="F74" s="35">
        <f t="shared" si="7"/>
        <v>28.200000000000003</v>
      </c>
      <c r="G74" s="35">
        <v>1</v>
      </c>
      <c r="H74" s="35">
        <f t="shared" si="8"/>
        <v>13.400000000000002</v>
      </c>
      <c r="I74" s="35">
        <v>9.1</v>
      </c>
      <c r="J74" s="35">
        <v>4.7</v>
      </c>
      <c r="K74" s="35">
        <f t="shared" si="9"/>
        <v>1.2245790509512353</v>
      </c>
      <c r="L74" s="35">
        <f t="shared" si="5"/>
        <v>0.9796632407609883</v>
      </c>
      <c r="M74" s="80" t="str">
        <f t="shared" si="6"/>
        <v>-</v>
      </c>
    </row>
    <row r="75" spans="1:13" ht="12" customHeight="1">
      <c r="A75" s="22">
        <v>1976</v>
      </c>
      <c r="B75" s="113">
        <f>'[1]Pop'!B197</f>
        <v>217.095</v>
      </c>
      <c r="C75" s="33">
        <v>14.9</v>
      </c>
      <c r="D75" s="33">
        <v>0.7</v>
      </c>
      <c r="E75" s="33">
        <v>9.1</v>
      </c>
      <c r="F75" s="33">
        <f t="shared" si="7"/>
        <v>24.7</v>
      </c>
      <c r="G75" s="33">
        <v>0.2</v>
      </c>
      <c r="H75" s="33">
        <f t="shared" si="8"/>
        <v>11.7</v>
      </c>
      <c r="I75" s="33">
        <v>8.9</v>
      </c>
      <c r="J75" s="33">
        <v>3.9</v>
      </c>
      <c r="K75" s="33">
        <f t="shared" si="9"/>
        <v>1.0060111932564084</v>
      </c>
      <c r="L75" s="33">
        <f t="shared" si="5"/>
        <v>0.8048089546051268</v>
      </c>
      <c r="M75" s="79" t="str">
        <f t="shared" si="6"/>
        <v>-</v>
      </c>
    </row>
    <row r="76" spans="1:13" ht="12" customHeight="1">
      <c r="A76" s="22">
        <v>1977</v>
      </c>
      <c r="B76" s="113">
        <f>'[1]Pop'!B198</f>
        <v>219.179</v>
      </c>
      <c r="C76" s="33">
        <v>16.5</v>
      </c>
      <c r="D76" s="33">
        <v>0.1</v>
      </c>
      <c r="E76" s="33">
        <v>8.9</v>
      </c>
      <c r="F76" s="33">
        <f t="shared" si="7"/>
        <v>25.5</v>
      </c>
      <c r="G76" s="33" t="s">
        <v>26</v>
      </c>
      <c r="H76" s="33">
        <f t="shared" si="8"/>
        <v>13.1</v>
      </c>
      <c r="I76" s="33">
        <v>8.8</v>
      </c>
      <c r="J76" s="33">
        <v>3.6</v>
      </c>
      <c r="K76" s="33">
        <f t="shared" si="9"/>
        <v>0.9197961483536288</v>
      </c>
      <c r="L76" s="33">
        <f t="shared" si="5"/>
        <v>0.735836918682903</v>
      </c>
      <c r="M76" s="79" t="str">
        <f t="shared" si="6"/>
        <v>-</v>
      </c>
    </row>
    <row r="77" spans="1:13" ht="12" customHeight="1">
      <c r="A77" s="22">
        <v>1978</v>
      </c>
      <c r="B77" s="113">
        <f>'[1]Pop'!B199</f>
        <v>221.47699999999998</v>
      </c>
      <c r="C77" s="33">
        <v>24.1</v>
      </c>
      <c r="D77" s="33">
        <v>0.1</v>
      </c>
      <c r="E77" s="33">
        <v>3.9</v>
      </c>
      <c r="F77" s="33">
        <f t="shared" si="7"/>
        <v>28.1</v>
      </c>
      <c r="G77" s="33">
        <v>0.4</v>
      </c>
      <c r="H77" s="33">
        <f t="shared" si="8"/>
        <v>15</v>
      </c>
      <c r="I77" s="33">
        <v>9</v>
      </c>
      <c r="J77" s="33">
        <v>3.7</v>
      </c>
      <c r="K77" s="33">
        <f t="shared" si="9"/>
        <v>0.9355373244174341</v>
      </c>
      <c r="L77" s="33">
        <f t="shared" si="5"/>
        <v>0.7484298595339474</v>
      </c>
      <c r="M77" s="79" t="str">
        <f t="shared" si="6"/>
        <v>*</v>
      </c>
    </row>
    <row r="78" spans="1:13" ht="12" customHeight="1">
      <c r="A78" s="22">
        <v>1979</v>
      </c>
      <c r="B78" s="113">
        <f>'[1]Pop'!B200</f>
        <v>223.865</v>
      </c>
      <c r="C78" s="33">
        <v>21.9</v>
      </c>
      <c r="D78" s="33" t="s">
        <v>23</v>
      </c>
      <c r="E78" s="33">
        <v>9</v>
      </c>
      <c r="F78" s="33">
        <f t="shared" si="7"/>
        <v>30.9</v>
      </c>
      <c r="G78" s="33">
        <v>2.4</v>
      </c>
      <c r="H78" s="33">
        <f t="shared" si="8"/>
        <v>13</v>
      </c>
      <c r="I78" s="33">
        <v>12</v>
      </c>
      <c r="J78" s="33">
        <v>3.5</v>
      </c>
      <c r="K78" s="33">
        <f t="shared" si="9"/>
        <v>0.875527661760436</v>
      </c>
      <c r="L78" s="33">
        <f t="shared" si="5"/>
        <v>0.7004221294083488</v>
      </c>
      <c r="M78" s="79" t="str">
        <f t="shared" si="6"/>
        <v>-</v>
      </c>
    </row>
    <row r="79" spans="1:13" ht="12" customHeight="1">
      <c r="A79" s="22">
        <v>1980</v>
      </c>
      <c r="B79" s="113">
        <f>'[1]Pop'!B201</f>
        <v>226.451</v>
      </c>
      <c r="C79" s="33">
        <v>16</v>
      </c>
      <c r="D79" s="33" t="s">
        <v>23</v>
      </c>
      <c r="E79" s="33">
        <v>12</v>
      </c>
      <c r="F79" s="33">
        <f t="shared" si="7"/>
        <v>28</v>
      </c>
      <c r="G79" s="33">
        <v>7.5</v>
      </c>
      <c r="H79" s="33">
        <f t="shared" si="8"/>
        <v>12.9</v>
      </c>
      <c r="I79" s="33">
        <v>4</v>
      </c>
      <c r="J79" s="33">
        <v>3.5999999999999996</v>
      </c>
      <c r="K79" s="33">
        <f t="shared" si="9"/>
        <v>0.8902588197888284</v>
      </c>
      <c r="L79" s="33">
        <f t="shared" si="5"/>
        <v>0.7122070558310627</v>
      </c>
      <c r="M79" s="79" t="str">
        <f t="shared" si="6"/>
        <v>-</v>
      </c>
    </row>
    <row r="80" spans="1:20" ht="12" customHeight="1">
      <c r="A80" s="28">
        <v>1981</v>
      </c>
      <c r="B80" s="111">
        <f>'[1]Pop'!B202</f>
        <v>228.937</v>
      </c>
      <c r="C80" s="35">
        <v>18.2</v>
      </c>
      <c r="D80" s="35">
        <v>0.4</v>
      </c>
      <c r="E80" s="35">
        <v>4</v>
      </c>
      <c r="F80" s="35">
        <f t="shared" si="7"/>
        <v>22.599999999999998</v>
      </c>
      <c r="G80" s="35">
        <v>1.5</v>
      </c>
      <c r="H80" s="35">
        <f t="shared" si="8"/>
        <v>14.599999999999998</v>
      </c>
      <c r="I80" s="35">
        <v>3</v>
      </c>
      <c r="J80" s="35">
        <v>3.5</v>
      </c>
      <c r="K80" s="35">
        <f t="shared" si="9"/>
        <v>0.8561307259202313</v>
      </c>
      <c r="L80" s="35">
        <f t="shared" si="5"/>
        <v>0.6849045807361851</v>
      </c>
      <c r="M80" s="80" t="str">
        <f t="shared" si="6"/>
        <v>-</v>
      </c>
      <c r="P80" s="21"/>
      <c r="Q80" s="21"/>
      <c r="R80" s="21"/>
      <c r="S80" s="21"/>
      <c r="T80" s="21"/>
    </row>
    <row r="81" spans="1:20" ht="12" customHeight="1">
      <c r="A81" s="28">
        <v>1982</v>
      </c>
      <c r="B81" s="111">
        <f>'[1]Pop'!B203</f>
        <v>231.157</v>
      </c>
      <c r="C81" s="35">
        <v>19.5</v>
      </c>
      <c r="D81" s="35">
        <v>3</v>
      </c>
      <c r="E81" s="35">
        <v>3</v>
      </c>
      <c r="F81" s="35">
        <f t="shared" si="7"/>
        <v>25.5</v>
      </c>
      <c r="G81" s="35">
        <v>0.2</v>
      </c>
      <c r="H81" s="35">
        <f t="shared" si="8"/>
        <v>16.2</v>
      </c>
      <c r="I81" s="35">
        <v>5.8</v>
      </c>
      <c r="J81" s="35">
        <v>3.3000000000000016</v>
      </c>
      <c r="K81" s="35">
        <f t="shared" si="9"/>
        <v>0.7994566463485859</v>
      </c>
      <c r="L81" s="35">
        <f t="shared" si="5"/>
        <v>0.6395653170788688</v>
      </c>
      <c r="M81" s="80" t="str">
        <f t="shared" si="6"/>
        <v>-</v>
      </c>
      <c r="P81" s="21"/>
      <c r="Q81" s="21"/>
      <c r="R81" s="21"/>
      <c r="S81" s="21"/>
      <c r="T81" s="21"/>
    </row>
    <row r="82" spans="1:20" ht="12" customHeight="1">
      <c r="A82" s="28">
        <v>1983</v>
      </c>
      <c r="B82" s="111">
        <f>'[1]Pop'!B204</f>
        <v>233.322</v>
      </c>
      <c r="C82" s="35">
        <v>27</v>
      </c>
      <c r="D82" s="35">
        <v>1.6</v>
      </c>
      <c r="E82" s="35">
        <v>5.8</v>
      </c>
      <c r="F82" s="35">
        <f t="shared" si="7"/>
        <v>34.4</v>
      </c>
      <c r="G82" s="35">
        <v>1</v>
      </c>
      <c r="H82" s="35">
        <f t="shared" si="8"/>
        <v>18.7</v>
      </c>
      <c r="I82" s="35">
        <v>11.2</v>
      </c>
      <c r="J82" s="35">
        <v>3.5</v>
      </c>
      <c r="K82" s="35">
        <f t="shared" si="9"/>
        <v>0.8400408019818105</v>
      </c>
      <c r="L82" s="35">
        <f t="shared" si="5"/>
        <v>0.6720326415854485</v>
      </c>
      <c r="M82" s="80" t="str">
        <f t="shared" si="6"/>
        <v>-</v>
      </c>
      <c r="P82" s="21"/>
      <c r="Q82" s="21"/>
      <c r="R82" s="21"/>
      <c r="S82" s="21"/>
      <c r="T82" s="21"/>
    </row>
    <row r="83" spans="1:20" ht="12" customHeight="1">
      <c r="A83" s="28">
        <v>1984</v>
      </c>
      <c r="B83" s="111">
        <f>'[1]Pop'!B205</f>
        <v>235.385</v>
      </c>
      <c r="C83" s="36">
        <v>32.407</v>
      </c>
      <c r="D83" s="36">
        <v>0.6</v>
      </c>
      <c r="E83" s="36">
        <v>11.314</v>
      </c>
      <c r="F83" s="35">
        <f t="shared" si="7"/>
        <v>44.321</v>
      </c>
      <c r="G83" s="36">
        <v>0.4</v>
      </c>
      <c r="H83" s="35">
        <f t="shared" si="8"/>
        <v>20.621</v>
      </c>
      <c r="I83" s="36">
        <v>19.8</v>
      </c>
      <c r="J83" s="35">
        <v>3.5</v>
      </c>
      <c r="K83" s="35">
        <f t="shared" si="9"/>
        <v>0.8326783779765066</v>
      </c>
      <c r="L83" s="35">
        <f t="shared" si="5"/>
        <v>0.6661427023812053</v>
      </c>
      <c r="M83" s="80" t="str">
        <f t="shared" si="6"/>
        <v>*</v>
      </c>
      <c r="P83" s="21"/>
      <c r="Q83" s="21"/>
      <c r="R83" s="21"/>
      <c r="S83" s="21"/>
      <c r="T83" s="21"/>
    </row>
    <row r="84" spans="1:20" ht="12" customHeight="1">
      <c r="A84" s="28">
        <v>1985</v>
      </c>
      <c r="B84" s="111">
        <f>'[1]Pop'!B206</f>
        <v>237.468</v>
      </c>
      <c r="C84" s="36">
        <v>20.373</v>
      </c>
      <c r="D84" s="36">
        <v>2.2</v>
      </c>
      <c r="E84" s="36">
        <v>19.8</v>
      </c>
      <c r="F84" s="35">
        <f t="shared" si="7"/>
        <v>42.373000000000005</v>
      </c>
      <c r="G84" s="36">
        <v>0.2</v>
      </c>
      <c r="H84" s="35">
        <f t="shared" si="8"/>
        <v>16.80400000000001</v>
      </c>
      <c r="I84" s="36">
        <v>21.869</v>
      </c>
      <c r="J84" s="35">
        <v>3.4999999999999964</v>
      </c>
      <c r="K84" s="35">
        <f t="shared" si="9"/>
        <v>0.8253743662303965</v>
      </c>
      <c r="L84" s="35">
        <f t="shared" si="5"/>
        <v>0.6602994929843172</v>
      </c>
      <c r="M84" s="80" t="str">
        <f t="shared" si="6"/>
        <v>-</v>
      </c>
      <c r="P84" s="21"/>
      <c r="Q84" s="21"/>
      <c r="R84" s="21"/>
      <c r="S84" s="21"/>
      <c r="T84" s="21"/>
    </row>
    <row r="85" spans="1:20" ht="12" customHeight="1">
      <c r="A85" s="22">
        <v>1986</v>
      </c>
      <c r="B85" s="113">
        <f>'[1]Pop'!B207</f>
        <v>239.638</v>
      </c>
      <c r="C85" s="34">
        <v>19.067</v>
      </c>
      <c r="D85" s="34">
        <v>1</v>
      </c>
      <c r="E85" s="34">
        <v>21.869</v>
      </c>
      <c r="F85" s="33">
        <f t="shared" si="7"/>
        <v>41.936</v>
      </c>
      <c r="G85" s="34">
        <v>0.5</v>
      </c>
      <c r="H85" s="33">
        <f t="shared" si="8"/>
        <v>19.353</v>
      </c>
      <c r="I85" s="34">
        <v>18.583</v>
      </c>
      <c r="J85" s="33">
        <v>3.5</v>
      </c>
      <c r="K85" s="33">
        <f t="shared" si="9"/>
        <v>0.8179003330022784</v>
      </c>
      <c r="L85" s="33">
        <f t="shared" si="5"/>
        <v>0.6543202664018227</v>
      </c>
      <c r="M85" s="79" t="str">
        <f t="shared" si="6"/>
        <v>-</v>
      </c>
      <c r="P85" s="21"/>
      <c r="Q85" s="21"/>
      <c r="R85" s="21"/>
      <c r="S85" s="21"/>
      <c r="T85" s="21"/>
    </row>
    <row r="86" spans="1:20" ht="12" customHeight="1">
      <c r="A86" s="22">
        <v>1987</v>
      </c>
      <c r="B86" s="113">
        <f>'[1]Pop'!B208</f>
        <v>241.784</v>
      </c>
      <c r="C86" s="34">
        <v>19.526</v>
      </c>
      <c r="D86" s="34">
        <v>1.204</v>
      </c>
      <c r="E86" s="34">
        <v>18.583</v>
      </c>
      <c r="F86" s="33">
        <f t="shared" si="7"/>
        <v>39.313</v>
      </c>
      <c r="G86" s="34">
        <v>0.5</v>
      </c>
      <c r="H86" s="33">
        <f t="shared" si="8"/>
        <v>16.401000000000003</v>
      </c>
      <c r="I86" s="34">
        <v>18.912</v>
      </c>
      <c r="J86" s="33">
        <v>3.5</v>
      </c>
      <c r="K86" s="33">
        <f t="shared" si="9"/>
        <v>0.8106409026238296</v>
      </c>
      <c r="L86" s="33">
        <f t="shared" si="5"/>
        <v>0.6485127220990637</v>
      </c>
      <c r="M86" s="79" t="str">
        <f t="shared" si="6"/>
        <v>-</v>
      </c>
      <c r="P86" s="21"/>
      <c r="Q86" s="21"/>
      <c r="R86" s="21"/>
      <c r="S86" s="21"/>
      <c r="T86" s="21"/>
    </row>
    <row r="87" spans="1:20" ht="12" customHeight="1">
      <c r="A87" s="22">
        <v>1988</v>
      </c>
      <c r="B87" s="113">
        <f>'[1]Pop'!B209</f>
        <v>243.981</v>
      </c>
      <c r="C87" s="34">
        <v>14.689</v>
      </c>
      <c r="D87" s="34">
        <v>0.2</v>
      </c>
      <c r="E87" s="34">
        <v>18.912</v>
      </c>
      <c r="F87" s="33">
        <f t="shared" si="7"/>
        <v>33.801</v>
      </c>
      <c r="G87" s="34">
        <v>3.4</v>
      </c>
      <c r="H87" s="33">
        <f t="shared" si="8"/>
        <v>16.579</v>
      </c>
      <c r="I87" s="34">
        <v>10.322</v>
      </c>
      <c r="J87" s="33">
        <v>3.5000000000000036</v>
      </c>
      <c r="K87" s="33">
        <f t="shared" si="9"/>
        <v>0.8033412437853775</v>
      </c>
      <c r="L87" s="33">
        <f t="shared" si="5"/>
        <v>0.6426729950283021</v>
      </c>
      <c r="M87" s="79" t="str">
        <f t="shared" si="6"/>
        <v>-</v>
      </c>
      <c r="P87" s="21"/>
      <c r="Q87" s="21"/>
      <c r="R87" s="21"/>
      <c r="S87" s="21"/>
      <c r="T87" s="21"/>
    </row>
    <row r="88" spans="1:20" ht="12" customHeight="1">
      <c r="A88" s="22">
        <v>1989</v>
      </c>
      <c r="B88" s="113">
        <f>'[1]Pop'!B210</f>
        <v>246.224</v>
      </c>
      <c r="C88" s="34">
        <v>13.647</v>
      </c>
      <c r="D88" s="34">
        <v>0.03</v>
      </c>
      <c r="E88" s="34">
        <v>10.322</v>
      </c>
      <c r="F88" s="33">
        <f t="shared" si="7"/>
        <v>23.999</v>
      </c>
      <c r="G88" s="34">
        <v>0.8</v>
      </c>
      <c r="H88" s="33">
        <f t="shared" si="8"/>
        <v>14.067999999999998</v>
      </c>
      <c r="I88" s="34">
        <v>5.631</v>
      </c>
      <c r="J88" s="33">
        <v>3.5</v>
      </c>
      <c r="K88" s="33">
        <f t="shared" si="9"/>
        <v>0.796023133406979</v>
      </c>
      <c r="L88" s="33">
        <f t="shared" si="5"/>
        <v>0.6368185067255833</v>
      </c>
      <c r="M88" s="79" t="str">
        <f t="shared" si="6"/>
        <v>-</v>
      </c>
      <c r="P88" s="21"/>
      <c r="Q88" s="21"/>
      <c r="R88" s="21"/>
      <c r="S88" s="21"/>
      <c r="T88" s="21"/>
    </row>
    <row r="89" spans="1:20" ht="12" customHeight="1">
      <c r="A89" s="22">
        <v>1990</v>
      </c>
      <c r="B89" s="113">
        <f>'[1]Pop'!B211</f>
        <v>248.659</v>
      </c>
      <c r="C89" s="34">
        <v>10.176</v>
      </c>
      <c r="D89" s="34">
        <v>3.895</v>
      </c>
      <c r="E89" s="34">
        <v>5.631</v>
      </c>
      <c r="F89" s="33">
        <f t="shared" si="7"/>
        <v>19.701999999999998</v>
      </c>
      <c r="G89" s="34">
        <v>0.213</v>
      </c>
      <c r="H89" s="33">
        <f t="shared" si="8"/>
        <v>12.669999999999998</v>
      </c>
      <c r="I89" s="34">
        <v>3.319</v>
      </c>
      <c r="J89" s="33">
        <v>3.499999999999999</v>
      </c>
      <c r="K89" s="33">
        <f t="shared" si="9"/>
        <v>0.7882280552885678</v>
      </c>
      <c r="L89" s="33">
        <f t="shared" si="5"/>
        <v>0.6305824442308543</v>
      </c>
      <c r="M89" s="79" t="str">
        <f t="shared" si="6"/>
        <v>-</v>
      </c>
      <c r="P89" s="21"/>
      <c r="Q89" s="21"/>
      <c r="R89" s="21"/>
      <c r="S89" s="21"/>
      <c r="T89" s="21"/>
    </row>
    <row r="90" spans="1:20" ht="12" customHeight="1">
      <c r="A90" s="28">
        <v>1991</v>
      </c>
      <c r="B90" s="111">
        <f>'[1]Pop'!B212</f>
        <v>251.889</v>
      </c>
      <c r="C90" s="36">
        <v>9.734</v>
      </c>
      <c r="D90" s="36">
        <v>4.542</v>
      </c>
      <c r="E90" s="36">
        <v>3.319</v>
      </c>
      <c r="F90" s="35">
        <f t="shared" si="7"/>
        <v>17.595</v>
      </c>
      <c r="G90" s="36">
        <v>0.053</v>
      </c>
      <c r="H90" s="35">
        <f t="shared" si="8"/>
        <v>12.527999999999999</v>
      </c>
      <c r="I90" s="36">
        <v>1.514</v>
      </c>
      <c r="J90" s="35">
        <v>3.499999999999999</v>
      </c>
      <c r="K90" s="35">
        <f t="shared" si="9"/>
        <v>0.778120521340749</v>
      </c>
      <c r="L90" s="35">
        <f t="shared" si="5"/>
        <v>0.6224964170725993</v>
      </c>
      <c r="M90" s="80" t="str">
        <f t="shared" si="6"/>
        <v>-</v>
      </c>
      <c r="P90" s="21"/>
      <c r="Q90" s="21"/>
      <c r="R90" s="21"/>
      <c r="S90" s="21"/>
      <c r="T90" s="21"/>
    </row>
    <row r="91" spans="1:20" ht="12" customHeight="1">
      <c r="A91" s="28">
        <v>1992</v>
      </c>
      <c r="B91" s="111">
        <f>'[1]Pop'!B213</f>
        <v>255.214</v>
      </c>
      <c r="C91" s="36">
        <v>11.44</v>
      </c>
      <c r="D91" s="36">
        <v>3.099</v>
      </c>
      <c r="E91" s="36">
        <v>1.514</v>
      </c>
      <c r="F91" s="35">
        <f t="shared" si="7"/>
        <v>16.053</v>
      </c>
      <c r="G91" s="36">
        <v>0.014</v>
      </c>
      <c r="H91" s="35">
        <f t="shared" si="8"/>
        <v>11.065000000000001</v>
      </c>
      <c r="I91" s="36">
        <v>1.555</v>
      </c>
      <c r="J91" s="35">
        <v>3.4190000000000005</v>
      </c>
      <c r="K91" s="35">
        <f t="shared" si="9"/>
        <v>0.7502096279984641</v>
      </c>
      <c r="L91" s="35">
        <f t="shared" si="5"/>
        <v>0.6001677023987714</v>
      </c>
      <c r="M91" s="80" t="str">
        <f t="shared" si="6"/>
        <v>-</v>
      </c>
      <c r="P91" s="21"/>
      <c r="Q91" s="21"/>
      <c r="R91" s="21"/>
      <c r="S91" s="21"/>
      <c r="T91" s="21"/>
    </row>
    <row r="92" spans="1:20" ht="12" customHeight="1">
      <c r="A92" s="28">
        <v>1993</v>
      </c>
      <c r="B92" s="111">
        <f>'[1]Pop'!B214</f>
        <v>258.679</v>
      </c>
      <c r="C92" s="36">
        <v>10.34</v>
      </c>
      <c r="D92" s="36">
        <v>4.607</v>
      </c>
      <c r="E92" s="36">
        <v>1.555</v>
      </c>
      <c r="F92" s="35">
        <f t="shared" si="7"/>
        <v>16.502</v>
      </c>
      <c r="G92" s="36">
        <v>0.016</v>
      </c>
      <c r="H92" s="35">
        <f t="shared" si="8"/>
        <v>11.976999999999999</v>
      </c>
      <c r="I92" s="36">
        <v>0.971</v>
      </c>
      <c r="J92" s="35">
        <v>3.5380000000000003</v>
      </c>
      <c r="K92" s="35">
        <f t="shared" si="9"/>
        <v>0.7659222433981886</v>
      </c>
      <c r="L92" s="35">
        <f t="shared" si="5"/>
        <v>0.6127377947185509</v>
      </c>
      <c r="M92" s="80" t="str">
        <f t="shared" si="6"/>
        <v>-</v>
      </c>
      <c r="P92" s="21"/>
      <c r="Q92" s="21"/>
      <c r="R92" s="21"/>
      <c r="S92" s="21"/>
      <c r="T92" s="21"/>
    </row>
    <row r="93" spans="1:20" ht="12" customHeight="1">
      <c r="A93" s="28">
        <v>1994</v>
      </c>
      <c r="B93" s="111">
        <f>'[1]Pop'!B215</f>
        <v>261.919</v>
      </c>
      <c r="C93" s="36">
        <v>11.341</v>
      </c>
      <c r="D93" s="36">
        <v>4.386</v>
      </c>
      <c r="E93" s="36">
        <v>0.971</v>
      </c>
      <c r="F93" s="35">
        <f t="shared" si="7"/>
        <v>16.698</v>
      </c>
      <c r="G93" s="36">
        <v>0.035</v>
      </c>
      <c r="H93" s="77">
        <f t="shared" si="8"/>
        <v>11.9</v>
      </c>
      <c r="I93" s="36">
        <v>1.451</v>
      </c>
      <c r="J93" s="35">
        <v>3.312</v>
      </c>
      <c r="K93" s="35">
        <f t="shared" si="9"/>
        <v>0.7081273218055963</v>
      </c>
      <c r="L93" s="35">
        <f t="shared" si="5"/>
        <v>0.5665018574444771</v>
      </c>
      <c r="M93" s="80" t="str">
        <f t="shared" si="6"/>
        <v>-</v>
      </c>
      <c r="P93" s="21"/>
      <c r="Q93" s="21"/>
      <c r="R93" s="21"/>
      <c r="S93" s="21"/>
      <c r="T93" s="21"/>
    </row>
    <row r="94" spans="1:20" ht="12" customHeight="1">
      <c r="A94" s="28">
        <v>1995</v>
      </c>
      <c r="B94" s="111">
        <f>'[1]Pop'!B216</f>
        <v>265.044</v>
      </c>
      <c r="C94" s="36">
        <v>10.064</v>
      </c>
      <c r="D94" s="36">
        <v>3.76</v>
      </c>
      <c r="E94" s="36">
        <v>1.451</v>
      </c>
      <c r="F94" s="35">
        <f t="shared" si="7"/>
        <v>15.275</v>
      </c>
      <c r="G94" s="36">
        <v>0.041</v>
      </c>
      <c r="H94" s="77">
        <f t="shared" si="8"/>
        <v>11.018</v>
      </c>
      <c r="I94" s="36">
        <v>0.898</v>
      </c>
      <c r="J94" s="35">
        <v>3.318</v>
      </c>
      <c r="K94" s="35">
        <f t="shared" si="9"/>
        <v>0.7010458640829448</v>
      </c>
      <c r="L94" s="35">
        <f t="shared" si="5"/>
        <v>0.5608366912663558</v>
      </c>
      <c r="M94" s="80" t="str">
        <f t="shared" si="6"/>
        <v>-</v>
      </c>
      <c r="P94" s="21"/>
      <c r="Q94" s="21"/>
      <c r="R94" s="21"/>
      <c r="S94" s="21"/>
      <c r="T94" s="21"/>
    </row>
    <row r="95" spans="1:20" ht="12" customHeight="1">
      <c r="A95" s="22">
        <v>1996</v>
      </c>
      <c r="B95" s="113">
        <f>'[1]Pop'!B217</f>
        <v>268.151</v>
      </c>
      <c r="C95" s="34">
        <v>8.936</v>
      </c>
      <c r="D95" s="34">
        <v>4.327</v>
      </c>
      <c r="E95" s="34">
        <v>0.898</v>
      </c>
      <c r="F95" s="33">
        <f t="shared" si="7"/>
        <v>14.161</v>
      </c>
      <c r="G95" s="34">
        <v>0.032</v>
      </c>
      <c r="H95" s="76">
        <f t="shared" si="8"/>
        <v>9.916</v>
      </c>
      <c r="I95" s="34">
        <v>0.754</v>
      </c>
      <c r="J95" s="61">
        <v>3.459</v>
      </c>
      <c r="K95" s="33">
        <f t="shared" si="9"/>
        <v>0.7223691129251802</v>
      </c>
      <c r="L95" s="33">
        <f t="shared" si="5"/>
        <v>0.5778952903401442</v>
      </c>
      <c r="M95" s="79" t="str">
        <f t="shared" si="6"/>
        <v>-</v>
      </c>
      <c r="P95" s="21"/>
      <c r="Q95" s="21"/>
      <c r="R95" s="21"/>
      <c r="S95" s="21"/>
      <c r="T95" s="21"/>
    </row>
    <row r="96" spans="1:20" ht="12" customHeight="1">
      <c r="A96" s="22">
        <v>1997</v>
      </c>
      <c r="B96" s="113">
        <f>'[1]Pop'!B218</f>
        <v>271.36</v>
      </c>
      <c r="C96" s="34">
        <v>8.132</v>
      </c>
      <c r="D96" s="34">
        <v>5.562</v>
      </c>
      <c r="E96" s="34">
        <v>0.754</v>
      </c>
      <c r="F96" s="33">
        <f t="shared" si="7"/>
        <v>14.447999999999999</v>
      </c>
      <c r="G96" s="34">
        <v>0.08</v>
      </c>
      <c r="H96" s="76">
        <f t="shared" si="8"/>
        <v>10.305999999999997</v>
      </c>
      <c r="I96" s="34">
        <v>0.764</v>
      </c>
      <c r="J96" s="61">
        <v>3.298</v>
      </c>
      <c r="K96" s="33">
        <f t="shared" si="9"/>
        <v>0.6806014150943396</v>
      </c>
      <c r="L96" s="33">
        <f t="shared" si="5"/>
        <v>0.5444811320754717</v>
      </c>
      <c r="M96" s="79" t="str">
        <f t="shared" si="6"/>
        <v>-</v>
      </c>
      <c r="P96" s="21"/>
      <c r="Q96" s="21"/>
      <c r="R96" s="21"/>
      <c r="S96" s="21"/>
      <c r="T96" s="21"/>
    </row>
    <row r="97" spans="1:20" ht="12" customHeight="1">
      <c r="A97" s="22">
        <v>1998</v>
      </c>
      <c r="B97" s="113">
        <f>'[1]Pop'!B219</f>
        <v>274.626</v>
      </c>
      <c r="C97" s="34">
        <v>12.161</v>
      </c>
      <c r="D97" s="34">
        <v>3.322</v>
      </c>
      <c r="E97" s="34">
        <v>0.764</v>
      </c>
      <c r="F97" s="33">
        <f t="shared" si="7"/>
        <v>16.247</v>
      </c>
      <c r="G97" s="34">
        <v>0.033</v>
      </c>
      <c r="H97" s="76">
        <f t="shared" si="8"/>
        <v>10.126000000000001</v>
      </c>
      <c r="I97" s="34">
        <v>2.449</v>
      </c>
      <c r="J97" s="61">
        <v>3.639</v>
      </c>
      <c r="K97" s="33">
        <f t="shared" si="9"/>
        <v>0.7420419042625243</v>
      </c>
      <c r="L97" s="33">
        <f t="shared" si="5"/>
        <v>0.5936335234100194</v>
      </c>
      <c r="M97" s="79" t="str">
        <f t="shared" si="6"/>
        <v>-</v>
      </c>
      <c r="P97" s="21"/>
      <c r="Q97" s="21"/>
      <c r="R97" s="21"/>
      <c r="S97" s="21"/>
      <c r="T97" s="21"/>
    </row>
    <row r="98" spans="1:20" ht="12" customHeight="1">
      <c r="A98" s="22">
        <v>1999</v>
      </c>
      <c r="B98" s="113">
        <f>'[1]Pop'!B220</f>
        <v>277.79</v>
      </c>
      <c r="C98" s="34">
        <v>11.038</v>
      </c>
      <c r="D98" s="34">
        <v>3.424</v>
      </c>
      <c r="E98" s="34">
        <v>2.449</v>
      </c>
      <c r="F98" s="33">
        <f t="shared" si="7"/>
        <v>16.911</v>
      </c>
      <c r="G98" s="34">
        <v>0.286</v>
      </c>
      <c r="H98" s="76">
        <f t="shared" si="8"/>
        <v>11.736</v>
      </c>
      <c r="I98" s="34">
        <v>1.589</v>
      </c>
      <c r="J98" s="61">
        <v>3.3</v>
      </c>
      <c r="K98" s="33">
        <f t="shared" si="9"/>
        <v>0.6652507289679254</v>
      </c>
      <c r="L98" s="33">
        <f t="shared" si="5"/>
        <v>0.5322005831743403</v>
      </c>
      <c r="M98" s="79" t="str">
        <f t="shared" si="6"/>
        <v>-</v>
      </c>
      <c r="P98" s="21"/>
      <c r="Q98" s="21"/>
      <c r="R98" s="21"/>
      <c r="S98" s="21"/>
      <c r="T98" s="21"/>
    </row>
    <row r="99" spans="1:20" ht="12" customHeight="1">
      <c r="A99" s="22">
        <v>2000</v>
      </c>
      <c r="B99" s="113">
        <f>'[1]Pop'!B221</f>
        <v>280.976</v>
      </c>
      <c r="C99" s="34">
        <v>8.386</v>
      </c>
      <c r="D99" s="34">
        <v>3.23</v>
      </c>
      <c r="E99" s="34">
        <v>1.589</v>
      </c>
      <c r="F99" s="33">
        <f t="shared" si="7"/>
        <v>13.205</v>
      </c>
      <c r="G99" s="34">
        <v>0.39</v>
      </c>
      <c r="H99" s="76">
        <f t="shared" si="8"/>
        <v>8.325</v>
      </c>
      <c r="I99" s="34">
        <v>1.19</v>
      </c>
      <c r="J99" s="61">
        <v>3.3</v>
      </c>
      <c r="K99" s="33">
        <f t="shared" si="9"/>
        <v>0.6577074198508057</v>
      </c>
      <c r="L99" s="33">
        <f t="shared" si="5"/>
        <v>0.5261659358806446</v>
      </c>
      <c r="M99" s="79" t="str">
        <f t="shared" si="6"/>
        <v>-</v>
      </c>
      <c r="P99" s="21"/>
      <c r="Q99" s="21"/>
      <c r="R99" s="21"/>
      <c r="S99" s="21"/>
      <c r="T99" s="21"/>
    </row>
    <row r="100" spans="1:20" ht="12" customHeight="1">
      <c r="A100" s="28">
        <v>2001</v>
      </c>
      <c r="B100" s="111">
        <f>'[1]Pop'!B222</f>
        <v>283.920402</v>
      </c>
      <c r="C100" s="36">
        <v>6.896</v>
      </c>
      <c r="D100" s="36">
        <v>4.945</v>
      </c>
      <c r="E100" s="36">
        <v>1.19</v>
      </c>
      <c r="F100" s="35">
        <f t="shared" si="7"/>
        <v>13.031</v>
      </c>
      <c r="G100" s="36">
        <v>0.193</v>
      </c>
      <c r="H100" s="77">
        <f t="shared" si="8"/>
        <v>8.97</v>
      </c>
      <c r="I100" s="36">
        <v>0.568</v>
      </c>
      <c r="J100" s="77">
        <v>3.3</v>
      </c>
      <c r="K100" s="35">
        <f t="shared" si="9"/>
        <v>0.6508866523794228</v>
      </c>
      <c r="L100" s="35">
        <f t="shared" si="5"/>
        <v>0.5207093219035382</v>
      </c>
      <c r="M100" s="80" t="str">
        <f t="shared" si="6"/>
        <v>-</v>
      </c>
      <c r="P100" s="21"/>
      <c r="Q100" s="21"/>
      <c r="R100" s="21"/>
      <c r="S100" s="21"/>
      <c r="T100" s="21"/>
    </row>
    <row r="101" spans="1:20" ht="12" customHeight="1">
      <c r="A101" s="28">
        <v>2002</v>
      </c>
      <c r="B101" s="111">
        <f>'[1]Pop'!B223</f>
        <v>286.78756</v>
      </c>
      <c r="C101" s="36">
        <v>6.488</v>
      </c>
      <c r="D101" s="36">
        <v>6.14</v>
      </c>
      <c r="E101" s="36">
        <v>0.568</v>
      </c>
      <c r="F101" s="35">
        <f t="shared" si="7"/>
        <v>13.196</v>
      </c>
      <c r="G101" s="36">
        <v>0.122</v>
      </c>
      <c r="H101" s="77">
        <f t="shared" si="8"/>
        <v>9.329</v>
      </c>
      <c r="I101" s="36">
        <v>0.445</v>
      </c>
      <c r="J101" s="77">
        <v>3.3</v>
      </c>
      <c r="K101" s="35">
        <f t="shared" si="9"/>
        <v>0.6443794145045901</v>
      </c>
      <c r="L101" s="35">
        <f t="shared" si="5"/>
        <v>0.5155035316036721</v>
      </c>
      <c r="M101" s="80" t="str">
        <f t="shared" si="6"/>
        <v>-</v>
      </c>
      <c r="P101" s="21"/>
      <c r="Q101" s="21"/>
      <c r="R101" s="21"/>
      <c r="S101" s="21"/>
      <c r="T101" s="21"/>
    </row>
    <row r="102" spans="1:20" ht="12" customHeight="1">
      <c r="A102" s="28">
        <v>2003</v>
      </c>
      <c r="B102" s="111">
        <f>'[1]Pop'!B224</f>
        <v>289.517581</v>
      </c>
      <c r="C102" s="36">
        <v>8.634</v>
      </c>
      <c r="D102" s="36">
        <v>3.286</v>
      </c>
      <c r="E102" s="36">
        <v>0.445</v>
      </c>
      <c r="F102" s="35">
        <f t="shared" si="7"/>
        <v>12.365</v>
      </c>
      <c r="G102" s="36">
        <v>0.056</v>
      </c>
      <c r="H102" s="77">
        <f t="shared" si="8"/>
        <v>8.415000000000001</v>
      </c>
      <c r="I102" s="36">
        <v>0.594</v>
      </c>
      <c r="J102" s="77">
        <v>3.3</v>
      </c>
      <c r="K102" s="35">
        <f t="shared" si="9"/>
        <v>0.6383032054968709</v>
      </c>
      <c r="L102" s="35">
        <f t="shared" si="5"/>
        <v>0.5106425643974968</v>
      </c>
      <c r="M102" s="80" t="str">
        <f t="shared" si="6"/>
        <v>-</v>
      </c>
      <c r="P102" s="21"/>
      <c r="Q102" s="21"/>
      <c r="R102" s="21"/>
      <c r="S102" s="21"/>
      <c r="T102" s="21"/>
    </row>
    <row r="103" spans="1:20" ht="12" customHeight="1">
      <c r="A103" s="28">
        <v>2004</v>
      </c>
      <c r="B103" s="111">
        <f>'[1]Pop'!B225</f>
        <v>292.19189</v>
      </c>
      <c r="C103" s="36">
        <v>8.255</v>
      </c>
      <c r="D103" s="36">
        <v>5.626</v>
      </c>
      <c r="E103" s="36">
        <v>0.594</v>
      </c>
      <c r="F103" s="35">
        <f t="shared" si="7"/>
        <v>14.475</v>
      </c>
      <c r="G103" s="36">
        <v>0.145</v>
      </c>
      <c r="H103" s="77">
        <f t="shared" si="8"/>
        <v>10.237</v>
      </c>
      <c r="I103" s="36">
        <v>0.793</v>
      </c>
      <c r="J103" s="77">
        <v>3.3</v>
      </c>
      <c r="K103" s="35">
        <f t="shared" si="9"/>
        <v>0.6324610857611414</v>
      </c>
      <c r="L103" s="35">
        <f t="shared" si="5"/>
        <v>0.5059688686089131</v>
      </c>
      <c r="M103" s="80" t="str">
        <f t="shared" si="6"/>
        <v>-</v>
      </c>
      <c r="P103" s="21"/>
      <c r="Q103" s="21"/>
      <c r="R103" s="21"/>
      <c r="S103" s="21"/>
      <c r="T103" s="21"/>
    </row>
    <row r="104" spans="1:20" ht="12" customHeight="1">
      <c r="A104" s="28">
        <v>2005</v>
      </c>
      <c r="B104" s="111">
        <f>'[1]Pop'!B226</f>
        <v>294.914085</v>
      </c>
      <c r="C104" s="36">
        <v>7.537</v>
      </c>
      <c r="D104" s="36">
        <v>5.481</v>
      </c>
      <c r="E104" s="36">
        <v>0.793</v>
      </c>
      <c r="F104" s="35">
        <f t="shared" si="7"/>
        <v>13.811</v>
      </c>
      <c r="G104" s="36">
        <v>0.014</v>
      </c>
      <c r="H104" s="77">
        <f t="shared" si="8"/>
        <v>9.871</v>
      </c>
      <c r="I104" s="36">
        <v>0.706</v>
      </c>
      <c r="J104" s="77">
        <v>3.2199999999999998</v>
      </c>
      <c r="K104" s="35">
        <f t="shared" si="9"/>
        <v>0.6114323091757383</v>
      </c>
      <c r="L104" s="35">
        <f t="shared" si="5"/>
        <v>0.4891458473405907</v>
      </c>
      <c r="M104" s="80" t="str">
        <f t="shared" si="6"/>
        <v>-</v>
      </c>
      <c r="P104" s="21"/>
      <c r="Q104" s="21"/>
      <c r="R104" s="21"/>
      <c r="S104" s="21"/>
      <c r="T104" s="21"/>
    </row>
    <row r="105" spans="1:20" ht="12" customHeight="1">
      <c r="A105" s="22">
        <v>2006</v>
      </c>
      <c r="B105" s="113">
        <f>'[1]Pop'!B227</f>
        <v>297.646557</v>
      </c>
      <c r="C105" s="34">
        <v>7.193</v>
      </c>
      <c r="D105" s="34">
        <v>5.899</v>
      </c>
      <c r="E105" s="34">
        <v>0.706</v>
      </c>
      <c r="F105" s="33">
        <f t="shared" si="7"/>
        <v>13.797999999999998</v>
      </c>
      <c r="G105" s="34">
        <v>0.07</v>
      </c>
      <c r="H105" s="76">
        <f t="shared" si="8"/>
        <v>9.996999999999998</v>
      </c>
      <c r="I105" s="34">
        <v>0.481</v>
      </c>
      <c r="J105" s="106">
        <v>3.25</v>
      </c>
      <c r="K105" s="33">
        <f t="shared" si="9"/>
        <v>0.6114634815009805</v>
      </c>
      <c r="L105" s="33">
        <f t="shared" si="5"/>
        <v>0.48917078520078444</v>
      </c>
      <c r="M105" s="79" t="str">
        <f t="shared" si="6"/>
        <v>-</v>
      </c>
      <c r="P105" s="21"/>
      <c r="Q105" s="21"/>
      <c r="R105" s="21"/>
      <c r="S105" s="21"/>
      <c r="T105" s="21"/>
    </row>
    <row r="106" spans="1:20" ht="12" customHeight="1">
      <c r="A106" s="22">
        <v>2007</v>
      </c>
      <c r="B106" s="113">
        <f>'[1]Pop'!B228</f>
        <v>300.574481</v>
      </c>
      <c r="C106" s="34">
        <v>6.311</v>
      </c>
      <c r="D106" s="34">
        <v>7.064</v>
      </c>
      <c r="E106" s="34">
        <v>0.481</v>
      </c>
      <c r="F106" s="33">
        <f aca="true" t="shared" si="10" ref="F106:F118">SUM(C106,D106,E106)</f>
        <v>13.856</v>
      </c>
      <c r="G106" s="34">
        <v>0.251</v>
      </c>
      <c r="H106" s="76">
        <f t="shared" si="8"/>
        <v>9.929</v>
      </c>
      <c r="I106" s="34">
        <v>0.396</v>
      </c>
      <c r="J106" s="106">
        <v>3.28</v>
      </c>
      <c r="K106" s="33">
        <f aca="true" t="shared" si="11" ref="K106:K111">IF(J106=0,0,IF(B106=0,0,J106/B106*56))</f>
        <v>0.6110964556568593</v>
      </c>
      <c r="L106" s="33">
        <f t="shared" si="5"/>
        <v>0.48887716452548746</v>
      </c>
      <c r="M106" s="79" t="str">
        <f aca="true" t="shared" si="12" ref="M106:M111">IF(I105=0,"-",IF(E106=I105,"-","*"))</f>
        <v>-</v>
      </c>
      <c r="P106" s="21"/>
      <c r="Q106" s="21"/>
      <c r="R106" s="21"/>
      <c r="S106" s="21"/>
      <c r="T106" s="21"/>
    </row>
    <row r="107" spans="1:20" ht="12" customHeight="1">
      <c r="A107" s="22">
        <v>2008</v>
      </c>
      <c r="B107" s="113">
        <f>'[1]Pop'!B229</f>
        <v>303.506469</v>
      </c>
      <c r="C107" s="34">
        <v>8.315</v>
      </c>
      <c r="D107" s="34">
        <v>3.953</v>
      </c>
      <c r="E107" s="34">
        <v>0.396</v>
      </c>
      <c r="F107" s="33">
        <f t="shared" si="10"/>
        <v>12.664</v>
      </c>
      <c r="G107" s="34">
        <v>0.316</v>
      </c>
      <c r="H107" s="76">
        <f t="shared" si="8"/>
        <v>8.529</v>
      </c>
      <c r="I107" s="34">
        <v>0.509</v>
      </c>
      <c r="J107" s="106">
        <v>3.3099999999999996</v>
      </c>
      <c r="K107" s="33">
        <f t="shared" si="11"/>
        <v>0.6107283334379274</v>
      </c>
      <c r="L107" s="33">
        <f t="shared" si="5"/>
        <v>0.48858266675034195</v>
      </c>
      <c r="M107" s="79" t="str">
        <f t="shared" si="12"/>
        <v>-</v>
      </c>
      <c r="P107" s="21"/>
      <c r="Q107" s="21"/>
      <c r="R107" s="21"/>
      <c r="S107" s="21"/>
      <c r="T107" s="21"/>
    </row>
    <row r="108" spans="1:20" ht="12" customHeight="1">
      <c r="A108" s="22">
        <v>2009</v>
      </c>
      <c r="B108" s="113">
        <f>'[1]Pop'!B230</f>
        <v>306.207719</v>
      </c>
      <c r="C108" s="34">
        <v>6.791</v>
      </c>
      <c r="D108" s="34">
        <v>4.251</v>
      </c>
      <c r="E108" s="34">
        <v>0.509</v>
      </c>
      <c r="F108" s="33">
        <f t="shared" si="10"/>
        <v>11.551000000000002</v>
      </c>
      <c r="G108" s="34">
        <v>0.073</v>
      </c>
      <c r="H108" s="76">
        <f t="shared" si="8"/>
        <v>7.216000000000002</v>
      </c>
      <c r="I108" s="34">
        <v>0.932</v>
      </c>
      <c r="J108" s="106">
        <v>3.3299999999999996</v>
      </c>
      <c r="K108" s="33">
        <f t="shared" si="11"/>
        <v>0.6089983642770285</v>
      </c>
      <c r="L108" s="33">
        <f aca="true" t="shared" si="13" ref="L108:L113">IF(K108=0,0,K108*0.8)</f>
        <v>0.4871986914216228</v>
      </c>
      <c r="M108" s="79" t="str">
        <f t="shared" si="12"/>
        <v>-</v>
      </c>
      <c r="P108" s="21"/>
      <c r="Q108" s="21"/>
      <c r="R108" s="21"/>
      <c r="S108" s="21"/>
      <c r="T108" s="21"/>
    </row>
    <row r="109" spans="1:20" ht="12" customHeight="1">
      <c r="A109" s="22">
        <v>2010</v>
      </c>
      <c r="B109" s="113">
        <f>'[1]Pop'!B231</f>
        <v>308.833264</v>
      </c>
      <c r="C109" s="34">
        <v>7.48</v>
      </c>
      <c r="D109" s="34">
        <v>5.552</v>
      </c>
      <c r="E109" s="34">
        <v>0.932</v>
      </c>
      <c r="F109" s="33">
        <f t="shared" si="10"/>
        <v>13.964</v>
      </c>
      <c r="G109" s="34">
        <v>0.149</v>
      </c>
      <c r="H109" s="76">
        <f t="shared" si="8"/>
        <v>9.664000000000001</v>
      </c>
      <c r="I109" s="34">
        <v>0.801</v>
      </c>
      <c r="J109" s="106">
        <v>3.3499999999999996</v>
      </c>
      <c r="K109" s="33">
        <f t="shared" si="11"/>
        <v>0.6074475189952335</v>
      </c>
      <c r="L109" s="33">
        <f t="shared" si="13"/>
        <v>0.48595801519618687</v>
      </c>
      <c r="M109" s="79" t="str">
        <f t="shared" si="12"/>
        <v>-</v>
      </c>
      <c r="P109" s="21"/>
      <c r="Q109" s="21"/>
      <c r="R109" s="21"/>
      <c r="S109" s="21"/>
      <c r="T109" s="21"/>
    </row>
    <row r="110" spans="1:20" ht="12" customHeight="1">
      <c r="A110" s="68">
        <v>2011</v>
      </c>
      <c r="B110" s="114">
        <f>'[1]Pop'!B232</f>
        <v>310.946962</v>
      </c>
      <c r="C110" s="91">
        <v>6.051</v>
      </c>
      <c r="D110" s="91">
        <v>5.994</v>
      </c>
      <c r="E110" s="91">
        <v>0.801</v>
      </c>
      <c r="F110" s="92">
        <f t="shared" si="10"/>
        <v>12.846</v>
      </c>
      <c r="G110" s="91">
        <v>0.157</v>
      </c>
      <c r="H110" s="77">
        <f t="shared" si="8"/>
        <v>8.857</v>
      </c>
      <c r="I110" s="91">
        <v>0.452</v>
      </c>
      <c r="J110" s="91">
        <v>3.38</v>
      </c>
      <c r="K110" s="92">
        <f t="shared" si="11"/>
        <v>0.608721174770635</v>
      </c>
      <c r="L110" s="92">
        <f t="shared" si="13"/>
        <v>0.486976939816508</v>
      </c>
      <c r="M110" s="93" t="str">
        <f t="shared" si="12"/>
        <v>-</v>
      </c>
      <c r="P110" s="21"/>
      <c r="Q110" s="21"/>
      <c r="R110" s="21"/>
      <c r="S110" s="21"/>
      <c r="T110" s="21"/>
    </row>
    <row r="111" spans="1:20" ht="12" customHeight="1">
      <c r="A111" s="68">
        <v>2012</v>
      </c>
      <c r="B111" s="114">
        <f>'[1]Pop'!B233</f>
        <v>313.149997</v>
      </c>
      <c r="C111" s="91">
        <v>6.542</v>
      </c>
      <c r="D111" s="91">
        <v>8.966</v>
      </c>
      <c r="E111" s="91">
        <v>0.452</v>
      </c>
      <c r="F111" s="92">
        <f t="shared" si="10"/>
        <v>15.959999999999999</v>
      </c>
      <c r="G111" s="91">
        <v>0.31</v>
      </c>
      <c r="H111" s="77">
        <f t="shared" si="8"/>
        <v>11.849</v>
      </c>
      <c r="I111" s="91">
        <v>0.401</v>
      </c>
      <c r="J111" s="91">
        <v>3.4</v>
      </c>
      <c r="K111" s="92">
        <f t="shared" si="11"/>
        <v>0.6080153339423471</v>
      </c>
      <c r="L111" s="92">
        <f t="shared" si="13"/>
        <v>0.4864122671538777</v>
      </c>
      <c r="M111" s="93" t="str">
        <f t="shared" si="12"/>
        <v>-</v>
      </c>
      <c r="P111" s="21"/>
      <c r="Q111" s="21"/>
      <c r="R111" s="21"/>
      <c r="S111" s="21"/>
      <c r="T111" s="21"/>
    </row>
    <row r="112" spans="1:20" ht="12" customHeight="1">
      <c r="A112" s="68">
        <v>2013</v>
      </c>
      <c r="B112" s="114">
        <f>'[1]Pop'!B234</f>
        <v>315.335976</v>
      </c>
      <c r="C112" s="91">
        <v>7.626</v>
      </c>
      <c r="D112" s="91">
        <v>9.213</v>
      </c>
      <c r="E112" s="91">
        <v>0.401</v>
      </c>
      <c r="F112" s="92">
        <f t="shared" si="10"/>
        <v>17.24</v>
      </c>
      <c r="G112" s="91">
        <v>0.268</v>
      </c>
      <c r="H112" s="77">
        <f t="shared" si="8"/>
        <v>13.256999999999998</v>
      </c>
      <c r="I112" s="91">
        <v>0.285</v>
      </c>
      <c r="J112" s="91">
        <v>3.43</v>
      </c>
      <c r="K112" s="92">
        <f aca="true" t="shared" si="14" ref="K112:K118">IF(J112=0,0,IF(B112=0,0,J112/B112*56))</f>
        <v>0.6091280875608054</v>
      </c>
      <c r="L112" s="92">
        <f t="shared" si="13"/>
        <v>0.48730247004864435</v>
      </c>
      <c r="M112" s="93" t="str">
        <f aca="true" t="shared" si="15" ref="M112:M118">IF(I111=0,"-",IF(E112=I111,"-","*"))</f>
        <v>-</v>
      </c>
      <c r="P112" s="21"/>
      <c r="Q112" s="21"/>
      <c r="R112" s="21"/>
      <c r="S112" s="21"/>
      <c r="T112" s="21"/>
    </row>
    <row r="113" spans="1:20" ht="12" customHeight="1">
      <c r="A113" s="68">
        <v>2014</v>
      </c>
      <c r="B113" s="114">
        <f>'[1]Pop'!B235</f>
        <v>317.519206</v>
      </c>
      <c r="C113" s="91">
        <v>7.189</v>
      </c>
      <c r="D113" s="91">
        <v>9.319</v>
      </c>
      <c r="E113" s="91">
        <v>0.285</v>
      </c>
      <c r="F113" s="92">
        <f t="shared" si="10"/>
        <v>16.793000000000003</v>
      </c>
      <c r="G113" s="91">
        <v>0.24</v>
      </c>
      <c r="H113" s="77">
        <f t="shared" si="8"/>
        <v>12.514000000000003</v>
      </c>
      <c r="I113" s="91">
        <v>0.589</v>
      </c>
      <c r="J113" s="91">
        <v>3.45</v>
      </c>
      <c r="K113" s="92">
        <f t="shared" si="14"/>
        <v>0.6084671300166958</v>
      </c>
      <c r="L113" s="92">
        <f t="shared" si="13"/>
        <v>0.4867737040133567</v>
      </c>
      <c r="M113" s="93" t="str">
        <f t="shared" si="15"/>
        <v>-</v>
      </c>
      <c r="P113" s="21"/>
      <c r="Q113" s="21"/>
      <c r="R113" s="21"/>
      <c r="S113" s="21"/>
      <c r="T113" s="21"/>
    </row>
    <row r="114" spans="1:20" ht="12" customHeight="1">
      <c r="A114" s="68">
        <v>2015</v>
      </c>
      <c r="B114" s="114">
        <f>'[1]Pop'!B236</f>
        <v>319.83219</v>
      </c>
      <c r="C114" s="91">
        <v>11.616</v>
      </c>
      <c r="D114" s="91">
        <v>8.757</v>
      </c>
      <c r="E114" s="91">
        <v>0.589</v>
      </c>
      <c r="F114" s="92">
        <f t="shared" si="10"/>
        <v>20.961999999999996</v>
      </c>
      <c r="G114" s="91">
        <v>0.181</v>
      </c>
      <c r="H114" s="77">
        <f t="shared" si="8"/>
        <v>16.845999999999997</v>
      </c>
      <c r="I114" s="91">
        <v>0.455</v>
      </c>
      <c r="J114" s="91">
        <v>3.48</v>
      </c>
      <c r="K114" s="92">
        <f t="shared" si="14"/>
        <v>0.6093195309702878</v>
      </c>
      <c r="L114" s="92">
        <f>IF(K114=0,0,K114*0.8)</f>
        <v>0.4874556247762303</v>
      </c>
      <c r="M114" s="93" t="str">
        <f t="shared" si="15"/>
        <v>-</v>
      </c>
      <c r="P114" s="21"/>
      <c r="Q114" s="21"/>
      <c r="R114" s="21"/>
      <c r="S114" s="21"/>
      <c r="T114" s="21"/>
    </row>
    <row r="115" spans="1:20" ht="12" customHeight="1">
      <c r="A115" s="123">
        <v>2016</v>
      </c>
      <c r="B115" s="112">
        <f>'[1]Pop'!B237</f>
        <v>322.114094</v>
      </c>
      <c r="C115" s="106">
        <v>13.337</v>
      </c>
      <c r="D115" s="106">
        <v>6.586</v>
      </c>
      <c r="E115" s="106">
        <v>0.455</v>
      </c>
      <c r="F115" s="61">
        <f t="shared" si="10"/>
        <v>20.378</v>
      </c>
      <c r="G115" s="106">
        <v>0.175</v>
      </c>
      <c r="H115" s="106">
        <f t="shared" si="8"/>
        <v>16.005</v>
      </c>
      <c r="I115" s="106">
        <v>0.698</v>
      </c>
      <c r="J115" s="106">
        <v>3.5</v>
      </c>
      <c r="K115" s="61">
        <f t="shared" si="14"/>
        <v>0.608480049929141</v>
      </c>
      <c r="L115" s="61">
        <f>IF(K115=0,0,K115*0.8)</f>
        <v>0.48678403994331276</v>
      </c>
      <c r="M115" s="126" t="str">
        <f t="shared" si="15"/>
        <v>-</v>
      </c>
      <c r="P115" s="21"/>
      <c r="Q115" s="21"/>
      <c r="R115" s="21"/>
      <c r="S115" s="21"/>
      <c r="T115" s="21"/>
    </row>
    <row r="116" spans="1:20" ht="12" customHeight="1">
      <c r="A116" s="143">
        <v>2017</v>
      </c>
      <c r="B116" s="144">
        <f>'[1]Pop'!B238</f>
        <v>324.296746</v>
      </c>
      <c r="C116" s="147">
        <v>10.252</v>
      </c>
      <c r="D116" s="147">
        <v>8.842</v>
      </c>
      <c r="E116" s="147">
        <v>0.698</v>
      </c>
      <c r="F116" s="148">
        <f t="shared" si="10"/>
        <v>19.792</v>
      </c>
      <c r="G116" s="147">
        <v>0.157</v>
      </c>
      <c r="H116" s="106">
        <f t="shared" si="8"/>
        <v>15.512000000000002</v>
      </c>
      <c r="I116" s="147">
        <v>0.593</v>
      </c>
      <c r="J116" s="147">
        <v>3.53</v>
      </c>
      <c r="K116" s="148">
        <f t="shared" si="14"/>
        <v>0.6095651665897381</v>
      </c>
      <c r="L116" s="148">
        <f>IF(K116=0,0,K116*0.8)</f>
        <v>0.4876521332717905</v>
      </c>
      <c r="M116" s="146" t="str">
        <f t="shared" si="15"/>
        <v>-</v>
      </c>
      <c r="P116" s="21"/>
      <c r="Q116" s="21"/>
      <c r="R116" s="21"/>
      <c r="S116" s="21"/>
      <c r="T116" s="21"/>
    </row>
    <row r="117" spans="1:20" ht="12" customHeight="1">
      <c r="A117" s="123">
        <v>2018</v>
      </c>
      <c r="B117" s="112">
        <f>'[1]Pop'!B239</f>
        <v>326.163263</v>
      </c>
      <c r="C117" s="106">
        <v>8.432</v>
      </c>
      <c r="D117" s="106">
        <v>13</v>
      </c>
      <c r="E117" s="106">
        <v>0.593</v>
      </c>
      <c r="F117" s="61">
        <f t="shared" si="10"/>
        <v>22.025000000000002</v>
      </c>
      <c r="G117" s="106">
        <v>0.2</v>
      </c>
      <c r="H117" s="106">
        <f t="shared" si="8"/>
        <v>17.615000000000002</v>
      </c>
      <c r="I117" s="106">
        <v>0.66</v>
      </c>
      <c r="J117" s="34">
        <v>3.55</v>
      </c>
      <c r="K117" s="61">
        <f t="shared" si="14"/>
        <v>0.6095107038464966</v>
      </c>
      <c r="L117" s="61">
        <f>IF(K117=0,0,K117*0.8)</f>
        <v>0.48760856307719735</v>
      </c>
      <c r="M117" s="126" t="str">
        <f t="shared" si="15"/>
        <v>-</v>
      </c>
      <c r="P117" s="21"/>
      <c r="Q117" s="21"/>
      <c r="R117" s="21"/>
      <c r="S117" s="21"/>
      <c r="T117" s="21"/>
    </row>
    <row r="118" spans="1:20" ht="12" customHeight="1" thickBot="1">
      <c r="A118" s="162">
        <v>2019</v>
      </c>
      <c r="B118" s="163">
        <f>'[1]Pop'!B240</f>
        <v>327.776541</v>
      </c>
      <c r="C118" s="159">
        <v>11</v>
      </c>
      <c r="D118" s="127">
        <v>12</v>
      </c>
      <c r="E118" s="159">
        <v>0.66</v>
      </c>
      <c r="F118" s="128">
        <f t="shared" si="10"/>
        <v>23.66</v>
      </c>
      <c r="G118" s="159">
        <v>0.2</v>
      </c>
      <c r="H118" s="127">
        <f t="shared" si="8"/>
        <v>19.18</v>
      </c>
      <c r="I118" s="127">
        <v>0.71</v>
      </c>
      <c r="J118" s="160">
        <v>3.57</v>
      </c>
      <c r="K118" s="165">
        <f t="shared" si="14"/>
        <v>0.6099277251205113</v>
      </c>
      <c r="L118" s="165">
        <f>IF(K118=0,0,K118*0.8)</f>
        <v>0.48794218009640905</v>
      </c>
      <c r="M118" s="166" t="str">
        <f t="shared" si="15"/>
        <v>-</v>
      </c>
      <c r="P118" s="21"/>
      <c r="Q118" s="21"/>
      <c r="R118" s="21"/>
      <c r="S118" s="21"/>
      <c r="T118" s="21"/>
    </row>
    <row r="119" spans="1:20" ht="12" customHeight="1" thickTop="1">
      <c r="A119" s="298" t="s">
        <v>62</v>
      </c>
      <c r="B119" s="299"/>
      <c r="C119" s="299"/>
      <c r="D119" s="299"/>
      <c r="E119" s="299"/>
      <c r="F119" s="299"/>
      <c r="G119" s="299"/>
      <c r="H119" s="299"/>
      <c r="I119" s="299"/>
      <c r="J119" s="299"/>
      <c r="K119" s="299"/>
      <c r="L119" s="299"/>
      <c r="M119" s="300"/>
      <c r="N119" s="81"/>
      <c r="O119" s="81"/>
      <c r="P119" s="88"/>
      <c r="Q119" s="88"/>
      <c r="R119" s="88"/>
      <c r="S119" s="88"/>
      <c r="T119" s="88"/>
    </row>
    <row r="120" spans="1:20" ht="12" customHeight="1">
      <c r="A120" s="272"/>
      <c r="B120" s="273"/>
      <c r="C120" s="273"/>
      <c r="D120" s="273"/>
      <c r="E120" s="273"/>
      <c r="F120" s="273"/>
      <c r="G120" s="273"/>
      <c r="H120" s="273"/>
      <c r="I120" s="273"/>
      <c r="J120" s="273"/>
      <c r="K120" s="273"/>
      <c r="L120" s="273"/>
      <c r="M120" s="274"/>
      <c r="N120" s="81"/>
      <c r="O120" s="81"/>
      <c r="P120" s="88"/>
      <c r="Q120" s="88"/>
      <c r="R120" s="88"/>
      <c r="S120" s="88"/>
      <c r="T120" s="88"/>
    </row>
    <row r="121" spans="1:20" ht="12" customHeight="1">
      <c r="A121" s="284" t="s">
        <v>72</v>
      </c>
      <c r="B121" s="285"/>
      <c r="C121" s="285"/>
      <c r="D121" s="285"/>
      <c r="E121" s="285"/>
      <c r="F121" s="285"/>
      <c r="G121" s="285"/>
      <c r="H121" s="285"/>
      <c r="I121" s="285"/>
      <c r="J121" s="285"/>
      <c r="K121" s="285"/>
      <c r="L121" s="285"/>
      <c r="M121" s="286"/>
      <c r="N121" s="81"/>
      <c r="O121" s="81"/>
      <c r="P121" s="88"/>
      <c r="Q121" s="88"/>
      <c r="R121" s="88"/>
      <c r="S121" s="88"/>
      <c r="T121" s="88"/>
    </row>
    <row r="122" spans="1:20" ht="12" customHeight="1">
      <c r="A122" s="272"/>
      <c r="B122" s="273"/>
      <c r="C122" s="273"/>
      <c r="D122" s="273"/>
      <c r="E122" s="273"/>
      <c r="F122" s="273"/>
      <c r="G122" s="273"/>
      <c r="H122" s="273"/>
      <c r="I122" s="273"/>
      <c r="J122" s="273"/>
      <c r="K122" s="273"/>
      <c r="L122" s="273"/>
      <c r="M122" s="274"/>
      <c r="N122" s="81"/>
      <c r="O122" s="81"/>
      <c r="P122" s="88"/>
      <c r="Q122" s="88"/>
      <c r="R122" s="88"/>
      <c r="S122" s="88"/>
      <c r="T122" s="88"/>
    </row>
    <row r="123" spans="1:20" ht="12" customHeight="1">
      <c r="A123" s="304" t="s">
        <v>51</v>
      </c>
      <c r="B123" s="285"/>
      <c r="C123" s="285"/>
      <c r="D123" s="285"/>
      <c r="E123" s="285"/>
      <c r="F123" s="285"/>
      <c r="G123" s="285"/>
      <c r="H123" s="285"/>
      <c r="I123" s="285"/>
      <c r="J123" s="285"/>
      <c r="K123" s="285"/>
      <c r="L123" s="285"/>
      <c r="M123" s="286"/>
      <c r="N123" s="81"/>
      <c r="O123" s="81"/>
      <c r="P123" s="88"/>
      <c r="Q123" s="88"/>
      <c r="R123" s="88"/>
      <c r="S123" s="88"/>
      <c r="T123" s="88"/>
    </row>
    <row r="124" spans="1:20" ht="12" customHeight="1">
      <c r="A124" s="272"/>
      <c r="B124" s="273"/>
      <c r="C124" s="273"/>
      <c r="D124" s="273"/>
      <c r="E124" s="273"/>
      <c r="F124" s="273"/>
      <c r="G124" s="273"/>
      <c r="H124" s="273"/>
      <c r="I124" s="273"/>
      <c r="J124" s="273"/>
      <c r="K124" s="273"/>
      <c r="L124" s="273"/>
      <c r="M124" s="274"/>
      <c r="N124" s="81"/>
      <c r="O124" s="81"/>
      <c r="P124" s="88"/>
      <c r="Q124" s="88"/>
      <c r="R124" s="88"/>
      <c r="S124" s="88"/>
      <c r="T124" s="88"/>
    </row>
    <row r="125" spans="1:20" ht="12" customHeight="1">
      <c r="A125" s="301" t="s">
        <v>116</v>
      </c>
      <c r="B125" s="302"/>
      <c r="C125" s="302"/>
      <c r="D125" s="302"/>
      <c r="E125" s="302"/>
      <c r="F125" s="302"/>
      <c r="G125" s="302"/>
      <c r="H125" s="302"/>
      <c r="I125" s="302"/>
      <c r="J125" s="302"/>
      <c r="K125" s="302"/>
      <c r="L125" s="302"/>
      <c r="M125" s="303"/>
      <c r="N125" s="81"/>
      <c r="O125" s="81"/>
      <c r="P125" s="81"/>
      <c r="Q125" s="81"/>
      <c r="R125" s="81"/>
      <c r="S125" s="81"/>
      <c r="T125" s="81"/>
    </row>
    <row r="126" spans="1:20" ht="12" customHeight="1">
      <c r="A126" s="301"/>
      <c r="B126" s="302"/>
      <c r="C126" s="302"/>
      <c r="D126" s="302"/>
      <c r="E126" s="302"/>
      <c r="F126" s="302"/>
      <c r="G126" s="302"/>
      <c r="H126" s="302"/>
      <c r="I126" s="302"/>
      <c r="J126" s="302"/>
      <c r="K126" s="302"/>
      <c r="L126" s="302"/>
      <c r="M126" s="303"/>
      <c r="N126" s="81"/>
      <c r="O126" s="81"/>
      <c r="P126" s="81"/>
      <c r="Q126" s="81"/>
      <c r="R126" s="81"/>
      <c r="S126" s="81"/>
      <c r="T126" s="81"/>
    </row>
    <row r="127" spans="1:20" ht="12" customHeight="1">
      <c r="A127" s="301"/>
      <c r="B127" s="302"/>
      <c r="C127" s="302"/>
      <c r="D127" s="302"/>
      <c r="E127" s="302"/>
      <c r="F127" s="302"/>
      <c r="G127" s="302"/>
      <c r="H127" s="302"/>
      <c r="I127" s="302"/>
      <c r="J127" s="302"/>
      <c r="K127" s="302"/>
      <c r="L127" s="302"/>
      <c r="M127" s="303"/>
      <c r="N127" s="81"/>
      <c r="O127" s="81"/>
      <c r="P127" s="81"/>
      <c r="Q127" s="81"/>
      <c r="R127" s="81"/>
      <c r="S127" s="81"/>
      <c r="T127" s="81"/>
    </row>
    <row r="128" spans="1:20" ht="12" customHeight="1">
      <c r="A128" s="301"/>
      <c r="B128" s="302"/>
      <c r="C128" s="302"/>
      <c r="D128" s="302"/>
      <c r="E128" s="302"/>
      <c r="F128" s="302"/>
      <c r="G128" s="302"/>
      <c r="H128" s="302"/>
      <c r="I128" s="302"/>
      <c r="J128" s="302"/>
      <c r="K128" s="302"/>
      <c r="L128" s="302"/>
      <c r="M128" s="303"/>
      <c r="N128" s="81"/>
      <c r="O128" s="81"/>
      <c r="P128" s="81"/>
      <c r="Q128" s="81"/>
      <c r="R128" s="81"/>
      <c r="S128" s="81"/>
      <c r="T128" s="81"/>
    </row>
    <row r="129" spans="1:20" ht="12" customHeight="1">
      <c r="A129" s="266"/>
      <c r="B129" s="267"/>
      <c r="C129" s="267"/>
      <c r="D129" s="267"/>
      <c r="E129" s="267"/>
      <c r="F129" s="267"/>
      <c r="G129" s="267"/>
      <c r="H129" s="267"/>
      <c r="I129" s="267"/>
      <c r="J129" s="267"/>
      <c r="K129" s="267"/>
      <c r="L129" s="267"/>
      <c r="M129" s="268"/>
      <c r="N129" s="81"/>
      <c r="O129" s="81"/>
      <c r="P129" s="81"/>
      <c r="Q129" s="81"/>
      <c r="R129" s="81"/>
      <c r="S129" s="81"/>
      <c r="T129" s="81"/>
    </row>
    <row r="130" spans="1:20" ht="12" customHeight="1">
      <c r="A130" s="204" t="s">
        <v>112</v>
      </c>
      <c r="B130" s="205"/>
      <c r="C130" s="205"/>
      <c r="D130" s="205"/>
      <c r="E130" s="205"/>
      <c r="F130" s="205"/>
      <c r="G130" s="205"/>
      <c r="H130" s="205"/>
      <c r="I130" s="205"/>
      <c r="J130" s="205"/>
      <c r="K130" s="205"/>
      <c r="L130" s="205"/>
      <c r="M130" s="206"/>
      <c r="N130" s="81"/>
      <c r="O130" s="81"/>
      <c r="P130" s="81"/>
      <c r="Q130" s="81"/>
      <c r="R130" s="81"/>
      <c r="S130" s="81"/>
      <c r="T130" s="81"/>
    </row>
    <row r="132" ht="12" customHeight="1">
      <c r="A132" s="3"/>
    </row>
  </sheetData>
  <sheetProtection/>
  <mergeCells count="28">
    <mergeCell ref="A119:M119"/>
    <mergeCell ref="K7:L7"/>
    <mergeCell ref="A129:M129"/>
    <mergeCell ref="A130:M130"/>
    <mergeCell ref="A125:M128"/>
    <mergeCell ref="A124:M124"/>
    <mergeCell ref="A123:M123"/>
    <mergeCell ref="A122:M122"/>
    <mergeCell ref="E3:E6"/>
    <mergeCell ref="F3:F6"/>
    <mergeCell ref="A121:M121"/>
    <mergeCell ref="B2:B6"/>
    <mergeCell ref="K5:K6"/>
    <mergeCell ref="L5:L6"/>
    <mergeCell ref="C7:J7"/>
    <mergeCell ref="G3:G6"/>
    <mergeCell ref="J4:J6"/>
    <mergeCell ref="M2:M6"/>
    <mergeCell ref="H3:H6"/>
    <mergeCell ref="I3:I6"/>
    <mergeCell ref="A120:M120"/>
    <mergeCell ref="C3:C6"/>
    <mergeCell ref="D3:D6"/>
    <mergeCell ref="L1:M1"/>
    <mergeCell ref="A1:K1"/>
    <mergeCell ref="A2:A6"/>
    <mergeCell ref="G2:I2"/>
    <mergeCell ref="J2:L3"/>
  </mergeCells>
  <printOptions horizontalCentered="1" verticalCentered="1"/>
  <pageMargins left="0.5" right="0.5" top="0.5" bottom="0.5" header="0.5" footer="0.5"/>
  <pageSetup fitToWidth="0"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R101"/>
  <sheetViews>
    <sheetView zoomScalePageLayoutView="0" workbookViewId="0" topLeftCell="A1">
      <pane ySplit="8" topLeftCell="A9" activePane="bottomLeft" state="frozen"/>
      <selection pane="topLeft" activeCell="A1" sqref="A1:IV1"/>
      <selection pane="bottomLeft" activeCell="A1" sqref="A1:N1"/>
    </sheetView>
  </sheetViews>
  <sheetFormatPr defaultColWidth="12.7109375" defaultRowHeight="12" customHeight="1"/>
  <cols>
    <col min="1" max="1" width="12.7109375" style="6" customWidth="1"/>
    <col min="2" max="2" width="12.7109375" style="11" customWidth="1"/>
    <col min="3" max="17" width="12.7109375" style="12" customWidth="1"/>
    <col min="18" max="16384" width="12.7109375" style="6" customWidth="1"/>
  </cols>
  <sheetData>
    <row r="1" spans="1:17" s="57" customFormat="1" ht="12" customHeight="1" thickBot="1">
      <c r="A1" s="275" t="s">
        <v>83</v>
      </c>
      <c r="B1" s="275"/>
      <c r="C1" s="275"/>
      <c r="D1" s="275"/>
      <c r="E1" s="275"/>
      <c r="F1" s="275"/>
      <c r="G1" s="275"/>
      <c r="H1" s="275"/>
      <c r="I1" s="275"/>
      <c r="J1" s="275"/>
      <c r="K1" s="275"/>
      <c r="L1" s="275"/>
      <c r="M1" s="275"/>
      <c r="N1" s="275"/>
      <c r="O1" s="222" t="s">
        <v>16</v>
      </c>
      <c r="P1" s="222"/>
      <c r="Q1" s="58"/>
    </row>
    <row r="2" spans="1:17" ht="12" customHeight="1" thickTop="1">
      <c r="A2" s="232" t="s">
        <v>34</v>
      </c>
      <c r="B2" s="219" t="s">
        <v>43</v>
      </c>
      <c r="C2" s="16" t="s">
        <v>7</v>
      </c>
      <c r="D2" s="13"/>
      <c r="E2" s="13"/>
      <c r="F2" s="13"/>
      <c r="G2" s="276" t="s">
        <v>81</v>
      </c>
      <c r="H2" s="277"/>
      <c r="I2" s="277"/>
      <c r="J2" s="277"/>
      <c r="K2" s="277"/>
      <c r="L2" s="277"/>
      <c r="M2" s="278" t="s">
        <v>76</v>
      </c>
      <c r="N2" s="279"/>
      <c r="O2" s="280"/>
      <c r="P2" s="312" t="s">
        <v>104</v>
      </c>
      <c r="Q2" s="312" t="s">
        <v>53</v>
      </c>
    </row>
    <row r="3" spans="1:17" ht="12" customHeight="1">
      <c r="A3" s="233"/>
      <c r="B3" s="220"/>
      <c r="C3" s="292" t="s">
        <v>74</v>
      </c>
      <c r="D3" s="292" t="s">
        <v>19</v>
      </c>
      <c r="E3" s="308" t="s">
        <v>37</v>
      </c>
      <c r="F3" s="269" t="s">
        <v>38</v>
      </c>
      <c r="G3" s="292" t="s">
        <v>20</v>
      </c>
      <c r="H3" s="308" t="s">
        <v>105</v>
      </c>
      <c r="I3" s="14" t="s">
        <v>17</v>
      </c>
      <c r="J3" s="15"/>
      <c r="K3" s="18"/>
      <c r="L3" s="269" t="s">
        <v>40</v>
      </c>
      <c r="M3" s="281"/>
      <c r="N3" s="282"/>
      <c r="O3" s="283"/>
      <c r="P3" s="311"/>
      <c r="Q3" s="311"/>
    </row>
    <row r="4" spans="1:17" ht="12" customHeight="1">
      <c r="A4" s="233"/>
      <c r="B4" s="220"/>
      <c r="C4" s="293"/>
      <c r="D4" s="293"/>
      <c r="E4" s="309"/>
      <c r="F4" s="270"/>
      <c r="G4" s="293"/>
      <c r="H4" s="309"/>
      <c r="I4" s="269" t="s">
        <v>21</v>
      </c>
      <c r="J4" s="269" t="s">
        <v>44</v>
      </c>
      <c r="K4" s="292" t="s">
        <v>11</v>
      </c>
      <c r="L4" s="270"/>
      <c r="M4" s="292" t="s">
        <v>11</v>
      </c>
      <c r="N4" s="313" t="s">
        <v>18</v>
      </c>
      <c r="O4" s="314"/>
      <c r="P4" s="311"/>
      <c r="Q4" s="311"/>
    </row>
    <row r="5" spans="1:17" ht="12" customHeight="1">
      <c r="A5" s="233"/>
      <c r="B5" s="220"/>
      <c r="C5" s="293"/>
      <c r="D5" s="293"/>
      <c r="E5" s="309"/>
      <c r="F5" s="270"/>
      <c r="G5" s="293"/>
      <c r="H5" s="309"/>
      <c r="I5" s="270"/>
      <c r="J5" s="270"/>
      <c r="K5" s="293"/>
      <c r="L5" s="270"/>
      <c r="M5" s="293"/>
      <c r="N5" s="292" t="s">
        <v>11</v>
      </c>
      <c r="O5" s="287" t="s">
        <v>30</v>
      </c>
      <c r="P5" s="311"/>
      <c r="Q5" s="311"/>
    </row>
    <row r="6" spans="1:17" ht="12" customHeight="1">
      <c r="A6" s="233"/>
      <c r="B6" s="220"/>
      <c r="C6" s="293"/>
      <c r="D6" s="293"/>
      <c r="E6" s="309"/>
      <c r="F6" s="270"/>
      <c r="G6" s="293"/>
      <c r="H6" s="309"/>
      <c r="I6" s="270"/>
      <c r="J6" s="270"/>
      <c r="K6" s="293"/>
      <c r="L6" s="270"/>
      <c r="M6" s="293"/>
      <c r="N6" s="293"/>
      <c r="O6" s="311"/>
      <c r="P6" s="311"/>
      <c r="Q6" s="311"/>
    </row>
    <row r="7" spans="1:17" ht="12" customHeight="1">
      <c r="A7" s="234"/>
      <c r="B7" s="221"/>
      <c r="C7" s="294"/>
      <c r="D7" s="294"/>
      <c r="E7" s="310"/>
      <c r="F7" s="271"/>
      <c r="G7" s="294"/>
      <c r="H7" s="310"/>
      <c r="I7" s="271"/>
      <c r="J7" s="271"/>
      <c r="K7" s="294"/>
      <c r="L7" s="271"/>
      <c r="M7" s="294"/>
      <c r="N7" s="294"/>
      <c r="O7" s="288"/>
      <c r="P7" s="288"/>
      <c r="Q7" s="288"/>
    </row>
    <row r="8" spans="1:17" ht="12" customHeight="1">
      <c r="A8" s="81"/>
      <c r="B8" s="82" t="s">
        <v>56</v>
      </c>
      <c r="C8" s="290" t="s">
        <v>57</v>
      </c>
      <c r="D8" s="291"/>
      <c r="E8" s="291"/>
      <c r="F8" s="291"/>
      <c r="G8" s="291"/>
      <c r="H8" s="291"/>
      <c r="I8" s="291"/>
      <c r="J8" s="291"/>
      <c r="K8" s="291"/>
      <c r="L8" s="291"/>
      <c r="M8" s="291"/>
      <c r="N8" s="84" t="s">
        <v>58</v>
      </c>
      <c r="O8" s="83" t="s">
        <v>59</v>
      </c>
      <c r="P8" s="83" t="s">
        <v>60</v>
      </c>
      <c r="Q8" s="85"/>
    </row>
    <row r="9" spans="1:17" ht="12" customHeight="1">
      <c r="A9" s="52">
        <v>1934</v>
      </c>
      <c r="B9" s="111">
        <f>'[1]Pop'!D155</f>
        <v>126.485</v>
      </c>
      <c r="C9" s="35">
        <v>17.571</v>
      </c>
      <c r="D9" s="35">
        <v>0.98</v>
      </c>
      <c r="E9" s="35">
        <v>2.582</v>
      </c>
      <c r="F9" s="35">
        <f>SUM(C9,D9,E9)</f>
        <v>21.133000000000003</v>
      </c>
      <c r="G9" s="35">
        <v>1.733</v>
      </c>
      <c r="H9" s="35">
        <v>4.62</v>
      </c>
      <c r="I9" s="35">
        <v>0</v>
      </c>
      <c r="J9" s="35">
        <v>3.165</v>
      </c>
      <c r="K9" s="35">
        <f>I9+J9</f>
        <v>3.165</v>
      </c>
      <c r="L9" s="35">
        <v>0.895</v>
      </c>
      <c r="M9" s="29">
        <f>F9-SUM(G9,H9,K9,L9)</f>
        <v>10.720000000000002</v>
      </c>
      <c r="N9" s="35">
        <v>7.29</v>
      </c>
      <c r="O9" s="35">
        <f aca="true" t="shared" si="0" ref="O9:O72">IF(N9=0,0,IF(B9=0,0,N9/B9*100))</f>
        <v>5.763529272245721</v>
      </c>
      <c r="P9" s="35" t="s">
        <v>15</v>
      </c>
      <c r="Q9" s="77" t="str">
        <f aca="true" t="shared" si="1" ref="Q9:Q72">IF(L8=0,"-",IF(E9=L8,"-","*"))</f>
        <v>-</v>
      </c>
    </row>
    <row r="10" spans="1:17" ht="12" customHeight="1">
      <c r="A10" s="52">
        <v>1935</v>
      </c>
      <c r="B10" s="111">
        <f>'[1]Pop'!D156</f>
        <v>127.362</v>
      </c>
      <c r="C10" s="35">
        <v>17.753</v>
      </c>
      <c r="D10" s="35">
        <v>0.901</v>
      </c>
      <c r="E10" s="35">
        <v>0.895</v>
      </c>
      <c r="F10" s="35">
        <f aca="true" t="shared" si="2" ref="F10:F73">SUM(C10,D10,E10)</f>
        <v>19.549</v>
      </c>
      <c r="G10" s="35">
        <v>1.145</v>
      </c>
      <c r="H10" s="35">
        <v>4.34</v>
      </c>
      <c r="I10" s="35">
        <v>0</v>
      </c>
      <c r="J10" s="35">
        <v>2.76</v>
      </c>
      <c r="K10" s="35">
        <f aca="true" t="shared" si="3" ref="K10:K73">I10+J10</f>
        <v>2.76</v>
      </c>
      <c r="L10" s="35">
        <v>1.284</v>
      </c>
      <c r="M10" s="29">
        <f aca="true" t="shared" si="4" ref="M10:M73">F10-SUM(G10,H10,K10,L10)</f>
        <v>10.02</v>
      </c>
      <c r="N10" s="35">
        <v>6.81</v>
      </c>
      <c r="O10" s="35">
        <f t="shared" si="0"/>
        <v>5.346963772553822</v>
      </c>
      <c r="P10" s="35" t="s">
        <v>15</v>
      </c>
      <c r="Q10" s="77" t="str">
        <f t="shared" si="1"/>
        <v>-</v>
      </c>
    </row>
    <row r="11" spans="1:17" ht="12" customHeight="1">
      <c r="A11" s="48">
        <v>1936</v>
      </c>
      <c r="B11" s="112">
        <f>'[1]Pop'!D157</f>
        <v>128.181</v>
      </c>
      <c r="C11" s="33">
        <v>22.419</v>
      </c>
      <c r="D11" s="33">
        <v>2.794</v>
      </c>
      <c r="E11" s="33">
        <v>1.284</v>
      </c>
      <c r="F11" s="33">
        <f t="shared" si="2"/>
        <v>26.497</v>
      </c>
      <c r="G11" s="33">
        <v>0.993</v>
      </c>
      <c r="H11" s="33">
        <v>4.31</v>
      </c>
      <c r="I11" s="33">
        <v>0</v>
      </c>
      <c r="J11" s="33">
        <v>5.972000000000003</v>
      </c>
      <c r="K11" s="33">
        <f t="shared" si="3"/>
        <v>5.972000000000003</v>
      </c>
      <c r="L11" s="33">
        <v>3.712</v>
      </c>
      <c r="M11" s="25">
        <f t="shared" si="4"/>
        <v>11.509999999999998</v>
      </c>
      <c r="N11" s="33">
        <v>7.83</v>
      </c>
      <c r="O11" s="33">
        <f t="shared" si="0"/>
        <v>6.108549629040185</v>
      </c>
      <c r="P11" s="61" t="s">
        <v>15</v>
      </c>
      <c r="Q11" s="76" t="str">
        <f t="shared" si="1"/>
        <v>-</v>
      </c>
    </row>
    <row r="12" spans="1:17" ht="12" customHeight="1">
      <c r="A12" s="48">
        <v>1937</v>
      </c>
      <c r="B12" s="112">
        <f>'[1]Pop'!D158</f>
        <v>128.961</v>
      </c>
      <c r="C12" s="33">
        <v>24.04</v>
      </c>
      <c r="D12" s="33">
        <v>1.311</v>
      </c>
      <c r="E12" s="33">
        <v>3.712</v>
      </c>
      <c r="F12" s="33">
        <f t="shared" si="2"/>
        <v>29.063</v>
      </c>
      <c r="G12" s="33">
        <v>4.764</v>
      </c>
      <c r="H12" s="33">
        <v>4.93</v>
      </c>
      <c r="I12" s="33">
        <v>0</v>
      </c>
      <c r="J12" s="33">
        <v>4.832000000000001</v>
      </c>
      <c r="K12" s="33">
        <f t="shared" si="3"/>
        <v>4.832000000000001</v>
      </c>
      <c r="L12" s="33">
        <v>3.147</v>
      </c>
      <c r="M12" s="25">
        <f t="shared" si="4"/>
        <v>11.39</v>
      </c>
      <c r="N12" s="33">
        <v>7.83</v>
      </c>
      <c r="O12" s="33">
        <f t="shared" si="0"/>
        <v>6.071603042780374</v>
      </c>
      <c r="P12" s="61" t="s">
        <v>15</v>
      </c>
      <c r="Q12" s="76" t="str">
        <f t="shared" si="1"/>
        <v>-</v>
      </c>
    </row>
    <row r="13" spans="1:17" ht="12" customHeight="1">
      <c r="A13" s="48">
        <v>1938</v>
      </c>
      <c r="B13" s="112">
        <f>'[1]Pop'!D159</f>
        <v>129.969</v>
      </c>
      <c r="C13" s="33">
        <v>23.628</v>
      </c>
      <c r="D13" s="33">
        <v>1.018</v>
      </c>
      <c r="E13" s="33">
        <v>3.147</v>
      </c>
      <c r="F13" s="33">
        <f t="shared" si="2"/>
        <v>27.793</v>
      </c>
      <c r="G13" s="33">
        <v>4.767</v>
      </c>
      <c r="H13" s="33">
        <v>4.37</v>
      </c>
      <c r="I13" s="33">
        <v>0</v>
      </c>
      <c r="J13" s="33">
        <v>3.778999999999998</v>
      </c>
      <c r="K13" s="33">
        <f t="shared" si="3"/>
        <v>3.778999999999998</v>
      </c>
      <c r="L13" s="33">
        <v>4.247</v>
      </c>
      <c r="M13" s="25">
        <f t="shared" si="4"/>
        <v>10.630000000000003</v>
      </c>
      <c r="N13" s="33">
        <v>7.34</v>
      </c>
      <c r="O13" s="33">
        <f t="shared" si="0"/>
        <v>5.647500557825328</v>
      </c>
      <c r="P13" s="61" t="s">
        <v>15</v>
      </c>
      <c r="Q13" s="76" t="str">
        <f t="shared" si="1"/>
        <v>-</v>
      </c>
    </row>
    <row r="14" spans="1:17" ht="12" customHeight="1">
      <c r="A14" s="48">
        <v>1939</v>
      </c>
      <c r="B14" s="112">
        <f>'[1]Pop'!D160</f>
        <v>131.028</v>
      </c>
      <c r="C14" s="33">
        <v>24.328</v>
      </c>
      <c r="D14" s="33">
        <v>0.649</v>
      </c>
      <c r="E14" s="33">
        <v>4.247</v>
      </c>
      <c r="F14" s="33">
        <f t="shared" si="2"/>
        <v>29.224</v>
      </c>
      <c r="G14" s="33">
        <v>4.484</v>
      </c>
      <c r="H14" s="33">
        <v>4.964</v>
      </c>
      <c r="I14" s="33">
        <v>0</v>
      </c>
      <c r="J14" s="33">
        <v>3.1810000000000045</v>
      </c>
      <c r="K14" s="33">
        <f t="shared" si="3"/>
        <v>3.1810000000000045</v>
      </c>
      <c r="L14" s="33">
        <v>5.235</v>
      </c>
      <c r="M14" s="25">
        <f t="shared" si="4"/>
        <v>11.359999999999996</v>
      </c>
      <c r="N14" s="33">
        <v>7.78</v>
      </c>
      <c r="O14" s="33">
        <f t="shared" si="0"/>
        <v>5.937662179076229</v>
      </c>
      <c r="P14" s="61" t="s">
        <v>15</v>
      </c>
      <c r="Q14" s="76" t="str">
        <f t="shared" si="1"/>
        <v>-</v>
      </c>
    </row>
    <row r="15" spans="1:17" ht="12" customHeight="1">
      <c r="A15" s="48">
        <v>1940</v>
      </c>
      <c r="B15" s="112">
        <f>'[1]Pop'!D161</f>
        <v>132.122</v>
      </c>
      <c r="C15" s="33">
        <v>24.495</v>
      </c>
      <c r="D15" s="33">
        <v>0.334</v>
      </c>
      <c r="E15" s="33">
        <v>5.235</v>
      </c>
      <c r="F15" s="33">
        <f t="shared" si="2"/>
        <v>30.064</v>
      </c>
      <c r="G15" s="33">
        <v>5.651</v>
      </c>
      <c r="H15" s="33">
        <v>4.833</v>
      </c>
      <c r="I15" s="33">
        <v>0</v>
      </c>
      <c r="J15" s="33">
        <v>5.473999999999998</v>
      </c>
      <c r="K15" s="33">
        <f t="shared" si="3"/>
        <v>5.473999999999998</v>
      </c>
      <c r="L15" s="33">
        <v>2.956</v>
      </c>
      <c r="M15" s="25">
        <f t="shared" si="4"/>
        <v>11.150000000000002</v>
      </c>
      <c r="N15" s="33">
        <v>7.73</v>
      </c>
      <c r="O15" s="33">
        <f t="shared" si="0"/>
        <v>5.850653184178259</v>
      </c>
      <c r="P15" s="61" t="s">
        <v>15</v>
      </c>
      <c r="Q15" s="76" t="str">
        <f t="shared" si="1"/>
        <v>-</v>
      </c>
    </row>
    <row r="16" spans="1:17" ht="12" customHeight="1">
      <c r="A16" s="52">
        <v>1941</v>
      </c>
      <c r="B16" s="111">
        <f>'[1]Pop'!D162</f>
        <v>133.402</v>
      </c>
      <c r="C16" s="35">
        <v>23.095</v>
      </c>
      <c r="D16" s="35">
        <v>0.126</v>
      </c>
      <c r="E16" s="35">
        <v>2.956</v>
      </c>
      <c r="F16" s="35">
        <f t="shared" si="2"/>
        <v>26.177</v>
      </c>
      <c r="G16" s="35">
        <v>6.552</v>
      </c>
      <c r="H16" s="35">
        <v>4.596</v>
      </c>
      <c r="I16" s="35">
        <v>0</v>
      </c>
      <c r="J16" s="35">
        <v>3.701999999999998</v>
      </c>
      <c r="K16" s="35">
        <f t="shared" si="3"/>
        <v>3.701999999999998</v>
      </c>
      <c r="L16" s="35">
        <v>0.567</v>
      </c>
      <c r="M16" s="29">
        <f>F16-SUM(G16,H16,K16,L16)</f>
        <v>10.760000000000002</v>
      </c>
      <c r="N16" s="35">
        <v>7.03</v>
      </c>
      <c r="O16" s="35">
        <f t="shared" si="0"/>
        <v>5.269786060179008</v>
      </c>
      <c r="P16" s="35" t="s">
        <v>15</v>
      </c>
      <c r="Q16" s="77" t="str">
        <f t="shared" si="1"/>
        <v>-</v>
      </c>
    </row>
    <row r="17" spans="1:17" ht="12" customHeight="1">
      <c r="A17" s="52">
        <v>1942</v>
      </c>
      <c r="B17" s="111">
        <f>'[1]Pop'!D163</f>
        <v>134.86</v>
      </c>
      <c r="C17" s="35">
        <v>29.082</v>
      </c>
      <c r="D17" s="35">
        <v>0.136</v>
      </c>
      <c r="E17" s="35">
        <v>0.567</v>
      </c>
      <c r="F17" s="35">
        <f t="shared" si="2"/>
        <v>29.785</v>
      </c>
      <c r="G17" s="35">
        <v>6.961</v>
      </c>
      <c r="H17" s="35">
        <v>3.795</v>
      </c>
      <c r="I17" s="35">
        <v>0</v>
      </c>
      <c r="J17" s="35">
        <v>4.773999999999997</v>
      </c>
      <c r="K17" s="35">
        <f t="shared" si="3"/>
        <v>4.773999999999997</v>
      </c>
      <c r="L17" s="35">
        <v>2.325</v>
      </c>
      <c r="M17" s="29">
        <f>F17-SUM(G17,H17,K17,L17)</f>
        <v>11.930000000000003</v>
      </c>
      <c r="N17" s="35">
        <v>7.34</v>
      </c>
      <c r="O17" s="35">
        <f t="shared" si="0"/>
        <v>5.4426812991250175</v>
      </c>
      <c r="P17" s="35" t="s">
        <v>15</v>
      </c>
      <c r="Q17" s="77" t="str">
        <f t="shared" si="1"/>
        <v>-</v>
      </c>
    </row>
    <row r="18" spans="1:17" ht="12" customHeight="1">
      <c r="A18" s="52">
        <v>1943</v>
      </c>
      <c r="B18" s="111">
        <f>'[1]Pop'!D164</f>
        <v>136.739</v>
      </c>
      <c r="C18" s="35">
        <v>29.264</v>
      </c>
      <c r="D18" s="35">
        <v>0.077</v>
      </c>
      <c r="E18" s="35">
        <v>2.325</v>
      </c>
      <c r="F18" s="35">
        <f t="shared" si="2"/>
        <v>31.666</v>
      </c>
      <c r="G18" s="35">
        <v>7.069</v>
      </c>
      <c r="H18" s="35">
        <v>4.823</v>
      </c>
      <c r="I18" s="35">
        <v>0</v>
      </c>
      <c r="J18" s="35">
        <v>6.6960000000000015</v>
      </c>
      <c r="K18" s="35">
        <f t="shared" si="3"/>
        <v>6.6960000000000015</v>
      </c>
      <c r="L18" s="35">
        <v>1.828</v>
      </c>
      <c r="M18" s="29">
        <f t="shared" si="4"/>
        <v>11.25</v>
      </c>
      <c r="N18" s="35">
        <v>6.94</v>
      </c>
      <c r="O18" s="35">
        <f t="shared" si="0"/>
        <v>5.075362552015153</v>
      </c>
      <c r="P18" s="35" t="s">
        <v>15</v>
      </c>
      <c r="Q18" s="77" t="str">
        <f t="shared" si="1"/>
        <v>-</v>
      </c>
    </row>
    <row r="19" spans="1:17" ht="12" customHeight="1">
      <c r="A19" s="52">
        <v>1944</v>
      </c>
      <c r="B19" s="111">
        <f>'[1]Pop'!D165</f>
        <v>138.397</v>
      </c>
      <c r="C19" s="35">
        <v>30.974</v>
      </c>
      <c r="D19" s="35" t="s">
        <v>23</v>
      </c>
      <c r="E19" s="35">
        <v>1.828</v>
      </c>
      <c r="F19" s="35">
        <f t="shared" si="2"/>
        <v>32.802</v>
      </c>
      <c r="G19" s="35">
        <v>10.201</v>
      </c>
      <c r="H19" s="35">
        <v>4.928</v>
      </c>
      <c r="I19" s="35">
        <v>0</v>
      </c>
      <c r="J19" s="35">
        <v>4.005</v>
      </c>
      <c r="K19" s="35">
        <f t="shared" si="3"/>
        <v>4.005</v>
      </c>
      <c r="L19" s="35">
        <v>1.558</v>
      </c>
      <c r="M19" s="29">
        <f t="shared" si="4"/>
        <v>12.11</v>
      </c>
      <c r="N19" s="35">
        <v>6.32</v>
      </c>
      <c r="O19" s="35">
        <f t="shared" si="0"/>
        <v>4.5665729748477215</v>
      </c>
      <c r="P19" s="35" t="s">
        <v>15</v>
      </c>
      <c r="Q19" s="77" t="str">
        <f t="shared" si="1"/>
        <v>-</v>
      </c>
    </row>
    <row r="20" spans="1:17" ht="12" customHeight="1">
      <c r="A20" s="52">
        <v>1945</v>
      </c>
      <c r="B20" s="111">
        <f>'[1]Pop'!D166</f>
        <v>139.928</v>
      </c>
      <c r="C20" s="35">
        <v>30.668</v>
      </c>
      <c r="D20" s="35">
        <v>0.127</v>
      </c>
      <c r="E20" s="35">
        <v>1.558</v>
      </c>
      <c r="F20" s="35">
        <f t="shared" si="2"/>
        <v>32.353</v>
      </c>
      <c r="G20" s="35">
        <v>11.469</v>
      </c>
      <c r="H20" s="35">
        <v>4.61</v>
      </c>
      <c r="I20" s="35">
        <v>0</v>
      </c>
      <c r="J20" s="35">
        <v>4.429000000000002</v>
      </c>
      <c r="K20" s="35">
        <f t="shared" si="3"/>
        <v>4.429000000000002</v>
      </c>
      <c r="L20" s="35">
        <v>1.255</v>
      </c>
      <c r="M20" s="29">
        <f t="shared" si="4"/>
        <v>10.59</v>
      </c>
      <c r="N20" s="35">
        <v>5.39</v>
      </c>
      <c r="O20" s="35">
        <f t="shared" si="0"/>
        <v>3.8519810188096733</v>
      </c>
      <c r="P20" s="35" t="s">
        <v>15</v>
      </c>
      <c r="Q20" s="77" t="str">
        <f t="shared" si="1"/>
        <v>-</v>
      </c>
    </row>
    <row r="21" spans="1:17" ht="12" customHeight="1">
      <c r="A21" s="48">
        <v>1946</v>
      </c>
      <c r="B21" s="112">
        <f>'[1]Pop'!D167</f>
        <v>141.389</v>
      </c>
      <c r="C21" s="33">
        <v>32.497</v>
      </c>
      <c r="D21" s="33" t="s">
        <v>23</v>
      </c>
      <c r="E21" s="33">
        <v>1.255</v>
      </c>
      <c r="F21" s="33">
        <f t="shared" si="2"/>
        <v>33.752</v>
      </c>
      <c r="G21" s="33">
        <v>12.291</v>
      </c>
      <c r="H21" s="33">
        <v>4.183</v>
      </c>
      <c r="I21" s="33">
        <v>0</v>
      </c>
      <c r="J21" s="33">
        <v>5.2520000000000024</v>
      </c>
      <c r="K21" s="33">
        <f t="shared" si="3"/>
        <v>5.2520000000000024</v>
      </c>
      <c r="L21" s="33">
        <v>0.596</v>
      </c>
      <c r="M21" s="25">
        <f t="shared" si="4"/>
        <v>11.43</v>
      </c>
      <c r="N21" s="33">
        <v>6.6</v>
      </c>
      <c r="O21" s="33">
        <f t="shared" si="0"/>
        <v>4.66797275601355</v>
      </c>
      <c r="P21" s="61" t="s">
        <v>15</v>
      </c>
      <c r="Q21" s="76" t="str">
        <f t="shared" si="1"/>
        <v>-</v>
      </c>
    </row>
    <row r="22" spans="1:17" ht="12" customHeight="1">
      <c r="A22" s="48">
        <v>1947</v>
      </c>
      <c r="B22" s="112">
        <f>'[1]Pop'!D168</f>
        <v>144.126</v>
      </c>
      <c r="C22" s="33">
        <v>35.217</v>
      </c>
      <c r="D22" s="33" t="s">
        <v>23</v>
      </c>
      <c r="E22" s="33">
        <v>0.596</v>
      </c>
      <c r="F22" s="33">
        <f t="shared" si="2"/>
        <v>35.812999999999995</v>
      </c>
      <c r="G22" s="33">
        <v>13.055</v>
      </c>
      <c r="H22" s="33">
        <v>4.869</v>
      </c>
      <c r="I22" s="33">
        <v>0</v>
      </c>
      <c r="J22" s="33">
        <v>6.240999999999994</v>
      </c>
      <c r="K22" s="33">
        <f t="shared" si="3"/>
        <v>6.240999999999994</v>
      </c>
      <c r="L22" s="33">
        <v>0.748</v>
      </c>
      <c r="M22" s="25">
        <f t="shared" si="4"/>
        <v>10.900000000000002</v>
      </c>
      <c r="N22" s="33">
        <v>7.06</v>
      </c>
      <c r="O22" s="33">
        <f t="shared" si="0"/>
        <v>4.898491597629851</v>
      </c>
      <c r="P22" s="61" t="s">
        <v>15</v>
      </c>
      <c r="Q22" s="76" t="str">
        <f t="shared" si="1"/>
        <v>-</v>
      </c>
    </row>
    <row r="23" spans="1:17" ht="12" customHeight="1">
      <c r="A23" s="48">
        <v>1948</v>
      </c>
      <c r="B23" s="112">
        <f>'[1]Pop'!D169</f>
        <v>146.631</v>
      </c>
      <c r="C23" s="33">
        <v>38.275</v>
      </c>
      <c r="D23" s="33">
        <v>0.053</v>
      </c>
      <c r="E23" s="33">
        <v>0.748</v>
      </c>
      <c r="F23" s="33">
        <f t="shared" si="2"/>
        <v>39.07599999999999</v>
      </c>
      <c r="G23" s="33">
        <v>14.378</v>
      </c>
      <c r="H23" s="33">
        <v>4.872</v>
      </c>
      <c r="I23" s="33">
        <v>0</v>
      </c>
      <c r="J23" s="33">
        <v>6.310999999999993</v>
      </c>
      <c r="K23" s="33">
        <f t="shared" si="3"/>
        <v>6.310999999999993</v>
      </c>
      <c r="L23" s="33">
        <v>2.505</v>
      </c>
      <c r="M23" s="25">
        <f t="shared" si="4"/>
        <v>11.010000000000002</v>
      </c>
      <c r="N23" s="33">
        <v>7.32</v>
      </c>
      <c r="O23" s="33">
        <f t="shared" si="0"/>
        <v>4.992123084477361</v>
      </c>
      <c r="P23" s="61" t="s">
        <v>15</v>
      </c>
      <c r="Q23" s="76" t="str">
        <f t="shared" si="1"/>
        <v>-</v>
      </c>
    </row>
    <row r="24" spans="1:17" ht="12" customHeight="1">
      <c r="A24" s="48">
        <v>1949</v>
      </c>
      <c r="B24" s="112">
        <f>'[1]Pop'!D170</f>
        <v>149.188</v>
      </c>
      <c r="C24" s="33">
        <v>40.769</v>
      </c>
      <c r="D24" s="33">
        <v>0.062</v>
      </c>
      <c r="E24" s="33">
        <v>2.505</v>
      </c>
      <c r="F24" s="33">
        <f t="shared" si="2"/>
        <v>43.336</v>
      </c>
      <c r="G24" s="33">
        <v>16.224</v>
      </c>
      <c r="H24" s="33">
        <v>5.698</v>
      </c>
      <c r="I24" s="33">
        <v>0</v>
      </c>
      <c r="J24" s="33">
        <v>6.865</v>
      </c>
      <c r="K24" s="33">
        <f t="shared" si="3"/>
        <v>6.865</v>
      </c>
      <c r="L24" s="33">
        <v>3.469</v>
      </c>
      <c r="M24" s="25">
        <f t="shared" si="4"/>
        <v>11.079999999999998</v>
      </c>
      <c r="N24" s="33">
        <v>7.64</v>
      </c>
      <c r="O24" s="33">
        <f t="shared" si="0"/>
        <v>5.12105531275974</v>
      </c>
      <c r="P24" s="61" t="s">
        <v>15</v>
      </c>
      <c r="Q24" s="76" t="str">
        <f t="shared" si="1"/>
        <v>-</v>
      </c>
    </row>
    <row r="25" spans="1:17" ht="12" customHeight="1">
      <c r="A25" s="48">
        <v>1950</v>
      </c>
      <c r="B25" s="112">
        <f>'[1]Pop'!D171</f>
        <v>151.684</v>
      </c>
      <c r="C25" s="33">
        <v>38.813</v>
      </c>
      <c r="D25" s="33">
        <v>0.787</v>
      </c>
      <c r="E25" s="33">
        <v>3.469</v>
      </c>
      <c r="F25" s="33">
        <f t="shared" si="2"/>
        <v>43.069</v>
      </c>
      <c r="G25" s="33">
        <v>13.167</v>
      </c>
      <c r="H25" s="33">
        <v>5.028</v>
      </c>
      <c r="I25" s="33">
        <v>0</v>
      </c>
      <c r="J25" s="33">
        <v>7.4070664</v>
      </c>
      <c r="K25" s="33">
        <f t="shared" si="3"/>
        <v>7.4070664</v>
      </c>
      <c r="L25" s="33">
        <v>4.519</v>
      </c>
      <c r="M25" s="25">
        <f t="shared" si="4"/>
        <v>12.947933600000006</v>
      </c>
      <c r="N25" s="33">
        <v>8.74</v>
      </c>
      <c r="O25" s="33">
        <f t="shared" si="0"/>
        <v>5.7619788507687035</v>
      </c>
      <c r="P25" s="61" t="s">
        <v>15</v>
      </c>
      <c r="Q25" s="76" t="str">
        <f t="shared" si="1"/>
        <v>-</v>
      </c>
    </row>
    <row r="26" spans="1:17" ht="12" customHeight="1">
      <c r="A26" s="52">
        <v>1951</v>
      </c>
      <c r="B26" s="111">
        <f>'[1]Pop'!D172</f>
        <v>154.287</v>
      </c>
      <c r="C26" s="35">
        <v>46.088</v>
      </c>
      <c r="D26" s="35">
        <v>0.542</v>
      </c>
      <c r="E26" s="35">
        <v>4.519</v>
      </c>
      <c r="F26" s="35">
        <f t="shared" si="2"/>
        <v>51.149</v>
      </c>
      <c r="G26" s="35">
        <v>24.058</v>
      </c>
      <c r="H26" s="35">
        <v>5.026</v>
      </c>
      <c r="I26" s="35">
        <v>0</v>
      </c>
      <c r="J26" s="35">
        <v>8.519410399999998</v>
      </c>
      <c r="K26" s="35">
        <f t="shared" si="3"/>
        <v>8.519410399999998</v>
      </c>
      <c r="L26" s="35">
        <v>2.04</v>
      </c>
      <c r="M26" s="29">
        <f t="shared" si="4"/>
        <v>11.5055896</v>
      </c>
      <c r="N26" s="35">
        <v>8.06</v>
      </c>
      <c r="O26" s="35">
        <f t="shared" si="0"/>
        <v>5.224030540486237</v>
      </c>
      <c r="P26" s="35" t="s">
        <v>15</v>
      </c>
      <c r="Q26" s="77" t="str">
        <f t="shared" si="1"/>
        <v>-</v>
      </c>
    </row>
    <row r="27" spans="1:17" ht="12" customHeight="1">
      <c r="A27" s="52">
        <v>1952</v>
      </c>
      <c r="B27" s="111">
        <f>'[1]Pop'!D173</f>
        <v>156.954</v>
      </c>
      <c r="C27" s="35">
        <v>48.188</v>
      </c>
      <c r="D27" s="35">
        <v>0.35</v>
      </c>
      <c r="E27" s="35">
        <v>2.04</v>
      </c>
      <c r="F27" s="35">
        <f t="shared" si="2"/>
        <v>50.578</v>
      </c>
      <c r="G27" s="35">
        <v>25.122</v>
      </c>
      <c r="H27" s="35">
        <v>5.084</v>
      </c>
      <c r="I27" s="35">
        <v>0</v>
      </c>
      <c r="J27" s="35">
        <v>6.420617600000005</v>
      </c>
      <c r="K27" s="35">
        <f t="shared" si="3"/>
        <v>6.420617600000005</v>
      </c>
      <c r="L27" s="35">
        <v>1.515</v>
      </c>
      <c r="M27" s="29">
        <f t="shared" si="4"/>
        <v>12.4363824</v>
      </c>
      <c r="N27" s="35">
        <v>8.33</v>
      </c>
      <c r="O27" s="35">
        <f t="shared" si="0"/>
        <v>5.307287485505307</v>
      </c>
      <c r="P27" s="35" t="s">
        <v>15</v>
      </c>
      <c r="Q27" s="77" t="str">
        <f t="shared" si="1"/>
        <v>-</v>
      </c>
    </row>
    <row r="28" spans="1:17" ht="12" customHeight="1">
      <c r="A28" s="52">
        <v>1953</v>
      </c>
      <c r="B28" s="111">
        <f>'[1]Pop'!D174</f>
        <v>159.565</v>
      </c>
      <c r="C28" s="35">
        <v>52.831</v>
      </c>
      <c r="D28" s="35">
        <v>0.417</v>
      </c>
      <c r="E28" s="35">
        <v>1.515</v>
      </c>
      <c r="F28" s="35">
        <f t="shared" si="2"/>
        <v>54.763000000000005</v>
      </c>
      <c r="G28" s="35">
        <v>22.708</v>
      </c>
      <c r="H28" s="35">
        <v>4.685</v>
      </c>
      <c r="I28" s="35">
        <v>0</v>
      </c>
      <c r="J28" s="35">
        <v>7.346612000000002</v>
      </c>
      <c r="K28" s="35">
        <f t="shared" si="3"/>
        <v>7.346612000000002</v>
      </c>
      <c r="L28" s="35">
        <v>7.546</v>
      </c>
      <c r="M28" s="29">
        <f t="shared" si="4"/>
        <v>12.477388000000005</v>
      </c>
      <c r="N28" s="35">
        <v>8.37</v>
      </c>
      <c r="O28" s="35">
        <f t="shared" si="0"/>
        <v>5.24551123366653</v>
      </c>
      <c r="P28" s="35" t="s">
        <v>15</v>
      </c>
      <c r="Q28" s="77" t="str">
        <f t="shared" si="1"/>
        <v>-</v>
      </c>
    </row>
    <row r="29" spans="1:17" ht="12" customHeight="1">
      <c r="A29" s="52">
        <v>1954</v>
      </c>
      <c r="B29" s="111">
        <f>'[1]Pop'!D175</f>
        <v>162.391</v>
      </c>
      <c r="C29" s="35">
        <v>64.184</v>
      </c>
      <c r="D29" s="35">
        <v>0.065</v>
      </c>
      <c r="E29" s="35">
        <v>7.546</v>
      </c>
      <c r="F29" s="35">
        <f t="shared" si="2"/>
        <v>71.795</v>
      </c>
      <c r="G29" s="35">
        <v>14.28</v>
      </c>
      <c r="H29" s="35">
        <v>5.604</v>
      </c>
      <c r="I29" s="35">
        <v>0</v>
      </c>
      <c r="J29" s="35">
        <v>12.1787024</v>
      </c>
      <c r="K29" s="35">
        <f t="shared" si="3"/>
        <v>12.1787024</v>
      </c>
      <c r="L29" s="35">
        <v>26.7</v>
      </c>
      <c r="M29" s="29">
        <f t="shared" si="4"/>
        <v>13.032297600000007</v>
      </c>
      <c r="N29" s="35">
        <v>8.85</v>
      </c>
      <c r="O29" s="35">
        <f t="shared" si="0"/>
        <v>5.4498094106200465</v>
      </c>
      <c r="P29" s="35" t="s">
        <v>15</v>
      </c>
      <c r="Q29" s="77" t="str">
        <f t="shared" si="1"/>
        <v>-</v>
      </c>
    </row>
    <row r="30" spans="1:17" ht="12" customHeight="1">
      <c r="A30" s="52">
        <v>1955</v>
      </c>
      <c r="B30" s="111">
        <f>'[1]Pop'!D176</f>
        <v>165.275</v>
      </c>
      <c r="C30" s="35">
        <v>55.9</v>
      </c>
      <c r="D30" s="35">
        <v>0.194</v>
      </c>
      <c r="E30" s="35">
        <v>26.7</v>
      </c>
      <c r="F30" s="35">
        <f t="shared" si="2"/>
        <v>82.794</v>
      </c>
      <c r="G30" s="35">
        <v>18.668</v>
      </c>
      <c r="H30" s="35">
        <v>5.294</v>
      </c>
      <c r="I30" s="35">
        <v>0</v>
      </c>
      <c r="J30" s="35">
        <v>10.378743199999999</v>
      </c>
      <c r="K30" s="35">
        <f t="shared" si="3"/>
        <v>10.378743199999999</v>
      </c>
      <c r="L30" s="35">
        <v>34.618</v>
      </c>
      <c r="M30" s="29">
        <f t="shared" si="4"/>
        <v>13.835256799999996</v>
      </c>
      <c r="N30" s="35">
        <v>9.57</v>
      </c>
      <c r="O30" s="35">
        <f t="shared" si="0"/>
        <v>5.790349417637271</v>
      </c>
      <c r="P30" s="35" t="s">
        <v>15</v>
      </c>
      <c r="Q30" s="77" t="str">
        <f t="shared" si="1"/>
        <v>-</v>
      </c>
    </row>
    <row r="31" spans="1:17" ht="12" customHeight="1">
      <c r="A31" s="48">
        <v>1956</v>
      </c>
      <c r="B31" s="112">
        <f>'[1]Pop'!D177</f>
        <v>168.221</v>
      </c>
      <c r="C31" s="33">
        <v>49.45</v>
      </c>
      <c r="D31" s="33">
        <v>0.386</v>
      </c>
      <c r="E31" s="33">
        <v>34.618</v>
      </c>
      <c r="F31" s="33">
        <f t="shared" si="2"/>
        <v>84.45400000000001</v>
      </c>
      <c r="G31" s="33">
        <v>37.548</v>
      </c>
      <c r="H31" s="33">
        <v>5.21</v>
      </c>
      <c r="I31" s="33">
        <v>0</v>
      </c>
      <c r="J31" s="33">
        <v>7.8911279999999975</v>
      </c>
      <c r="K31" s="33">
        <f t="shared" si="3"/>
        <v>7.8911279999999975</v>
      </c>
      <c r="L31" s="33">
        <v>20.103</v>
      </c>
      <c r="M31" s="25">
        <f t="shared" si="4"/>
        <v>13.701872000000009</v>
      </c>
      <c r="N31" s="33">
        <v>9.593</v>
      </c>
      <c r="O31" s="33">
        <f t="shared" si="0"/>
        <v>5.702617390218819</v>
      </c>
      <c r="P31" s="61" t="s">
        <v>15</v>
      </c>
      <c r="Q31" s="76" t="str">
        <f t="shared" si="1"/>
        <v>-</v>
      </c>
    </row>
    <row r="32" spans="1:17" ht="12" customHeight="1">
      <c r="A32" s="48">
        <v>1957</v>
      </c>
      <c r="B32" s="112">
        <f>'[1]Pop'!D178</f>
        <v>171.274</v>
      </c>
      <c r="C32" s="33">
        <v>42.935</v>
      </c>
      <c r="D32" s="33">
        <v>0.237</v>
      </c>
      <c r="E32" s="33">
        <v>20.103</v>
      </c>
      <c r="F32" s="33">
        <f t="shared" si="2"/>
        <v>63.275000000000006</v>
      </c>
      <c r="G32" s="33">
        <v>18.318</v>
      </c>
      <c r="H32" s="33">
        <v>5.664</v>
      </c>
      <c r="I32" s="33">
        <v>0</v>
      </c>
      <c r="J32" s="33">
        <v>7.5763016</v>
      </c>
      <c r="K32" s="33">
        <f t="shared" si="3"/>
        <v>7.5763016</v>
      </c>
      <c r="L32" s="33">
        <v>18.169</v>
      </c>
      <c r="M32" s="25">
        <f t="shared" si="4"/>
        <v>13.547698400000002</v>
      </c>
      <c r="N32" s="33">
        <v>9.13</v>
      </c>
      <c r="O32" s="33">
        <f t="shared" si="0"/>
        <v>5.330639793547182</v>
      </c>
      <c r="P32" s="61" t="s">
        <v>15</v>
      </c>
      <c r="Q32" s="76" t="str">
        <f t="shared" si="1"/>
        <v>-</v>
      </c>
    </row>
    <row r="33" spans="1:17" ht="12" customHeight="1">
      <c r="A33" s="48">
        <v>1958</v>
      </c>
      <c r="B33" s="112">
        <f>'[1]Pop'!D179</f>
        <v>174.141</v>
      </c>
      <c r="C33" s="33">
        <v>44.771</v>
      </c>
      <c r="D33" s="33">
        <v>0.164</v>
      </c>
      <c r="E33" s="33">
        <v>18.169</v>
      </c>
      <c r="F33" s="33">
        <f t="shared" si="2"/>
        <v>63.104</v>
      </c>
      <c r="G33" s="33">
        <v>19.75</v>
      </c>
      <c r="H33" s="33">
        <v>6.075</v>
      </c>
      <c r="I33" s="33">
        <v>0</v>
      </c>
      <c r="J33" s="33">
        <v>8.6836808</v>
      </c>
      <c r="K33" s="33">
        <f t="shared" si="3"/>
        <v>8.6836808</v>
      </c>
      <c r="L33" s="33">
        <v>15.669</v>
      </c>
      <c r="M33" s="25">
        <f t="shared" si="4"/>
        <v>12.926319199999995</v>
      </c>
      <c r="N33" s="33">
        <v>8.686</v>
      </c>
      <c r="O33" s="33">
        <f t="shared" si="0"/>
        <v>4.987912094222498</v>
      </c>
      <c r="P33" s="61" t="s">
        <v>15</v>
      </c>
      <c r="Q33" s="76" t="str">
        <f t="shared" si="1"/>
        <v>-</v>
      </c>
    </row>
    <row r="34" spans="1:17" ht="12" customHeight="1">
      <c r="A34" s="48">
        <v>1959</v>
      </c>
      <c r="B34" s="112">
        <f>'[1]Pop'!D180</f>
        <v>177.073</v>
      </c>
      <c r="C34" s="33">
        <v>53.639</v>
      </c>
      <c r="D34" s="33">
        <v>0.79</v>
      </c>
      <c r="E34" s="33">
        <v>15.669</v>
      </c>
      <c r="F34" s="33">
        <f t="shared" si="2"/>
        <v>70.098</v>
      </c>
      <c r="G34" s="33">
        <v>29.223</v>
      </c>
      <c r="H34" s="33">
        <v>5.152</v>
      </c>
      <c r="I34" s="33">
        <v>0</v>
      </c>
      <c r="J34" s="33">
        <v>7.892321600000001</v>
      </c>
      <c r="K34" s="33">
        <f t="shared" si="3"/>
        <v>7.892321600000001</v>
      </c>
      <c r="L34" s="33">
        <v>12.144</v>
      </c>
      <c r="M34" s="25">
        <f t="shared" si="4"/>
        <v>15.686678399999998</v>
      </c>
      <c r="N34" s="33">
        <v>10.796</v>
      </c>
      <c r="O34" s="33">
        <f t="shared" si="0"/>
        <v>6.096920479124428</v>
      </c>
      <c r="P34" s="61" t="s">
        <v>15</v>
      </c>
      <c r="Q34" s="76" t="str">
        <f t="shared" si="1"/>
        <v>-</v>
      </c>
    </row>
    <row r="35" spans="1:17" ht="12" customHeight="1">
      <c r="A35" s="48">
        <v>1960</v>
      </c>
      <c r="B35" s="112">
        <f>'[1]Pop'!B181</f>
        <v>179.386</v>
      </c>
      <c r="C35" s="33">
        <v>54.6</v>
      </c>
      <c r="D35" s="33">
        <v>0.3</v>
      </c>
      <c r="E35" s="33">
        <v>12.1</v>
      </c>
      <c r="F35" s="33">
        <f t="shared" si="2"/>
        <v>67</v>
      </c>
      <c r="G35" s="33">
        <v>29.5</v>
      </c>
      <c r="H35" s="33">
        <v>3.996</v>
      </c>
      <c r="I35" s="33">
        <v>0</v>
      </c>
      <c r="J35" s="33">
        <v>7.5</v>
      </c>
      <c r="K35" s="33">
        <f t="shared" si="3"/>
        <v>7.5</v>
      </c>
      <c r="L35" s="33">
        <v>10.1</v>
      </c>
      <c r="M35" s="25">
        <f t="shared" si="4"/>
        <v>15.903999999999996</v>
      </c>
      <c r="N35" s="33">
        <v>11.153</v>
      </c>
      <c r="O35" s="33">
        <f t="shared" si="0"/>
        <v>6.217319077297002</v>
      </c>
      <c r="P35" s="61" t="s">
        <v>15</v>
      </c>
      <c r="Q35" s="76" t="str">
        <f t="shared" si="1"/>
        <v>*</v>
      </c>
    </row>
    <row r="36" spans="1:17" ht="12" customHeight="1">
      <c r="A36" s="52">
        <v>1961</v>
      </c>
      <c r="B36" s="111">
        <f>'[1]Pop'!B182</f>
        <v>182.287</v>
      </c>
      <c r="C36" s="35">
        <v>54.2</v>
      </c>
      <c r="D36" s="35">
        <v>0.4</v>
      </c>
      <c r="E36" s="35">
        <v>10.1</v>
      </c>
      <c r="F36" s="35">
        <f t="shared" si="2"/>
        <v>64.7</v>
      </c>
      <c r="G36" s="35">
        <v>29.2</v>
      </c>
      <c r="H36" s="35">
        <v>3.56</v>
      </c>
      <c r="I36" s="35">
        <v>0</v>
      </c>
      <c r="J36" s="35">
        <v>7.6</v>
      </c>
      <c r="K36" s="35">
        <f t="shared" si="3"/>
        <v>7.6</v>
      </c>
      <c r="L36" s="35">
        <v>5.3</v>
      </c>
      <c r="M36" s="29">
        <f t="shared" si="4"/>
        <v>19.040000000000006</v>
      </c>
      <c r="N36" s="35">
        <v>13.426</v>
      </c>
      <c r="O36" s="35">
        <f t="shared" si="0"/>
        <v>7.365308551898929</v>
      </c>
      <c r="P36" s="35" t="s">
        <v>15</v>
      </c>
      <c r="Q36" s="77" t="str">
        <f t="shared" si="1"/>
        <v>-</v>
      </c>
    </row>
    <row r="37" spans="1:17" ht="12" customHeight="1">
      <c r="A37" s="52">
        <v>1962</v>
      </c>
      <c r="B37" s="111">
        <f>'[1]Pop'!B183</f>
        <v>185.242</v>
      </c>
      <c r="C37" s="35">
        <v>66.062</v>
      </c>
      <c r="D37" s="35" t="s">
        <v>23</v>
      </c>
      <c r="E37" s="35">
        <v>5.3</v>
      </c>
      <c r="F37" s="35">
        <f t="shared" si="2"/>
        <v>71.362</v>
      </c>
      <c r="G37" s="35">
        <v>35.5</v>
      </c>
      <c r="H37" s="35">
        <v>4.172</v>
      </c>
      <c r="I37" s="35">
        <v>0</v>
      </c>
      <c r="J37" s="35">
        <v>6.7</v>
      </c>
      <c r="K37" s="35">
        <f t="shared" si="3"/>
        <v>6.7</v>
      </c>
      <c r="L37" s="35">
        <v>7.7</v>
      </c>
      <c r="M37" s="29">
        <f t="shared" si="4"/>
        <v>17.289999999999992</v>
      </c>
      <c r="N37" s="35">
        <v>12.208</v>
      </c>
      <c r="O37" s="35">
        <f t="shared" si="0"/>
        <v>6.5902980965439815</v>
      </c>
      <c r="P37" s="35" t="s">
        <v>15</v>
      </c>
      <c r="Q37" s="77" t="str">
        <f t="shared" si="1"/>
        <v>-</v>
      </c>
    </row>
    <row r="38" spans="1:17" ht="12" customHeight="1">
      <c r="A38" s="52">
        <v>1963</v>
      </c>
      <c r="B38" s="111">
        <f>'[1]Pop'!B184</f>
        <v>188.013</v>
      </c>
      <c r="C38" s="35">
        <v>70.273</v>
      </c>
      <c r="D38" s="35" t="s">
        <v>23</v>
      </c>
      <c r="E38" s="35">
        <v>7.7</v>
      </c>
      <c r="F38" s="35">
        <f t="shared" si="2"/>
        <v>77.973</v>
      </c>
      <c r="G38" s="35">
        <v>41.8</v>
      </c>
      <c r="H38" s="35">
        <v>3.886</v>
      </c>
      <c r="I38" s="35">
        <v>0</v>
      </c>
      <c r="J38" s="35">
        <v>6.2</v>
      </c>
      <c r="K38" s="35">
        <f t="shared" si="3"/>
        <v>6.2</v>
      </c>
      <c r="L38" s="35">
        <v>7.5</v>
      </c>
      <c r="M38" s="29">
        <f t="shared" si="4"/>
        <v>18.586999999999996</v>
      </c>
      <c r="N38" s="35">
        <v>13.248</v>
      </c>
      <c r="O38" s="35">
        <f t="shared" si="0"/>
        <v>7.046321265018908</v>
      </c>
      <c r="P38" s="35" t="s">
        <v>15</v>
      </c>
      <c r="Q38" s="77" t="str">
        <f t="shared" si="1"/>
        <v>-</v>
      </c>
    </row>
    <row r="39" spans="1:17" ht="12" customHeight="1">
      <c r="A39" s="52">
        <v>1964</v>
      </c>
      <c r="B39" s="111">
        <f>'[1]Pop'!B185</f>
        <v>190.668</v>
      </c>
      <c r="C39" s="35">
        <v>73.19</v>
      </c>
      <c r="D39" s="35">
        <v>0.5</v>
      </c>
      <c r="E39" s="35">
        <v>7.5</v>
      </c>
      <c r="F39" s="35">
        <f t="shared" si="2"/>
        <v>81.19</v>
      </c>
      <c r="G39" s="35">
        <v>42.5</v>
      </c>
      <c r="H39" s="35">
        <v>3.921</v>
      </c>
      <c r="I39" s="35">
        <v>0</v>
      </c>
      <c r="J39" s="35">
        <v>6.7</v>
      </c>
      <c r="K39" s="35">
        <f t="shared" si="3"/>
        <v>6.7</v>
      </c>
      <c r="L39" s="35">
        <v>7.7</v>
      </c>
      <c r="M39" s="29">
        <f t="shared" si="4"/>
        <v>20.368999999999993</v>
      </c>
      <c r="N39" s="35">
        <v>14.518</v>
      </c>
      <c r="O39" s="35">
        <f t="shared" si="0"/>
        <v>7.614282417605471</v>
      </c>
      <c r="P39" s="35" t="s">
        <v>15</v>
      </c>
      <c r="Q39" s="77" t="str">
        <f t="shared" si="1"/>
        <v>-</v>
      </c>
    </row>
    <row r="40" spans="1:17" ht="12" customHeight="1">
      <c r="A40" s="52">
        <v>1965</v>
      </c>
      <c r="B40" s="111">
        <f>'[1]Pop'!B186</f>
        <v>193.223</v>
      </c>
      <c r="C40" s="35">
        <v>76.292</v>
      </c>
      <c r="D40" s="35">
        <v>0.7</v>
      </c>
      <c r="E40" s="35">
        <v>7.7</v>
      </c>
      <c r="F40" s="35">
        <f t="shared" si="2"/>
        <v>84.69200000000001</v>
      </c>
      <c r="G40" s="35">
        <v>43.3</v>
      </c>
      <c r="H40" s="35">
        <v>3.8</v>
      </c>
      <c r="I40" s="35">
        <v>0</v>
      </c>
      <c r="J40" s="35">
        <v>9.8</v>
      </c>
      <c r="K40" s="35">
        <f t="shared" si="3"/>
        <v>9.8</v>
      </c>
      <c r="L40" s="35">
        <v>8.2</v>
      </c>
      <c r="M40" s="29">
        <f t="shared" si="4"/>
        <v>19.592000000000013</v>
      </c>
      <c r="N40" s="35">
        <f>M40*P40/100</f>
        <v>14.12191360000001</v>
      </c>
      <c r="O40" s="35">
        <f t="shared" si="0"/>
        <v>7.308609016524953</v>
      </c>
      <c r="P40" s="35">
        <v>72.08</v>
      </c>
      <c r="Q40" s="77" t="str">
        <f t="shared" si="1"/>
        <v>-</v>
      </c>
    </row>
    <row r="41" spans="1:17" ht="12" customHeight="1">
      <c r="A41" s="48">
        <v>1966</v>
      </c>
      <c r="B41" s="112">
        <f>'[1]Pop'!B187</f>
        <v>195.539</v>
      </c>
      <c r="C41" s="33">
        <v>85.014</v>
      </c>
      <c r="D41" s="33">
        <v>0.1</v>
      </c>
      <c r="E41" s="33">
        <v>8.2</v>
      </c>
      <c r="F41" s="33">
        <f t="shared" si="2"/>
        <v>93.314</v>
      </c>
      <c r="G41" s="33">
        <v>51.6</v>
      </c>
      <c r="H41" s="33">
        <v>3.8</v>
      </c>
      <c r="I41" s="33">
        <v>0</v>
      </c>
      <c r="J41" s="33">
        <v>9.2</v>
      </c>
      <c r="K41" s="33">
        <f t="shared" si="3"/>
        <v>9.2</v>
      </c>
      <c r="L41" s="33">
        <v>8.5</v>
      </c>
      <c r="M41" s="25">
        <f t="shared" si="4"/>
        <v>20.214</v>
      </c>
      <c r="N41" s="33">
        <f aca="true" t="shared" si="5" ref="N41:N79">M41*P41/100</f>
        <v>14.695578000000001</v>
      </c>
      <c r="O41" s="33">
        <f t="shared" si="0"/>
        <v>7.515420453208824</v>
      </c>
      <c r="P41" s="33">
        <v>72.7</v>
      </c>
      <c r="Q41" s="76" t="str">
        <f t="shared" si="1"/>
        <v>-</v>
      </c>
    </row>
    <row r="42" spans="1:17" ht="12" customHeight="1">
      <c r="A42" s="48">
        <v>1967</v>
      </c>
      <c r="B42" s="112">
        <f>'[1]Pop'!B188</f>
        <v>197.736</v>
      </c>
      <c r="C42" s="33">
        <v>89.379</v>
      </c>
      <c r="D42" s="33" t="s">
        <v>23</v>
      </c>
      <c r="E42" s="33">
        <v>8.5</v>
      </c>
      <c r="F42" s="33">
        <f t="shared" si="2"/>
        <v>97.879</v>
      </c>
      <c r="G42" s="33">
        <v>56.9</v>
      </c>
      <c r="H42" s="33">
        <v>3.6</v>
      </c>
      <c r="I42" s="33">
        <v>0</v>
      </c>
      <c r="J42" s="33">
        <v>9.2</v>
      </c>
      <c r="K42" s="33">
        <f t="shared" si="3"/>
        <v>9.2</v>
      </c>
      <c r="L42" s="33">
        <v>6.8</v>
      </c>
      <c r="M42" s="25">
        <f t="shared" si="4"/>
        <v>21.379000000000005</v>
      </c>
      <c r="N42" s="33">
        <f t="shared" si="5"/>
        <v>15.546808800000003</v>
      </c>
      <c r="O42" s="33">
        <f t="shared" si="0"/>
        <v>7.862406845490959</v>
      </c>
      <c r="P42" s="33">
        <v>72.72</v>
      </c>
      <c r="Q42" s="76" t="str">
        <f t="shared" si="1"/>
        <v>-</v>
      </c>
    </row>
    <row r="43" spans="1:17" ht="12" customHeight="1">
      <c r="A43" s="48">
        <v>1968</v>
      </c>
      <c r="B43" s="112">
        <f>'[1]Pop'!B189</f>
        <v>199.808</v>
      </c>
      <c r="C43" s="33">
        <v>104.12</v>
      </c>
      <c r="D43" s="33" t="s">
        <v>23</v>
      </c>
      <c r="E43" s="33">
        <v>6.8</v>
      </c>
      <c r="F43" s="33">
        <f t="shared" si="2"/>
        <v>110.92</v>
      </c>
      <c r="G43" s="33">
        <v>56.1</v>
      </c>
      <c r="H43" s="33">
        <v>4.3</v>
      </c>
      <c r="I43" s="33">
        <v>0</v>
      </c>
      <c r="J43" s="33">
        <v>11.67</v>
      </c>
      <c r="K43" s="33">
        <f t="shared" si="3"/>
        <v>11.67</v>
      </c>
      <c r="L43" s="33">
        <v>16.2</v>
      </c>
      <c r="M43" s="25">
        <f t="shared" si="4"/>
        <v>22.650000000000006</v>
      </c>
      <c r="N43" s="33">
        <f t="shared" si="5"/>
        <v>16.568475000000007</v>
      </c>
      <c r="O43" s="33">
        <f t="shared" si="0"/>
        <v>8.29219801008969</v>
      </c>
      <c r="P43" s="33">
        <v>73.15</v>
      </c>
      <c r="Q43" s="76" t="str">
        <f t="shared" si="1"/>
        <v>-</v>
      </c>
    </row>
    <row r="44" spans="1:17" ht="12" customHeight="1">
      <c r="A44" s="48">
        <v>1969</v>
      </c>
      <c r="B44" s="112">
        <f>'[1]Pop'!B190</f>
        <v>201.76</v>
      </c>
      <c r="C44" s="33">
        <v>91.887</v>
      </c>
      <c r="D44" s="33">
        <v>0.2</v>
      </c>
      <c r="E44" s="33">
        <v>16.2</v>
      </c>
      <c r="F44" s="33">
        <f t="shared" si="2"/>
        <v>108.287</v>
      </c>
      <c r="G44" s="33">
        <v>56.9</v>
      </c>
      <c r="H44" s="33">
        <v>4.6</v>
      </c>
      <c r="I44" s="33">
        <v>0</v>
      </c>
      <c r="J44" s="33">
        <v>11.5</v>
      </c>
      <c r="K44" s="33">
        <f t="shared" si="3"/>
        <v>11.5</v>
      </c>
      <c r="L44" s="33">
        <v>16.4</v>
      </c>
      <c r="M44" s="25">
        <f t="shared" si="4"/>
        <v>18.887</v>
      </c>
      <c r="N44" s="33">
        <f t="shared" si="5"/>
        <v>13.6515236</v>
      </c>
      <c r="O44" s="33">
        <f t="shared" si="0"/>
        <v>6.766219072164949</v>
      </c>
      <c r="P44" s="33">
        <v>72.28</v>
      </c>
      <c r="Q44" s="76" t="str">
        <f t="shared" si="1"/>
        <v>-</v>
      </c>
    </row>
    <row r="45" spans="1:17" ht="12" customHeight="1">
      <c r="A45" s="48">
        <v>1970</v>
      </c>
      <c r="B45" s="112">
        <f>'[1]Pop'!B191</f>
        <v>203.849</v>
      </c>
      <c r="C45" s="33">
        <v>83.805</v>
      </c>
      <c r="D45" s="33">
        <v>1.4</v>
      </c>
      <c r="E45" s="33">
        <v>16.4</v>
      </c>
      <c r="F45" s="33">
        <f t="shared" si="2"/>
        <v>101.60500000000002</v>
      </c>
      <c r="G45" s="33">
        <v>46.5</v>
      </c>
      <c r="H45" s="33">
        <v>3.6</v>
      </c>
      <c r="I45" s="33">
        <v>0</v>
      </c>
      <c r="J45" s="33">
        <v>11.405</v>
      </c>
      <c r="K45" s="33">
        <f t="shared" si="3"/>
        <v>11.405</v>
      </c>
      <c r="L45" s="33">
        <v>18.6</v>
      </c>
      <c r="M45" s="25">
        <f t="shared" si="4"/>
        <v>21.500000000000014</v>
      </c>
      <c r="N45" s="33">
        <f t="shared" si="5"/>
        <v>15.765950000000009</v>
      </c>
      <c r="O45" s="33">
        <f t="shared" si="0"/>
        <v>7.7341316366526245</v>
      </c>
      <c r="P45" s="33">
        <v>73.33</v>
      </c>
      <c r="Q45" s="76" t="str">
        <f t="shared" si="1"/>
        <v>-</v>
      </c>
    </row>
    <row r="46" spans="1:17" ht="12" customHeight="1">
      <c r="A46" s="52">
        <v>1971</v>
      </c>
      <c r="B46" s="111">
        <f>'[1]Pop'!B192</f>
        <v>206.46599999999998</v>
      </c>
      <c r="C46" s="35">
        <v>85.768</v>
      </c>
      <c r="D46" s="35">
        <v>1.1</v>
      </c>
      <c r="E46" s="35">
        <v>18.6</v>
      </c>
      <c r="F46" s="35">
        <f t="shared" si="2"/>
        <v>105.46799999999999</v>
      </c>
      <c r="G46" s="35">
        <v>56.9</v>
      </c>
      <c r="H46" s="35">
        <v>5.4</v>
      </c>
      <c r="I46" s="35">
        <v>0</v>
      </c>
      <c r="J46" s="35">
        <v>11.668000000000001</v>
      </c>
      <c r="K46" s="35">
        <f t="shared" si="3"/>
        <v>11.668000000000001</v>
      </c>
      <c r="L46" s="35">
        <v>11.4</v>
      </c>
      <c r="M46" s="29">
        <f t="shared" si="4"/>
        <v>20.09999999999998</v>
      </c>
      <c r="N46" s="35">
        <f t="shared" si="5"/>
        <v>14.656919999999987</v>
      </c>
      <c r="O46" s="35">
        <f t="shared" si="0"/>
        <v>7.098950916857976</v>
      </c>
      <c r="P46" s="35">
        <v>72.92</v>
      </c>
      <c r="Q46" s="77" t="str">
        <f t="shared" si="1"/>
        <v>-</v>
      </c>
    </row>
    <row r="47" spans="1:17" ht="12" customHeight="1">
      <c r="A47" s="52">
        <v>1972</v>
      </c>
      <c r="B47" s="111">
        <f>'[1]Pop'!B193</f>
        <v>208.917</v>
      </c>
      <c r="C47" s="35">
        <v>85.439</v>
      </c>
      <c r="D47" s="35">
        <v>0.5</v>
      </c>
      <c r="E47" s="35">
        <v>11.4</v>
      </c>
      <c r="F47" s="35">
        <f t="shared" si="2"/>
        <v>97.339</v>
      </c>
      <c r="G47" s="35">
        <v>54</v>
      </c>
      <c r="H47" s="35">
        <v>5</v>
      </c>
      <c r="I47" s="35">
        <v>0</v>
      </c>
      <c r="J47" s="35">
        <v>13.138999999999996</v>
      </c>
      <c r="K47" s="35">
        <f t="shared" si="3"/>
        <v>13.138999999999996</v>
      </c>
      <c r="L47" s="35">
        <v>5.1</v>
      </c>
      <c r="M47" s="29">
        <f t="shared" si="4"/>
        <v>20.10000000000001</v>
      </c>
      <c r="N47" s="35">
        <f t="shared" si="5"/>
        <v>14.636820000000005</v>
      </c>
      <c r="O47" s="35">
        <f t="shared" si="0"/>
        <v>7.006045463030776</v>
      </c>
      <c r="P47" s="35">
        <v>72.82</v>
      </c>
      <c r="Q47" s="77" t="str">
        <f t="shared" si="1"/>
        <v>-</v>
      </c>
    </row>
    <row r="48" spans="1:17" ht="12" customHeight="1">
      <c r="A48" s="52">
        <v>1973</v>
      </c>
      <c r="B48" s="111">
        <f>'[1]Pop'!B194</f>
        <v>210.985</v>
      </c>
      <c r="C48" s="35">
        <v>92.765</v>
      </c>
      <c r="D48" s="35">
        <v>0.2</v>
      </c>
      <c r="E48" s="35">
        <v>5.1</v>
      </c>
      <c r="F48" s="35">
        <f t="shared" si="2"/>
        <v>98.065</v>
      </c>
      <c r="G48" s="35">
        <v>49.7</v>
      </c>
      <c r="H48" s="35">
        <v>3.8</v>
      </c>
      <c r="I48" s="35">
        <v>0</v>
      </c>
      <c r="J48" s="35">
        <v>14.465</v>
      </c>
      <c r="K48" s="35">
        <f t="shared" si="3"/>
        <v>14.465</v>
      </c>
      <c r="L48" s="35">
        <v>7.8</v>
      </c>
      <c r="M48" s="29">
        <f t="shared" si="4"/>
        <v>22.299999999999997</v>
      </c>
      <c r="N48" s="35">
        <f t="shared" si="5"/>
        <v>15.977949999999998</v>
      </c>
      <c r="O48" s="35">
        <f t="shared" si="0"/>
        <v>7.573026518472877</v>
      </c>
      <c r="P48" s="35">
        <v>71.65</v>
      </c>
      <c r="Q48" s="77" t="str">
        <f t="shared" si="1"/>
        <v>-</v>
      </c>
    </row>
    <row r="49" spans="1:17" ht="12" customHeight="1">
      <c r="A49" s="52">
        <v>1974</v>
      </c>
      <c r="B49" s="111">
        <f>'[1]Pop'!B195</f>
        <v>212.932</v>
      </c>
      <c r="C49" s="35">
        <v>112.386</v>
      </c>
      <c r="D49" s="35" t="s">
        <v>23</v>
      </c>
      <c r="E49" s="35">
        <v>7.8</v>
      </c>
      <c r="F49" s="35">
        <f t="shared" si="2"/>
        <v>120.18599999999999</v>
      </c>
      <c r="G49" s="35">
        <v>69.5</v>
      </c>
      <c r="H49" s="35">
        <v>6</v>
      </c>
      <c r="I49" s="35">
        <v>0</v>
      </c>
      <c r="J49" s="35">
        <v>14.985999999999999</v>
      </c>
      <c r="K49" s="35">
        <f t="shared" si="3"/>
        <v>14.985999999999999</v>
      </c>
      <c r="L49" s="35">
        <v>7.1</v>
      </c>
      <c r="M49" s="29">
        <f t="shared" si="4"/>
        <v>22.599999999999994</v>
      </c>
      <c r="N49" s="35">
        <f t="shared" si="5"/>
        <v>16.253919999999997</v>
      </c>
      <c r="O49" s="35">
        <f t="shared" si="0"/>
        <v>7.633385306107113</v>
      </c>
      <c r="P49" s="35">
        <v>71.92</v>
      </c>
      <c r="Q49" s="77" t="str">
        <f t="shared" si="1"/>
        <v>-</v>
      </c>
    </row>
    <row r="50" spans="1:17" ht="12" customHeight="1">
      <c r="A50" s="52">
        <v>1975</v>
      </c>
      <c r="B50" s="111">
        <f>'[1]Pop'!B196</f>
        <v>214.931</v>
      </c>
      <c r="C50" s="35">
        <v>128.437</v>
      </c>
      <c r="D50" s="35" t="s">
        <v>23</v>
      </c>
      <c r="E50" s="35">
        <v>7.1</v>
      </c>
      <c r="F50" s="35">
        <f t="shared" si="2"/>
        <v>135.537</v>
      </c>
      <c r="G50" s="35">
        <v>56.5</v>
      </c>
      <c r="H50" s="35">
        <v>5.9</v>
      </c>
      <c r="I50" s="35">
        <v>0</v>
      </c>
      <c r="J50" s="35">
        <v>14.437</v>
      </c>
      <c r="K50" s="35">
        <f t="shared" si="3"/>
        <v>14.437</v>
      </c>
      <c r="L50" s="35">
        <v>36.9</v>
      </c>
      <c r="M50" s="29">
        <f t="shared" si="4"/>
        <v>21.80000000000001</v>
      </c>
      <c r="N50" s="35">
        <f t="shared" si="5"/>
        <v>15.342840000000008</v>
      </c>
      <c r="O50" s="35">
        <f t="shared" si="0"/>
        <v>7.138495610219096</v>
      </c>
      <c r="P50" s="35">
        <v>70.38</v>
      </c>
      <c r="Q50" s="77" t="str">
        <f t="shared" si="1"/>
        <v>-</v>
      </c>
    </row>
    <row r="51" spans="1:17" ht="12" customHeight="1">
      <c r="A51" s="48">
        <v>1976</v>
      </c>
      <c r="B51" s="112">
        <f>'[1]Pop'!B197</f>
        <v>217.095</v>
      </c>
      <c r="C51" s="33">
        <v>115.648</v>
      </c>
      <c r="D51" s="33" t="s">
        <v>23</v>
      </c>
      <c r="E51" s="33">
        <v>36.9</v>
      </c>
      <c r="F51" s="33">
        <f t="shared" si="2"/>
        <v>152.548</v>
      </c>
      <c r="G51" s="33">
        <v>65.6</v>
      </c>
      <c r="H51" s="33">
        <v>6.4</v>
      </c>
      <c r="I51" s="33">
        <v>0</v>
      </c>
      <c r="J51" s="33">
        <v>17.247999999999994</v>
      </c>
      <c r="K51" s="33">
        <f t="shared" si="3"/>
        <v>17.247999999999994</v>
      </c>
      <c r="L51" s="33">
        <v>40.5</v>
      </c>
      <c r="M51" s="25">
        <f t="shared" si="4"/>
        <v>22.80000000000001</v>
      </c>
      <c r="N51" s="33">
        <f t="shared" si="5"/>
        <v>16.44108000000001</v>
      </c>
      <c r="O51" s="33">
        <f t="shared" si="0"/>
        <v>7.573219097630074</v>
      </c>
      <c r="P51" s="33">
        <v>72.11</v>
      </c>
      <c r="Q51" s="76" t="str">
        <f t="shared" si="1"/>
        <v>-</v>
      </c>
    </row>
    <row r="52" spans="1:17" ht="12" customHeight="1">
      <c r="A52" s="48">
        <v>1977</v>
      </c>
      <c r="B52" s="112">
        <f>'[1]Pop'!B198</f>
        <v>219.179</v>
      </c>
      <c r="C52" s="33">
        <v>99.223</v>
      </c>
      <c r="D52" s="33">
        <v>0.1</v>
      </c>
      <c r="E52" s="33">
        <v>40.5</v>
      </c>
      <c r="F52" s="33">
        <f t="shared" si="2"/>
        <v>139.82299999999998</v>
      </c>
      <c r="G52" s="33">
        <v>72.8</v>
      </c>
      <c r="H52" s="33">
        <v>5.6</v>
      </c>
      <c r="I52" s="33">
        <v>0</v>
      </c>
      <c r="J52" s="33">
        <v>16.123</v>
      </c>
      <c r="K52" s="33">
        <f t="shared" si="3"/>
        <v>16.123</v>
      </c>
      <c r="L52" s="33">
        <v>27.4</v>
      </c>
      <c r="M52" s="25">
        <f t="shared" si="4"/>
        <v>17.899999999999977</v>
      </c>
      <c r="N52" s="33">
        <f t="shared" si="5"/>
        <v>12.410069999999985</v>
      </c>
      <c r="O52" s="33">
        <f t="shared" si="0"/>
        <v>5.662070727578821</v>
      </c>
      <c r="P52" s="33">
        <v>69.33</v>
      </c>
      <c r="Q52" s="76" t="str">
        <f t="shared" si="1"/>
        <v>-</v>
      </c>
    </row>
    <row r="53" spans="1:17" ht="12" customHeight="1">
      <c r="A53" s="48">
        <v>1978</v>
      </c>
      <c r="B53" s="112">
        <f>'[1]Pop'!B199</f>
        <v>221.47699999999998</v>
      </c>
      <c r="C53" s="33">
        <v>133.17</v>
      </c>
      <c r="D53" s="33">
        <v>0.1</v>
      </c>
      <c r="E53" s="33">
        <v>27.4</v>
      </c>
      <c r="F53" s="33">
        <f t="shared" si="2"/>
        <v>160.67</v>
      </c>
      <c r="G53" s="33">
        <v>75.7</v>
      </c>
      <c r="H53" s="33">
        <v>4</v>
      </c>
      <c r="I53" s="33">
        <v>0</v>
      </c>
      <c r="J53" s="33">
        <v>19.67</v>
      </c>
      <c r="K53" s="33">
        <f t="shared" si="3"/>
        <v>19.67</v>
      </c>
      <c r="L53" s="33">
        <v>31.6</v>
      </c>
      <c r="M53" s="25">
        <f t="shared" si="4"/>
        <v>29.69999999999999</v>
      </c>
      <c r="N53" s="33">
        <f t="shared" si="5"/>
        <v>21.00383999999999</v>
      </c>
      <c r="O53" s="33">
        <f t="shared" si="0"/>
        <v>9.483531021279859</v>
      </c>
      <c r="P53" s="33">
        <v>70.72</v>
      </c>
      <c r="Q53" s="76" t="str">
        <f t="shared" si="1"/>
        <v>-</v>
      </c>
    </row>
    <row r="54" spans="1:17" ht="12" customHeight="1">
      <c r="A54" s="48">
        <v>1979</v>
      </c>
      <c r="B54" s="112">
        <f>'[1]Pop'!B200</f>
        <v>223.865</v>
      </c>
      <c r="C54" s="33">
        <v>131.9</v>
      </c>
      <c r="D54" s="33">
        <v>0.1</v>
      </c>
      <c r="E54" s="33">
        <v>31.6</v>
      </c>
      <c r="F54" s="33">
        <f t="shared" si="2"/>
        <v>163.6</v>
      </c>
      <c r="G54" s="33">
        <v>83.334</v>
      </c>
      <c r="H54" s="33">
        <v>3.6</v>
      </c>
      <c r="I54" s="33">
        <v>0</v>
      </c>
      <c r="J54" s="33">
        <v>21.355999999999995</v>
      </c>
      <c r="K54" s="33">
        <f t="shared" si="3"/>
        <v>21.355999999999995</v>
      </c>
      <c r="L54" s="33">
        <v>25.71</v>
      </c>
      <c r="M54" s="25">
        <f t="shared" si="4"/>
        <v>29.599999999999994</v>
      </c>
      <c r="N54" s="33">
        <f t="shared" si="5"/>
        <v>21.252799999999993</v>
      </c>
      <c r="O54" s="33">
        <f t="shared" si="0"/>
        <v>9.493578719317442</v>
      </c>
      <c r="P54" s="33">
        <v>71.8</v>
      </c>
      <c r="Q54" s="76" t="str">
        <f t="shared" si="1"/>
        <v>-</v>
      </c>
    </row>
    <row r="55" spans="1:17" ht="12" customHeight="1">
      <c r="A55" s="48">
        <v>1980</v>
      </c>
      <c r="B55" s="112">
        <f>'[1]Pop'!B201</f>
        <v>226.451</v>
      </c>
      <c r="C55" s="33">
        <v>146.2</v>
      </c>
      <c r="D55" s="33">
        <v>0.2</v>
      </c>
      <c r="E55" s="33">
        <v>25.7</v>
      </c>
      <c r="F55" s="33">
        <f t="shared" si="2"/>
        <v>172.09999999999997</v>
      </c>
      <c r="G55" s="33">
        <v>93.137</v>
      </c>
      <c r="H55" s="33">
        <v>3.9</v>
      </c>
      <c r="I55" s="33">
        <v>0</v>
      </c>
      <c r="J55" s="33">
        <v>24.039</v>
      </c>
      <c r="K55" s="33">
        <f t="shared" si="3"/>
        <v>24.039</v>
      </c>
      <c r="L55" s="33">
        <v>16.534</v>
      </c>
      <c r="M55" s="25">
        <f t="shared" si="4"/>
        <v>34.48999999999995</v>
      </c>
      <c r="N55" s="33">
        <f t="shared" si="5"/>
        <v>25.005249999999965</v>
      </c>
      <c r="O55" s="33">
        <f t="shared" si="0"/>
        <v>11.04223430234354</v>
      </c>
      <c r="P55" s="33">
        <v>72.5</v>
      </c>
      <c r="Q55" s="76" t="str">
        <f t="shared" si="1"/>
        <v>*</v>
      </c>
    </row>
    <row r="56" spans="1:17" ht="12" customHeight="1">
      <c r="A56" s="52">
        <v>1981</v>
      </c>
      <c r="B56" s="111">
        <f>'[1]Pop'!B202</f>
        <v>228.937</v>
      </c>
      <c r="C56" s="35">
        <v>182.7</v>
      </c>
      <c r="D56" s="35">
        <v>0.4</v>
      </c>
      <c r="E56" s="35">
        <v>16.534</v>
      </c>
      <c r="F56" s="35">
        <f t="shared" si="2"/>
        <v>199.634</v>
      </c>
      <c r="G56" s="35">
        <v>82.343</v>
      </c>
      <c r="H56" s="35">
        <v>4.7</v>
      </c>
      <c r="I56" s="35">
        <v>0</v>
      </c>
      <c r="J56" s="35">
        <v>25.812999999999995</v>
      </c>
      <c r="K56" s="35">
        <f t="shared" si="3"/>
        <v>25.812999999999995</v>
      </c>
      <c r="L56" s="35">
        <v>48.978</v>
      </c>
      <c r="M56" s="29">
        <f t="shared" si="4"/>
        <v>37.79999999999998</v>
      </c>
      <c r="N56" s="35">
        <f t="shared" si="5"/>
        <v>27.29159999999999</v>
      </c>
      <c r="O56" s="35">
        <f t="shared" si="0"/>
        <v>11.92100883649213</v>
      </c>
      <c r="P56" s="35">
        <v>72.2</v>
      </c>
      <c r="Q56" s="77" t="str">
        <f t="shared" si="1"/>
        <v>-</v>
      </c>
    </row>
    <row r="57" spans="1:17" ht="12" customHeight="1">
      <c r="A57" s="52">
        <v>1982</v>
      </c>
      <c r="B57" s="111">
        <f>'[1]Pop'!B203</f>
        <v>231.157</v>
      </c>
      <c r="C57" s="35">
        <v>153.6</v>
      </c>
      <c r="D57" s="35">
        <v>0.7</v>
      </c>
      <c r="E57" s="35">
        <v>48.978</v>
      </c>
      <c r="F57" s="35">
        <f t="shared" si="2"/>
        <v>203.278</v>
      </c>
      <c r="G57" s="35">
        <v>68.825</v>
      </c>
      <c r="H57" s="35">
        <v>5.1</v>
      </c>
      <c r="I57" s="35">
        <v>0</v>
      </c>
      <c r="J57" s="35">
        <v>25.714000000000002</v>
      </c>
      <c r="K57" s="35">
        <f t="shared" si="3"/>
        <v>25.714000000000002</v>
      </c>
      <c r="L57" s="35">
        <v>71.439</v>
      </c>
      <c r="M57" s="29">
        <f t="shared" si="4"/>
        <v>32.20000000000002</v>
      </c>
      <c r="N57" s="35">
        <f t="shared" si="5"/>
        <v>22.92640000000001</v>
      </c>
      <c r="O57" s="35">
        <f t="shared" si="0"/>
        <v>9.918107606518518</v>
      </c>
      <c r="P57" s="35">
        <v>71.2</v>
      </c>
      <c r="Q57" s="77" t="str">
        <f t="shared" si="1"/>
        <v>-</v>
      </c>
    </row>
    <row r="58" spans="1:17" ht="12" customHeight="1">
      <c r="A58" s="52">
        <v>1983</v>
      </c>
      <c r="B58" s="111">
        <f>'[1]Pop'!B204</f>
        <v>233.322</v>
      </c>
      <c r="C58" s="35">
        <v>99.7</v>
      </c>
      <c r="D58" s="35">
        <v>0.9</v>
      </c>
      <c r="E58" s="35">
        <v>71.439</v>
      </c>
      <c r="F58" s="35">
        <f t="shared" si="2"/>
        <v>172.039</v>
      </c>
      <c r="G58" s="35">
        <v>70.3</v>
      </c>
      <c r="H58" s="35">
        <v>4.7</v>
      </c>
      <c r="I58" s="35">
        <v>0</v>
      </c>
      <c r="J58" s="35">
        <v>21.639000000000003</v>
      </c>
      <c r="K58" s="35">
        <f t="shared" si="3"/>
        <v>21.639000000000003</v>
      </c>
      <c r="L58" s="35">
        <v>46.9</v>
      </c>
      <c r="M58" s="29">
        <f t="shared" si="4"/>
        <v>28.49999999999997</v>
      </c>
      <c r="N58" s="35">
        <f t="shared" si="5"/>
        <v>20.26349999999998</v>
      </c>
      <c r="O58" s="35">
        <f t="shared" si="0"/>
        <v>8.684778974978775</v>
      </c>
      <c r="P58" s="35">
        <v>71.1</v>
      </c>
      <c r="Q58" s="77" t="str">
        <f t="shared" si="1"/>
        <v>-</v>
      </c>
    </row>
    <row r="59" spans="1:17" ht="12" customHeight="1">
      <c r="A59" s="52">
        <v>1984</v>
      </c>
      <c r="B59" s="111">
        <f>'[1]Pop'!B205</f>
        <v>235.385</v>
      </c>
      <c r="C59" s="35">
        <v>138.8</v>
      </c>
      <c r="D59" s="35">
        <v>1.6</v>
      </c>
      <c r="E59" s="35">
        <v>46.9</v>
      </c>
      <c r="F59" s="35">
        <f t="shared" si="2"/>
        <v>187.3</v>
      </c>
      <c r="G59" s="35">
        <v>62.1</v>
      </c>
      <c r="H59" s="35">
        <v>4.6</v>
      </c>
      <c r="I59" s="35">
        <v>0.1</v>
      </c>
      <c r="J59" s="35">
        <v>24.7</v>
      </c>
      <c r="K59" s="35">
        <f t="shared" si="3"/>
        <v>24.8</v>
      </c>
      <c r="L59" s="35">
        <v>64.7</v>
      </c>
      <c r="M59" s="29">
        <f t="shared" si="4"/>
        <v>31.100000000000023</v>
      </c>
      <c r="N59" s="35">
        <f t="shared" si="5"/>
        <v>21.636270000000014</v>
      </c>
      <c r="O59" s="35">
        <f t="shared" si="0"/>
        <v>9.19186439237845</v>
      </c>
      <c r="P59" s="35">
        <v>69.57</v>
      </c>
      <c r="Q59" s="77" t="str">
        <f t="shared" si="1"/>
        <v>-</v>
      </c>
    </row>
    <row r="60" spans="1:17" ht="12" customHeight="1">
      <c r="A60" s="52">
        <v>1985</v>
      </c>
      <c r="B60" s="111">
        <f>'[1]Pop'!B206</f>
        <v>237.468</v>
      </c>
      <c r="C60" s="35">
        <v>134.9</v>
      </c>
      <c r="D60" s="35">
        <v>2.2</v>
      </c>
      <c r="E60" s="35">
        <v>64.7</v>
      </c>
      <c r="F60" s="35">
        <f t="shared" si="2"/>
        <v>201.8</v>
      </c>
      <c r="G60" s="35">
        <v>58.7</v>
      </c>
      <c r="H60" s="35">
        <v>6.1</v>
      </c>
      <c r="I60" s="35">
        <v>0.2</v>
      </c>
      <c r="J60" s="35">
        <v>20.2</v>
      </c>
      <c r="K60" s="35">
        <f t="shared" si="3"/>
        <v>20.4</v>
      </c>
      <c r="L60" s="35">
        <v>77.3</v>
      </c>
      <c r="M60" s="29">
        <f t="shared" si="4"/>
        <v>39.30000000000001</v>
      </c>
      <c r="N60" s="35">
        <f t="shared" si="5"/>
        <v>27.824400000000004</v>
      </c>
      <c r="O60" s="35">
        <f t="shared" si="0"/>
        <v>11.71711556925565</v>
      </c>
      <c r="P60" s="35">
        <v>70.8</v>
      </c>
      <c r="Q60" s="77" t="str">
        <f t="shared" si="1"/>
        <v>-</v>
      </c>
    </row>
    <row r="61" spans="1:17" ht="12" customHeight="1">
      <c r="A61" s="48">
        <v>1986</v>
      </c>
      <c r="B61" s="112">
        <f>'[1]Pop'!B207</f>
        <v>239.638</v>
      </c>
      <c r="C61" s="33">
        <v>133.356</v>
      </c>
      <c r="D61" s="33">
        <v>2.6</v>
      </c>
      <c r="E61" s="33">
        <v>77.3</v>
      </c>
      <c r="F61" s="33">
        <f t="shared" si="2"/>
        <v>213.25599999999997</v>
      </c>
      <c r="G61" s="33">
        <v>84.2</v>
      </c>
      <c r="H61" s="33">
        <v>5.4</v>
      </c>
      <c r="I61" s="33">
        <v>0.598314606741573</v>
      </c>
      <c r="J61" s="33">
        <v>26.685</v>
      </c>
      <c r="K61" s="33">
        <f t="shared" si="3"/>
        <v>27.283314606741573</v>
      </c>
      <c r="L61" s="33">
        <v>51.415</v>
      </c>
      <c r="M61" s="25">
        <f t="shared" si="4"/>
        <v>44.9576853932584</v>
      </c>
      <c r="N61" s="33">
        <f t="shared" si="5"/>
        <v>32.00987199999998</v>
      </c>
      <c r="O61" s="33">
        <f t="shared" si="0"/>
        <v>13.357594371510354</v>
      </c>
      <c r="P61" s="33">
        <v>71.2</v>
      </c>
      <c r="Q61" s="76" t="str">
        <f t="shared" si="1"/>
        <v>-</v>
      </c>
    </row>
    <row r="62" spans="1:17" ht="12" customHeight="1">
      <c r="A62" s="48">
        <v>1987</v>
      </c>
      <c r="B62" s="112">
        <f>'[1]Pop'!B208</f>
        <v>241.784</v>
      </c>
      <c r="C62" s="33">
        <v>129.603</v>
      </c>
      <c r="D62" s="33">
        <v>3</v>
      </c>
      <c r="E62" s="33">
        <v>51.415</v>
      </c>
      <c r="F62" s="33">
        <f t="shared" si="2"/>
        <v>184.018</v>
      </c>
      <c r="G62" s="33">
        <v>72.2</v>
      </c>
      <c r="H62" s="33">
        <v>5.1</v>
      </c>
      <c r="I62" s="33">
        <v>1.144492131616595</v>
      </c>
      <c r="J62" s="33">
        <v>25.511000000000003</v>
      </c>
      <c r="K62" s="33">
        <f t="shared" si="3"/>
        <v>26.655492131616597</v>
      </c>
      <c r="L62" s="33">
        <v>31.372</v>
      </c>
      <c r="M62" s="25">
        <f t="shared" si="4"/>
        <v>48.690507868383406</v>
      </c>
      <c r="N62" s="33">
        <f t="shared" si="5"/>
        <v>34.049272152360516</v>
      </c>
      <c r="O62" s="33">
        <f t="shared" si="0"/>
        <v>14.082516689425487</v>
      </c>
      <c r="P62" s="33">
        <v>69.93</v>
      </c>
      <c r="Q62" s="76" t="str">
        <f t="shared" si="1"/>
        <v>-</v>
      </c>
    </row>
    <row r="63" spans="1:17" ht="12" customHeight="1">
      <c r="A63" s="48">
        <v>1988</v>
      </c>
      <c r="B63" s="112">
        <f>'[1]Pop'!B209</f>
        <v>243.981</v>
      </c>
      <c r="C63" s="33">
        <v>159.897</v>
      </c>
      <c r="D63" s="33">
        <v>3.8</v>
      </c>
      <c r="E63" s="33">
        <v>31.372</v>
      </c>
      <c r="F63" s="33">
        <f t="shared" si="2"/>
        <v>195.06900000000002</v>
      </c>
      <c r="G63" s="33">
        <v>85.903</v>
      </c>
      <c r="H63" s="33">
        <v>5.1</v>
      </c>
      <c r="I63" s="33">
        <v>1.8713286713286714</v>
      </c>
      <c r="J63" s="33">
        <v>25.004000000000005</v>
      </c>
      <c r="K63" s="33">
        <f t="shared" si="3"/>
        <v>26.875328671328678</v>
      </c>
      <c r="L63" s="33">
        <v>26.744</v>
      </c>
      <c r="M63" s="25">
        <f t="shared" si="4"/>
        <v>50.44667132867136</v>
      </c>
      <c r="N63" s="33">
        <f t="shared" si="5"/>
        <v>36.06432533286715</v>
      </c>
      <c r="O63" s="33">
        <f t="shared" si="0"/>
        <v>14.781612229176513</v>
      </c>
      <c r="P63" s="33">
        <v>71.49</v>
      </c>
      <c r="Q63" s="76" t="str">
        <f t="shared" si="1"/>
        <v>-</v>
      </c>
    </row>
    <row r="64" spans="1:17" ht="12" customHeight="1">
      <c r="A64" s="48">
        <v>1989</v>
      </c>
      <c r="B64" s="112">
        <f>'[1]Pop'!B210</f>
        <v>246.224</v>
      </c>
      <c r="C64" s="33">
        <v>154.487</v>
      </c>
      <c r="D64" s="33">
        <v>4.378</v>
      </c>
      <c r="E64" s="33">
        <v>26.744</v>
      </c>
      <c r="F64" s="33">
        <f t="shared" si="2"/>
        <v>185.609</v>
      </c>
      <c r="G64" s="33">
        <v>77.383</v>
      </c>
      <c r="H64" s="33">
        <v>4.46</v>
      </c>
      <c r="I64" s="33">
        <v>2.341597796143251</v>
      </c>
      <c r="J64" s="33">
        <v>21.698</v>
      </c>
      <c r="K64" s="33">
        <f t="shared" si="3"/>
        <v>24.03959779614325</v>
      </c>
      <c r="L64" s="33">
        <v>26.31</v>
      </c>
      <c r="M64" s="25">
        <f t="shared" si="4"/>
        <v>53.41640220385676</v>
      </c>
      <c r="N64" s="33">
        <f t="shared" si="5"/>
        <v>38.780308000000005</v>
      </c>
      <c r="O64" s="33">
        <f t="shared" si="0"/>
        <v>15.75001137175905</v>
      </c>
      <c r="P64" s="33">
        <v>72.6</v>
      </c>
      <c r="Q64" s="76" t="str">
        <f t="shared" si="1"/>
        <v>-</v>
      </c>
    </row>
    <row r="65" spans="1:17" ht="12" customHeight="1">
      <c r="A65" s="48">
        <v>1990</v>
      </c>
      <c r="B65" s="112">
        <f>'[1]Pop'!B211</f>
        <v>248.659</v>
      </c>
      <c r="C65" s="33">
        <v>156.088</v>
      </c>
      <c r="D65" s="33">
        <v>4.783</v>
      </c>
      <c r="E65" s="33">
        <v>26.31</v>
      </c>
      <c r="F65" s="33">
        <f t="shared" si="2"/>
        <v>187.18099999999998</v>
      </c>
      <c r="G65" s="33">
        <v>71.382</v>
      </c>
      <c r="H65" s="33">
        <v>5.1</v>
      </c>
      <c r="I65" s="33">
        <v>2.868055555555556</v>
      </c>
      <c r="J65" s="33">
        <v>27.46800000000001</v>
      </c>
      <c r="K65" s="33">
        <f t="shared" si="3"/>
        <v>30.336055555555568</v>
      </c>
      <c r="L65" s="33">
        <v>24.588</v>
      </c>
      <c r="M65" s="25">
        <f t="shared" si="4"/>
        <v>55.77494444444443</v>
      </c>
      <c r="N65" s="33">
        <f t="shared" si="5"/>
        <v>40.163537494444434</v>
      </c>
      <c r="O65" s="33">
        <f t="shared" si="0"/>
        <v>16.152054618752764</v>
      </c>
      <c r="P65" s="33">
        <v>72.01</v>
      </c>
      <c r="Q65" s="76" t="str">
        <f t="shared" si="1"/>
        <v>-</v>
      </c>
    </row>
    <row r="66" spans="1:17" ht="12" customHeight="1">
      <c r="A66" s="52">
        <v>1991</v>
      </c>
      <c r="B66" s="111">
        <f>'[1]Pop'!B212</f>
        <v>251.889</v>
      </c>
      <c r="C66" s="35">
        <v>159.367</v>
      </c>
      <c r="D66" s="35">
        <v>5.331</v>
      </c>
      <c r="E66" s="35">
        <v>24.588</v>
      </c>
      <c r="F66" s="35">
        <f t="shared" si="2"/>
        <v>189.28599999999997</v>
      </c>
      <c r="G66" s="35">
        <v>66.537</v>
      </c>
      <c r="H66" s="35">
        <v>4.2</v>
      </c>
      <c r="I66" s="35">
        <v>3.8297872340425534</v>
      </c>
      <c r="J66" s="35">
        <v>28.205</v>
      </c>
      <c r="K66" s="35">
        <f t="shared" si="3"/>
        <v>32.034787234042554</v>
      </c>
      <c r="L66" s="35">
        <v>27.408</v>
      </c>
      <c r="M66" s="29">
        <f t="shared" si="4"/>
        <v>59.106212765957395</v>
      </c>
      <c r="N66" s="35">
        <f t="shared" si="5"/>
        <v>41.67579062127656</v>
      </c>
      <c r="O66" s="35">
        <f t="shared" si="0"/>
        <v>16.54529996199777</v>
      </c>
      <c r="P66" s="35">
        <v>70.51</v>
      </c>
      <c r="Q66" s="77" t="str">
        <f t="shared" si="1"/>
        <v>-</v>
      </c>
    </row>
    <row r="67" spans="1:17" ht="12" customHeight="1">
      <c r="A67" s="52">
        <v>1992</v>
      </c>
      <c r="B67" s="111">
        <f>'[1]Pop'!B213</f>
        <v>255.214</v>
      </c>
      <c r="C67" s="35">
        <v>179.658</v>
      </c>
      <c r="D67" s="35">
        <v>6.188</v>
      </c>
      <c r="E67" s="35">
        <v>27.408</v>
      </c>
      <c r="F67" s="35">
        <f t="shared" si="2"/>
        <v>213.25399999999996</v>
      </c>
      <c r="G67" s="35">
        <v>79.207</v>
      </c>
      <c r="H67" s="35">
        <v>4.6</v>
      </c>
      <c r="I67" s="35">
        <v>4.785714285714286</v>
      </c>
      <c r="J67" s="35">
        <v>25.602999999999977</v>
      </c>
      <c r="K67" s="35">
        <f t="shared" si="3"/>
        <v>30.38871428571426</v>
      </c>
      <c r="L67" s="35">
        <v>39.444</v>
      </c>
      <c r="M67" s="29">
        <f t="shared" si="4"/>
        <v>59.6142857142857</v>
      </c>
      <c r="N67" s="35">
        <f t="shared" si="5"/>
        <v>41.735961428571414</v>
      </c>
      <c r="O67" s="35">
        <f t="shared" si="0"/>
        <v>16.35331973503468</v>
      </c>
      <c r="P67" s="35">
        <v>70.01</v>
      </c>
      <c r="Q67" s="77" t="str">
        <f t="shared" si="1"/>
        <v>-</v>
      </c>
    </row>
    <row r="68" spans="1:17" ht="12" customHeight="1">
      <c r="A68" s="52">
        <v>1993</v>
      </c>
      <c r="B68" s="111">
        <f>'[1]Pop'!B214</f>
        <v>258.679</v>
      </c>
      <c r="C68" s="35">
        <v>156.11</v>
      </c>
      <c r="D68" s="35">
        <v>6.941</v>
      </c>
      <c r="E68" s="35">
        <v>39.444</v>
      </c>
      <c r="F68" s="35">
        <f t="shared" si="2"/>
        <v>202.495</v>
      </c>
      <c r="G68" s="35">
        <v>78.592</v>
      </c>
      <c r="H68" s="35">
        <v>4.122949502857143</v>
      </c>
      <c r="I68" s="35">
        <v>5.465</v>
      </c>
      <c r="J68" s="35">
        <v>26.758000000000045</v>
      </c>
      <c r="K68" s="35">
        <f t="shared" si="3"/>
        <v>32.22300000000004</v>
      </c>
      <c r="L68" s="35">
        <v>25.945</v>
      </c>
      <c r="M68" s="29">
        <f t="shared" si="4"/>
        <v>61.61205049714283</v>
      </c>
      <c r="N68" s="35">
        <f t="shared" si="5"/>
        <v>43.96635923476112</v>
      </c>
      <c r="O68" s="35">
        <f t="shared" si="0"/>
        <v>16.996493428056056</v>
      </c>
      <c r="P68" s="35">
        <v>71.36</v>
      </c>
      <c r="Q68" s="77" t="str">
        <f t="shared" si="1"/>
        <v>-</v>
      </c>
    </row>
    <row r="69" spans="1:17" ht="12" customHeight="1">
      <c r="A69" s="52">
        <v>1994</v>
      </c>
      <c r="B69" s="111">
        <f>'[1]Pop'!B215</f>
        <v>261.919</v>
      </c>
      <c r="C69" s="35">
        <v>197.779</v>
      </c>
      <c r="D69" s="35">
        <v>8.075</v>
      </c>
      <c r="E69" s="35">
        <v>25.945</v>
      </c>
      <c r="F69" s="35">
        <f t="shared" si="2"/>
        <v>231.79899999999998</v>
      </c>
      <c r="G69" s="35">
        <v>101.812</v>
      </c>
      <c r="H69" s="35">
        <v>4.78</v>
      </c>
      <c r="I69" s="35">
        <v>6.332</v>
      </c>
      <c r="J69" s="35">
        <v>24.35799999999996</v>
      </c>
      <c r="K69" s="35">
        <f t="shared" si="3"/>
        <v>30.689999999999962</v>
      </c>
      <c r="L69" s="35">
        <v>31.629</v>
      </c>
      <c r="M69" s="29">
        <f t="shared" si="4"/>
        <v>62.888000000000034</v>
      </c>
      <c r="N69" s="35">
        <f t="shared" si="5"/>
        <v>44.751100800000025</v>
      </c>
      <c r="O69" s="35">
        <f t="shared" si="0"/>
        <v>17.085855092604977</v>
      </c>
      <c r="P69" s="35">
        <v>71.16</v>
      </c>
      <c r="Q69" s="77" t="str">
        <f t="shared" si="1"/>
        <v>-</v>
      </c>
    </row>
    <row r="70" spans="1:17" ht="12" customHeight="1">
      <c r="A70" s="52">
        <v>1995</v>
      </c>
      <c r="B70" s="111">
        <f>'[1]Pop'!B216</f>
        <v>265.044</v>
      </c>
      <c r="C70" s="35">
        <v>173.871</v>
      </c>
      <c r="D70" s="35">
        <v>7.704</v>
      </c>
      <c r="E70" s="35">
        <v>31.629</v>
      </c>
      <c r="F70" s="35">
        <f t="shared" si="2"/>
        <v>213.204</v>
      </c>
      <c r="G70" s="35">
        <v>83.241</v>
      </c>
      <c r="H70" s="35">
        <v>4.392</v>
      </c>
      <c r="I70" s="35">
        <v>6.691</v>
      </c>
      <c r="J70" s="35">
        <v>26.928000000000026</v>
      </c>
      <c r="K70" s="35">
        <f t="shared" si="3"/>
        <v>33.61900000000003</v>
      </c>
      <c r="L70" s="35">
        <v>25.035</v>
      </c>
      <c r="M70" s="29">
        <f t="shared" si="4"/>
        <v>66.91699999999997</v>
      </c>
      <c r="N70" s="35">
        <f t="shared" si="5"/>
        <v>47.75197119999998</v>
      </c>
      <c r="O70" s="35">
        <f t="shared" si="0"/>
        <v>18.016620334736867</v>
      </c>
      <c r="P70" s="35">
        <v>71.36</v>
      </c>
      <c r="Q70" s="77" t="str">
        <f t="shared" si="1"/>
        <v>-</v>
      </c>
    </row>
    <row r="71" spans="1:17" ht="12" customHeight="1">
      <c r="A71" s="48">
        <v>1996</v>
      </c>
      <c r="B71" s="112">
        <f>'[1]Pop'!B217</f>
        <v>268.151</v>
      </c>
      <c r="C71" s="33">
        <v>171.599</v>
      </c>
      <c r="D71" s="33">
        <v>10.521</v>
      </c>
      <c r="E71" s="33">
        <v>25.035</v>
      </c>
      <c r="F71" s="33">
        <f t="shared" si="2"/>
        <v>207.155</v>
      </c>
      <c r="G71" s="33">
        <v>78.306</v>
      </c>
      <c r="H71" s="33">
        <v>4.62</v>
      </c>
      <c r="I71" s="33">
        <v>6.893009985734665</v>
      </c>
      <c r="J71" s="33">
        <v>20.604000000000006</v>
      </c>
      <c r="K71" s="33">
        <f t="shared" si="3"/>
        <v>27.49700998573467</v>
      </c>
      <c r="L71" s="33">
        <v>27.244</v>
      </c>
      <c r="M71" s="25">
        <f t="shared" si="4"/>
        <v>69.48799001426534</v>
      </c>
      <c r="N71" s="33">
        <f t="shared" si="5"/>
        <v>48.683285803994295</v>
      </c>
      <c r="O71" s="33">
        <f t="shared" si="0"/>
        <v>18.155175928485924</v>
      </c>
      <c r="P71" s="33">
        <v>70.06</v>
      </c>
      <c r="Q71" s="76" t="str">
        <f t="shared" si="1"/>
        <v>-</v>
      </c>
    </row>
    <row r="72" spans="1:17" ht="12" customHeight="1">
      <c r="A72" s="48">
        <v>1997</v>
      </c>
      <c r="B72" s="112">
        <f>'[1]Pop'!B218</f>
        <v>271.36</v>
      </c>
      <c r="C72" s="33">
        <v>182.992</v>
      </c>
      <c r="D72" s="33">
        <v>9.264</v>
      </c>
      <c r="E72" s="33">
        <v>27.244</v>
      </c>
      <c r="F72" s="33">
        <f t="shared" si="2"/>
        <v>219.5</v>
      </c>
      <c r="G72" s="33">
        <v>87.671</v>
      </c>
      <c r="H72" s="33">
        <v>5.526</v>
      </c>
      <c r="I72" s="33">
        <v>8.145</v>
      </c>
      <c r="J72" s="33">
        <v>20.416000000000018</v>
      </c>
      <c r="K72" s="33">
        <f t="shared" si="3"/>
        <v>28.561000000000018</v>
      </c>
      <c r="L72" s="33">
        <v>27.913</v>
      </c>
      <c r="M72" s="25">
        <f t="shared" si="4"/>
        <v>69.82899999999998</v>
      </c>
      <c r="N72" s="33">
        <f t="shared" si="5"/>
        <v>48.37054829999998</v>
      </c>
      <c r="O72" s="33">
        <f t="shared" si="0"/>
        <v>17.82523153744103</v>
      </c>
      <c r="P72" s="33">
        <v>69.27</v>
      </c>
      <c r="Q72" s="76" t="str">
        <f t="shared" si="1"/>
        <v>-</v>
      </c>
    </row>
    <row r="73" spans="1:17" ht="12" customHeight="1">
      <c r="A73" s="48">
        <v>1998</v>
      </c>
      <c r="B73" s="112">
        <f>'[1]Pop'!B219</f>
        <v>274.626</v>
      </c>
      <c r="C73" s="33">
        <v>184.443</v>
      </c>
      <c r="D73" s="33">
        <v>10.596</v>
      </c>
      <c r="E73" s="33">
        <v>27.913</v>
      </c>
      <c r="F73" s="33">
        <f t="shared" si="2"/>
        <v>222.95200000000003</v>
      </c>
      <c r="G73" s="33">
        <v>86.838</v>
      </c>
      <c r="H73" s="33">
        <v>4.027</v>
      </c>
      <c r="I73" s="33">
        <v>8.761904761904763</v>
      </c>
      <c r="J73" s="33">
        <v>26.765</v>
      </c>
      <c r="K73" s="33">
        <f t="shared" si="3"/>
        <v>35.52690476190476</v>
      </c>
      <c r="L73" s="33">
        <v>22.076</v>
      </c>
      <c r="M73" s="25">
        <f t="shared" si="4"/>
        <v>74.48409523809528</v>
      </c>
      <c r="N73" s="33">
        <f t="shared" si="5"/>
        <v>51.61747800000003</v>
      </c>
      <c r="O73" s="33">
        <f aca="true" t="shared" si="6" ref="O73:O81">IF(N73=0,0,IF(B73=0,0,N73/B73*100))</f>
        <v>18.795553953376604</v>
      </c>
      <c r="P73" s="33">
        <v>69.3</v>
      </c>
      <c r="Q73" s="76" t="str">
        <f>IF(L72=0,"-",IF(E73=L72,"-","*"))</f>
        <v>-</v>
      </c>
    </row>
    <row r="74" spans="1:17" ht="12" customHeight="1">
      <c r="A74" s="48">
        <v>1999</v>
      </c>
      <c r="B74" s="112">
        <f>'[1]Pop'!B220</f>
        <v>277.79</v>
      </c>
      <c r="C74" s="33">
        <v>206.027</v>
      </c>
      <c r="D74" s="33">
        <v>10.105</v>
      </c>
      <c r="E74" s="33">
        <v>22.076</v>
      </c>
      <c r="F74" s="33">
        <f aca="true" t="shared" si="7" ref="F74:F79">SUM(C74,D74,E74)</f>
        <v>238.20799999999997</v>
      </c>
      <c r="G74" s="33">
        <v>88.848</v>
      </c>
      <c r="H74" s="33">
        <v>5.037</v>
      </c>
      <c r="I74" s="33">
        <v>9.916666666666668</v>
      </c>
      <c r="J74" s="33">
        <v>31.55799999999998</v>
      </c>
      <c r="K74" s="33">
        <f aca="true" t="shared" si="8" ref="K74:K79">I74+J74</f>
        <v>41.47466666666665</v>
      </c>
      <c r="L74" s="33">
        <v>27.477</v>
      </c>
      <c r="M74" s="25">
        <f aca="true" t="shared" si="9" ref="M74:M81">F74-SUM(G74,H74,K74,L74)</f>
        <v>75.3713333333333</v>
      </c>
      <c r="N74" s="33">
        <f t="shared" si="5"/>
        <v>52.44337373333331</v>
      </c>
      <c r="O74" s="33">
        <f t="shared" si="6"/>
        <v>18.87878387750938</v>
      </c>
      <c r="P74" s="33">
        <v>69.58</v>
      </c>
      <c r="Q74" s="76" t="str">
        <f>IF(L73=0,"-",IF(E74=L73,"-","*"))</f>
        <v>-</v>
      </c>
    </row>
    <row r="75" spans="1:17" ht="12" customHeight="1">
      <c r="A75" s="48">
        <v>2000</v>
      </c>
      <c r="B75" s="112">
        <f>'[1]Pop'!B221</f>
        <v>280.976</v>
      </c>
      <c r="C75" s="33">
        <v>190.872</v>
      </c>
      <c r="D75" s="33">
        <v>10.85</v>
      </c>
      <c r="E75" s="33">
        <v>27.477</v>
      </c>
      <c r="F75" s="33">
        <f t="shared" si="7"/>
        <v>229.199</v>
      </c>
      <c r="G75" s="33">
        <v>83.511</v>
      </c>
      <c r="H75" s="33">
        <v>5</v>
      </c>
      <c r="I75" s="33">
        <v>10.073</v>
      </c>
      <c r="J75" s="33">
        <v>23.158</v>
      </c>
      <c r="K75" s="33">
        <f t="shared" si="8"/>
        <v>33.231</v>
      </c>
      <c r="L75" s="33">
        <v>28.524</v>
      </c>
      <c r="M75" s="25">
        <f t="shared" si="9"/>
        <v>78.93300000000002</v>
      </c>
      <c r="N75" s="33">
        <f t="shared" si="5"/>
        <v>53.83230600000002</v>
      </c>
      <c r="O75" s="33">
        <f t="shared" si="6"/>
        <v>19.159040629804686</v>
      </c>
      <c r="P75" s="33">
        <v>68.2</v>
      </c>
      <c r="Q75" s="76" t="s">
        <v>24</v>
      </c>
    </row>
    <row r="76" spans="1:17" ht="12" customHeight="1">
      <c r="A76" s="52">
        <v>2001</v>
      </c>
      <c r="B76" s="111">
        <f>'[1]Pop'!B222</f>
        <v>283.920402</v>
      </c>
      <c r="C76" s="35">
        <v>215.27</v>
      </c>
      <c r="D76" s="35">
        <v>13.191</v>
      </c>
      <c r="E76" s="35">
        <v>28.524</v>
      </c>
      <c r="F76" s="35">
        <f t="shared" si="7"/>
        <v>256.985</v>
      </c>
      <c r="G76" s="35">
        <v>95.004</v>
      </c>
      <c r="H76" s="35">
        <v>5.46</v>
      </c>
      <c r="I76" s="35">
        <v>10.86</v>
      </c>
      <c r="J76" s="35">
        <v>25.971999999999998</v>
      </c>
      <c r="K76" s="35">
        <f t="shared" si="8"/>
        <v>36.831999999999994</v>
      </c>
      <c r="L76" s="35">
        <v>39.02000000000001</v>
      </c>
      <c r="M76" s="29">
        <f t="shared" si="9"/>
        <v>80.66900000000001</v>
      </c>
      <c r="N76" s="35">
        <f t="shared" si="5"/>
        <v>55.153395300000014</v>
      </c>
      <c r="O76" s="35">
        <f t="shared" si="6"/>
        <v>19.425654131047622</v>
      </c>
      <c r="P76" s="35">
        <v>68.37</v>
      </c>
      <c r="Q76" s="77" t="s">
        <v>24</v>
      </c>
    </row>
    <row r="77" spans="1:17" ht="12" customHeight="1">
      <c r="A77" s="52">
        <v>2002</v>
      </c>
      <c r="B77" s="111">
        <f>'[1]Pop'!B223</f>
        <v>286.78756</v>
      </c>
      <c r="C77" s="35">
        <v>210.96</v>
      </c>
      <c r="D77" s="35">
        <v>14.834</v>
      </c>
      <c r="E77" s="35">
        <v>38.979211999999904</v>
      </c>
      <c r="F77" s="35">
        <f t="shared" si="7"/>
        <v>264.77321199999994</v>
      </c>
      <c r="G77" s="35">
        <v>124.597</v>
      </c>
      <c r="H77" s="35">
        <v>5.2</v>
      </c>
      <c r="I77" s="35">
        <v>9.474377745241581</v>
      </c>
      <c r="J77" s="35">
        <v>18.654</v>
      </c>
      <c r="K77" s="35">
        <f t="shared" si="8"/>
        <v>28.12837774524158</v>
      </c>
      <c r="L77" s="35">
        <v>26.7682119999999</v>
      </c>
      <c r="M77" s="29">
        <f t="shared" si="9"/>
        <v>80.07962225475848</v>
      </c>
      <c r="N77" s="35">
        <f t="shared" si="5"/>
        <v>54.69438200000004</v>
      </c>
      <c r="O77" s="35">
        <f t="shared" si="6"/>
        <v>19.071392775893084</v>
      </c>
      <c r="P77" s="35">
        <v>68.3</v>
      </c>
      <c r="Q77" s="77" t="s">
        <v>24</v>
      </c>
    </row>
    <row r="78" spans="1:17" s="8" customFormat="1" ht="12" customHeight="1">
      <c r="A78" s="52">
        <v>2003</v>
      </c>
      <c r="B78" s="111">
        <f>'[1]Pop'!B224</f>
        <v>289.517581</v>
      </c>
      <c r="C78" s="35">
        <v>199.897</v>
      </c>
      <c r="D78" s="35">
        <v>15.042</v>
      </c>
      <c r="E78" s="35">
        <v>26.76821199999989</v>
      </c>
      <c r="F78" s="35">
        <f t="shared" si="7"/>
        <v>241.70721199999988</v>
      </c>
      <c r="G78" s="35">
        <v>103.07</v>
      </c>
      <c r="H78" s="35">
        <v>6</v>
      </c>
      <c r="I78" s="35">
        <v>9.211864406779661</v>
      </c>
      <c r="J78" s="35">
        <v>20.377000000000002</v>
      </c>
      <c r="K78" s="35">
        <f t="shared" si="8"/>
        <v>29.588864406779663</v>
      </c>
      <c r="L78" s="35">
        <v>23.683211999999884</v>
      </c>
      <c r="M78" s="29">
        <f t="shared" si="9"/>
        <v>79.36513559322034</v>
      </c>
      <c r="N78" s="35">
        <f t="shared" si="5"/>
        <v>56.190515999999995</v>
      </c>
      <c r="O78" s="35">
        <f t="shared" si="6"/>
        <v>19.408326018032042</v>
      </c>
      <c r="P78" s="35">
        <v>70.8</v>
      </c>
      <c r="Q78" s="77" t="s">
        <v>24</v>
      </c>
    </row>
    <row r="79" spans="1:17" ht="12" customHeight="1">
      <c r="A79" s="52">
        <v>2004</v>
      </c>
      <c r="B79" s="111">
        <f>'[1]Pop'!B225</f>
        <v>292.19189</v>
      </c>
      <c r="C79" s="35">
        <v>232.362</v>
      </c>
      <c r="D79" s="35">
        <v>13.204</v>
      </c>
      <c r="E79" s="35">
        <v>23.683211999999884</v>
      </c>
      <c r="F79" s="35">
        <f t="shared" si="7"/>
        <v>269.2492119999999</v>
      </c>
      <c r="G79" s="35">
        <v>108.847</v>
      </c>
      <c r="H79" s="35">
        <v>5</v>
      </c>
      <c r="I79" s="35">
        <v>11.221045197740114</v>
      </c>
      <c r="J79" s="35">
        <v>26.586</v>
      </c>
      <c r="K79" s="35">
        <f t="shared" si="8"/>
        <v>37.80704519774011</v>
      </c>
      <c r="L79" s="35">
        <v>37.7102119999999</v>
      </c>
      <c r="M79" s="29">
        <f t="shared" si="9"/>
        <v>79.88495480225987</v>
      </c>
      <c r="N79" s="35">
        <f t="shared" si="5"/>
        <v>56.55854799999998</v>
      </c>
      <c r="O79" s="35">
        <f t="shared" si="6"/>
        <v>19.35664538807014</v>
      </c>
      <c r="P79" s="35">
        <v>70.8</v>
      </c>
      <c r="Q79" s="77" t="s">
        <v>24</v>
      </c>
    </row>
    <row r="80" spans="1:17" s="8" customFormat="1" ht="12" customHeight="1">
      <c r="A80" s="52">
        <v>2005</v>
      </c>
      <c r="B80" s="111">
        <f>'[1]Pop'!B226</f>
        <v>294.914085</v>
      </c>
      <c r="C80" s="35">
        <v>222.833</v>
      </c>
      <c r="D80" s="35">
        <v>17.134</v>
      </c>
      <c r="E80" s="35">
        <v>37.7102119999999</v>
      </c>
      <c r="F80" s="35">
        <f aca="true" t="shared" si="10" ref="F80:F85">SUM(C80,D80,E80)</f>
        <v>277.6772119999999</v>
      </c>
      <c r="G80" s="35">
        <v>114.853</v>
      </c>
      <c r="H80" s="35">
        <v>4.2</v>
      </c>
      <c r="I80" s="35">
        <v>13.333807829181495</v>
      </c>
      <c r="J80" s="35">
        <v>20.966</v>
      </c>
      <c r="K80" s="35">
        <f aca="true" t="shared" si="11" ref="K80:K85">I80+J80</f>
        <v>34.299807829181496</v>
      </c>
      <c r="L80" s="35">
        <v>42.99221199999994</v>
      </c>
      <c r="M80" s="29">
        <f>F80-SUM(G80,H80,K80,L80)</f>
        <v>81.33219217081844</v>
      </c>
      <c r="N80" s="35">
        <f aca="true" t="shared" si="12" ref="N80:N85">M80*P80/100</f>
        <v>57.13586499999996</v>
      </c>
      <c r="O80" s="35">
        <f>IF(N80=0,0,IF(B80=0,0,N80/B80*100))</f>
        <v>19.373732183730716</v>
      </c>
      <c r="P80" s="35">
        <v>70.25</v>
      </c>
      <c r="Q80" s="77" t="s">
        <v>24</v>
      </c>
    </row>
    <row r="81" spans="1:17" ht="12" customHeight="1">
      <c r="A81" s="48">
        <v>2006</v>
      </c>
      <c r="B81" s="112">
        <f>'[1]Pop'!B227</f>
        <v>297.646557</v>
      </c>
      <c r="C81" s="33">
        <v>194.585</v>
      </c>
      <c r="D81" s="33">
        <v>20.581</v>
      </c>
      <c r="E81" s="33">
        <v>42.99221199999994</v>
      </c>
      <c r="F81" s="33">
        <f t="shared" si="10"/>
        <v>258.15821199999993</v>
      </c>
      <c r="G81" s="33">
        <v>90.764</v>
      </c>
      <c r="H81" s="33">
        <v>5.7</v>
      </c>
      <c r="I81" s="33">
        <v>12.232394366197184</v>
      </c>
      <c r="J81" s="33">
        <v>25.011</v>
      </c>
      <c r="K81" s="33">
        <f t="shared" si="11"/>
        <v>37.24339436619718</v>
      </c>
      <c r="L81" s="33">
        <v>39.31521199999992</v>
      </c>
      <c r="M81" s="25">
        <f t="shared" si="9"/>
        <v>85.13560563380284</v>
      </c>
      <c r="N81" s="33">
        <f t="shared" si="12"/>
        <v>60.446280000000016</v>
      </c>
      <c r="O81" s="33">
        <f t="shared" si="6"/>
        <v>20.308072973946754</v>
      </c>
      <c r="P81" s="33">
        <v>71</v>
      </c>
      <c r="Q81" s="76" t="s">
        <v>24</v>
      </c>
    </row>
    <row r="82" spans="1:17" ht="12" customHeight="1">
      <c r="A82" s="48">
        <v>2007</v>
      </c>
      <c r="B82" s="112">
        <f>'[1]Pop'!B228</f>
        <v>300.574481</v>
      </c>
      <c r="C82" s="33">
        <v>198.388</v>
      </c>
      <c r="D82" s="33">
        <v>23.9</v>
      </c>
      <c r="E82" s="33">
        <v>39.31521199999992</v>
      </c>
      <c r="F82" s="33">
        <f t="shared" si="10"/>
        <v>261.6032119999999</v>
      </c>
      <c r="G82" s="33">
        <v>105.262</v>
      </c>
      <c r="H82" s="33">
        <v>6.6</v>
      </c>
      <c r="I82" s="33">
        <v>12.281053234115628</v>
      </c>
      <c r="J82" s="54">
        <v>20.698</v>
      </c>
      <c r="K82" s="33">
        <f t="shared" si="11"/>
        <v>32.979053234115625</v>
      </c>
      <c r="L82" s="33">
        <v>29.492</v>
      </c>
      <c r="M82" s="25">
        <f>F82-SUM(G82,H82,K82,L82)</f>
        <v>87.2701587658843</v>
      </c>
      <c r="N82" s="33">
        <f t="shared" si="12"/>
        <v>60.984386945599944</v>
      </c>
      <c r="O82" s="33">
        <f>IF(N82=0,0,IF(B82=0,0,N82/B82*100))</f>
        <v>20.28927630273441</v>
      </c>
      <c r="P82" s="33">
        <v>69.88</v>
      </c>
      <c r="Q82" s="76" t="s">
        <v>24</v>
      </c>
    </row>
    <row r="83" spans="1:18" ht="12" customHeight="1">
      <c r="A83" s="48">
        <v>2008</v>
      </c>
      <c r="B83" s="112">
        <f>'[1]Pop'!B229</f>
        <v>303.506469</v>
      </c>
      <c r="C83" s="33">
        <v>203.733</v>
      </c>
      <c r="D83" s="33">
        <v>19.218</v>
      </c>
      <c r="E83" s="33">
        <v>29.492</v>
      </c>
      <c r="F83" s="33">
        <f t="shared" si="10"/>
        <v>252.44299999999998</v>
      </c>
      <c r="G83" s="33">
        <v>94.384</v>
      </c>
      <c r="H83" s="33">
        <v>6.1</v>
      </c>
      <c r="I83" s="33">
        <v>9.24043484399266</v>
      </c>
      <c r="J83" s="33">
        <v>24.554</v>
      </c>
      <c r="K83" s="33">
        <f t="shared" si="11"/>
        <v>33.79443484399266</v>
      </c>
      <c r="L83" s="33">
        <v>30.419</v>
      </c>
      <c r="M83" s="25">
        <f>F83-SUM(G83,H83,K83,L83)</f>
        <v>87.7455651560073</v>
      </c>
      <c r="N83" s="33">
        <f t="shared" si="12"/>
        <v>62.150183799999965</v>
      </c>
      <c r="O83" s="33">
        <f>IF(N83=0,0,IF(B83=0,0,N83/B83*100))</f>
        <v>20.477383564434</v>
      </c>
      <c r="P83" s="33">
        <v>70.83</v>
      </c>
      <c r="Q83" s="76" t="s">
        <v>24</v>
      </c>
      <c r="R83" s="8"/>
    </row>
    <row r="84" spans="1:18" ht="12" customHeight="1">
      <c r="A84" s="48">
        <v>2009</v>
      </c>
      <c r="B84" s="112">
        <f>'[1]Pop'!B230</f>
        <v>306.207719</v>
      </c>
      <c r="C84" s="33">
        <v>219.85</v>
      </c>
      <c r="D84" s="33">
        <v>19.023</v>
      </c>
      <c r="E84" s="33">
        <v>30.419</v>
      </c>
      <c r="F84" s="33">
        <f t="shared" si="10"/>
        <v>269.292</v>
      </c>
      <c r="G84" s="33">
        <v>108.358</v>
      </c>
      <c r="H84" s="33">
        <v>5.458</v>
      </c>
      <c r="I84" s="33">
        <v>9.983</v>
      </c>
      <c r="J84" s="33">
        <v>21.52</v>
      </c>
      <c r="K84" s="33">
        <f t="shared" si="11"/>
        <v>31.503</v>
      </c>
      <c r="L84" s="33">
        <v>36.499</v>
      </c>
      <c r="M84" s="25">
        <f>F84-SUM(G84,H84,K84,L84)</f>
        <v>87.47399999999996</v>
      </c>
      <c r="N84" s="33">
        <f t="shared" si="12"/>
        <v>62.570152199999974</v>
      </c>
      <c r="O84" s="33">
        <f>IF(N84=0,0,IF(B84=0,0,N84/B84*100))</f>
        <v>20.43389121748429</v>
      </c>
      <c r="P84" s="33">
        <v>71.53</v>
      </c>
      <c r="Q84" s="76" t="s">
        <v>24</v>
      </c>
      <c r="R84" s="8"/>
    </row>
    <row r="85" spans="1:17" ht="12" customHeight="1" thickBot="1">
      <c r="A85" s="50">
        <v>2010</v>
      </c>
      <c r="B85" s="115">
        <f>'[1]Pop'!B231</f>
        <v>308.833264</v>
      </c>
      <c r="C85" s="116">
        <v>243.104</v>
      </c>
      <c r="D85" s="116">
        <v>18.338</v>
      </c>
      <c r="E85" s="116">
        <v>36.499</v>
      </c>
      <c r="F85" s="116">
        <f t="shared" si="10"/>
        <v>297.94100000000003</v>
      </c>
      <c r="G85" s="116">
        <v>112.547</v>
      </c>
      <c r="H85" s="116">
        <v>4.192</v>
      </c>
      <c r="I85" s="116">
        <v>10.829</v>
      </c>
      <c r="J85" s="116">
        <v>30.289</v>
      </c>
      <c r="K85" s="116">
        <f t="shared" si="11"/>
        <v>41.118</v>
      </c>
      <c r="L85" s="116">
        <v>48.467</v>
      </c>
      <c r="M85" s="117">
        <f>F85-SUM(G85,H85,K85,L85)</f>
        <v>91.61700000000002</v>
      </c>
      <c r="N85" s="116">
        <f t="shared" si="12"/>
        <v>63.08746620000001</v>
      </c>
      <c r="O85" s="116">
        <f>IF(N85=0,0,IF(B85=0,0,N85/B85*100))</f>
        <v>20.427678477017945</v>
      </c>
      <c r="P85" s="116">
        <v>68.86</v>
      </c>
      <c r="Q85" s="116" t="s">
        <v>24</v>
      </c>
    </row>
    <row r="86" spans="1:18" ht="12" customHeight="1" thickTop="1">
      <c r="A86" s="330" t="s">
        <v>48</v>
      </c>
      <c r="B86" s="331"/>
      <c r="C86" s="331"/>
      <c r="D86" s="331"/>
      <c r="E86" s="331"/>
      <c r="F86" s="331"/>
      <c r="G86" s="331"/>
      <c r="H86" s="331"/>
      <c r="I86" s="331"/>
      <c r="J86" s="331"/>
      <c r="K86" s="331"/>
      <c r="L86" s="331"/>
      <c r="M86" s="331"/>
      <c r="N86" s="331"/>
      <c r="O86" s="331"/>
      <c r="P86" s="331"/>
      <c r="Q86" s="332"/>
      <c r="R86"/>
    </row>
    <row r="87" spans="1:18" ht="12" customHeight="1">
      <c r="A87" s="315"/>
      <c r="B87" s="316"/>
      <c r="C87" s="316"/>
      <c r="D87" s="316"/>
      <c r="E87" s="316"/>
      <c r="F87" s="316"/>
      <c r="G87" s="316"/>
      <c r="H87" s="316"/>
      <c r="I87" s="316"/>
      <c r="J87" s="316"/>
      <c r="K87" s="316"/>
      <c r="L87" s="316"/>
      <c r="M87" s="316"/>
      <c r="N87" s="316"/>
      <c r="O87" s="316"/>
      <c r="P87" s="316"/>
      <c r="Q87" s="317"/>
      <c r="R87"/>
    </row>
    <row r="88" spans="1:18" ht="12" customHeight="1">
      <c r="A88" s="305" t="s">
        <v>117</v>
      </c>
      <c r="B88" s="306"/>
      <c r="C88" s="306"/>
      <c r="D88" s="306"/>
      <c r="E88" s="306"/>
      <c r="F88" s="306"/>
      <c r="G88" s="306"/>
      <c r="H88" s="306"/>
      <c r="I88" s="306"/>
      <c r="J88" s="306"/>
      <c r="K88" s="306"/>
      <c r="L88" s="306"/>
      <c r="M88" s="306"/>
      <c r="N88" s="306"/>
      <c r="O88" s="306"/>
      <c r="P88" s="306"/>
      <c r="Q88" s="307"/>
      <c r="R88"/>
    </row>
    <row r="89" spans="1:18" ht="12" customHeight="1">
      <c r="A89" s="305"/>
      <c r="B89" s="306"/>
      <c r="C89" s="306"/>
      <c r="D89" s="306"/>
      <c r="E89" s="306"/>
      <c r="F89" s="306"/>
      <c r="G89" s="306"/>
      <c r="H89" s="306"/>
      <c r="I89" s="306"/>
      <c r="J89" s="306"/>
      <c r="K89" s="306"/>
      <c r="L89" s="306"/>
      <c r="M89" s="306"/>
      <c r="N89" s="306"/>
      <c r="O89" s="306"/>
      <c r="P89" s="306"/>
      <c r="Q89" s="307"/>
      <c r="R89"/>
    </row>
    <row r="90" spans="1:18" ht="12" customHeight="1">
      <c r="A90" s="305" t="s">
        <v>72</v>
      </c>
      <c r="B90" s="306"/>
      <c r="C90" s="306"/>
      <c r="D90" s="306"/>
      <c r="E90" s="306"/>
      <c r="F90" s="306"/>
      <c r="G90" s="306"/>
      <c r="H90" s="306"/>
      <c r="I90" s="306"/>
      <c r="J90" s="306"/>
      <c r="K90" s="306"/>
      <c r="L90" s="306"/>
      <c r="M90" s="306"/>
      <c r="N90" s="306"/>
      <c r="O90" s="306"/>
      <c r="P90" s="306"/>
      <c r="Q90" s="307"/>
      <c r="R90"/>
    </row>
    <row r="91" spans="1:18" ht="12" customHeight="1">
      <c r="A91" s="305"/>
      <c r="B91" s="306"/>
      <c r="C91" s="306"/>
      <c r="D91" s="306"/>
      <c r="E91" s="306"/>
      <c r="F91" s="306"/>
      <c r="G91" s="306"/>
      <c r="H91" s="306"/>
      <c r="I91" s="306"/>
      <c r="J91" s="306"/>
      <c r="K91" s="306"/>
      <c r="L91" s="306"/>
      <c r="M91" s="306"/>
      <c r="N91" s="306"/>
      <c r="O91" s="306"/>
      <c r="P91" s="306"/>
      <c r="Q91" s="307"/>
      <c r="R91"/>
    </row>
    <row r="92" spans="1:17" ht="12" customHeight="1">
      <c r="A92" s="305" t="s">
        <v>51</v>
      </c>
      <c r="B92" s="306"/>
      <c r="C92" s="306"/>
      <c r="D92" s="306"/>
      <c r="E92" s="306"/>
      <c r="F92" s="306"/>
      <c r="G92" s="306"/>
      <c r="H92" s="306"/>
      <c r="I92" s="306"/>
      <c r="J92" s="306"/>
      <c r="K92" s="306"/>
      <c r="L92" s="306"/>
      <c r="M92" s="306"/>
      <c r="N92" s="306"/>
      <c r="O92" s="306"/>
      <c r="P92" s="306"/>
      <c r="Q92" s="307"/>
    </row>
    <row r="93" spans="1:18" ht="12" customHeight="1">
      <c r="A93" s="305"/>
      <c r="B93" s="306"/>
      <c r="C93" s="306"/>
      <c r="D93" s="306"/>
      <c r="E93" s="306"/>
      <c r="F93" s="306"/>
      <c r="G93" s="306"/>
      <c r="H93" s="306"/>
      <c r="I93" s="306"/>
      <c r="J93" s="306"/>
      <c r="K93" s="306"/>
      <c r="L93" s="306"/>
      <c r="M93" s="306"/>
      <c r="N93" s="306"/>
      <c r="O93" s="306"/>
      <c r="P93" s="306"/>
      <c r="Q93" s="307"/>
      <c r="R93"/>
    </row>
    <row r="94" spans="1:18" ht="12" customHeight="1">
      <c r="A94" s="324" t="s">
        <v>70</v>
      </c>
      <c r="B94" s="325"/>
      <c r="C94" s="325"/>
      <c r="D94" s="325"/>
      <c r="E94" s="325"/>
      <c r="F94" s="325"/>
      <c r="G94" s="325"/>
      <c r="H94" s="325"/>
      <c r="I94" s="325"/>
      <c r="J94" s="325"/>
      <c r="K94" s="325"/>
      <c r="L94" s="325"/>
      <c r="M94" s="325"/>
      <c r="N94" s="325"/>
      <c r="O94" s="325"/>
      <c r="P94" s="325"/>
      <c r="Q94" s="326"/>
      <c r="R94"/>
    </row>
    <row r="95" spans="1:18" ht="12" customHeight="1">
      <c r="A95" s="327"/>
      <c r="B95" s="328"/>
      <c r="C95" s="328"/>
      <c r="D95" s="328"/>
      <c r="E95" s="328"/>
      <c r="F95" s="328"/>
      <c r="G95" s="328"/>
      <c r="H95" s="328"/>
      <c r="I95" s="328"/>
      <c r="J95" s="328"/>
      <c r="K95" s="328"/>
      <c r="L95" s="328"/>
      <c r="M95" s="328"/>
      <c r="N95" s="328"/>
      <c r="O95" s="328"/>
      <c r="P95" s="328"/>
      <c r="Q95" s="329"/>
      <c r="R95"/>
    </row>
    <row r="96" spans="1:18" ht="12" customHeight="1">
      <c r="A96" s="305"/>
      <c r="B96" s="306"/>
      <c r="C96" s="306"/>
      <c r="D96" s="306"/>
      <c r="E96" s="306"/>
      <c r="F96" s="306"/>
      <c r="G96" s="306"/>
      <c r="H96" s="306"/>
      <c r="I96" s="306"/>
      <c r="J96" s="306"/>
      <c r="K96" s="306"/>
      <c r="L96" s="306"/>
      <c r="M96" s="306"/>
      <c r="N96" s="306"/>
      <c r="O96" s="306"/>
      <c r="P96" s="306"/>
      <c r="Q96" s="307"/>
      <c r="R96"/>
    </row>
    <row r="97" spans="1:17" ht="12" customHeight="1">
      <c r="A97" s="318" t="s">
        <v>118</v>
      </c>
      <c r="B97" s="319"/>
      <c r="C97" s="319"/>
      <c r="D97" s="319"/>
      <c r="E97" s="319"/>
      <c r="F97" s="319"/>
      <c r="G97" s="319"/>
      <c r="H97" s="319"/>
      <c r="I97" s="319"/>
      <c r="J97" s="319"/>
      <c r="K97" s="319"/>
      <c r="L97" s="319"/>
      <c r="M97" s="319"/>
      <c r="N97" s="319"/>
      <c r="O97" s="319"/>
      <c r="P97" s="319"/>
      <c r="Q97" s="320"/>
    </row>
    <row r="98" spans="1:17" ht="12" customHeight="1">
      <c r="A98" s="318"/>
      <c r="B98" s="319"/>
      <c r="C98" s="319"/>
      <c r="D98" s="319"/>
      <c r="E98" s="319"/>
      <c r="F98" s="319"/>
      <c r="G98" s="319"/>
      <c r="H98" s="319"/>
      <c r="I98" s="319"/>
      <c r="J98" s="319"/>
      <c r="K98" s="319"/>
      <c r="L98" s="319"/>
      <c r="M98" s="319"/>
      <c r="N98" s="319"/>
      <c r="O98" s="319"/>
      <c r="P98" s="319"/>
      <c r="Q98" s="320"/>
    </row>
    <row r="99" spans="1:17" ht="12" customHeight="1">
      <c r="A99" s="318"/>
      <c r="B99" s="319"/>
      <c r="C99" s="319"/>
      <c r="D99" s="319"/>
      <c r="E99" s="319"/>
      <c r="F99" s="319"/>
      <c r="G99" s="319"/>
      <c r="H99" s="319"/>
      <c r="I99" s="319"/>
      <c r="J99" s="319"/>
      <c r="K99" s="319"/>
      <c r="L99" s="319"/>
      <c r="M99" s="319"/>
      <c r="N99" s="319"/>
      <c r="O99" s="319"/>
      <c r="P99" s="319"/>
      <c r="Q99" s="320"/>
    </row>
    <row r="100" spans="1:17" ht="12" customHeight="1">
      <c r="A100" s="318"/>
      <c r="B100" s="319"/>
      <c r="C100" s="319"/>
      <c r="D100" s="319"/>
      <c r="E100" s="319"/>
      <c r="F100" s="319"/>
      <c r="G100" s="319"/>
      <c r="H100" s="319"/>
      <c r="I100" s="319"/>
      <c r="J100" s="319"/>
      <c r="K100" s="319"/>
      <c r="L100" s="319"/>
      <c r="M100" s="319"/>
      <c r="N100" s="319"/>
      <c r="O100" s="319"/>
      <c r="P100" s="319"/>
      <c r="Q100" s="320"/>
    </row>
    <row r="101" spans="1:17" ht="12" customHeight="1">
      <c r="A101" s="321" t="s">
        <v>112</v>
      </c>
      <c r="B101" s="322"/>
      <c r="C101" s="322"/>
      <c r="D101" s="322"/>
      <c r="E101" s="322"/>
      <c r="F101" s="322"/>
      <c r="G101" s="322"/>
      <c r="H101" s="322"/>
      <c r="I101" s="322"/>
      <c r="J101" s="322"/>
      <c r="K101" s="322"/>
      <c r="L101" s="322"/>
      <c r="M101" s="322"/>
      <c r="N101" s="322"/>
      <c r="O101" s="322"/>
      <c r="P101" s="322"/>
      <c r="Q101" s="323"/>
    </row>
  </sheetData>
  <sheetProtection/>
  <mergeCells count="36">
    <mergeCell ref="A97:Q99"/>
    <mergeCell ref="A100:Q100"/>
    <mergeCell ref="A101:Q101"/>
    <mergeCell ref="C8:M8"/>
    <mergeCell ref="A94:Q95"/>
    <mergeCell ref="A96:Q96"/>
    <mergeCell ref="A86:Q86"/>
    <mergeCell ref="A93:Q93"/>
    <mergeCell ref="A88:Q88"/>
    <mergeCell ref="A92:Q92"/>
    <mergeCell ref="O1:P1"/>
    <mergeCell ref="A1:N1"/>
    <mergeCell ref="A90:Q90"/>
    <mergeCell ref="A91:Q91"/>
    <mergeCell ref="K4:K7"/>
    <mergeCell ref="M4:M7"/>
    <mergeCell ref="N5:N7"/>
    <mergeCell ref="N4:O4"/>
    <mergeCell ref="C3:C7"/>
    <mergeCell ref="A87:Q87"/>
    <mergeCell ref="Q2:Q7"/>
    <mergeCell ref="G3:G7"/>
    <mergeCell ref="D3:D7"/>
    <mergeCell ref="I4:I7"/>
    <mergeCell ref="J4:J7"/>
    <mergeCell ref="P2:P7"/>
    <mergeCell ref="A89:Q89"/>
    <mergeCell ref="L3:L7"/>
    <mergeCell ref="E3:E7"/>
    <mergeCell ref="F3:F7"/>
    <mergeCell ref="H3:H7"/>
    <mergeCell ref="G2:L2"/>
    <mergeCell ref="M2:O3"/>
    <mergeCell ref="O5:O7"/>
    <mergeCell ref="B2:B7"/>
    <mergeCell ref="A2:A7"/>
  </mergeCells>
  <printOptions horizontalCentered="1" verticalCentered="1"/>
  <pageMargins left="0.5" right="0.5" top="0.5" bottom="0.5" header="0.5" footer="0.5"/>
  <pageSetup fitToHeight="0" fitToWidth="1" horizontalDpi="600" verticalDpi="600" orientation="landscape" scale="60" r:id="rId1"/>
</worksheet>
</file>

<file path=xl/worksheets/sheet8.xml><?xml version="1.0" encoding="utf-8"?>
<worksheet xmlns="http://schemas.openxmlformats.org/spreadsheetml/2006/main" xmlns:r="http://schemas.openxmlformats.org/officeDocument/2006/relationships">
  <dimension ref="A1:M120"/>
  <sheetViews>
    <sheetView zoomScalePageLayoutView="0" workbookViewId="0" topLeftCell="A1">
      <pane ySplit="7" topLeftCell="A8" activePane="bottomLeft" state="frozen"/>
      <selection pane="topLeft" activeCell="A1" sqref="A1:IV1"/>
      <selection pane="bottomLeft" activeCell="A1" sqref="A1:K1"/>
    </sheetView>
  </sheetViews>
  <sheetFormatPr defaultColWidth="12.7109375" defaultRowHeight="12" customHeight="1"/>
  <cols>
    <col min="1" max="1" width="12.7109375" style="6" customWidth="1"/>
    <col min="2" max="2" width="12.7109375" style="11" customWidth="1"/>
    <col min="3" max="12" width="12.7109375" style="12" customWidth="1"/>
    <col min="13" max="13" width="12.7109375" style="6" customWidth="1"/>
    <col min="14" max="16384" width="12.7109375" style="8" customWidth="1"/>
  </cols>
  <sheetData>
    <row r="1" spans="1:13" s="45" customFormat="1" ht="12" customHeight="1" thickBot="1">
      <c r="A1" s="275" t="s">
        <v>82</v>
      </c>
      <c r="B1" s="275"/>
      <c r="C1" s="275"/>
      <c r="D1" s="275"/>
      <c r="E1" s="275"/>
      <c r="F1" s="275"/>
      <c r="G1" s="275"/>
      <c r="H1" s="275"/>
      <c r="I1" s="275"/>
      <c r="J1" s="275"/>
      <c r="K1" s="275"/>
      <c r="L1" s="222" t="s">
        <v>16</v>
      </c>
      <c r="M1" s="222"/>
    </row>
    <row r="2" spans="1:13" ht="12" customHeight="1" thickTop="1">
      <c r="A2" s="345" t="s">
        <v>34</v>
      </c>
      <c r="B2" s="219" t="s">
        <v>35</v>
      </c>
      <c r="C2" s="16" t="s">
        <v>7</v>
      </c>
      <c r="D2" s="13"/>
      <c r="E2" s="13"/>
      <c r="F2" s="13"/>
      <c r="G2" s="276" t="s">
        <v>81</v>
      </c>
      <c r="H2" s="277"/>
      <c r="I2" s="277"/>
      <c r="J2" s="278" t="s">
        <v>75</v>
      </c>
      <c r="K2" s="279"/>
      <c r="L2" s="280"/>
      <c r="M2" s="295" t="s">
        <v>53</v>
      </c>
    </row>
    <row r="3" spans="1:13" ht="12" customHeight="1">
      <c r="A3" s="346"/>
      <c r="B3" s="220"/>
      <c r="C3" s="287" t="s">
        <v>8</v>
      </c>
      <c r="D3" s="308" t="s">
        <v>36</v>
      </c>
      <c r="E3" s="308" t="s">
        <v>37</v>
      </c>
      <c r="F3" s="308" t="s">
        <v>38</v>
      </c>
      <c r="G3" s="308" t="s">
        <v>39</v>
      </c>
      <c r="H3" s="308" t="s">
        <v>42</v>
      </c>
      <c r="I3" s="289" t="s">
        <v>40</v>
      </c>
      <c r="J3" s="281"/>
      <c r="K3" s="282"/>
      <c r="L3" s="283"/>
      <c r="M3" s="296"/>
    </row>
    <row r="4" spans="1:13" ht="12" customHeight="1">
      <c r="A4" s="346"/>
      <c r="B4" s="220"/>
      <c r="C4" s="311"/>
      <c r="D4" s="311"/>
      <c r="E4" s="311"/>
      <c r="F4" s="311"/>
      <c r="G4" s="311"/>
      <c r="H4" s="311"/>
      <c r="I4" s="311"/>
      <c r="J4" s="287" t="s">
        <v>11</v>
      </c>
      <c r="K4" s="343" t="s">
        <v>41</v>
      </c>
      <c r="L4" s="344"/>
      <c r="M4" s="296"/>
    </row>
    <row r="5" spans="1:13" ht="12" customHeight="1">
      <c r="A5" s="346"/>
      <c r="B5" s="220"/>
      <c r="C5" s="311"/>
      <c r="D5" s="311"/>
      <c r="E5" s="311"/>
      <c r="F5" s="311"/>
      <c r="G5" s="311"/>
      <c r="H5" s="311"/>
      <c r="I5" s="311"/>
      <c r="J5" s="311"/>
      <c r="K5" s="292" t="s">
        <v>103</v>
      </c>
      <c r="L5" s="292" t="s">
        <v>12</v>
      </c>
      <c r="M5" s="296"/>
    </row>
    <row r="6" spans="1:13" ht="12" customHeight="1">
      <c r="A6" s="347"/>
      <c r="B6" s="221"/>
      <c r="C6" s="288"/>
      <c r="D6" s="288"/>
      <c r="E6" s="288"/>
      <c r="F6" s="288"/>
      <c r="G6" s="288"/>
      <c r="H6" s="288"/>
      <c r="I6" s="288"/>
      <c r="J6" s="288"/>
      <c r="K6" s="294"/>
      <c r="L6" s="294"/>
      <c r="M6" s="297"/>
    </row>
    <row r="7" spans="1:13" ht="12" customHeight="1">
      <c r="A7"/>
      <c r="B7" s="74" t="s">
        <v>49</v>
      </c>
      <c r="C7" s="335" t="s">
        <v>54</v>
      </c>
      <c r="D7" s="336"/>
      <c r="E7" s="336"/>
      <c r="F7" s="336"/>
      <c r="G7" s="336"/>
      <c r="H7" s="336"/>
      <c r="I7" s="336"/>
      <c r="J7" s="336"/>
      <c r="K7" s="335" t="s">
        <v>55</v>
      </c>
      <c r="L7" s="336"/>
      <c r="M7" s="75"/>
    </row>
    <row r="8" spans="1:13" ht="12" customHeight="1">
      <c r="A8" s="22">
        <v>1927</v>
      </c>
      <c r="B8" s="113">
        <f>'[1]Pop'!H148</f>
        <v>119.035</v>
      </c>
      <c r="C8" s="169">
        <v>1093</v>
      </c>
      <c r="D8" s="26" t="s">
        <v>15</v>
      </c>
      <c r="E8" s="169">
        <v>734</v>
      </c>
      <c r="F8" s="169">
        <f>SUM(C8,D8,E8)</f>
        <v>1827</v>
      </c>
      <c r="G8" s="169">
        <v>14</v>
      </c>
      <c r="H8" s="169">
        <f aca="true" t="shared" si="0" ref="H8:H71">IF(J8=0,0,F8-G8-I8-J8)</f>
        <v>1120</v>
      </c>
      <c r="I8" s="169">
        <v>650</v>
      </c>
      <c r="J8" s="169">
        <v>43</v>
      </c>
      <c r="K8" s="169">
        <f>IF(J8=0,0,IF(B8=0,0,J8/B8*36))</f>
        <v>13.004578485319445</v>
      </c>
      <c r="L8" s="169">
        <f aca="true" t="shared" si="1" ref="L8:L71">IF(K8=0,0,K8*0.6)</f>
        <v>7.802747091191667</v>
      </c>
      <c r="M8" s="66" t="str">
        <f aca="true" t="shared" si="2" ref="M8:M71">IF(I7=0,"-",IF(E8=I7,"-","*"))</f>
        <v>-</v>
      </c>
    </row>
    <row r="9" spans="1:13" ht="12" customHeight="1">
      <c r="A9" s="22">
        <v>1928</v>
      </c>
      <c r="B9" s="113">
        <f>'[1]Pop'!H149</f>
        <v>120.509</v>
      </c>
      <c r="C9" s="169">
        <v>1313</v>
      </c>
      <c r="D9" s="26" t="s">
        <v>15</v>
      </c>
      <c r="E9" s="169">
        <v>650</v>
      </c>
      <c r="F9" s="169">
        <f aca="true" t="shared" si="3" ref="F9:F72">SUM(C9,D9,E9)</f>
        <v>1963</v>
      </c>
      <c r="G9" s="169">
        <v>16</v>
      </c>
      <c r="H9" s="169">
        <f t="shared" si="0"/>
        <v>1130</v>
      </c>
      <c r="I9" s="169">
        <v>778</v>
      </c>
      <c r="J9" s="169">
        <v>39</v>
      </c>
      <c r="K9" s="169">
        <f aca="true" t="shared" si="4" ref="K9:K72">IF(J9=0,0,IF(B9=0,0,J9/B9*36))</f>
        <v>11.65058211419894</v>
      </c>
      <c r="L9" s="169">
        <f t="shared" si="1"/>
        <v>6.990349268519364</v>
      </c>
      <c r="M9" s="66" t="str">
        <f t="shared" si="2"/>
        <v>-</v>
      </c>
    </row>
    <row r="10" spans="1:13" ht="12" customHeight="1">
      <c r="A10" s="22">
        <v>1929</v>
      </c>
      <c r="B10" s="113">
        <f>'[1]Pop'!H150</f>
        <v>121.767</v>
      </c>
      <c r="C10" s="169">
        <v>1113</v>
      </c>
      <c r="D10" s="26" t="s">
        <v>15</v>
      </c>
      <c r="E10" s="169">
        <v>778</v>
      </c>
      <c r="F10" s="169">
        <f t="shared" si="3"/>
        <v>1891</v>
      </c>
      <c r="G10" s="169">
        <v>11</v>
      </c>
      <c r="H10" s="169">
        <f t="shared" si="0"/>
        <v>1174</v>
      </c>
      <c r="I10" s="169">
        <v>671</v>
      </c>
      <c r="J10" s="169">
        <v>35</v>
      </c>
      <c r="K10" s="169">
        <f t="shared" si="4"/>
        <v>10.347631131587375</v>
      </c>
      <c r="L10" s="169">
        <f t="shared" si="1"/>
        <v>6.208578678952425</v>
      </c>
      <c r="M10" s="66" t="str">
        <f t="shared" si="2"/>
        <v>-</v>
      </c>
    </row>
    <row r="11" spans="1:13" ht="12" customHeight="1">
      <c r="A11" s="22">
        <v>1930</v>
      </c>
      <c r="B11" s="113">
        <f>'[1]Pop'!D151</f>
        <v>123.188</v>
      </c>
      <c r="C11" s="169">
        <v>1275</v>
      </c>
      <c r="D11" s="26" t="s">
        <v>15</v>
      </c>
      <c r="E11" s="169">
        <v>671</v>
      </c>
      <c r="F11" s="169">
        <f t="shared" si="3"/>
        <v>1946</v>
      </c>
      <c r="G11" s="169">
        <v>4</v>
      </c>
      <c r="H11" s="169">
        <f t="shared" si="0"/>
        <v>1128</v>
      </c>
      <c r="I11" s="169">
        <v>773</v>
      </c>
      <c r="J11" s="169">
        <v>41</v>
      </c>
      <c r="K11" s="169">
        <f t="shared" si="4"/>
        <v>11.981686527908563</v>
      </c>
      <c r="L11" s="169">
        <f t="shared" si="1"/>
        <v>7.189011916745137</v>
      </c>
      <c r="M11" s="66" t="str">
        <f t="shared" si="2"/>
        <v>-</v>
      </c>
    </row>
    <row r="12" spans="1:13" ht="12" customHeight="1">
      <c r="A12" s="28">
        <v>1931</v>
      </c>
      <c r="B12" s="111">
        <f>'[1]Pop'!D152</f>
        <v>124.149</v>
      </c>
      <c r="C12" s="170">
        <v>1124</v>
      </c>
      <c r="D12" s="170">
        <v>1</v>
      </c>
      <c r="E12" s="170">
        <v>773</v>
      </c>
      <c r="F12" s="170">
        <f t="shared" si="3"/>
        <v>1898</v>
      </c>
      <c r="G12" s="170">
        <v>5</v>
      </c>
      <c r="H12" s="170">
        <f t="shared" si="0"/>
        <v>1176</v>
      </c>
      <c r="I12" s="170">
        <v>673</v>
      </c>
      <c r="J12" s="170">
        <v>44</v>
      </c>
      <c r="K12" s="170">
        <f t="shared" si="4"/>
        <v>12.75886233477515</v>
      </c>
      <c r="L12" s="170">
        <f t="shared" si="1"/>
        <v>7.65531740086509</v>
      </c>
      <c r="M12" s="67" t="str">
        <f t="shared" si="2"/>
        <v>-</v>
      </c>
    </row>
    <row r="13" spans="1:13" ht="12" customHeight="1">
      <c r="A13" s="28">
        <v>1932</v>
      </c>
      <c r="B13" s="111">
        <f>'[1]Pop'!D153</f>
        <v>124.949</v>
      </c>
      <c r="C13" s="170">
        <v>1255</v>
      </c>
      <c r="D13" s="32" t="s">
        <v>15</v>
      </c>
      <c r="E13" s="170">
        <v>673</v>
      </c>
      <c r="F13" s="170">
        <f t="shared" si="3"/>
        <v>1928</v>
      </c>
      <c r="G13" s="170">
        <v>5</v>
      </c>
      <c r="H13" s="170">
        <f t="shared" si="0"/>
        <v>1089</v>
      </c>
      <c r="I13" s="170">
        <v>794</v>
      </c>
      <c r="J13" s="170">
        <v>40</v>
      </c>
      <c r="K13" s="170">
        <f t="shared" si="4"/>
        <v>11.524702078448007</v>
      </c>
      <c r="L13" s="170">
        <f t="shared" si="1"/>
        <v>6.9148212470688035</v>
      </c>
      <c r="M13" s="67" t="str">
        <f t="shared" si="2"/>
        <v>-</v>
      </c>
    </row>
    <row r="14" spans="1:13" ht="12" customHeight="1">
      <c r="A14" s="28">
        <v>1933</v>
      </c>
      <c r="B14" s="111">
        <f>'[1]Pop'!D154</f>
        <v>125.69</v>
      </c>
      <c r="C14" s="170">
        <v>736</v>
      </c>
      <c r="D14" s="32" t="s">
        <v>15</v>
      </c>
      <c r="E14" s="170">
        <v>794</v>
      </c>
      <c r="F14" s="170">
        <f t="shared" si="3"/>
        <v>1530</v>
      </c>
      <c r="G14" s="170">
        <v>3</v>
      </c>
      <c r="H14" s="170">
        <f t="shared" si="0"/>
        <v>986</v>
      </c>
      <c r="I14" s="170">
        <v>506</v>
      </c>
      <c r="J14" s="170">
        <v>35</v>
      </c>
      <c r="K14" s="170">
        <f t="shared" si="4"/>
        <v>10.024663855517543</v>
      </c>
      <c r="L14" s="170">
        <f t="shared" si="1"/>
        <v>6.014798313310526</v>
      </c>
      <c r="M14" s="67" t="str">
        <f t="shared" si="2"/>
        <v>-</v>
      </c>
    </row>
    <row r="15" spans="1:13" ht="12" customHeight="1">
      <c r="A15" s="28">
        <v>1934</v>
      </c>
      <c r="B15" s="111">
        <f>'[1]Pop'!D155</f>
        <v>126.485</v>
      </c>
      <c r="C15" s="170">
        <v>544</v>
      </c>
      <c r="D15" s="170">
        <v>6</v>
      </c>
      <c r="E15" s="170">
        <v>506</v>
      </c>
      <c r="F15" s="170">
        <f t="shared" si="3"/>
        <v>1056</v>
      </c>
      <c r="G15" s="170">
        <v>1</v>
      </c>
      <c r="H15" s="170">
        <f t="shared" si="0"/>
        <v>654</v>
      </c>
      <c r="I15" s="170">
        <v>369</v>
      </c>
      <c r="J15" s="170">
        <v>32</v>
      </c>
      <c r="K15" s="170">
        <f t="shared" si="4"/>
        <v>9.107799343795708</v>
      </c>
      <c r="L15" s="170">
        <f t="shared" si="1"/>
        <v>5.464679606277425</v>
      </c>
      <c r="M15" s="67" t="str">
        <f t="shared" si="2"/>
        <v>-</v>
      </c>
    </row>
    <row r="16" spans="1:13" ht="12" customHeight="1">
      <c r="A16" s="28">
        <v>1935</v>
      </c>
      <c r="B16" s="111">
        <f>'[1]Pop'!D156</f>
        <v>127.362</v>
      </c>
      <c r="C16" s="170">
        <v>1210</v>
      </c>
      <c r="D16" s="170">
        <v>10</v>
      </c>
      <c r="E16" s="170">
        <v>369</v>
      </c>
      <c r="F16" s="170">
        <f t="shared" si="3"/>
        <v>1589</v>
      </c>
      <c r="G16" s="170">
        <v>2</v>
      </c>
      <c r="H16" s="170">
        <f t="shared" si="0"/>
        <v>737</v>
      </c>
      <c r="I16" s="170">
        <v>821</v>
      </c>
      <c r="J16" s="170">
        <v>29</v>
      </c>
      <c r="K16" s="170">
        <f t="shared" si="4"/>
        <v>8.197107457483394</v>
      </c>
      <c r="L16" s="170">
        <f t="shared" si="1"/>
        <v>4.918264474490036</v>
      </c>
      <c r="M16" s="67" t="str">
        <f t="shared" si="2"/>
        <v>-</v>
      </c>
    </row>
    <row r="17" spans="1:13" ht="12" customHeight="1">
      <c r="A17" s="22">
        <v>1936</v>
      </c>
      <c r="B17" s="113">
        <f>'[1]Pop'!D157</f>
        <v>128.181</v>
      </c>
      <c r="C17" s="169">
        <v>793</v>
      </c>
      <c r="D17" s="26" t="s">
        <v>15</v>
      </c>
      <c r="E17" s="169">
        <v>821</v>
      </c>
      <c r="F17" s="169">
        <f t="shared" si="3"/>
        <v>1614</v>
      </c>
      <c r="G17" s="169">
        <v>2</v>
      </c>
      <c r="H17" s="169">
        <f t="shared" si="0"/>
        <v>1062</v>
      </c>
      <c r="I17" s="169">
        <v>522</v>
      </c>
      <c r="J17" s="169">
        <v>28</v>
      </c>
      <c r="K17" s="169">
        <f t="shared" si="4"/>
        <v>7.8638799822126515</v>
      </c>
      <c r="L17" s="169">
        <f t="shared" si="1"/>
        <v>4.718327989327591</v>
      </c>
      <c r="M17" s="66" t="str">
        <f t="shared" si="2"/>
        <v>-</v>
      </c>
    </row>
    <row r="18" spans="1:13" ht="12" customHeight="1">
      <c r="A18" s="22">
        <v>1937</v>
      </c>
      <c r="B18" s="113">
        <f>'[1]Pop'!D158</f>
        <v>128.961</v>
      </c>
      <c r="C18" s="169">
        <v>1177</v>
      </c>
      <c r="D18" s="26" t="s">
        <v>15</v>
      </c>
      <c r="E18" s="169">
        <v>522</v>
      </c>
      <c r="F18" s="169">
        <f t="shared" si="3"/>
        <v>1699</v>
      </c>
      <c r="G18" s="169">
        <v>8</v>
      </c>
      <c r="H18" s="169">
        <f t="shared" si="0"/>
        <v>930</v>
      </c>
      <c r="I18" s="169">
        <v>734</v>
      </c>
      <c r="J18" s="169">
        <v>27</v>
      </c>
      <c r="K18" s="169">
        <f t="shared" si="4"/>
        <v>7.537162397934258</v>
      </c>
      <c r="L18" s="169">
        <f t="shared" si="1"/>
        <v>4.522297438760555</v>
      </c>
      <c r="M18" s="66" t="str">
        <f t="shared" si="2"/>
        <v>-</v>
      </c>
    </row>
    <row r="19" spans="1:13" ht="12" customHeight="1">
      <c r="A19" s="22">
        <v>1938</v>
      </c>
      <c r="B19" s="113">
        <f>'[1]Pop'!D159</f>
        <v>129.969</v>
      </c>
      <c r="C19" s="169">
        <v>1089</v>
      </c>
      <c r="D19" s="26" t="s">
        <v>15</v>
      </c>
      <c r="E19" s="169">
        <v>734</v>
      </c>
      <c r="F19" s="169">
        <f t="shared" si="3"/>
        <v>1823</v>
      </c>
      <c r="G19" s="169">
        <v>10</v>
      </c>
      <c r="H19" s="169">
        <f t="shared" si="0"/>
        <v>1061</v>
      </c>
      <c r="I19" s="169">
        <v>724</v>
      </c>
      <c r="J19" s="169">
        <v>28</v>
      </c>
      <c r="K19" s="169">
        <f t="shared" si="4"/>
        <v>7.755695588948134</v>
      </c>
      <c r="L19" s="169">
        <f t="shared" si="1"/>
        <v>4.65341735336888</v>
      </c>
      <c r="M19" s="66" t="str">
        <f t="shared" si="2"/>
        <v>-</v>
      </c>
    </row>
    <row r="20" spans="1:13" ht="12" customHeight="1">
      <c r="A20" s="22">
        <v>1939</v>
      </c>
      <c r="B20" s="113">
        <f>'[1]Pop'!D160</f>
        <v>131.028</v>
      </c>
      <c r="C20" s="169">
        <v>958</v>
      </c>
      <c r="D20" s="169">
        <v>4</v>
      </c>
      <c r="E20" s="169">
        <v>724</v>
      </c>
      <c r="F20" s="169">
        <f t="shared" si="3"/>
        <v>1686</v>
      </c>
      <c r="G20" s="169">
        <v>2</v>
      </c>
      <c r="H20" s="169">
        <f t="shared" si="0"/>
        <v>1041</v>
      </c>
      <c r="I20" s="169">
        <v>615</v>
      </c>
      <c r="J20" s="169">
        <v>28</v>
      </c>
      <c r="K20" s="169">
        <f t="shared" si="4"/>
        <v>7.69301218060262</v>
      </c>
      <c r="L20" s="169">
        <f t="shared" si="1"/>
        <v>4.615807308361572</v>
      </c>
      <c r="M20" s="66" t="str">
        <f t="shared" si="2"/>
        <v>-</v>
      </c>
    </row>
    <row r="21" spans="1:13" ht="12" customHeight="1">
      <c r="A21" s="22">
        <v>1940</v>
      </c>
      <c r="B21" s="113">
        <f>'[1]Pop'!D161</f>
        <v>132.122</v>
      </c>
      <c r="C21" s="169">
        <v>1246</v>
      </c>
      <c r="D21" s="169">
        <v>12</v>
      </c>
      <c r="E21" s="169">
        <v>615</v>
      </c>
      <c r="F21" s="169">
        <f t="shared" si="3"/>
        <v>1873</v>
      </c>
      <c r="G21" s="169">
        <v>1</v>
      </c>
      <c r="H21" s="169">
        <f t="shared" si="0"/>
        <v>1041</v>
      </c>
      <c r="I21" s="169">
        <v>802</v>
      </c>
      <c r="J21" s="169">
        <v>29</v>
      </c>
      <c r="K21" s="169">
        <f t="shared" si="4"/>
        <v>7.901787741632733</v>
      </c>
      <c r="L21" s="169">
        <f t="shared" si="1"/>
        <v>4.741072644979639</v>
      </c>
      <c r="M21" s="66" t="str">
        <f t="shared" si="2"/>
        <v>-</v>
      </c>
    </row>
    <row r="22" spans="1:13" ht="12" customHeight="1">
      <c r="A22" s="28">
        <v>1941</v>
      </c>
      <c r="B22" s="111">
        <f>'[1]Pop'!D162</f>
        <v>133.402</v>
      </c>
      <c r="C22" s="170">
        <v>1183</v>
      </c>
      <c r="D22" s="170">
        <v>6</v>
      </c>
      <c r="E22" s="170">
        <v>802</v>
      </c>
      <c r="F22" s="170">
        <f t="shared" si="3"/>
        <v>1991</v>
      </c>
      <c r="G22" s="170">
        <v>4</v>
      </c>
      <c r="H22" s="170">
        <f t="shared" si="0"/>
        <v>1197</v>
      </c>
      <c r="I22" s="170">
        <v>760</v>
      </c>
      <c r="J22" s="170">
        <v>30</v>
      </c>
      <c r="K22" s="170">
        <f t="shared" si="4"/>
        <v>8.095830647216683</v>
      </c>
      <c r="L22" s="170">
        <f t="shared" si="1"/>
        <v>4.85749838833001</v>
      </c>
      <c r="M22" s="67" t="str">
        <f t="shared" si="2"/>
        <v>-</v>
      </c>
    </row>
    <row r="23" spans="1:13" ht="12" customHeight="1">
      <c r="A23" s="28">
        <v>1942</v>
      </c>
      <c r="B23" s="111">
        <f>'[1]Pop'!D163</f>
        <v>134.86</v>
      </c>
      <c r="C23" s="170">
        <v>1343</v>
      </c>
      <c r="D23" s="170">
        <v>10</v>
      </c>
      <c r="E23" s="170">
        <v>760</v>
      </c>
      <c r="F23" s="170">
        <f t="shared" si="3"/>
        <v>2113</v>
      </c>
      <c r="G23" s="170">
        <v>4</v>
      </c>
      <c r="H23" s="170">
        <f t="shared" si="0"/>
        <v>1189</v>
      </c>
      <c r="I23" s="170">
        <v>884</v>
      </c>
      <c r="J23" s="170">
        <v>36</v>
      </c>
      <c r="K23" s="170">
        <f t="shared" si="4"/>
        <v>9.609965890553164</v>
      </c>
      <c r="L23" s="170">
        <f t="shared" si="1"/>
        <v>5.7659795343318985</v>
      </c>
      <c r="M23" s="67" t="str">
        <f t="shared" si="2"/>
        <v>-</v>
      </c>
    </row>
    <row r="24" spans="1:13" ht="12" customHeight="1">
      <c r="A24" s="28">
        <v>1943</v>
      </c>
      <c r="B24" s="111">
        <f>'[1]Pop'!D164</f>
        <v>136.739</v>
      </c>
      <c r="C24" s="170">
        <v>1140</v>
      </c>
      <c r="D24" s="170">
        <v>81</v>
      </c>
      <c r="E24" s="170">
        <v>884</v>
      </c>
      <c r="F24" s="170">
        <f t="shared" si="3"/>
        <v>2105</v>
      </c>
      <c r="G24" s="170">
        <v>4</v>
      </c>
      <c r="H24" s="170">
        <f t="shared" si="0"/>
        <v>1337</v>
      </c>
      <c r="I24" s="170">
        <v>719</v>
      </c>
      <c r="J24" s="170">
        <v>45</v>
      </c>
      <c r="K24" s="170">
        <f t="shared" si="4"/>
        <v>11.847388089718368</v>
      </c>
      <c r="L24" s="170">
        <f t="shared" si="1"/>
        <v>7.108432853831021</v>
      </c>
      <c r="M24" s="67" t="str">
        <f t="shared" si="2"/>
        <v>-</v>
      </c>
    </row>
    <row r="25" spans="1:13" ht="12" customHeight="1">
      <c r="A25" s="28">
        <v>1944</v>
      </c>
      <c r="B25" s="111">
        <f>'[1]Pop'!D165</f>
        <v>138.397</v>
      </c>
      <c r="C25" s="170">
        <v>1149</v>
      </c>
      <c r="D25" s="170">
        <v>84</v>
      </c>
      <c r="E25" s="170">
        <v>719</v>
      </c>
      <c r="F25" s="170">
        <f t="shared" si="3"/>
        <v>1952</v>
      </c>
      <c r="G25" s="170">
        <v>4</v>
      </c>
      <c r="H25" s="170">
        <f t="shared" si="0"/>
        <v>1128</v>
      </c>
      <c r="I25" s="170">
        <v>784</v>
      </c>
      <c r="J25" s="170">
        <v>36</v>
      </c>
      <c r="K25" s="170">
        <f t="shared" si="4"/>
        <v>9.36436483449786</v>
      </c>
      <c r="L25" s="170">
        <f t="shared" si="1"/>
        <v>5.618618900698715</v>
      </c>
      <c r="M25" s="67" t="str">
        <f t="shared" si="2"/>
        <v>-</v>
      </c>
    </row>
    <row r="26" spans="1:13" ht="12" customHeight="1">
      <c r="A26" s="28">
        <v>1945</v>
      </c>
      <c r="B26" s="111">
        <f>'[1]Pop'!D166</f>
        <v>139.928</v>
      </c>
      <c r="C26" s="170">
        <v>1524</v>
      </c>
      <c r="D26" s="170">
        <v>56</v>
      </c>
      <c r="E26" s="170">
        <v>784</v>
      </c>
      <c r="F26" s="170">
        <f t="shared" si="3"/>
        <v>2364</v>
      </c>
      <c r="G26" s="170">
        <v>9</v>
      </c>
      <c r="H26" s="170">
        <f t="shared" si="0"/>
        <v>1254</v>
      </c>
      <c r="I26" s="170">
        <v>1059</v>
      </c>
      <c r="J26" s="170">
        <v>42</v>
      </c>
      <c r="K26" s="170">
        <f t="shared" si="4"/>
        <v>10.80555714367389</v>
      </c>
      <c r="L26" s="170">
        <f t="shared" si="1"/>
        <v>6.483334286204334</v>
      </c>
      <c r="M26" s="67" t="str">
        <f t="shared" si="2"/>
        <v>-</v>
      </c>
    </row>
    <row r="27" spans="1:13" ht="12" customHeight="1">
      <c r="A27" s="22">
        <v>1946</v>
      </c>
      <c r="B27" s="113">
        <f>'[1]Pop'!D167</f>
        <v>141.389</v>
      </c>
      <c r="C27" s="169">
        <v>1478</v>
      </c>
      <c r="D27" s="169">
        <v>4</v>
      </c>
      <c r="E27" s="169">
        <v>1059</v>
      </c>
      <c r="F27" s="169">
        <f t="shared" si="3"/>
        <v>2541</v>
      </c>
      <c r="G27" s="169">
        <v>29</v>
      </c>
      <c r="H27" s="169">
        <f t="shared" si="0"/>
        <v>1548</v>
      </c>
      <c r="I27" s="169">
        <v>925</v>
      </c>
      <c r="J27" s="169">
        <v>39</v>
      </c>
      <c r="K27" s="169">
        <f t="shared" si="4"/>
        <v>9.930051135519737</v>
      </c>
      <c r="L27" s="169">
        <f t="shared" si="1"/>
        <v>5.9580306813118415</v>
      </c>
      <c r="M27" s="66" t="str">
        <f t="shared" si="2"/>
        <v>-</v>
      </c>
    </row>
    <row r="28" spans="1:13" ht="12" customHeight="1">
      <c r="A28" s="22">
        <v>1947</v>
      </c>
      <c r="B28" s="113">
        <f>'[1]Pop'!D168</f>
        <v>144.126</v>
      </c>
      <c r="C28" s="169">
        <v>1176</v>
      </c>
      <c r="D28" s="169">
        <v>1</v>
      </c>
      <c r="E28" s="169">
        <v>925</v>
      </c>
      <c r="F28" s="169">
        <f t="shared" si="3"/>
        <v>2102</v>
      </c>
      <c r="G28" s="169">
        <v>12</v>
      </c>
      <c r="H28" s="169">
        <f t="shared" si="0"/>
        <v>1280</v>
      </c>
      <c r="I28" s="169">
        <v>770</v>
      </c>
      <c r="J28" s="169">
        <v>40</v>
      </c>
      <c r="K28" s="169">
        <f t="shared" si="4"/>
        <v>9.991257649556637</v>
      </c>
      <c r="L28" s="169">
        <f t="shared" si="1"/>
        <v>5.994754589733982</v>
      </c>
      <c r="M28" s="66" t="str">
        <f t="shared" si="2"/>
        <v>-</v>
      </c>
    </row>
    <row r="29" spans="1:13" ht="12" customHeight="1">
      <c r="A29" s="22">
        <v>1948</v>
      </c>
      <c r="B29" s="113">
        <f>'[1]Pop'!D169</f>
        <v>146.631</v>
      </c>
      <c r="C29" s="169">
        <v>1450</v>
      </c>
      <c r="D29" s="169">
        <v>13</v>
      </c>
      <c r="E29" s="169">
        <v>770</v>
      </c>
      <c r="F29" s="169">
        <f t="shared" si="3"/>
        <v>2233</v>
      </c>
      <c r="G29" s="169">
        <v>18</v>
      </c>
      <c r="H29" s="169">
        <f t="shared" si="0"/>
        <v>1225</v>
      </c>
      <c r="I29" s="169">
        <v>953</v>
      </c>
      <c r="J29" s="169">
        <v>37</v>
      </c>
      <c r="K29" s="169">
        <f t="shared" si="4"/>
        <v>9.084027252081755</v>
      </c>
      <c r="L29" s="169">
        <f t="shared" si="1"/>
        <v>5.450416351249053</v>
      </c>
      <c r="M29" s="66" t="str">
        <f t="shared" si="2"/>
        <v>-</v>
      </c>
    </row>
    <row r="30" spans="1:13" ht="12" customHeight="1">
      <c r="A30" s="22">
        <v>1949</v>
      </c>
      <c r="B30" s="113">
        <f>'[1]Pop'!D170</f>
        <v>149.188</v>
      </c>
      <c r="C30" s="169">
        <v>1220</v>
      </c>
      <c r="D30" s="169">
        <v>17</v>
      </c>
      <c r="E30" s="169">
        <v>953</v>
      </c>
      <c r="F30" s="169">
        <f t="shared" si="3"/>
        <v>2190</v>
      </c>
      <c r="G30" s="169">
        <v>25</v>
      </c>
      <c r="H30" s="169">
        <f t="shared" si="0"/>
        <v>1306</v>
      </c>
      <c r="I30" s="169">
        <v>826</v>
      </c>
      <c r="J30" s="169">
        <v>33</v>
      </c>
      <c r="K30" s="169">
        <f t="shared" si="4"/>
        <v>7.963106952301794</v>
      </c>
      <c r="L30" s="169">
        <f t="shared" si="1"/>
        <v>4.777864171381076</v>
      </c>
      <c r="M30" s="66" t="str">
        <f t="shared" si="2"/>
        <v>-</v>
      </c>
    </row>
    <row r="31" spans="1:13" ht="12" customHeight="1">
      <c r="A31" s="22">
        <v>1950</v>
      </c>
      <c r="B31" s="113">
        <f>'[1]Pop'!D171</f>
        <v>151.684</v>
      </c>
      <c r="C31" s="169">
        <v>1369</v>
      </c>
      <c r="D31" s="169">
        <v>20</v>
      </c>
      <c r="E31" s="169">
        <v>826</v>
      </c>
      <c r="F31" s="169">
        <f t="shared" si="3"/>
        <v>2215</v>
      </c>
      <c r="G31" s="169">
        <v>5</v>
      </c>
      <c r="H31" s="169">
        <f t="shared" si="0"/>
        <v>1257</v>
      </c>
      <c r="I31" s="169">
        <v>921</v>
      </c>
      <c r="J31" s="169">
        <v>32</v>
      </c>
      <c r="K31" s="169">
        <f t="shared" si="4"/>
        <v>7.59473642572717</v>
      </c>
      <c r="L31" s="169">
        <f t="shared" si="1"/>
        <v>4.556841855436302</v>
      </c>
      <c r="M31" s="66" t="str">
        <f t="shared" si="2"/>
        <v>-</v>
      </c>
    </row>
    <row r="32" spans="1:13" ht="12" customHeight="1">
      <c r="A32" s="28">
        <v>1951</v>
      </c>
      <c r="B32" s="111">
        <f>'[1]Pop'!D172</f>
        <v>154.287</v>
      </c>
      <c r="C32" s="170">
        <v>1278</v>
      </c>
      <c r="D32" s="170">
        <v>52</v>
      </c>
      <c r="E32" s="170">
        <v>921</v>
      </c>
      <c r="F32" s="170">
        <f t="shared" si="3"/>
        <v>2251</v>
      </c>
      <c r="G32" s="170">
        <v>6</v>
      </c>
      <c r="H32" s="170">
        <f t="shared" si="0"/>
        <v>1322</v>
      </c>
      <c r="I32" s="170">
        <v>890</v>
      </c>
      <c r="J32" s="170">
        <v>33</v>
      </c>
      <c r="K32" s="170">
        <f t="shared" si="4"/>
        <v>7.699935833868051</v>
      </c>
      <c r="L32" s="170">
        <f t="shared" si="1"/>
        <v>4.61996150032083</v>
      </c>
      <c r="M32" s="67" t="str">
        <f t="shared" si="2"/>
        <v>-</v>
      </c>
    </row>
    <row r="33" spans="1:13" ht="12" customHeight="1">
      <c r="A33" s="28">
        <v>1952</v>
      </c>
      <c r="B33" s="111">
        <f>'[1]Pop'!D173</f>
        <v>156.954</v>
      </c>
      <c r="C33" s="170">
        <v>1217</v>
      </c>
      <c r="D33" s="170">
        <v>68</v>
      </c>
      <c r="E33" s="170">
        <v>890</v>
      </c>
      <c r="F33" s="170">
        <f t="shared" si="3"/>
        <v>2175</v>
      </c>
      <c r="G33" s="170">
        <v>4</v>
      </c>
      <c r="H33" s="170">
        <f t="shared" si="0"/>
        <v>1300</v>
      </c>
      <c r="I33" s="170">
        <v>838</v>
      </c>
      <c r="J33" s="170">
        <v>33</v>
      </c>
      <c r="K33" s="170">
        <f t="shared" si="4"/>
        <v>7.569096678007568</v>
      </c>
      <c r="L33" s="170">
        <f t="shared" si="1"/>
        <v>4.5414580068045405</v>
      </c>
      <c r="M33" s="67" t="str">
        <f t="shared" si="2"/>
        <v>-</v>
      </c>
    </row>
    <row r="34" spans="1:13" ht="12" customHeight="1">
      <c r="A34" s="28">
        <v>1953</v>
      </c>
      <c r="B34" s="111">
        <f>'[1]Pop'!D174</f>
        <v>159.565</v>
      </c>
      <c r="C34" s="170">
        <v>1153</v>
      </c>
      <c r="D34" s="170">
        <v>89</v>
      </c>
      <c r="E34" s="170">
        <v>838</v>
      </c>
      <c r="F34" s="170">
        <f t="shared" si="3"/>
        <v>2080</v>
      </c>
      <c r="G34" s="170">
        <v>5</v>
      </c>
      <c r="H34" s="170">
        <f t="shared" si="0"/>
        <v>1233</v>
      </c>
      <c r="I34" s="170">
        <v>808</v>
      </c>
      <c r="J34" s="170">
        <v>34</v>
      </c>
      <c r="K34" s="170">
        <f t="shared" si="4"/>
        <v>7.6708551374048195</v>
      </c>
      <c r="L34" s="170">
        <f t="shared" si="1"/>
        <v>4.602513082442892</v>
      </c>
      <c r="M34" s="67" t="str">
        <f t="shared" si="2"/>
        <v>-</v>
      </c>
    </row>
    <row r="35" spans="1:13" ht="12" customHeight="1">
      <c r="A35" s="28">
        <v>1954</v>
      </c>
      <c r="B35" s="111">
        <f>'[1]Pop'!D175</f>
        <v>162.391</v>
      </c>
      <c r="C35" s="170">
        <v>1410</v>
      </c>
      <c r="D35" s="170">
        <v>34</v>
      </c>
      <c r="E35" s="170">
        <v>808</v>
      </c>
      <c r="F35" s="170">
        <f t="shared" si="3"/>
        <v>2252</v>
      </c>
      <c r="G35" s="170">
        <v>4</v>
      </c>
      <c r="H35" s="170">
        <f t="shared" si="0"/>
        <v>1247</v>
      </c>
      <c r="I35" s="170">
        <v>967</v>
      </c>
      <c r="J35" s="170">
        <v>34</v>
      </c>
      <c r="K35" s="170">
        <f t="shared" si="4"/>
        <v>7.537363523840607</v>
      </c>
      <c r="L35" s="170">
        <f t="shared" si="1"/>
        <v>4.522418114304364</v>
      </c>
      <c r="M35" s="67" t="str">
        <f t="shared" si="2"/>
        <v>-</v>
      </c>
    </row>
    <row r="36" spans="1:13" ht="12" customHeight="1">
      <c r="A36" s="28">
        <v>1955</v>
      </c>
      <c r="B36" s="111">
        <f>'[1]Pop'!D176</f>
        <v>165.275</v>
      </c>
      <c r="C36" s="170">
        <v>1496</v>
      </c>
      <c r="D36" s="170">
        <v>10</v>
      </c>
      <c r="E36" s="170">
        <v>967</v>
      </c>
      <c r="F36" s="170">
        <f t="shared" si="3"/>
        <v>2473</v>
      </c>
      <c r="G36" s="170">
        <v>27</v>
      </c>
      <c r="H36" s="170">
        <f t="shared" si="0"/>
        <v>1372</v>
      </c>
      <c r="I36" s="170">
        <v>1039</v>
      </c>
      <c r="J36" s="170">
        <v>35</v>
      </c>
      <c r="K36" s="170">
        <f t="shared" si="4"/>
        <v>7.623657540462865</v>
      </c>
      <c r="L36" s="170">
        <f t="shared" si="1"/>
        <v>4.574194524277719</v>
      </c>
      <c r="M36" s="67" t="str">
        <f t="shared" si="2"/>
        <v>-</v>
      </c>
    </row>
    <row r="37" spans="1:13" ht="12" customHeight="1">
      <c r="A37" s="22">
        <v>1956</v>
      </c>
      <c r="B37" s="113">
        <f>'[1]Pop'!D177</f>
        <v>168.221</v>
      </c>
      <c r="C37" s="169">
        <v>1151</v>
      </c>
      <c r="D37" s="169">
        <v>7</v>
      </c>
      <c r="E37" s="169">
        <v>1039</v>
      </c>
      <c r="F37" s="169">
        <f t="shared" si="3"/>
        <v>2197</v>
      </c>
      <c r="G37" s="169">
        <v>34</v>
      </c>
      <c r="H37" s="169">
        <f t="shared" si="0"/>
        <v>1338</v>
      </c>
      <c r="I37" s="169">
        <v>788</v>
      </c>
      <c r="J37" s="169">
        <v>37</v>
      </c>
      <c r="K37" s="169">
        <f t="shared" si="4"/>
        <v>7.918155283823066</v>
      </c>
      <c r="L37" s="169">
        <f t="shared" si="1"/>
        <v>4.750893170293839</v>
      </c>
      <c r="M37" s="66" t="str">
        <f t="shared" si="2"/>
        <v>-</v>
      </c>
    </row>
    <row r="38" spans="1:13" ht="12" customHeight="1">
      <c r="A38" s="22">
        <v>1957</v>
      </c>
      <c r="B38" s="113">
        <f>'[1]Pop'!D178</f>
        <v>171.274</v>
      </c>
      <c r="C38" s="169">
        <v>1290</v>
      </c>
      <c r="D38" s="169">
        <v>27</v>
      </c>
      <c r="E38" s="169">
        <v>788</v>
      </c>
      <c r="F38" s="169">
        <f t="shared" si="3"/>
        <v>2105</v>
      </c>
      <c r="G38" s="169">
        <v>22</v>
      </c>
      <c r="H38" s="169">
        <f t="shared" si="0"/>
        <v>1120</v>
      </c>
      <c r="I38" s="169">
        <v>925</v>
      </c>
      <c r="J38" s="169">
        <v>38</v>
      </c>
      <c r="K38" s="169">
        <f t="shared" si="4"/>
        <v>7.987201793617245</v>
      </c>
      <c r="L38" s="169">
        <f t="shared" si="1"/>
        <v>4.792321076170347</v>
      </c>
      <c r="M38" s="66" t="str">
        <f t="shared" si="2"/>
        <v>-</v>
      </c>
    </row>
    <row r="39" spans="1:13" ht="12" customHeight="1">
      <c r="A39" s="22">
        <v>1958</v>
      </c>
      <c r="B39" s="113">
        <f>'[1]Pop'!D179</f>
        <v>174.141</v>
      </c>
      <c r="C39" s="169">
        <v>1401</v>
      </c>
      <c r="D39" s="169">
        <v>11</v>
      </c>
      <c r="E39" s="169">
        <v>925</v>
      </c>
      <c r="F39" s="169">
        <f t="shared" si="3"/>
        <v>2337</v>
      </c>
      <c r="G39" s="169">
        <v>27</v>
      </c>
      <c r="H39" s="169">
        <f t="shared" si="0"/>
        <v>1230</v>
      </c>
      <c r="I39" s="169">
        <v>1039</v>
      </c>
      <c r="J39" s="169">
        <v>41</v>
      </c>
      <c r="K39" s="169">
        <f t="shared" si="4"/>
        <v>8.47589022688511</v>
      </c>
      <c r="L39" s="169">
        <f t="shared" si="1"/>
        <v>5.0855341361310655</v>
      </c>
      <c r="M39" s="66" t="str">
        <f t="shared" si="2"/>
        <v>-</v>
      </c>
    </row>
    <row r="40" spans="1:13" ht="12" customHeight="1">
      <c r="A40" s="22">
        <v>1959</v>
      </c>
      <c r="B40" s="113">
        <f>'[1]Pop'!D180</f>
        <v>177.073</v>
      </c>
      <c r="C40" s="169">
        <v>1050</v>
      </c>
      <c r="D40" s="169">
        <v>2</v>
      </c>
      <c r="E40" s="169">
        <v>1039</v>
      </c>
      <c r="F40" s="169">
        <f t="shared" si="3"/>
        <v>2091</v>
      </c>
      <c r="G40" s="169">
        <v>48</v>
      </c>
      <c r="H40" s="169">
        <f t="shared" si="0"/>
        <v>1236</v>
      </c>
      <c r="I40" s="169">
        <v>765</v>
      </c>
      <c r="J40" s="169">
        <v>42</v>
      </c>
      <c r="K40" s="169">
        <f t="shared" si="4"/>
        <v>8.538851208258741</v>
      </c>
      <c r="L40" s="169">
        <f t="shared" si="1"/>
        <v>5.123310724955244</v>
      </c>
      <c r="M40" s="66" t="str">
        <f t="shared" si="2"/>
        <v>-</v>
      </c>
    </row>
    <row r="41" spans="1:13" ht="12" customHeight="1">
      <c r="A41" s="22">
        <v>1960</v>
      </c>
      <c r="B41" s="113">
        <f>'[1]Pop'!B181</f>
        <v>179.386</v>
      </c>
      <c r="C41" s="169">
        <v>1153</v>
      </c>
      <c r="D41" s="169">
        <v>1</v>
      </c>
      <c r="E41" s="169">
        <v>765</v>
      </c>
      <c r="F41" s="169">
        <f t="shared" si="3"/>
        <v>1919</v>
      </c>
      <c r="G41" s="169">
        <v>35</v>
      </c>
      <c r="H41" s="169">
        <f t="shared" si="0"/>
        <v>990</v>
      </c>
      <c r="I41" s="169">
        <v>851</v>
      </c>
      <c r="J41" s="169">
        <v>43</v>
      </c>
      <c r="K41" s="169">
        <f t="shared" si="4"/>
        <v>8.629435964902502</v>
      </c>
      <c r="L41" s="169">
        <f t="shared" si="1"/>
        <v>5.177661578941501</v>
      </c>
      <c r="M41" s="66" t="str">
        <f t="shared" si="2"/>
        <v>-</v>
      </c>
    </row>
    <row r="42" spans="1:13" ht="12" customHeight="1">
      <c r="A42" s="28">
        <v>1961</v>
      </c>
      <c r="B42" s="111">
        <f>'[1]Pop'!B182</f>
        <v>182.287</v>
      </c>
      <c r="C42" s="170">
        <v>1010</v>
      </c>
      <c r="D42" s="170">
        <v>1</v>
      </c>
      <c r="E42" s="170">
        <v>851</v>
      </c>
      <c r="F42" s="170">
        <f t="shared" si="3"/>
        <v>1862</v>
      </c>
      <c r="G42" s="170">
        <v>20</v>
      </c>
      <c r="H42" s="170">
        <f t="shared" si="0"/>
        <v>1024</v>
      </c>
      <c r="I42" s="170">
        <v>774</v>
      </c>
      <c r="J42" s="170">
        <v>44</v>
      </c>
      <c r="K42" s="170">
        <f t="shared" si="4"/>
        <v>8.689593882174812</v>
      </c>
      <c r="L42" s="170">
        <f t="shared" si="1"/>
        <v>5.2137563293048865</v>
      </c>
      <c r="M42" s="67" t="str">
        <f t="shared" si="2"/>
        <v>-</v>
      </c>
    </row>
    <row r="43" spans="1:13" ht="12" customHeight="1">
      <c r="A43" s="28">
        <v>1962</v>
      </c>
      <c r="B43" s="111">
        <f>'[1]Pop'!B183</f>
        <v>185.242</v>
      </c>
      <c r="C43" s="170">
        <v>1012</v>
      </c>
      <c r="D43" s="170">
        <v>2</v>
      </c>
      <c r="E43" s="170">
        <v>774</v>
      </c>
      <c r="F43" s="170">
        <f t="shared" si="3"/>
        <v>1788</v>
      </c>
      <c r="G43" s="170">
        <v>30</v>
      </c>
      <c r="H43" s="170">
        <f t="shared" si="0"/>
        <v>947</v>
      </c>
      <c r="I43" s="170">
        <v>766</v>
      </c>
      <c r="J43" s="170">
        <v>45</v>
      </c>
      <c r="K43" s="170">
        <f t="shared" si="4"/>
        <v>8.745316936763802</v>
      </c>
      <c r="L43" s="170">
        <f t="shared" si="1"/>
        <v>5.24719016205828</v>
      </c>
      <c r="M43" s="67" t="str">
        <f t="shared" si="2"/>
        <v>-</v>
      </c>
    </row>
    <row r="44" spans="1:13" ht="12" customHeight="1">
      <c r="A44" s="28">
        <v>1963</v>
      </c>
      <c r="B44" s="111">
        <f>'[1]Pop'!B184</f>
        <v>188.013</v>
      </c>
      <c r="C44" s="170">
        <v>966</v>
      </c>
      <c r="D44" s="170">
        <v>5</v>
      </c>
      <c r="E44" s="170">
        <v>766</v>
      </c>
      <c r="F44" s="170">
        <f t="shared" si="3"/>
        <v>1737</v>
      </c>
      <c r="G44" s="170">
        <v>11</v>
      </c>
      <c r="H44" s="170">
        <f t="shared" si="0"/>
        <v>917</v>
      </c>
      <c r="I44" s="170">
        <v>763</v>
      </c>
      <c r="J44" s="170">
        <v>46</v>
      </c>
      <c r="K44" s="170">
        <f t="shared" si="4"/>
        <v>8.807901581273635</v>
      </c>
      <c r="L44" s="170">
        <f t="shared" si="1"/>
        <v>5.28474094876418</v>
      </c>
      <c r="M44" s="67" t="str">
        <f t="shared" si="2"/>
        <v>-</v>
      </c>
    </row>
    <row r="45" spans="1:13" ht="12" customHeight="1">
      <c r="A45" s="28">
        <v>1964</v>
      </c>
      <c r="B45" s="111">
        <f>'[1]Pop'!B185</f>
        <v>190.668</v>
      </c>
      <c r="C45" s="170">
        <v>852</v>
      </c>
      <c r="D45" s="170">
        <v>3</v>
      </c>
      <c r="E45" s="170">
        <v>763</v>
      </c>
      <c r="F45" s="170">
        <f t="shared" si="3"/>
        <v>1618</v>
      </c>
      <c r="G45" s="170">
        <v>5</v>
      </c>
      <c r="H45" s="170">
        <f t="shared" si="0"/>
        <v>875</v>
      </c>
      <c r="I45" s="170">
        <v>692</v>
      </c>
      <c r="J45" s="170">
        <v>46</v>
      </c>
      <c r="K45" s="170">
        <f t="shared" si="4"/>
        <v>8.685253949273083</v>
      </c>
      <c r="L45" s="170">
        <f t="shared" si="1"/>
        <v>5.211152369563849</v>
      </c>
      <c r="M45" s="67" t="str">
        <f t="shared" si="2"/>
        <v>-</v>
      </c>
    </row>
    <row r="46" spans="1:13" ht="12" customHeight="1">
      <c r="A46" s="28">
        <v>1965</v>
      </c>
      <c r="B46" s="111">
        <f>'[1]Pop'!B186</f>
        <v>193.223</v>
      </c>
      <c r="C46" s="170">
        <v>930</v>
      </c>
      <c r="D46" s="170">
        <v>4</v>
      </c>
      <c r="E46" s="170">
        <v>692</v>
      </c>
      <c r="F46" s="170">
        <f t="shared" si="3"/>
        <v>1626</v>
      </c>
      <c r="G46" s="170">
        <v>34</v>
      </c>
      <c r="H46" s="170">
        <f t="shared" si="0"/>
        <v>1169</v>
      </c>
      <c r="I46" s="170">
        <v>378</v>
      </c>
      <c r="J46" s="170">
        <v>45</v>
      </c>
      <c r="K46" s="170">
        <f t="shared" si="4"/>
        <v>8.384095061146965</v>
      </c>
      <c r="L46" s="170">
        <f t="shared" si="1"/>
        <v>5.030457036688179</v>
      </c>
      <c r="M46" s="67" t="str">
        <f t="shared" si="2"/>
        <v>-</v>
      </c>
    </row>
    <row r="47" spans="1:13" ht="12" customHeight="1">
      <c r="A47" s="22">
        <v>1966</v>
      </c>
      <c r="B47" s="113">
        <f>'[1]Pop'!B187</f>
        <v>195.539</v>
      </c>
      <c r="C47" s="169">
        <v>803</v>
      </c>
      <c r="D47" s="169">
        <v>4</v>
      </c>
      <c r="E47" s="169">
        <v>378</v>
      </c>
      <c r="F47" s="169">
        <f t="shared" si="3"/>
        <v>1185</v>
      </c>
      <c r="G47" s="169">
        <v>22</v>
      </c>
      <c r="H47" s="169">
        <f t="shared" si="0"/>
        <v>801</v>
      </c>
      <c r="I47" s="169">
        <v>317</v>
      </c>
      <c r="J47" s="169">
        <v>45</v>
      </c>
      <c r="K47" s="169">
        <f t="shared" si="4"/>
        <v>8.284792292074728</v>
      </c>
      <c r="L47" s="169">
        <f t="shared" si="1"/>
        <v>4.9708753752448365</v>
      </c>
      <c r="M47" s="66" t="str">
        <f t="shared" si="2"/>
        <v>-</v>
      </c>
    </row>
    <row r="48" spans="1:13" ht="12" customHeight="1">
      <c r="A48" s="22">
        <v>1967</v>
      </c>
      <c r="B48" s="113">
        <f>'[1]Pop'!B188</f>
        <v>197.736</v>
      </c>
      <c r="C48" s="169">
        <v>794</v>
      </c>
      <c r="D48" s="169">
        <v>3</v>
      </c>
      <c r="E48" s="169">
        <v>317</v>
      </c>
      <c r="F48" s="169">
        <f t="shared" si="3"/>
        <v>1114</v>
      </c>
      <c r="G48" s="169">
        <v>11</v>
      </c>
      <c r="H48" s="169">
        <f t="shared" si="0"/>
        <v>743</v>
      </c>
      <c r="I48" s="169">
        <v>316</v>
      </c>
      <c r="J48" s="169">
        <v>44</v>
      </c>
      <c r="K48" s="169">
        <f t="shared" si="4"/>
        <v>8.01068090787717</v>
      </c>
      <c r="L48" s="169">
        <f t="shared" si="1"/>
        <v>4.806408544726302</v>
      </c>
      <c r="M48" s="66" t="str">
        <f t="shared" si="2"/>
        <v>-</v>
      </c>
    </row>
    <row r="49" spans="1:13" ht="12" customHeight="1">
      <c r="A49" s="22">
        <v>1968</v>
      </c>
      <c r="B49" s="113">
        <f>'[1]Pop'!B189</f>
        <v>199.808</v>
      </c>
      <c r="C49" s="169">
        <v>951</v>
      </c>
      <c r="D49" s="169">
        <v>2</v>
      </c>
      <c r="E49" s="169">
        <v>316</v>
      </c>
      <c r="F49" s="169">
        <f t="shared" si="3"/>
        <v>1269</v>
      </c>
      <c r="G49" s="169">
        <v>8</v>
      </c>
      <c r="H49" s="169">
        <f t="shared" si="0"/>
        <v>793</v>
      </c>
      <c r="I49" s="169">
        <v>424</v>
      </c>
      <c r="J49" s="169">
        <v>44</v>
      </c>
      <c r="K49" s="169">
        <f t="shared" si="4"/>
        <v>7.927610506085843</v>
      </c>
      <c r="L49" s="169">
        <f t="shared" si="1"/>
        <v>4.756566303651506</v>
      </c>
      <c r="M49" s="66" t="str">
        <f t="shared" si="2"/>
        <v>-</v>
      </c>
    </row>
    <row r="50" spans="1:13" ht="12" customHeight="1">
      <c r="A50" s="22">
        <v>1969</v>
      </c>
      <c r="B50" s="113">
        <f>'[1]Pop'!B190</f>
        <v>201.76</v>
      </c>
      <c r="C50" s="169">
        <v>966</v>
      </c>
      <c r="D50" s="169">
        <v>2</v>
      </c>
      <c r="E50" s="169">
        <v>424</v>
      </c>
      <c r="F50" s="169">
        <f t="shared" si="3"/>
        <v>1392</v>
      </c>
      <c r="G50" s="169">
        <v>5</v>
      </c>
      <c r="H50" s="169">
        <f t="shared" si="0"/>
        <v>794</v>
      </c>
      <c r="I50" s="169">
        <v>548</v>
      </c>
      <c r="J50" s="169">
        <v>45</v>
      </c>
      <c r="K50" s="169">
        <f t="shared" si="4"/>
        <v>8.02934179222839</v>
      </c>
      <c r="L50" s="169">
        <f t="shared" si="1"/>
        <v>4.817605075337034</v>
      </c>
      <c r="M50" s="66" t="str">
        <f t="shared" si="2"/>
        <v>-</v>
      </c>
    </row>
    <row r="51" spans="1:13" ht="12" customHeight="1">
      <c r="A51" s="22">
        <v>1970</v>
      </c>
      <c r="B51" s="113">
        <f>'[1]Pop'!B191</f>
        <v>203.849</v>
      </c>
      <c r="C51" s="169">
        <v>915</v>
      </c>
      <c r="D51" s="169">
        <v>2</v>
      </c>
      <c r="E51" s="169">
        <v>548</v>
      </c>
      <c r="F51" s="169">
        <f t="shared" si="3"/>
        <v>1465</v>
      </c>
      <c r="G51" s="169">
        <v>19</v>
      </c>
      <c r="H51" s="169">
        <f t="shared" si="0"/>
        <v>831</v>
      </c>
      <c r="I51" s="169">
        <v>570</v>
      </c>
      <c r="J51" s="169">
        <v>45</v>
      </c>
      <c r="K51" s="169">
        <f t="shared" si="4"/>
        <v>7.947058852385835</v>
      </c>
      <c r="L51" s="169">
        <f t="shared" si="1"/>
        <v>4.768235311431501</v>
      </c>
      <c r="M51" s="66" t="str">
        <f t="shared" si="2"/>
        <v>-</v>
      </c>
    </row>
    <row r="52" spans="1:13" ht="12" customHeight="1">
      <c r="A52" s="28">
        <v>1971</v>
      </c>
      <c r="B52" s="111">
        <f>'[1]Pop'!B192</f>
        <v>206.46599999999998</v>
      </c>
      <c r="C52" s="170">
        <v>878</v>
      </c>
      <c r="D52" s="170">
        <v>3</v>
      </c>
      <c r="E52" s="170">
        <v>570</v>
      </c>
      <c r="F52" s="170">
        <f t="shared" si="3"/>
        <v>1451</v>
      </c>
      <c r="G52" s="170">
        <v>21</v>
      </c>
      <c r="H52" s="170">
        <f t="shared" si="0"/>
        <v>788</v>
      </c>
      <c r="I52" s="170">
        <v>597</v>
      </c>
      <c r="J52" s="170">
        <v>45</v>
      </c>
      <c r="K52" s="170">
        <f t="shared" si="4"/>
        <v>7.8463282090029365</v>
      </c>
      <c r="L52" s="170">
        <f t="shared" si="1"/>
        <v>4.7077969254017615</v>
      </c>
      <c r="M52" s="67" t="str">
        <f t="shared" si="2"/>
        <v>-</v>
      </c>
    </row>
    <row r="53" spans="1:13" ht="12" customHeight="1">
      <c r="A53" s="28">
        <v>1972</v>
      </c>
      <c r="B53" s="111">
        <f>'[1]Pop'!B193</f>
        <v>208.917</v>
      </c>
      <c r="C53" s="170">
        <v>691</v>
      </c>
      <c r="D53" s="170">
        <v>3</v>
      </c>
      <c r="E53" s="170">
        <v>597</v>
      </c>
      <c r="F53" s="170">
        <f t="shared" si="3"/>
        <v>1291</v>
      </c>
      <c r="G53" s="170">
        <v>19</v>
      </c>
      <c r="H53" s="170">
        <f t="shared" si="0"/>
        <v>763</v>
      </c>
      <c r="I53" s="170">
        <v>463</v>
      </c>
      <c r="J53" s="170">
        <v>46</v>
      </c>
      <c r="K53" s="170">
        <f t="shared" si="4"/>
        <v>7.926592857450567</v>
      </c>
      <c r="L53" s="170">
        <f t="shared" si="1"/>
        <v>4.75595571447034</v>
      </c>
      <c r="M53" s="67" t="str">
        <f t="shared" si="2"/>
        <v>-</v>
      </c>
    </row>
    <row r="54" spans="1:13" ht="12" customHeight="1">
      <c r="A54" s="28">
        <v>1973</v>
      </c>
      <c r="B54" s="111">
        <f>'[1]Pop'!B194</f>
        <v>210.985</v>
      </c>
      <c r="C54" s="170">
        <v>659</v>
      </c>
      <c r="D54" s="170">
        <v>1E-09</v>
      </c>
      <c r="E54" s="170">
        <v>463</v>
      </c>
      <c r="F54" s="170">
        <f t="shared" si="3"/>
        <v>1122.000000001</v>
      </c>
      <c r="G54" s="170">
        <v>57</v>
      </c>
      <c r="H54" s="170">
        <f t="shared" si="0"/>
        <v>711.000000001</v>
      </c>
      <c r="I54" s="170">
        <v>308</v>
      </c>
      <c r="J54" s="170">
        <v>46</v>
      </c>
      <c r="K54" s="170">
        <f t="shared" si="4"/>
        <v>7.8488992108443725</v>
      </c>
      <c r="L54" s="170">
        <f t="shared" si="1"/>
        <v>4.709339526506623</v>
      </c>
      <c r="M54" s="67" t="str">
        <f t="shared" si="2"/>
        <v>-</v>
      </c>
    </row>
    <row r="55" spans="1:13" ht="12" customHeight="1">
      <c r="A55" s="28">
        <v>1974</v>
      </c>
      <c r="B55" s="111">
        <f>'[1]Pop'!B195</f>
        <v>212.932</v>
      </c>
      <c r="C55" s="170">
        <v>601</v>
      </c>
      <c r="D55" s="170">
        <v>1E-09</v>
      </c>
      <c r="E55" s="170">
        <v>308</v>
      </c>
      <c r="F55" s="170">
        <f t="shared" si="3"/>
        <v>909.000000001</v>
      </c>
      <c r="G55" s="170">
        <v>19</v>
      </c>
      <c r="H55" s="170">
        <f t="shared" si="0"/>
        <v>618.000000001</v>
      </c>
      <c r="I55" s="170">
        <v>225</v>
      </c>
      <c r="J55" s="170">
        <v>47</v>
      </c>
      <c r="K55" s="170">
        <f t="shared" si="4"/>
        <v>7.946198786467042</v>
      </c>
      <c r="L55" s="170">
        <f t="shared" si="1"/>
        <v>4.767719271880225</v>
      </c>
      <c r="M55" s="67" t="str">
        <f t="shared" si="2"/>
        <v>-</v>
      </c>
    </row>
    <row r="56" spans="1:13" ht="12" customHeight="1">
      <c r="A56" s="28">
        <v>1975</v>
      </c>
      <c r="B56" s="111">
        <f>'[1]Pop'!B196</f>
        <v>214.931</v>
      </c>
      <c r="C56" s="170">
        <v>638.96</v>
      </c>
      <c r="D56" s="170">
        <v>0.5131</v>
      </c>
      <c r="E56" s="170">
        <v>225</v>
      </c>
      <c r="F56" s="170">
        <f t="shared" si="3"/>
        <v>864.4731</v>
      </c>
      <c r="G56" s="170">
        <v>12.275</v>
      </c>
      <c r="H56" s="170">
        <f t="shared" si="0"/>
        <v>603.39979</v>
      </c>
      <c r="I56" s="170">
        <v>204.79831</v>
      </c>
      <c r="J56" s="170">
        <v>44</v>
      </c>
      <c r="K56" s="170">
        <f t="shared" si="4"/>
        <v>7.369807054356979</v>
      </c>
      <c r="L56" s="170">
        <f t="shared" si="1"/>
        <v>4.421884232614187</v>
      </c>
      <c r="M56" s="67" t="str">
        <f t="shared" si="2"/>
        <v>-</v>
      </c>
    </row>
    <row r="57" spans="1:13" ht="12" customHeight="1">
      <c r="A57" s="22">
        <v>1976</v>
      </c>
      <c r="B57" s="113">
        <f>'[1]Pop'!B197</f>
        <v>217.095</v>
      </c>
      <c r="C57" s="169">
        <v>540.441</v>
      </c>
      <c r="D57" s="169">
        <v>1.3649</v>
      </c>
      <c r="E57" s="169">
        <v>204.79831</v>
      </c>
      <c r="F57" s="169">
        <f t="shared" si="3"/>
        <v>746.6042100000001</v>
      </c>
      <c r="G57" s="169">
        <v>8.2947</v>
      </c>
      <c r="H57" s="169">
        <f t="shared" si="0"/>
        <v>531.5999</v>
      </c>
      <c r="I57" s="169">
        <v>164.30961</v>
      </c>
      <c r="J57" s="169">
        <v>42.4</v>
      </c>
      <c r="K57" s="169">
        <f t="shared" si="4"/>
        <v>7.031023284737097</v>
      </c>
      <c r="L57" s="169">
        <f t="shared" si="1"/>
        <v>4.2186139708422585</v>
      </c>
      <c r="M57" s="66" t="str">
        <f t="shared" si="2"/>
        <v>-</v>
      </c>
    </row>
    <row r="58" spans="1:13" ht="12" customHeight="1">
      <c r="A58" s="22">
        <v>1977</v>
      </c>
      <c r="B58" s="113">
        <f>'[1]Pop'!B198</f>
        <v>219.179</v>
      </c>
      <c r="C58" s="169">
        <v>752.774</v>
      </c>
      <c r="D58" s="169">
        <v>2.0859</v>
      </c>
      <c r="E58" s="169">
        <v>164.30961</v>
      </c>
      <c r="F58" s="169">
        <f t="shared" si="3"/>
        <v>919.1695100000001</v>
      </c>
      <c r="G58" s="169">
        <v>10.003</v>
      </c>
      <c r="H58" s="169">
        <f t="shared" si="0"/>
        <v>554.0999300000001</v>
      </c>
      <c r="I58" s="169">
        <v>313.06658</v>
      </c>
      <c r="J58" s="169">
        <v>42</v>
      </c>
      <c r="K58" s="169">
        <f t="shared" si="4"/>
        <v>6.898471112652215</v>
      </c>
      <c r="L58" s="169">
        <f t="shared" si="1"/>
        <v>4.139082667591329</v>
      </c>
      <c r="M58" s="66" t="str">
        <f t="shared" si="2"/>
        <v>-</v>
      </c>
    </row>
    <row r="59" spans="1:13" ht="12" customHeight="1">
      <c r="A59" s="22">
        <v>1978</v>
      </c>
      <c r="B59" s="113">
        <f>'[1]Pop'!B199</f>
        <v>221.47699999999998</v>
      </c>
      <c r="C59" s="169">
        <v>581.657</v>
      </c>
      <c r="D59" s="169">
        <v>0.6252</v>
      </c>
      <c r="E59" s="169">
        <v>313.06658</v>
      </c>
      <c r="F59" s="169">
        <f t="shared" si="3"/>
        <v>895.34878</v>
      </c>
      <c r="G59" s="169">
        <v>10.34</v>
      </c>
      <c r="H59" s="169">
        <f t="shared" si="0"/>
        <v>564.03878</v>
      </c>
      <c r="I59" s="169">
        <v>279.97</v>
      </c>
      <c r="J59" s="169">
        <v>41</v>
      </c>
      <c r="K59" s="169">
        <f t="shared" si="4"/>
        <v>6.664348894016084</v>
      </c>
      <c r="L59" s="169">
        <f t="shared" si="1"/>
        <v>3.99860933640965</v>
      </c>
      <c r="M59" s="66" t="str">
        <f t="shared" si="2"/>
        <v>-</v>
      </c>
    </row>
    <row r="60" spans="1:13" ht="12" customHeight="1">
      <c r="A60" s="22">
        <v>1979</v>
      </c>
      <c r="B60" s="113">
        <f>'[1]Pop'!B200</f>
        <v>223.865</v>
      </c>
      <c r="C60" s="169">
        <v>526.748</v>
      </c>
      <c r="D60" s="169">
        <v>0.7762</v>
      </c>
      <c r="E60" s="169">
        <v>279.97</v>
      </c>
      <c r="F60" s="169">
        <f t="shared" si="3"/>
        <v>807.4942000000001</v>
      </c>
      <c r="G60" s="169">
        <v>2.7576</v>
      </c>
      <c r="H60" s="169">
        <f t="shared" si="0"/>
        <v>527.60005</v>
      </c>
      <c r="I60" s="169">
        <v>236.43655</v>
      </c>
      <c r="J60" s="169">
        <v>40.7</v>
      </c>
      <c r="K60" s="169">
        <f t="shared" si="4"/>
        <v>6.545015969445871</v>
      </c>
      <c r="L60" s="169">
        <f t="shared" si="1"/>
        <v>3.9270095816675226</v>
      </c>
      <c r="M60" s="66" t="str">
        <f t="shared" si="2"/>
        <v>-</v>
      </c>
    </row>
    <row r="61" spans="1:13" ht="12" customHeight="1">
      <c r="A61" s="22">
        <v>1980</v>
      </c>
      <c r="B61" s="113">
        <f>'[1]Pop'!B201</f>
        <v>226.451</v>
      </c>
      <c r="C61" s="169">
        <v>458.792</v>
      </c>
      <c r="D61" s="169">
        <v>1.1319</v>
      </c>
      <c r="E61" s="169">
        <v>236.43655</v>
      </c>
      <c r="F61" s="169">
        <f t="shared" si="3"/>
        <v>696.3604499999999</v>
      </c>
      <c r="G61" s="169">
        <v>8.8395</v>
      </c>
      <c r="H61" s="169">
        <f t="shared" si="0"/>
        <v>469.50001999999984</v>
      </c>
      <c r="I61" s="169">
        <v>177.02093</v>
      </c>
      <c r="J61" s="169">
        <v>41</v>
      </c>
      <c r="K61" s="169">
        <f t="shared" si="4"/>
        <v>6.517966359168208</v>
      </c>
      <c r="L61" s="169">
        <f t="shared" si="1"/>
        <v>3.910779815500925</v>
      </c>
      <c r="M61" s="66" t="str">
        <f t="shared" si="2"/>
        <v>-</v>
      </c>
    </row>
    <row r="62" spans="1:13" ht="12" customHeight="1">
      <c r="A62" s="28">
        <v>1981</v>
      </c>
      <c r="B62" s="111">
        <f>'[1]Pop'!B202</f>
        <v>228.937</v>
      </c>
      <c r="C62" s="170">
        <v>509.529</v>
      </c>
      <c r="D62" s="170">
        <v>1.4841</v>
      </c>
      <c r="E62" s="170">
        <v>177.02093</v>
      </c>
      <c r="F62" s="170">
        <f t="shared" si="3"/>
        <v>688.03403</v>
      </c>
      <c r="G62" s="170">
        <v>2.6869</v>
      </c>
      <c r="H62" s="170">
        <f t="shared" si="0"/>
        <v>492.20002000000005</v>
      </c>
      <c r="I62" s="170">
        <v>151.94711</v>
      </c>
      <c r="J62" s="170">
        <v>41.2</v>
      </c>
      <c r="K62" s="170">
        <f t="shared" si="4"/>
        <v>6.478638227984118</v>
      </c>
      <c r="L62" s="170">
        <f t="shared" si="1"/>
        <v>3.8871829367904707</v>
      </c>
      <c r="M62" s="67" t="str">
        <f t="shared" si="2"/>
        <v>-</v>
      </c>
    </row>
    <row r="63" spans="1:13" ht="12" customHeight="1">
      <c r="A63" s="28">
        <v>1982</v>
      </c>
      <c r="B63" s="111">
        <f>'[1]Pop'!B203</f>
        <v>231.157</v>
      </c>
      <c r="C63" s="170">
        <v>592.63</v>
      </c>
      <c r="D63" s="170">
        <v>3.512</v>
      </c>
      <c r="E63" s="170">
        <v>151.94711</v>
      </c>
      <c r="F63" s="170">
        <f t="shared" si="3"/>
        <v>748.0891099999999</v>
      </c>
      <c r="G63" s="170">
        <v>0.7504</v>
      </c>
      <c r="H63" s="170">
        <f t="shared" si="0"/>
        <v>485.8387099999998</v>
      </c>
      <c r="I63" s="170">
        <v>219.8</v>
      </c>
      <c r="J63" s="170">
        <v>41.7</v>
      </c>
      <c r="K63" s="170">
        <f t="shared" si="4"/>
        <v>6.494287432351173</v>
      </c>
      <c r="L63" s="170">
        <f t="shared" si="1"/>
        <v>3.896572459410703</v>
      </c>
      <c r="M63" s="67" t="str">
        <f t="shared" si="2"/>
        <v>-</v>
      </c>
    </row>
    <row r="64" spans="1:13" ht="12" customHeight="1">
      <c r="A64" s="28">
        <v>1983</v>
      </c>
      <c r="B64" s="111">
        <f>'[1]Pop'!B204</f>
        <v>233.322</v>
      </c>
      <c r="C64" s="170">
        <v>476.471</v>
      </c>
      <c r="D64" s="170">
        <v>29.919</v>
      </c>
      <c r="E64" s="170">
        <v>219.8</v>
      </c>
      <c r="F64" s="170">
        <f t="shared" si="3"/>
        <v>726.19</v>
      </c>
      <c r="G64" s="170">
        <v>0.9416</v>
      </c>
      <c r="H64" s="170">
        <f t="shared" si="0"/>
        <v>503.4484000000001</v>
      </c>
      <c r="I64" s="170">
        <v>180.9</v>
      </c>
      <c r="J64" s="170">
        <v>40.9</v>
      </c>
      <c r="K64" s="170">
        <f t="shared" si="4"/>
        <v>6.3105922287653975</v>
      </c>
      <c r="L64" s="170">
        <f t="shared" si="1"/>
        <v>3.7863553372592382</v>
      </c>
      <c r="M64" s="67" t="str">
        <f t="shared" si="2"/>
        <v>-</v>
      </c>
    </row>
    <row r="65" spans="1:13" ht="12" customHeight="1">
      <c r="A65" s="28">
        <v>1984</v>
      </c>
      <c r="B65" s="111">
        <f>'[1]Pop'!B205</f>
        <v>235.385</v>
      </c>
      <c r="C65" s="170">
        <v>473.661</v>
      </c>
      <c r="D65" s="170">
        <v>33.628</v>
      </c>
      <c r="E65" s="170">
        <v>180.9</v>
      </c>
      <c r="F65" s="170">
        <f t="shared" si="3"/>
        <v>688.189</v>
      </c>
      <c r="G65" s="170">
        <v>0.4949</v>
      </c>
      <c r="H65" s="170">
        <f t="shared" si="0"/>
        <v>466.80022999999994</v>
      </c>
      <c r="I65" s="170">
        <v>179.89387</v>
      </c>
      <c r="J65" s="170">
        <v>41</v>
      </c>
      <c r="K65" s="170">
        <f t="shared" si="4"/>
        <v>6.2705779892516516</v>
      </c>
      <c r="L65" s="170">
        <f t="shared" si="1"/>
        <v>3.7623467935509907</v>
      </c>
      <c r="M65" s="67" t="str">
        <f t="shared" si="2"/>
        <v>-</v>
      </c>
    </row>
    <row r="66" spans="1:13" ht="12" customHeight="1">
      <c r="A66" s="28">
        <v>1985</v>
      </c>
      <c r="B66" s="111">
        <f>'[1]Pop'!B206</f>
        <v>237.468</v>
      </c>
      <c r="C66" s="170">
        <v>518.49</v>
      </c>
      <c r="D66" s="170">
        <v>27.239</v>
      </c>
      <c r="E66" s="170">
        <v>179.89387</v>
      </c>
      <c r="F66" s="170">
        <f t="shared" si="3"/>
        <v>725.62287</v>
      </c>
      <c r="G66" s="170">
        <v>1.2357</v>
      </c>
      <c r="H66" s="170">
        <f t="shared" si="0"/>
        <v>496.7002900000001</v>
      </c>
      <c r="I66" s="170">
        <v>183.68688</v>
      </c>
      <c r="J66" s="170">
        <v>44</v>
      </c>
      <c r="K66" s="170">
        <f t="shared" si="4"/>
        <v>6.670372429127293</v>
      </c>
      <c r="L66" s="170">
        <f t="shared" si="1"/>
        <v>4.002223457476376</v>
      </c>
      <c r="M66" s="67" t="str">
        <f t="shared" si="2"/>
        <v>-</v>
      </c>
    </row>
    <row r="67" spans="1:13" ht="12" customHeight="1">
      <c r="A67" s="22">
        <v>1986</v>
      </c>
      <c r="B67" s="113">
        <f>'[1]Pop'!B207</f>
        <v>239.638</v>
      </c>
      <c r="C67" s="169">
        <v>384.996</v>
      </c>
      <c r="D67" s="169">
        <v>32.356</v>
      </c>
      <c r="E67" s="169">
        <v>183.68688</v>
      </c>
      <c r="F67" s="169">
        <f t="shared" si="3"/>
        <v>601.03888</v>
      </c>
      <c r="G67" s="169">
        <v>0.9219</v>
      </c>
      <c r="H67" s="169">
        <f t="shared" si="0"/>
        <v>422.4169799999999</v>
      </c>
      <c r="I67" s="169">
        <v>132.7</v>
      </c>
      <c r="J67" s="169">
        <v>45</v>
      </c>
      <c r="K67" s="169">
        <f t="shared" si="4"/>
        <v>6.760196629916791</v>
      </c>
      <c r="L67" s="169">
        <f t="shared" si="1"/>
        <v>4.056117977950074</v>
      </c>
      <c r="M67" s="66" t="str">
        <f t="shared" si="2"/>
        <v>-</v>
      </c>
    </row>
    <row r="68" spans="1:13" ht="12" customHeight="1">
      <c r="A68" s="22">
        <v>1987</v>
      </c>
      <c r="B68" s="113">
        <f>'[1]Pop'!B208</f>
        <v>241.784</v>
      </c>
      <c r="C68" s="169">
        <v>373.713</v>
      </c>
      <c r="D68" s="169">
        <v>45.717</v>
      </c>
      <c r="E68" s="169">
        <v>132.7</v>
      </c>
      <c r="F68" s="169">
        <f t="shared" si="3"/>
        <v>552.13</v>
      </c>
      <c r="G68" s="169">
        <v>0.5009</v>
      </c>
      <c r="H68" s="169">
        <f t="shared" si="0"/>
        <v>389.8001</v>
      </c>
      <c r="I68" s="169">
        <v>112.029</v>
      </c>
      <c r="J68" s="169">
        <v>49.8</v>
      </c>
      <c r="K68" s="169">
        <f t="shared" si="4"/>
        <v>7.414882705224498</v>
      </c>
      <c r="L68" s="169">
        <f t="shared" si="1"/>
        <v>4.448929623134698</v>
      </c>
      <c r="M68" s="66" t="str">
        <f t="shared" si="2"/>
        <v>-</v>
      </c>
    </row>
    <row r="69" spans="1:13" ht="12" customHeight="1">
      <c r="A69" s="22">
        <v>1988</v>
      </c>
      <c r="B69" s="113">
        <f>'[1]Pop'!B209</f>
        <v>243.981</v>
      </c>
      <c r="C69" s="169">
        <v>217.375</v>
      </c>
      <c r="D69" s="169">
        <v>62.899</v>
      </c>
      <c r="E69" s="169">
        <v>112.029</v>
      </c>
      <c r="F69" s="169">
        <f t="shared" si="3"/>
        <v>392.303</v>
      </c>
      <c r="G69" s="169">
        <v>0.5783</v>
      </c>
      <c r="H69" s="169">
        <f t="shared" si="0"/>
        <v>220.6907</v>
      </c>
      <c r="I69" s="169">
        <v>98.334</v>
      </c>
      <c r="J69" s="169">
        <v>72.7</v>
      </c>
      <c r="K69" s="169">
        <f t="shared" si="4"/>
        <v>10.727064812423919</v>
      </c>
      <c r="L69" s="169">
        <f t="shared" si="1"/>
        <v>6.436238887454351</v>
      </c>
      <c r="M69" s="66" t="str">
        <f t="shared" si="2"/>
        <v>-</v>
      </c>
    </row>
    <row r="70" spans="1:13" ht="12" customHeight="1">
      <c r="A70" s="22">
        <v>1989</v>
      </c>
      <c r="B70" s="113">
        <f>'[1]Pop'!B210</f>
        <v>246.224</v>
      </c>
      <c r="C70" s="169">
        <v>373.587</v>
      </c>
      <c r="D70" s="169">
        <v>66.394</v>
      </c>
      <c r="E70" s="169">
        <v>98.334</v>
      </c>
      <c r="F70" s="169">
        <f t="shared" si="3"/>
        <v>538.315</v>
      </c>
      <c r="G70" s="169">
        <v>0.8237</v>
      </c>
      <c r="H70" s="169">
        <f t="shared" si="0"/>
        <v>306.5793</v>
      </c>
      <c r="I70" s="169">
        <v>156.912</v>
      </c>
      <c r="J70" s="169">
        <v>74</v>
      </c>
      <c r="K70" s="169">
        <f t="shared" si="4"/>
        <v>10.819416466307104</v>
      </c>
      <c r="L70" s="169">
        <f t="shared" si="1"/>
        <v>6.491649879784262</v>
      </c>
      <c r="M70" s="66" t="str">
        <f t="shared" si="2"/>
        <v>-</v>
      </c>
    </row>
    <row r="71" spans="1:13" ht="12" customHeight="1">
      <c r="A71" s="22">
        <v>1990</v>
      </c>
      <c r="B71" s="113">
        <f>'[1]Pop'!B211</f>
        <v>248.659</v>
      </c>
      <c r="C71" s="169">
        <v>357.654</v>
      </c>
      <c r="D71" s="169">
        <v>63.408</v>
      </c>
      <c r="E71" s="169">
        <v>156.912</v>
      </c>
      <c r="F71" s="169">
        <f t="shared" si="3"/>
        <v>577.974</v>
      </c>
      <c r="G71" s="169">
        <v>0.611</v>
      </c>
      <c r="H71" s="169">
        <f t="shared" si="0"/>
        <v>330.83200000000005</v>
      </c>
      <c r="I71" s="169">
        <v>171.231</v>
      </c>
      <c r="J71" s="169">
        <v>75.3</v>
      </c>
      <c r="K71" s="169">
        <f t="shared" si="4"/>
        <v>10.901676593246172</v>
      </c>
      <c r="L71" s="169">
        <f t="shared" si="1"/>
        <v>6.541005955947703</v>
      </c>
      <c r="M71" s="66" t="str">
        <f t="shared" si="2"/>
        <v>-</v>
      </c>
    </row>
    <row r="72" spans="1:13" ht="12" customHeight="1">
      <c r="A72" s="28">
        <v>1991</v>
      </c>
      <c r="B72" s="111">
        <f>'[1]Pop'!B212</f>
        <v>251.889</v>
      </c>
      <c r="C72" s="170">
        <v>243.851</v>
      </c>
      <c r="D72" s="170">
        <v>74.765</v>
      </c>
      <c r="E72" s="170">
        <v>171.231</v>
      </c>
      <c r="F72" s="170">
        <f t="shared" si="3"/>
        <v>489.847</v>
      </c>
      <c r="G72" s="170">
        <v>1.9034</v>
      </c>
      <c r="H72" s="170">
        <f>IF(J72=0,0,F72-G72-I72-J72)</f>
        <v>283.62260000000003</v>
      </c>
      <c r="I72" s="170">
        <v>127.721</v>
      </c>
      <c r="J72" s="170">
        <v>76.6</v>
      </c>
      <c r="K72" s="170">
        <f t="shared" si="4"/>
        <v>10.947679334945153</v>
      </c>
      <c r="L72" s="170">
        <f aca="true" t="shared" si="5" ref="L72:L88">IF(K72=0,0,K72*0.6)</f>
        <v>6.568607600967092</v>
      </c>
      <c r="M72" s="67" t="str">
        <f aca="true" t="shared" si="6" ref="M72:M87">IF(I71=0,"-",IF(E72=I71,"-","*"))</f>
        <v>-</v>
      </c>
    </row>
    <row r="73" spans="1:13" ht="12" customHeight="1">
      <c r="A73" s="28">
        <v>1992</v>
      </c>
      <c r="B73" s="111">
        <f>'[1]Pop'!B213</f>
        <v>255.214</v>
      </c>
      <c r="C73" s="170">
        <v>294.229</v>
      </c>
      <c r="D73" s="170">
        <v>54.978</v>
      </c>
      <c r="E73" s="170">
        <v>127.721</v>
      </c>
      <c r="F73" s="170">
        <f aca="true" t="shared" si="7" ref="F73:F87">SUM(C73,D73,E73)</f>
        <v>476.928</v>
      </c>
      <c r="G73" s="170">
        <v>5.7003</v>
      </c>
      <c r="H73" s="170">
        <f>IF(J73=0,0,F73-G73-I73-J73)</f>
        <v>280.63469999999995</v>
      </c>
      <c r="I73" s="170">
        <v>113.193</v>
      </c>
      <c r="J73" s="170">
        <v>77.4</v>
      </c>
      <c r="K73" s="170">
        <f aca="true" t="shared" si="8" ref="K73:K86">IF(J73=0,0,IF(B73=0,0,J73/B73*36))</f>
        <v>10.917896353648311</v>
      </c>
      <c r="L73" s="170">
        <f t="shared" si="5"/>
        <v>6.550737812188987</v>
      </c>
      <c r="M73" s="67" t="str">
        <f t="shared" si="6"/>
        <v>-</v>
      </c>
    </row>
    <row r="74" spans="1:13" ht="12" customHeight="1">
      <c r="A74" s="28">
        <v>1993</v>
      </c>
      <c r="B74" s="111">
        <f>'[1]Pop'!B214</f>
        <v>258.679</v>
      </c>
      <c r="C74" s="170">
        <v>206.7</v>
      </c>
      <c r="D74" s="170">
        <v>106.8</v>
      </c>
      <c r="E74" s="170">
        <v>113.193</v>
      </c>
      <c r="F74" s="170">
        <f t="shared" si="7"/>
        <v>426.693</v>
      </c>
      <c r="G74" s="170">
        <v>3</v>
      </c>
      <c r="H74" s="170">
        <f>IF(J74=0,0,F74-G74-I74-J74)</f>
        <v>245.16999999999996</v>
      </c>
      <c r="I74" s="170">
        <v>105.523</v>
      </c>
      <c r="J74" s="170">
        <v>73</v>
      </c>
      <c r="K74" s="170">
        <f t="shared" si="8"/>
        <v>10.159309414370707</v>
      </c>
      <c r="L74" s="170">
        <f t="shared" si="5"/>
        <v>6.095585648622424</v>
      </c>
      <c r="M74" s="67" t="str">
        <f t="shared" si="6"/>
        <v>-</v>
      </c>
    </row>
    <row r="75" spans="1:13" ht="12" customHeight="1">
      <c r="A75" s="28">
        <v>1994</v>
      </c>
      <c r="B75" s="111">
        <f>'[1]Pop'!B215</f>
        <v>261.919</v>
      </c>
      <c r="C75" s="170">
        <v>228.8</v>
      </c>
      <c r="D75" s="170">
        <v>93.2</v>
      </c>
      <c r="E75" s="170">
        <v>105.523</v>
      </c>
      <c r="F75" s="170">
        <f t="shared" si="7"/>
        <v>427.523</v>
      </c>
      <c r="G75" s="170">
        <v>1</v>
      </c>
      <c r="H75" s="170">
        <f>IF(J75=0,0,F75-G75-I75-J75)</f>
        <v>255.925</v>
      </c>
      <c r="I75" s="170">
        <v>100.598</v>
      </c>
      <c r="J75" s="170">
        <v>70</v>
      </c>
      <c r="K75" s="170">
        <f t="shared" si="8"/>
        <v>9.621295133228212</v>
      </c>
      <c r="L75" s="170">
        <f t="shared" si="5"/>
        <v>5.772777079936927</v>
      </c>
      <c r="M75" s="67" t="str">
        <f t="shared" si="6"/>
        <v>-</v>
      </c>
    </row>
    <row r="76" spans="1:13" ht="12" customHeight="1">
      <c r="A76" s="28">
        <v>1995</v>
      </c>
      <c r="B76" s="111">
        <f>'[1]Pop'!B216</f>
        <v>265.044</v>
      </c>
      <c r="C76" s="170">
        <v>161.1</v>
      </c>
      <c r="D76" s="170">
        <v>80.5</v>
      </c>
      <c r="E76" s="170">
        <v>100.598</v>
      </c>
      <c r="F76" s="170">
        <f t="shared" si="7"/>
        <v>342.198</v>
      </c>
      <c r="G76" s="170">
        <v>2.1</v>
      </c>
      <c r="H76" s="170">
        <f>IF(J76=0,0,F76-G76-I76-J76)</f>
        <v>206.79799999999994</v>
      </c>
      <c r="I76" s="170">
        <v>66.3</v>
      </c>
      <c r="J76" s="170">
        <v>67</v>
      </c>
      <c r="K76" s="170">
        <f t="shared" si="8"/>
        <v>9.100375786661838</v>
      </c>
      <c r="L76" s="170">
        <f t="shared" si="5"/>
        <v>5.460225471997102</v>
      </c>
      <c r="M76" s="67" t="str">
        <f t="shared" si="6"/>
        <v>-</v>
      </c>
    </row>
    <row r="77" spans="1:13" ht="12" customHeight="1">
      <c r="A77" s="22">
        <v>1996</v>
      </c>
      <c r="B77" s="113">
        <f>'[1]Pop'!B217</f>
        <v>268.151</v>
      </c>
      <c r="C77" s="169">
        <v>153.2</v>
      </c>
      <c r="D77" s="169">
        <v>97.5</v>
      </c>
      <c r="E77" s="169">
        <v>66.3</v>
      </c>
      <c r="F77" s="169">
        <f t="shared" si="7"/>
        <v>317</v>
      </c>
      <c r="G77" s="169">
        <v>2.5</v>
      </c>
      <c r="H77" s="169">
        <f aca="true" t="shared" si="9" ref="H77:H87">IF(J77=0,0,F77-G77-I77-J77)</f>
        <v>184.824</v>
      </c>
      <c r="I77" s="169">
        <v>66.676</v>
      </c>
      <c r="J77" s="169">
        <v>63</v>
      </c>
      <c r="K77" s="169">
        <f t="shared" si="8"/>
        <v>8.457921096695518</v>
      </c>
      <c r="L77" s="169">
        <f t="shared" si="5"/>
        <v>5.074752658017311</v>
      </c>
      <c r="M77" s="66" t="str">
        <f t="shared" si="6"/>
        <v>-</v>
      </c>
    </row>
    <row r="78" spans="1:13" ht="12" customHeight="1">
      <c r="A78" s="22">
        <v>1997</v>
      </c>
      <c r="B78" s="113">
        <f>'[1]Pop'!B218</f>
        <v>271.36</v>
      </c>
      <c r="C78" s="169">
        <v>167.246</v>
      </c>
      <c r="D78" s="169">
        <v>98.4</v>
      </c>
      <c r="E78" s="169">
        <v>66.676</v>
      </c>
      <c r="F78" s="169">
        <f t="shared" si="7"/>
        <v>332.322</v>
      </c>
      <c r="G78" s="169">
        <v>2.1</v>
      </c>
      <c r="H78" s="169">
        <f t="shared" si="9"/>
        <v>197.224</v>
      </c>
      <c r="I78" s="169">
        <v>73.998</v>
      </c>
      <c r="J78" s="169">
        <v>59</v>
      </c>
      <c r="K78" s="169">
        <f t="shared" si="8"/>
        <v>7.8272405660377355</v>
      </c>
      <c r="L78" s="169">
        <f t="shared" si="5"/>
        <v>4.696344339622641</v>
      </c>
      <c r="M78" s="66" t="str">
        <f t="shared" si="6"/>
        <v>-</v>
      </c>
    </row>
    <row r="79" spans="1:13" ht="12" customHeight="1">
      <c r="A79" s="22">
        <v>1998</v>
      </c>
      <c r="B79" s="113">
        <f>'[1]Pop'!B219</f>
        <v>274.626</v>
      </c>
      <c r="C79" s="169">
        <v>165.981</v>
      </c>
      <c r="D79" s="169">
        <v>107.691</v>
      </c>
      <c r="E79" s="169">
        <v>73.998</v>
      </c>
      <c r="F79" s="169">
        <f t="shared" si="7"/>
        <v>347.67</v>
      </c>
      <c r="G79" s="169">
        <v>1.723</v>
      </c>
      <c r="H79" s="169">
        <f t="shared" si="9"/>
        <v>207.56900000000002</v>
      </c>
      <c r="I79" s="169">
        <v>81.378</v>
      </c>
      <c r="J79" s="169">
        <v>57</v>
      </c>
      <c r="K79" s="169">
        <f t="shared" si="8"/>
        <v>7.471980074719801</v>
      </c>
      <c r="L79" s="169">
        <f t="shared" si="5"/>
        <v>4.483188044831881</v>
      </c>
      <c r="M79" s="66" t="str">
        <f t="shared" si="6"/>
        <v>-</v>
      </c>
    </row>
    <row r="80" spans="1:13" ht="12" customHeight="1">
      <c r="A80" s="22">
        <v>1999</v>
      </c>
      <c r="B80" s="113">
        <f>'[1]Pop'!B220</f>
        <v>277.79</v>
      </c>
      <c r="C80" s="169">
        <v>146.193</v>
      </c>
      <c r="D80" s="169">
        <v>98.6</v>
      </c>
      <c r="E80" s="169">
        <v>81.378</v>
      </c>
      <c r="F80" s="169">
        <f t="shared" si="7"/>
        <v>326.171</v>
      </c>
      <c r="G80" s="169">
        <v>1.786</v>
      </c>
      <c r="H80" s="169">
        <f t="shared" si="9"/>
        <v>191.55399999999997</v>
      </c>
      <c r="I80" s="169">
        <v>76.031</v>
      </c>
      <c r="J80" s="169">
        <v>56.8</v>
      </c>
      <c r="K80" s="169">
        <f t="shared" si="8"/>
        <v>7.360956117930811</v>
      </c>
      <c r="L80" s="169">
        <f t="shared" si="5"/>
        <v>4.416573670758487</v>
      </c>
      <c r="M80" s="66" t="str">
        <f t="shared" si="6"/>
        <v>-</v>
      </c>
    </row>
    <row r="81" spans="1:13" ht="12" customHeight="1">
      <c r="A81" s="22">
        <v>2000</v>
      </c>
      <c r="B81" s="113">
        <f>'[1]Pop'!B221</f>
        <v>280.976</v>
      </c>
      <c r="C81" s="169">
        <v>149.545</v>
      </c>
      <c r="D81" s="169">
        <v>105.988</v>
      </c>
      <c r="E81" s="169">
        <v>76.031</v>
      </c>
      <c r="F81" s="169">
        <f t="shared" si="7"/>
        <v>331.56399999999996</v>
      </c>
      <c r="G81" s="169">
        <v>1.705</v>
      </c>
      <c r="H81" s="169">
        <f t="shared" si="9"/>
        <v>200.43199999999996</v>
      </c>
      <c r="I81" s="169">
        <v>72.727</v>
      </c>
      <c r="J81" s="169">
        <v>56.7</v>
      </c>
      <c r="K81" s="169">
        <f t="shared" si="8"/>
        <v>7.264677410170264</v>
      </c>
      <c r="L81" s="169">
        <f t="shared" si="5"/>
        <v>4.358806446102158</v>
      </c>
      <c r="M81" s="66" t="str">
        <f t="shared" si="6"/>
        <v>-</v>
      </c>
    </row>
    <row r="82" spans="1:13" ht="12" customHeight="1">
      <c r="A82" s="28">
        <v>2001</v>
      </c>
      <c r="B82" s="111">
        <f>'[1]Pop'!B222</f>
        <v>283.920402</v>
      </c>
      <c r="C82" s="170">
        <v>117.6</v>
      </c>
      <c r="D82" s="170">
        <v>95.96</v>
      </c>
      <c r="E82" s="170">
        <v>72.727</v>
      </c>
      <c r="F82" s="170">
        <f t="shared" si="7"/>
        <v>286.28700000000003</v>
      </c>
      <c r="G82" s="170">
        <v>2.82</v>
      </c>
      <c r="H82" s="170">
        <f t="shared" si="9"/>
        <v>161.06700000000006</v>
      </c>
      <c r="I82" s="170">
        <v>63.2</v>
      </c>
      <c r="J82" s="170">
        <v>59.2</v>
      </c>
      <c r="K82" s="170">
        <f t="shared" si="8"/>
        <v>7.5063291858821755</v>
      </c>
      <c r="L82" s="170">
        <f t="shared" si="5"/>
        <v>4.503797511529305</v>
      </c>
      <c r="M82" s="67" t="str">
        <f t="shared" si="6"/>
        <v>-</v>
      </c>
    </row>
    <row r="83" spans="1:13" ht="12" customHeight="1">
      <c r="A83" s="28">
        <v>2002</v>
      </c>
      <c r="B83" s="111">
        <f>'[1]Pop'!B223</f>
        <v>286.78756</v>
      </c>
      <c r="C83" s="170">
        <v>116</v>
      </c>
      <c r="D83" s="170">
        <v>95.13</v>
      </c>
      <c r="E83" s="170">
        <v>63.2</v>
      </c>
      <c r="F83" s="170">
        <f t="shared" si="7"/>
        <v>274.33</v>
      </c>
      <c r="G83" s="170">
        <v>2.61</v>
      </c>
      <c r="H83" s="170">
        <f t="shared" si="9"/>
        <v>161.69</v>
      </c>
      <c r="I83" s="170">
        <v>49.83</v>
      </c>
      <c r="J83" s="170">
        <v>60.2</v>
      </c>
      <c r="K83" s="170">
        <f t="shared" si="8"/>
        <v>7.5568131337356474</v>
      </c>
      <c r="L83" s="170">
        <f t="shared" si="5"/>
        <v>4.534087880241389</v>
      </c>
      <c r="M83" s="67" t="str">
        <f t="shared" si="6"/>
        <v>-</v>
      </c>
    </row>
    <row r="84" spans="1:13" ht="12" customHeight="1">
      <c r="A84" s="28">
        <v>2003</v>
      </c>
      <c r="B84" s="111">
        <f>'[1]Pop'!B224</f>
        <v>289.517581</v>
      </c>
      <c r="C84" s="170">
        <v>144.38</v>
      </c>
      <c r="D84" s="170">
        <v>89.73</v>
      </c>
      <c r="E84" s="170">
        <v>49.83</v>
      </c>
      <c r="F84" s="170">
        <f t="shared" si="7"/>
        <v>283.94</v>
      </c>
      <c r="G84" s="170">
        <v>2.47</v>
      </c>
      <c r="H84" s="170">
        <f t="shared" si="9"/>
        <v>154.21999999999997</v>
      </c>
      <c r="I84" s="170">
        <v>64.85</v>
      </c>
      <c r="J84" s="170">
        <v>62.4</v>
      </c>
      <c r="K84" s="170">
        <f t="shared" si="8"/>
        <v>7.759114290195731</v>
      </c>
      <c r="L84" s="170">
        <f t="shared" si="5"/>
        <v>4.655468574117438</v>
      </c>
      <c r="M84" s="67" t="str">
        <f t="shared" si="6"/>
        <v>-</v>
      </c>
    </row>
    <row r="85" spans="1:13" ht="12" customHeight="1">
      <c r="A85" s="28">
        <v>2004</v>
      </c>
      <c r="B85" s="111">
        <f>'[1]Pop'!B225</f>
        <v>292.19189</v>
      </c>
      <c r="C85" s="170">
        <v>115.7</v>
      </c>
      <c r="D85" s="170">
        <v>90.31</v>
      </c>
      <c r="E85" s="170">
        <v>64.85</v>
      </c>
      <c r="F85" s="170">
        <f t="shared" si="7"/>
        <v>270.86</v>
      </c>
      <c r="G85" s="170">
        <v>2.68</v>
      </c>
      <c r="H85" s="170">
        <f t="shared" si="9"/>
        <v>147.24</v>
      </c>
      <c r="I85" s="170">
        <v>57.94</v>
      </c>
      <c r="J85" s="170">
        <v>63</v>
      </c>
      <c r="K85" s="170">
        <f t="shared" si="8"/>
        <v>7.762022416159462</v>
      </c>
      <c r="L85" s="170">
        <f t="shared" si="5"/>
        <v>4.657213449695678</v>
      </c>
      <c r="M85" s="67" t="str">
        <f t="shared" si="6"/>
        <v>-</v>
      </c>
    </row>
    <row r="86" spans="1:13" ht="12" customHeight="1">
      <c r="A86" s="28">
        <v>2005</v>
      </c>
      <c r="B86" s="111">
        <f>'[1]Pop'!B226</f>
        <v>294.914085</v>
      </c>
      <c r="C86" s="170">
        <v>114.86</v>
      </c>
      <c r="D86" s="170">
        <v>91.19</v>
      </c>
      <c r="E86" s="170">
        <v>57.94</v>
      </c>
      <c r="F86" s="170">
        <f t="shared" si="7"/>
        <v>263.99</v>
      </c>
      <c r="G86" s="170">
        <v>2.09</v>
      </c>
      <c r="H86" s="170">
        <f t="shared" si="9"/>
        <v>146.44900000000004</v>
      </c>
      <c r="I86" s="170">
        <v>52.57</v>
      </c>
      <c r="J86" s="170">
        <v>62.881</v>
      </c>
      <c r="K86" s="170">
        <f t="shared" si="8"/>
        <v>7.675849052784305</v>
      </c>
      <c r="L86" s="170">
        <f t="shared" si="5"/>
        <v>4.605509431670583</v>
      </c>
      <c r="M86" s="67" t="str">
        <f t="shared" si="6"/>
        <v>-</v>
      </c>
    </row>
    <row r="87" spans="1:13" ht="12" customHeight="1">
      <c r="A87" s="22">
        <v>2006</v>
      </c>
      <c r="B87" s="113">
        <f>'[1]Pop'!B227</f>
        <v>297.646557</v>
      </c>
      <c r="C87" s="169">
        <v>93.522</v>
      </c>
      <c r="D87" s="169">
        <v>106.21799999999999</v>
      </c>
      <c r="E87" s="169">
        <v>52.566</v>
      </c>
      <c r="F87" s="169">
        <f t="shared" si="7"/>
        <v>252.306</v>
      </c>
      <c r="G87" s="169">
        <v>2.5940000000000003</v>
      </c>
      <c r="H87" s="169">
        <f t="shared" si="9"/>
        <v>134.60400000000004</v>
      </c>
      <c r="I87" s="169">
        <v>50.598</v>
      </c>
      <c r="J87" s="169">
        <v>64.50999999999998</v>
      </c>
      <c r="K87" s="169">
        <f aca="true" t="shared" si="10" ref="K87:K93">IF(J87=0,0,IF(B87=0,0,J87/B87*36))</f>
        <v>7.802408411530859</v>
      </c>
      <c r="L87" s="169">
        <f t="shared" si="5"/>
        <v>4.681445046918515</v>
      </c>
      <c r="M87" s="66" t="str">
        <f t="shared" si="6"/>
        <v>*</v>
      </c>
    </row>
    <row r="88" spans="1:13" ht="12" customHeight="1">
      <c r="A88" s="22">
        <v>2007</v>
      </c>
      <c r="B88" s="113">
        <f>'[1]Pop'!B228</f>
        <v>300.574481</v>
      </c>
      <c r="C88" s="169">
        <v>90.43</v>
      </c>
      <c r="D88" s="169">
        <v>123.29000000000002</v>
      </c>
      <c r="E88" s="169">
        <v>50.598</v>
      </c>
      <c r="F88" s="169">
        <f aca="true" t="shared" si="11" ref="F88:F100">SUM(C88,D88,E88)</f>
        <v>264.31800000000004</v>
      </c>
      <c r="G88" s="169">
        <v>2.908</v>
      </c>
      <c r="H88" s="169">
        <f aca="true" t="shared" si="12" ref="H88:H94">IF(J88=0,0,F88-G88-I88-J88)</f>
        <v>128.63600000000002</v>
      </c>
      <c r="I88" s="169">
        <v>66.774</v>
      </c>
      <c r="J88" s="169">
        <v>66</v>
      </c>
      <c r="K88" s="169">
        <f t="shared" si="10"/>
        <v>7.904862688592649</v>
      </c>
      <c r="L88" s="169">
        <f t="shared" si="5"/>
        <v>4.74291761315559</v>
      </c>
      <c r="M88" s="66" t="str">
        <f aca="true" t="shared" si="13" ref="M88:M93">IF(I87=0,"-",IF(E88=I87,"-","*"))</f>
        <v>-</v>
      </c>
    </row>
    <row r="89" spans="1:13" ht="12" customHeight="1">
      <c r="A89" s="22">
        <v>2008</v>
      </c>
      <c r="B89" s="113">
        <f>'[1]Pop'!B229</f>
        <v>303.506469</v>
      </c>
      <c r="C89" s="169">
        <v>90.051</v>
      </c>
      <c r="D89" s="169">
        <v>114.554</v>
      </c>
      <c r="E89" s="169">
        <v>66.774</v>
      </c>
      <c r="F89" s="169">
        <f t="shared" si="11"/>
        <v>271.379</v>
      </c>
      <c r="G89" s="169">
        <v>3.3440000000000003</v>
      </c>
      <c r="H89" s="169">
        <f t="shared" si="12"/>
        <v>117.83600000000003</v>
      </c>
      <c r="I89" s="169">
        <v>84.099</v>
      </c>
      <c r="J89" s="169">
        <v>66.10000000000001</v>
      </c>
      <c r="K89" s="169">
        <f t="shared" si="10"/>
        <v>7.840360068239601</v>
      </c>
      <c r="L89" s="169">
        <f aca="true" t="shared" si="14" ref="L89:L94">IF(K89=0,0,K89*0.6)</f>
        <v>4.70421604094376</v>
      </c>
      <c r="M89" s="66" t="str">
        <f t="shared" si="13"/>
        <v>-</v>
      </c>
    </row>
    <row r="90" spans="1:13" ht="12" customHeight="1">
      <c r="A90" s="22">
        <v>2009</v>
      </c>
      <c r="B90" s="113">
        <f>'[1]Pop'!B230</f>
        <v>306.207719</v>
      </c>
      <c r="C90" s="169">
        <v>91.043</v>
      </c>
      <c r="D90" s="169">
        <v>94.916</v>
      </c>
      <c r="E90" s="169">
        <v>84.099</v>
      </c>
      <c r="F90" s="169">
        <f t="shared" si="11"/>
        <v>270.058</v>
      </c>
      <c r="G90" s="169">
        <v>2.166</v>
      </c>
      <c r="H90" s="169">
        <f t="shared" si="12"/>
        <v>121.34899999999999</v>
      </c>
      <c r="I90" s="169">
        <v>80.316</v>
      </c>
      <c r="J90" s="169">
        <v>66.227</v>
      </c>
      <c r="K90" s="169">
        <f t="shared" si="10"/>
        <v>7.786126384358065</v>
      </c>
      <c r="L90" s="169">
        <f t="shared" si="14"/>
        <v>4.671675830614839</v>
      </c>
      <c r="M90" s="66" t="str">
        <f t="shared" si="13"/>
        <v>-</v>
      </c>
    </row>
    <row r="91" spans="1:13" ht="12" customHeight="1">
      <c r="A91" s="22">
        <v>2010</v>
      </c>
      <c r="B91" s="113">
        <f>'[1]Pop'!B231</f>
        <v>308.833264</v>
      </c>
      <c r="C91" s="169">
        <v>81.856</v>
      </c>
      <c r="D91" s="169">
        <v>85.148</v>
      </c>
      <c r="E91" s="169">
        <v>80.316</v>
      </c>
      <c r="F91" s="169">
        <f t="shared" si="11"/>
        <v>247.32</v>
      </c>
      <c r="G91" s="169">
        <v>2.853</v>
      </c>
      <c r="H91" s="169">
        <f t="shared" si="12"/>
        <v>109.61099999999996</v>
      </c>
      <c r="I91" s="169">
        <v>67.629</v>
      </c>
      <c r="J91" s="169">
        <v>67.227</v>
      </c>
      <c r="K91" s="169">
        <f t="shared" si="10"/>
        <v>7.836500410137168</v>
      </c>
      <c r="L91" s="169">
        <f t="shared" si="14"/>
        <v>4.7019002460823005</v>
      </c>
      <c r="M91" s="66" t="str">
        <f t="shared" si="13"/>
        <v>-</v>
      </c>
    </row>
    <row r="92" spans="1:13" ht="12" customHeight="1">
      <c r="A92" s="68">
        <v>2011</v>
      </c>
      <c r="B92" s="114">
        <f>'[1]Pop'!B232</f>
        <v>310.946962</v>
      </c>
      <c r="C92" s="170">
        <v>50.126</v>
      </c>
      <c r="D92" s="170">
        <v>94.06899999999999</v>
      </c>
      <c r="E92" s="170">
        <v>67.629</v>
      </c>
      <c r="F92" s="170">
        <f t="shared" si="11"/>
        <v>211.824</v>
      </c>
      <c r="G92" s="170">
        <v>2.425</v>
      </c>
      <c r="H92" s="170">
        <f t="shared" si="12"/>
        <v>85.674</v>
      </c>
      <c r="I92" s="170">
        <v>54.939</v>
      </c>
      <c r="J92" s="170">
        <v>68.786</v>
      </c>
      <c r="K92" s="170">
        <f t="shared" si="10"/>
        <v>7.963724694631363</v>
      </c>
      <c r="L92" s="170">
        <f t="shared" si="14"/>
        <v>4.778234816778817</v>
      </c>
      <c r="M92" s="93" t="str">
        <f t="shared" si="13"/>
        <v>-</v>
      </c>
    </row>
    <row r="93" spans="1:13" ht="12" customHeight="1">
      <c r="A93" s="68">
        <v>2012</v>
      </c>
      <c r="B93" s="114">
        <f>'[1]Pop'!B233</f>
        <v>313.149997</v>
      </c>
      <c r="C93" s="170">
        <v>61.486</v>
      </c>
      <c r="D93" s="170">
        <v>92.861</v>
      </c>
      <c r="E93" s="170">
        <v>54.939</v>
      </c>
      <c r="F93" s="170">
        <f t="shared" si="11"/>
        <v>209.286</v>
      </c>
      <c r="G93" s="170">
        <v>1.355</v>
      </c>
      <c r="H93" s="170">
        <f t="shared" si="12"/>
        <v>103.484</v>
      </c>
      <c r="I93" s="170">
        <v>36.337</v>
      </c>
      <c r="J93" s="170">
        <v>68.11</v>
      </c>
      <c r="K93" s="170">
        <f t="shared" si="10"/>
        <v>7.829985704901668</v>
      </c>
      <c r="L93" s="170">
        <f t="shared" si="14"/>
        <v>4.6979914229410005</v>
      </c>
      <c r="M93" s="93" t="str">
        <f t="shared" si="13"/>
        <v>-</v>
      </c>
    </row>
    <row r="94" spans="1:13" ht="12" customHeight="1">
      <c r="A94" s="68">
        <v>2013</v>
      </c>
      <c r="B94" s="114">
        <f>'[1]Pop'!B234</f>
        <v>315.335976</v>
      </c>
      <c r="C94" s="170">
        <v>64.642</v>
      </c>
      <c r="D94" s="170">
        <v>97.119</v>
      </c>
      <c r="E94" s="170">
        <v>36.337</v>
      </c>
      <c r="F94" s="170">
        <f t="shared" si="11"/>
        <v>198.098</v>
      </c>
      <c r="G94" s="170">
        <v>1.582</v>
      </c>
      <c r="H94" s="170">
        <f t="shared" si="12"/>
        <v>105.57700000000001</v>
      </c>
      <c r="I94" s="170">
        <v>24.739</v>
      </c>
      <c r="J94" s="170">
        <v>66.2</v>
      </c>
      <c r="K94" s="170">
        <f aca="true" t="shared" si="15" ref="K94:K100">IF(J94=0,0,IF(B94=0,0,J94/B94*36))</f>
        <v>7.55765336461324</v>
      </c>
      <c r="L94" s="170">
        <f t="shared" si="14"/>
        <v>4.534592018767944</v>
      </c>
      <c r="M94" s="93" t="str">
        <f aca="true" t="shared" si="16" ref="M94:M100">IF(I93=0,"-",IF(E94=I93,"-","*"))</f>
        <v>-</v>
      </c>
    </row>
    <row r="95" spans="1:13" ht="12" customHeight="1">
      <c r="A95" s="68">
        <v>2014</v>
      </c>
      <c r="B95" s="114">
        <f>'[1]Pop'!B235</f>
        <v>317.519206</v>
      </c>
      <c r="C95" s="170">
        <v>70.232</v>
      </c>
      <c r="D95" s="170">
        <v>108.856</v>
      </c>
      <c r="E95" s="170">
        <v>24.739</v>
      </c>
      <c r="F95" s="170">
        <f t="shared" si="11"/>
        <v>203.827</v>
      </c>
      <c r="G95" s="170">
        <v>1.843</v>
      </c>
      <c r="H95" s="170">
        <f aca="true" t="shared" si="17" ref="H95:H100">IF(J95=0,0,F95-G95-I95-J95)</f>
        <v>79.239</v>
      </c>
      <c r="I95" s="170">
        <v>53.745</v>
      </c>
      <c r="J95" s="170">
        <v>69</v>
      </c>
      <c r="K95" s="170">
        <f t="shared" si="15"/>
        <v>7.823148814500374</v>
      </c>
      <c r="L95" s="170">
        <f aca="true" t="shared" si="18" ref="L95:L100">IF(K95=0,0,K95*0.6)</f>
        <v>4.693889288700224</v>
      </c>
      <c r="M95" s="93" t="str">
        <f t="shared" si="16"/>
        <v>-</v>
      </c>
    </row>
    <row r="96" spans="1:13" ht="12" customHeight="1">
      <c r="A96" s="68">
        <v>2015</v>
      </c>
      <c r="B96" s="114">
        <f>'[1]Pop'!B236</f>
        <v>319.83219</v>
      </c>
      <c r="C96" s="170">
        <v>89.455</v>
      </c>
      <c r="D96" s="170">
        <v>85.557</v>
      </c>
      <c r="E96" s="170">
        <v>53.745</v>
      </c>
      <c r="F96" s="170">
        <f t="shared" si="11"/>
        <v>228.757</v>
      </c>
      <c r="G96" s="170">
        <v>1.978</v>
      </c>
      <c r="H96" s="170">
        <f t="shared" si="17"/>
        <v>100.577</v>
      </c>
      <c r="I96" s="170">
        <v>56.802</v>
      </c>
      <c r="J96" s="170">
        <v>69.4</v>
      </c>
      <c r="K96" s="170">
        <f t="shared" si="15"/>
        <v>7.811596450000859</v>
      </c>
      <c r="L96" s="170">
        <f t="shared" si="18"/>
        <v>4.686957870000515</v>
      </c>
      <c r="M96" s="93" t="str">
        <f t="shared" si="16"/>
        <v>-</v>
      </c>
    </row>
    <row r="97" spans="1:13" ht="12" customHeight="1">
      <c r="A97" s="123">
        <v>2016</v>
      </c>
      <c r="B97" s="112">
        <f>'[1]Pop'!B237</f>
        <v>322.114094</v>
      </c>
      <c r="C97" s="169">
        <v>64.628</v>
      </c>
      <c r="D97" s="169">
        <v>90.248</v>
      </c>
      <c r="E97" s="169">
        <v>56.802</v>
      </c>
      <c r="F97" s="169">
        <f t="shared" si="11"/>
        <v>211.678</v>
      </c>
      <c r="G97" s="169">
        <v>3.425</v>
      </c>
      <c r="H97" s="169">
        <f t="shared" si="17"/>
        <v>88.023</v>
      </c>
      <c r="I97" s="169">
        <v>50.33</v>
      </c>
      <c r="J97" s="169">
        <v>69.9</v>
      </c>
      <c r="K97" s="169">
        <f t="shared" si="15"/>
        <v>7.812138763478012</v>
      </c>
      <c r="L97" s="169">
        <f t="shared" si="18"/>
        <v>4.687283258086807</v>
      </c>
      <c r="M97" s="126" t="str">
        <f t="shared" si="16"/>
        <v>-</v>
      </c>
    </row>
    <row r="98" spans="1:13" ht="12" customHeight="1">
      <c r="A98" s="143">
        <v>2017</v>
      </c>
      <c r="B98" s="144">
        <f>'[1]Pop'!B238</f>
        <v>324.296746</v>
      </c>
      <c r="C98" s="169">
        <v>49.585</v>
      </c>
      <c r="D98" s="169">
        <v>89.173</v>
      </c>
      <c r="E98" s="169">
        <v>50.33</v>
      </c>
      <c r="F98" s="169">
        <f t="shared" si="11"/>
        <v>189.08800000000002</v>
      </c>
      <c r="G98" s="169">
        <v>2.414</v>
      </c>
      <c r="H98" s="169">
        <f t="shared" si="17"/>
        <v>75.05800000000005</v>
      </c>
      <c r="I98" s="169">
        <v>41.016</v>
      </c>
      <c r="J98" s="169">
        <v>70.6</v>
      </c>
      <c r="K98" s="169">
        <f t="shared" si="15"/>
        <v>7.837266427582347</v>
      </c>
      <c r="L98" s="169">
        <f t="shared" si="18"/>
        <v>4.702359856549408</v>
      </c>
      <c r="M98" s="146" t="str">
        <f t="shared" si="16"/>
        <v>-</v>
      </c>
    </row>
    <row r="99" spans="1:13" ht="12" customHeight="1">
      <c r="A99" s="123">
        <v>2018</v>
      </c>
      <c r="B99" s="112">
        <f>'[1]Pop'!B239</f>
        <v>326.163263</v>
      </c>
      <c r="C99" s="169">
        <v>56.13</v>
      </c>
      <c r="D99" s="169">
        <v>86.597</v>
      </c>
      <c r="E99" s="169">
        <v>41.016</v>
      </c>
      <c r="F99" s="169">
        <f t="shared" si="11"/>
        <v>183.743</v>
      </c>
      <c r="G99" s="169">
        <v>1.699</v>
      </c>
      <c r="H99" s="169">
        <f t="shared" si="17"/>
        <v>73.32999999999998</v>
      </c>
      <c r="I99" s="169">
        <v>37.814</v>
      </c>
      <c r="J99" s="169">
        <v>70.9</v>
      </c>
      <c r="K99" s="169">
        <f t="shared" si="15"/>
        <v>7.82552877513983</v>
      </c>
      <c r="L99" s="169">
        <f t="shared" si="18"/>
        <v>4.695317265083898</v>
      </c>
      <c r="M99" s="146" t="str">
        <f t="shared" si="16"/>
        <v>-</v>
      </c>
    </row>
    <row r="100" spans="1:13" ht="12" customHeight="1" thickBot="1">
      <c r="A100" s="162">
        <v>2019</v>
      </c>
      <c r="B100" s="163">
        <f>'[1]Pop'!B240</f>
        <v>327.776541</v>
      </c>
      <c r="C100" s="169">
        <v>53.148</v>
      </c>
      <c r="D100" s="169">
        <v>91</v>
      </c>
      <c r="E100" s="169">
        <v>37.814</v>
      </c>
      <c r="F100" s="169">
        <f t="shared" si="11"/>
        <v>181.962</v>
      </c>
      <c r="G100" s="169">
        <v>2</v>
      </c>
      <c r="H100" s="169">
        <f t="shared" si="17"/>
        <v>77</v>
      </c>
      <c r="I100" s="169">
        <v>28.962</v>
      </c>
      <c r="J100" s="169">
        <v>74</v>
      </c>
      <c r="K100" s="169">
        <f t="shared" si="15"/>
        <v>8.127488293922779</v>
      </c>
      <c r="L100" s="169">
        <f t="shared" si="18"/>
        <v>4.876492976353667</v>
      </c>
      <c r="M100" s="146" t="str">
        <f t="shared" si="16"/>
        <v>-</v>
      </c>
    </row>
    <row r="101" spans="1:13" ht="12" customHeight="1" thickTop="1">
      <c r="A101" s="298" t="s">
        <v>48</v>
      </c>
      <c r="B101" s="299"/>
      <c r="C101" s="299"/>
      <c r="D101" s="299"/>
      <c r="E101" s="299"/>
      <c r="F101" s="299"/>
      <c r="G101" s="299"/>
      <c r="H101" s="299"/>
      <c r="I101" s="299"/>
      <c r="J101" s="299"/>
      <c r="K101" s="299"/>
      <c r="L101" s="299"/>
      <c r="M101" s="300"/>
    </row>
    <row r="102" spans="1:13" ht="12" customHeight="1">
      <c r="A102" s="272"/>
      <c r="B102" s="273"/>
      <c r="C102" s="273"/>
      <c r="D102" s="273"/>
      <c r="E102" s="273"/>
      <c r="F102" s="273"/>
      <c r="G102" s="273"/>
      <c r="H102" s="273"/>
      <c r="I102" s="273"/>
      <c r="J102" s="273"/>
      <c r="K102" s="273"/>
      <c r="L102" s="273"/>
      <c r="M102" s="274"/>
    </row>
    <row r="103" spans="1:13" ht="12" customHeight="1">
      <c r="A103" s="337" t="s">
        <v>71</v>
      </c>
      <c r="B103" s="338"/>
      <c r="C103" s="338"/>
      <c r="D103" s="338"/>
      <c r="E103" s="338"/>
      <c r="F103" s="338"/>
      <c r="G103" s="338"/>
      <c r="H103" s="338"/>
      <c r="I103" s="338"/>
      <c r="J103" s="338"/>
      <c r="K103" s="338"/>
      <c r="L103" s="338"/>
      <c r="M103" s="339"/>
    </row>
    <row r="104" spans="1:13" ht="12" customHeight="1">
      <c r="A104" s="272"/>
      <c r="B104" s="273"/>
      <c r="C104" s="273"/>
      <c r="D104" s="273"/>
      <c r="E104" s="273"/>
      <c r="F104" s="273"/>
      <c r="G104" s="273"/>
      <c r="H104" s="273"/>
      <c r="I104" s="273"/>
      <c r="J104" s="273"/>
      <c r="K104" s="273"/>
      <c r="L104" s="273"/>
      <c r="M104" s="274"/>
    </row>
    <row r="105" spans="1:13" ht="12" customHeight="1">
      <c r="A105" s="337" t="s">
        <v>51</v>
      </c>
      <c r="B105" s="338"/>
      <c r="C105" s="338"/>
      <c r="D105" s="338"/>
      <c r="E105" s="338"/>
      <c r="F105" s="338"/>
      <c r="G105" s="338"/>
      <c r="H105" s="338"/>
      <c r="I105" s="338"/>
      <c r="J105" s="338"/>
      <c r="K105" s="338"/>
      <c r="L105" s="338"/>
      <c r="M105" s="339"/>
    </row>
    <row r="106" spans="1:13" ht="12" customHeight="1">
      <c r="A106" s="340" t="s">
        <v>52</v>
      </c>
      <c r="B106" s="341"/>
      <c r="C106" s="341"/>
      <c r="D106" s="341"/>
      <c r="E106" s="341"/>
      <c r="F106" s="341"/>
      <c r="G106" s="341"/>
      <c r="H106" s="341"/>
      <c r="I106" s="341"/>
      <c r="J106" s="341"/>
      <c r="K106" s="341"/>
      <c r="L106" s="341"/>
      <c r="M106" s="342"/>
    </row>
    <row r="107" spans="1:13" ht="12" customHeight="1" hidden="1">
      <c r="A107" s="71"/>
      <c r="B107" s="72"/>
      <c r="C107" s="72"/>
      <c r="D107" s="72"/>
      <c r="E107" s="72"/>
      <c r="F107" s="72"/>
      <c r="G107" s="72"/>
      <c r="H107" s="72"/>
      <c r="I107" s="72"/>
      <c r="J107" s="72"/>
      <c r="K107" s="72"/>
      <c r="L107" s="72"/>
      <c r="M107" s="73"/>
    </row>
    <row r="108" spans="1:13" ht="12" customHeight="1">
      <c r="A108" s="301" t="s">
        <v>119</v>
      </c>
      <c r="B108" s="205"/>
      <c r="C108" s="205"/>
      <c r="D108" s="205"/>
      <c r="E108" s="205"/>
      <c r="F108" s="205"/>
      <c r="G108" s="205"/>
      <c r="H108" s="205"/>
      <c r="I108" s="205"/>
      <c r="J108" s="205"/>
      <c r="K108" s="205"/>
      <c r="L108" s="205"/>
      <c r="M108" s="206"/>
    </row>
    <row r="109" spans="1:13" ht="12" customHeight="1">
      <c r="A109" s="204"/>
      <c r="B109" s="205"/>
      <c r="C109" s="205"/>
      <c r="D109" s="205"/>
      <c r="E109" s="205"/>
      <c r="F109" s="205"/>
      <c r="G109" s="205"/>
      <c r="H109" s="205"/>
      <c r="I109" s="205"/>
      <c r="J109" s="205"/>
      <c r="K109" s="205"/>
      <c r="L109" s="205"/>
      <c r="M109" s="206"/>
    </row>
    <row r="110" spans="1:13" ht="12" customHeight="1">
      <c r="A110" s="204"/>
      <c r="B110" s="205"/>
      <c r="C110" s="205"/>
      <c r="D110" s="205"/>
      <c r="E110" s="205"/>
      <c r="F110" s="205"/>
      <c r="G110" s="205"/>
      <c r="H110" s="205"/>
      <c r="I110" s="205"/>
      <c r="J110" s="205"/>
      <c r="K110" s="205"/>
      <c r="L110" s="205"/>
      <c r="M110" s="206"/>
    </row>
    <row r="111" spans="1:13" ht="12" customHeight="1">
      <c r="A111" s="204"/>
      <c r="B111" s="205"/>
      <c r="C111" s="205"/>
      <c r="D111" s="205"/>
      <c r="E111" s="205"/>
      <c r="F111" s="205"/>
      <c r="G111" s="205"/>
      <c r="H111" s="205"/>
      <c r="I111" s="205"/>
      <c r="J111" s="205"/>
      <c r="K111" s="205"/>
      <c r="L111" s="205"/>
      <c r="M111" s="206"/>
    </row>
    <row r="112" spans="1:13" ht="12" customHeight="1">
      <c r="A112" s="201"/>
      <c r="B112" s="202"/>
      <c r="C112" s="202"/>
      <c r="D112" s="202"/>
      <c r="E112" s="202"/>
      <c r="F112" s="202"/>
      <c r="G112" s="202"/>
      <c r="H112" s="202"/>
      <c r="I112" s="202"/>
      <c r="J112" s="202"/>
      <c r="K112" s="202"/>
      <c r="L112" s="202"/>
      <c r="M112" s="203"/>
    </row>
    <row r="113" spans="1:13" ht="12" customHeight="1">
      <c r="A113" s="284" t="s">
        <v>111</v>
      </c>
      <c r="B113" s="333"/>
      <c r="C113" s="333"/>
      <c r="D113" s="333"/>
      <c r="E113" s="333"/>
      <c r="F113" s="333"/>
      <c r="G113" s="333"/>
      <c r="H113" s="333"/>
      <c r="I113" s="333"/>
      <c r="J113" s="333"/>
      <c r="K113" s="333"/>
      <c r="L113" s="333"/>
      <c r="M113" s="334"/>
    </row>
    <row r="114" spans="7:11" ht="12" customHeight="1">
      <c r="G114" s="21"/>
      <c r="H114" s="21"/>
      <c r="I114" s="21"/>
      <c r="J114" s="21"/>
      <c r="K114" s="21"/>
    </row>
    <row r="115" spans="7:11" ht="12" customHeight="1">
      <c r="G115" s="21"/>
      <c r="H115" s="21"/>
      <c r="I115" s="21"/>
      <c r="J115" s="21"/>
      <c r="K115" s="21"/>
    </row>
    <row r="116" spans="7:11" ht="12" customHeight="1">
      <c r="G116" s="21"/>
      <c r="H116"/>
      <c r="I116" s="21"/>
      <c r="J116" s="21"/>
      <c r="K116" s="21"/>
    </row>
    <row r="117" spans="7:11" ht="12" customHeight="1">
      <c r="G117" s="21"/>
      <c r="H117"/>
      <c r="I117" s="21"/>
      <c r="J117" s="21"/>
      <c r="K117" s="21"/>
    </row>
    <row r="118" spans="7:11" ht="12" customHeight="1">
      <c r="G118" s="21"/>
      <c r="H118"/>
      <c r="I118" s="21"/>
      <c r="J118" s="21"/>
      <c r="K118" s="21"/>
    </row>
    <row r="119" ht="12" customHeight="1">
      <c r="H119"/>
    </row>
    <row r="120" ht="12" customHeight="1">
      <c r="H120"/>
    </row>
  </sheetData>
  <sheetProtection/>
  <mergeCells count="29">
    <mergeCell ref="L1:M1"/>
    <mergeCell ref="A1:K1"/>
    <mergeCell ref="G3:G6"/>
    <mergeCell ref="H3:H6"/>
    <mergeCell ref="A2:A6"/>
    <mergeCell ref="B2:B6"/>
    <mergeCell ref="C3:C6"/>
    <mergeCell ref="D3:D6"/>
    <mergeCell ref="I3:I6"/>
    <mergeCell ref="A103:M103"/>
    <mergeCell ref="M2:M6"/>
    <mergeCell ref="J4:J6"/>
    <mergeCell ref="K4:L4"/>
    <mergeCell ref="E3:E6"/>
    <mergeCell ref="F3:F6"/>
    <mergeCell ref="G2:I2"/>
    <mergeCell ref="J2:L3"/>
    <mergeCell ref="L5:L6"/>
    <mergeCell ref="K5:K6"/>
    <mergeCell ref="A113:M113"/>
    <mergeCell ref="C7:J7"/>
    <mergeCell ref="K7:L7"/>
    <mergeCell ref="A105:M105"/>
    <mergeCell ref="A106:M106"/>
    <mergeCell ref="A108:M111"/>
    <mergeCell ref="A104:M104"/>
    <mergeCell ref="A112:M112"/>
    <mergeCell ref="A101:M101"/>
    <mergeCell ref="A102:M102"/>
  </mergeCells>
  <printOptions horizontalCentered="1" verticalCentered="1"/>
  <pageMargins left="0.5" right="0.5" top="0.5" bottom="0.5" header="0.5" footer="0.5"/>
  <pageSetup fitToWidth="0"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P108"/>
  <sheetViews>
    <sheetView zoomScalePageLayoutView="0" workbookViewId="0" topLeftCell="A1">
      <pane ySplit="9" topLeftCell="A10" activePane="bottomLeft" state="frozen"/>
      <selection pane="topLeft" activeCell="A1" sqref="A1:IV1"/>
      <selection pane="bottomLeft" activeCell="A1" sqref="A1:M1"/>
    </sheetView>
  </sheetViews>
  <sheetFormatPr defaultColWidth="12.7109375" defaultRowHeight="12" customHeight="1"/>
  <cols>
    <col min="1" max="1" width="12.7109375" style="6" customWidth="1"/>
    <col min="2" max="2" width="12.7109375" style="11" customWidth="1"/>
    <col min="3" max="15" width="12.7109375" style="12" customWidth="1"/>
    <col min="16" max="16384" width="12.7109375" style="8" customWidth="1"/>
  </cols>
  <sheetData>
    <row r="1" spans="1:15" s="45" customFormat="1" ht="12" customHeight="1" thickBot="1">
      <c r="A1" s="275" t="s">
        <v>80</v>
      </c>
      <c r="B1" s="275"/>
      <c r="C1" s="275"/>
      <c r="D1" s="275"/>
      <c r="E1" s="275"/>
      <c r="F1" s="275"/>
      <c r="G1" s="275"/>
      <c r="H1" s="275"/>
      <c r="I1" s="275"/>
      <c r="J1" s="275"/>
      <c r="K1" s="275"/>
      <c r="L1" s="275"/>
      <c r="M1" s="275"/>
      <c r="N1" s="222" t="s">
        <v>16</v>
      </c>
      <c r="O1" s="222"/>
    </row>
    <row r="2" spans="1:15" ht="12" customHeight="1" thickTop="1">
      <c r="A2" s="345" t="s">
        <v>34</v>
      </c>
      <c r="B2" s="219" t="s">
        <v>35</v>
      </c>
      <c r="C2" s="16" t="s">
        <v>7</v>
      </c>
      <c r="D2" s="13"/>
      <c r="E2" s="13"/>
      <c r="F2" s="13"/>
      <c r="G2" s="276" t="s">
        <v>17</v>
      </c>
      <c r="H2" s="277"/>
      <c r="I2" s="277"/>
      <c r="J2" s="277"/>
      <c r="K2" s="277"/>
      <c r="L2" s="277"/>
      <c r="M2" s="278" t="s">
        <v>75</v>
      </c>
      <c r="N2" s="279"/>
      <c r="O2" s="279"/>
    </row>
    <row r="3" spans="1:15" ht="12" customHeight="1">
      <c r="A3" s="346"/>
      <c r="B3" s="220"/>
      <c r="C3" s="308" t="s">
        <v>8</v>
      </c>
      <c r="D3" s="308" t="s">
        <v>36</v>
      </c>
      <c r="E3" s="308" t="s">
        <v>37</v>
      </c>
      <c r="F3" s="308" t="s">
        <v>38</v>
      </c>
      <c r="G3" s="308" t="s">
        <v>39</v>
      </c>
      <c r="H3" s="308" t="s">
        <v>40</v>
      </c>
      <c r="I3" s="287" t="s">
        <v>9</v>
      </c>
      <c r="J3" s="348" t="s">
        <v>78</v>
      </c>
      <c r="K3" s="348" t="s">
        <v>10</v>
      </c>
      <c r="L3" s="349" t="s">
        <v>79</v>
      </c>
      <c r="M3" s="281"/>
      <c r="N3" s="282"/>
      <c r="O3" s="282"/>
    </row>
    <row r="4" spans="1:15" ht="12" customHeight="1">
      <c r="A4" s="346"/>
      <c r="B4" s="220"/>
      <c r="C4" s="311"/>
      <c r="D4" s="311"/>
      <c r="E4" s="311"/>
      <c r="F4" s="311"/>
      <c r="G4" s="311"/>
      <c r="H4" s="311"/>
      <c r="I4" s="311"/>
      <c r="J4" s="348"/>
      <c r="K4" s="348"/>
      <c r="L4" s="348"/>
      <c r="M4" s="348" t="s">
        <v>11</v>
      </c>
      <c r="N4" s="313" t="s">
        <v>66</v>
      </c>
      <c r="O4" s="370"/>
    </row>
    <row r="5" spans="1:15" ht="12" customHeight="1">
      <c r="A5" s="346"/>
      <c r="B5" s="220"/>
      <c r="C5" s="311"/>
      <c r="D5" s="311"/>
      <c r="E5" s="311"/>
      <c r="F5" s="311"/>
      <c r="G5" s="311"/>
      <c r="H5" s="311"/>
      <c r="I5" s="311"/>
      <c r="J5" s="348"/>
      <c r="K5" s="348"/>
      <c r="L5" s="348"/>
      <c r="M5" s="349"/>
      <c r="N5" s="292" t="s">
        <v>103</v>
      </c>
      <c r="O5" s="350" t="s">
        <v>12</v>
      </c>
    </row>
    <row r="6" spans="1:15" ht="12" customHeight="1">
      <c r="A6" s="346"/>
      <c r="B6" s="220"/>
      <c r="C6" s="311"/>
      <c r="D6" s="311"/>
      <c r="E6" s="311"/>
      <c r="F6" s="311"/>
      <c r="G6" s="311"/>
      <c r="H6" s="311"/>
      <c r="I6" s="311"/>
      <c r="J6" s="348"/>
      <c r="K6" s="348"/>
      <c r="L6" s="348"/>
      <c r="M6" s="349"/>
      <c r="N6" s="293"/>
      <c r="O6" s="351"/>
    </row>
    <row r="7" spans="1:15" ht="12" customHeight="1">
      <c r="A7" s="346"/>
      <c r="B7" s="220"/>
      <c r="C7" s="311"/>
      <c r="D7" s="311"/>
      <c r="E7" s="311"/>
      <c r="F7" s="311"/>
      <c r="G7" s="311"/>
      <c r="H7" s="311"/>
      <c r="I7" s="311"/>
      <c r="J7" s="348"/>
      <c r="K7" s="348"/>
      <c r="L7" s="348"/>
      <c r="M7" s="349"/>
      <c r="N7" s="293"/>
      <c r="O7" s="351"/>
    </row>
    <row r="8" spans="1:15" ht="12" customHeight="1">
      <c r="A8" s="347"/>
      <c r="B8" s="221"/>
      <c r="C8" s="288"/>
      <c r="D8" s="288"/>
      <c r="E8" s="288"/>
      <c r="F8" s="288"/>
      <c r="G8" s="288"/>
      <c r="H8" s="288"/>
      <c r="I8" s="288"/>
      <c r="J8" s="348"/>
      <c r="K8" s="348"/>
      <c r="L8" s="348"/>
      <c r="M8" s="349"/>
      <c r="N8" s="294"/>
      <c r="O8" s="281"/>
    </row>
    <row r="9" spans="1:15" ht="12" customHeight="1">
      <c r="A9"/>
      <c r="B9" s="63" t="s">
        <v>49</v>
      </c>
      <c r="C9" s="335" t="s">
        <v>50</v>
      </c>
      <c r="D9" s="335"/>
      <c r="E9" s="335"/>
      <c r="F9" s="335"/>
      <c r="G9" s="335"/>
      <c r="H9" s="335"/>
      <c r="I9" s="335"/>
      <c r="J9" s="335"/>
      <c r="K9" s="335"/>
      <c r="L9" s="335"/>
      <c r="M9" s="335"/>
      <c r="N9" s="64" t="s">
        <v>13</v>
      </c>
      <c r="O9" s="64"/>
    </row>
    <row r="10" spans="1:15" ht="12" customHeight="1">
      <c r="A10" s="28">
        <v>1934</v>
      </c>
      <c r="B10" s="111">
        <f>'[1]Pop'!D155</f>
        <v>126.485</v>
      </c>
      <c r="C10" s="29">
        <v>117</v>
      </c>
      <c r="D10" s="29">
        <v>12</v>
      </c>
      <c r="E10" s="29">
        <v>84</v>
      </c>
      <c r="F10" s="29">
        <f aca="true" t="shared" si="0" ref="F10:F73">C10+D10+E10</f>
        <v>213</v>
      </c>
      <c r="G10" s="29">
        <v>6</v>
      </c>
      <c r="H10" s="29">
        <v>55</v>
      </c>
      <c r="I10" s="29">
        <f aca="true" t="shared" si="1" ref="I10:I73">F10-G10-H10</f>
        <v>152</v>
      </c>
      <c r="J10" s="32" t="s">
        <v>15</v>
      </c>
      <c r="K10" s="32" t="s">
        <v>15</v>
      </c>
      <c r="L10" s="32" t="s">
        <v>15</v>
      </c>
      <c r="M10" s="29">
        <v>7</v>
      </c>
      <c r="N10" s="29">
        <f aca="true" t="shared" si="2" ref="N10:N73">IF(M10=0,0,IF(B10=0,0,M10/B10*48))</f>
        <v>2.656441475273748</v>
      </c>
      <c r="O10" s="29">
        <f aca="true" t="shared" si="3" ref="O10:O73">N10*0.63</f>
        <v>1.6735581294224613</v>
      </c>
    </row>
    <row r="11" spans="1:15" ht="12" customHeight="1">
      <c r="A11" s="28">
        <v>1935</v>
      </c>
      <c r="B11" s="111">
        <f>'[1]Pop'!D156</f>
        <v>127.362</v>
      </c>
      <c r="C11" s="29">
        <v>289</v>
      </c>
      <c r="D11" s="29">
        <v>13</v>
      </c>
      <c r="E11" s="29">
        <v>55</v>
      </c>
      <c r="F11" s="29">
        <f t="shared" si="0"/>
        <v>357</v>
      </c>
      <c r="G11" s="29">
        <v>8</v>
      </c>
      <c r="H11" s="29">
        <v>184</v>
      </c>
      <c r="I11" s="29">
        <f t="shared" si="1"/>
        <v>165</v>
      </c>
      <c r="J11" s="32" t="s">
        <v>15</v>
      </c>
      <c r="K11" s="32" t="s">
        <v>15</v>
      </c>
      <c r="L11" s="32" t="s">
        <v>15</v>
      </c>
      <c r="M11" s="29">
        <v>5</v>
      </c>
      <c r="N11" s="29">
        <f t="shared" si="2"/>
        <v>1.8843925189617</v>
      </c>
      <c r="O11" s="29">
        <f t="shared" si="3"/>
        <v>1.187167286945871</v>
      </c>
    </row>
    <row r="12" spans="1:15" ht="12" customHeight="1">
      <c r="A12" s="22">
        <v>1936</v>
      </c>
      <c r="B12" s="112">
        <f>'[1]Pop'!D157</f>
        <v>128.181</v>
      </c>
      <c r="C12" s="25">
        <v>148</v>
      </c>
      <c r="D12" s="25">
        <v>16</v>
      </c>
      <c r="E12" s="25">
        <v>184</v>
      </c>
      <c r="F12" s="25">
        <f t="shared" si="0"/>
        <v>348</v>
      </c>
      <c r="G12" s="25">
        <v>8</v>
      </c>
      <c r="H12" s="25">
        <v>73</v>
      </c>
      <c r="I12" s="25">
        <f t="shared" si="1"/>
        <v>267</v>
      </c>
      <c r="J12" s="62" t="s">
        <v>15</v>
      </c>
      <c r="K12" s="62" t="s">
        <v>15</v>
      </c>
      <c r="L12" s="62" t="s">
        <v>15</v>
      </c>
      <c r="M12" s="25">
        <v>5</v>
      </c>
      <c r="N12" s="25">
        <f t="shared" si="2"/>
        <v>1.872352376717298</v>
      </c>
      <c r="O12" s="25">
        <f t="shared" si="3"/>
        <v>1.1795819973318977</v>
      </c>
    </row>
    <row r="13" spans="1:15" ht="12" customHeight="1">
      <c r="A13" s="22">
        <v>1937</v>
      </c>
      <c r="B13" s="112">
        <f>'[1]Pop'!D158</f>
        <v>128.961</v>
      </c>
      <c r="C13" s="25">
        <v>222</v>
      </c>
      <c r="D13" s="25">
        <v>20</v>
      </c>
      <c r="E13" s="25">
        <v>73</v>
      </c>
      <c r="F13" s="25">
        <f t="shared" si="0"/>
        <v>315</v>
      </c>
      <c r="G13" s="25">
        <v>12</v>
      </c>
      <c r="H13" s="25">
        <v>98</v>
      </c>
      <c r="I13" s="25">
        <f t="shared" si="1"/>
        <v>205</v>
      </c>
      <c r="J13" s="62" t="s">
        <v>15</v>
      </c>
      <c r="K13" s="62" t="s">
        <v>15</v>
      </c>
      <c r="L13" s="62" t="s">
        <v>15</v>
      </c>
      <c r="M13" s="25">
        <v>5</v>
      </c>
      <c r="N13" s="25">
        <f t="shared" si="2"/>
        <v>1.8610277525763603</v>
      </c>
      <c r="O13" s="25">
        <f t="shared" si="3"/>
        <v>1.172447484123107</v>
      </c>
    </row>
    <row r="14" spans="1:15" ht="12" customHeight="1">
      <c r="A14" s="22">
        <v>1938</v>
      </c>
      <c r="B14" s="112">
        <f>'[1]Pop'!D159</f>
        <v>129.969</v>
      </c>
      <c r="C14" s="25">
        <v>257</v>
      </c>
      <c r="D14" s="25">
        <v>3</v>
      </c>
      <c r="E14" s="25">
        <v>98</v>
      </c>
      <c r="F14" s="25">
        <f t="shared" si="0"/>
        <v>358</v>
      </c>
      <c r="G14" s="25">
        <v>15</v>
      </c>
      <c r="H14" s="25">
        <v>152</v>
      </c>
      <c r="I14" s="25">
        <f t="shared" si="1"/>
        <v>191</v>
      </c>
      <c r="J14" s="62" t="s">
        <v>15</v>
      </c>
      <c r="K14" s="62" t="s">
        <v>15</v>
      </c>
      <c r="L14" s="62" t="s">
        <v>15</v>
      </c>
      <c r="M14" s="25">
        <v>4</v>
      </c>
      <c r="N14" s="25">
        <f t="shared" si="2"/>
        <v>1.4772753502758351</v>
      </c>
      <c r="O14" s="25">
        <f t="shared" si="3"/>
        <v>0.9306834706737761</v>
      </c>
    </row>
    <row r="15" spans="1:15" ht="12" customHeight="1">
      <c r="A15" s="22">
        <v>1939</v>
      </c>
      <c r="B15" s="112">
        <f>'[1]Pop'!D160</f>
        <v>131.028</v>
      </c>
      <c r="C15" s="25">
        <v>278</v>
      </c>
      <c r="D15" s="25">
        <v>3</v>
      </c>
      <c r="E15" s="25">
        <v>152</v>
      </c>
      <c r="F15" s="25">
        <f t="shared" si="0"/>
        <v>433</v>
      </c>
      <c r="G15" s="25">
        <v>6</v>
      </c>
      <c r="H15" s="25">
        <v>153</v>
      </c>
      <c r="I15" s="25">
        <f t="shared" si="1"/>
        <v>274</v>
      </c>
      <c r="J15" s="62" t="s">
        <v>15</v>
      </c>
      <c r="K15" s="62" t="s">
        <v>15</v>
      </c>
      <c r="L15" s="62" t="s">
        <v>15</v>
      </c>
      <c r="M15" s="25">
        <v>4</v>
      </c>
      <c r="N15" s="25">
        <f t="shared" si="2"/>
        <v>1.465335653448118</v>
      </c>
      <c r="O15" s="25">
        <f t="shared" si="3"/>
        <v>0.9231614616723143</v>
      </c>
    </row>
    <row r="16" spans="1:15" ht="12" customHeight="1">
      <c r="A16" s="22">
        <v>1940</v>
      </c>
      <c r="B16" s="112">
        <f>'[1]Pop'!D161</f>
        <v>132.122</v>
      </c>
      <c r="C16" s="25">
        <v>311</v>
      </c>
      <c r="D16" s="25">
        <v>3</v>
      </c>
      <c r="E16" s="25">
        <v>153</v>
      </c>
      <c r="F16" s="25">
        <f t="shared" si="0"/>
        <v>467</v>
      </c>
      <c r="G16" s="25">
        <v>3</v>
      </c>
      <c r="H16" s="25">
        <v>180</v>
      </c>
      <c r="I16" s="25">
        <f t="shared" si="1"/>
        <v>284</v>
      </c>
      <c r="J16" s="62" t="s">
        <v>15</v>
      </c>
      <c r="K16" s="62" t="s">
        <v>15</v>
      </c>
      <c r="L16" s="62" t="s">
        <v>15</v>
      </c>
      <c r="M16" s="25">
        <v>4</v>
      </c>
      <c r="N16" s="25">
        <f t="shared" si="2"/>
        <v>1.4532023432887784</v>
      </c>
      <c r="O16" s="25">
        <f t="shared" si="3"/>
        <v>0.9155174762719304</v>
      </c>
    </row>
    <row r="17" spans="1:15" ht="12" customHeight="1">
      <c r="A17" s="28">
        <v>1941</v>
      </c>
      <c r="B17" s="111">
        <f>'[1]Pop'!D162</f>
        <v>133.402</v>
      </c>
      <c r="C17" s="29">
        <v>363</v>
      </c>
      <c r="D17" s="29">
        <v>2</v>
      </c>
      <c r="E17" s="29">
        <v>180</v>
      </c>
      <c r="F17" s="29">
        <f t="shared" si="0"/>
        <v>545</v>
      </c>
      <c r="G17" s="29">
        <v>3</v>
      </c>
      <c r="H17" s="29">
        <v>205</v>
      </c>
      <c r="I17" s="29">
        <f t="shared" si="1"/>
        <v>337</v>
      </c>
      <c r="J17" s="32" t="s">
        <v>15</v>
      </c>
      <c r="K17" s="32" t="s">
        <v>15</v>
      </c>
      <c r="L17" s="32" t="s">
        <v>15</v>
      </c>
      <c r="M17" s="29">
        <v>5</v>
      </c>
      <c r="N17" s="29">
        <f t="shared" si="2"/>
        <v>1.7990734771592631</v>
      </c>
      <c r="O17" s="29">
        <f t="shared" si="3"/>
        <v>1.1334162906103358</v>
      </c>
    </row>
    <row r="18" spans="1:15" ht="12" customHeight="1">
      <c r="A18" s="28">
        <v>1942</v>
      </c>
      <c r="B18" s="111">
        <f>'[1]Pop'!D163</f>
        <v>134.86</v>
      </c>
      <c r="C18" s="29">
        <v>429</v>
      </c>
      <c r="D18" s="29">
        <v>7</v>
      </c>
      <c r="E18" s="29">
        <v>205</v>
      </c>
      <c r="F18" s="29">
        <f t="shared" si="0"/>
        <v>641</v>
      </c>
      <c r="G18" s="29">
        <v>2</v>
      </c>
      <c r="H18" s="29">
        <v>245</v>
      </c>
      <c r="I18" s="29">
        <f t="shared" si="1"/>
        <v>394</v>
      </c>
      <c r="J18" s="32" t="s">
        <v>15</v>
      </c>
      <c r="K18" s="32" t="s">
        <v>15</v>
      </c>
      <c r="L18" s="32" t="s">
        <v>15</v>
      </c>
      <c r="M18" s="29">
        <v>5</v>
      </c>
      <c r="N18" s="29">
        <f t="shared" si="2"/>
        <v>1.7796233130654011</v>
      </c>
      <c r="O18" s="29">
        <f t="shared" si="3"/>
        <v>1.1211626872312026</v>
      </c>
    </row>
    <row r="19" spans="1:15" ht="12" customHeight="1">
      <c r="A19" s="28">
        <v>1943</v>
      </c>
      <c r="B19" s="111">
        <f>'[1]Pop'!D164</f>
        <v>136.739</v>
      </c>
      <c r="C19" s="29">
        <v>323</v>
      </c>
      <c r="D19" s="29">
        <v>46</v>
      </c>
      <c r="E19" s="29">
        <v>245</v>
      </c>
      <c r="F19" s="29">
        <f t="shared" si="0"/>
        <v>614</v>
      </c>
      <c r="G19" s="29">
        <v>3</v>
      </c>
      <c r="H19" s="29">
        <v>172</v>
      </c>
      <c r="I19" s="29">
        <f t="shared" si="1"/>
        <v>439</v>
      </c>
      <c r="J19" s="32" t="s">
        <v>15</v>
      </c>
      <c r="K19" s="32" t="s">
        <v>15</v>
      </c>
      <c r="L19" s="32" t="s">
        <v>15</v>
      </c>
      <c r="M19" s="29">
        <v>7</v>
      </c>
      <c r="N19" s="29">
        <f t="shared" si="2"/>
        <v>2.457236048237884</v>
      </c>
      <c r="O19" s="29">
        <f t="shared" si="3"/>
        <v>1.5480587103898669</v>
      </c>
    </row>
    <row r="20" spans="1:15" ht="12" customHeight="1">
      <c r="A20" s="28">
        <v>1944</v>
      </c>
      <c r="B20" s="111">
        <f>'[1]Pop'!D165</f>
        <v>138.397</v>
      </c>
      <c r="C20" s="29">
        <v>276</v>
      </c>
      <c r="D20" s="29">
        <v>42</v>
      </c>
      <c r="E20" s="29">
        <v>172</v>
      </c>
      <c r="F20" s="29">
        <f t="shared" si="0"/>
        <v>490</v>
      </c>
      <c r="G20" s="29">
        <v>4</v>
      </c>
      <c r="H20" s="29">
        <v>213</v>
      </c>
      <c r="I20" s="29">
        <f t="shared" si="1"/>
        <v>273</v>
      </c>
      <c r="J20" s="32" t="s">
        <v>15</v>
      </c>
      <c r="K20" s="32" t="s">
        <v>15</v>
      </c>
      <c r="L20" s="32" t="s">
        <v>15</v>
      </c>
      <c r="M20" s="29">
        <v>6</v>
      </c>
      <c r="N20" s="29">
        <f t="shared" si="2"/>
        <v>2.0809699632217464</v>
      </c>
      <c r="O20" s="29">
        <f t="shared" si="3"/>
        <v>1.3110110768297003</v>
      </c>
    </row>
    <row r="21" spans="1:15" ht="12" customHeight="1">
      <c r="A21" s="28">
        <v>1945</v>
      </c>
      <c r="B21" s="111">
        <f>'[1]Pop'!D166</f>
        <v>139.928</v>
      </c>
      <c r="C21" s="29">
        <v>267</v>
      </c>
      <c r="D21" s="29">
        <v>18</v>
      </c>
      <c r="E21" s="29">
        <v>213</v>
      </c>
      <c r="F21" s="29">
        <f t="shared" si="0"/>
        <v>498</v>
      </c>
      <c r="G21" s="29">
        <v>8</v>
      </c>
      <c r="H21" s="29">
        <v>192</v>
      </c>
      <c r="I21" s="29">
        <f t="shared" si="1"/>
        <v>298</v>
      </c>
      <c r="J21" s="32" t="s">
        <v>15</v>
      </c>
      <c r="K21" s="32" t="s">
        <v>15</v>
      </c>
      <c r="L21" s="32" t="s">
        <v>15</v>
      </c>
      <c r="M21" s="29">
        <v>7</v>
      </c>
      <c r="N21" s="29">
        <f t="shared" si="2"/>
        <v>2.40123492081642</v>
      </c>
      <c r="O21" s="29">
        <f t="shared" si="3"/>
        <v>1.5127780001143447</v>
      </c>
    </row>
    <row r="22" spans="1:15" ht="12" customHeight="1">
      <c r="A22" s="22">
        <v>1946</v>
      </c>
      <c r="B22" s="112">
        <f>'[1]Pop'!D167</f>
        <v>141.389</v>
      </c>
      <c r="C22" s="25">
        <v>265</v>
      </c>
      <c r="D22" s="25">
        <v>5</v>
      </c>
      <c r="E22" s="25">
        <v>192</v>
      </c>
      <c r="F22" s="25">
        <f t="shared" si="0"/>
        <v>462</v>
      </c>
      <c r="G22" s="25">
        <v>7</v>
      </c>
      <c r="H22" s="25">
        <v>176</v>
      </c>
      <c r="I22" s="25">
        <f t="shared" si="1"/>
        <v>279</v>
      </c>
      <c r="J22" s="62" t="s">
        <v>15</v>
      </c>
      <c r="K22" s="62" t="s">
        <v>15</v>
      </c>
      <c r="L22" s="62" t="s">
        <v>15</v>
      </c>
      <c r="M22" s="25">
        <v>9</v>
      </c>
      <c r="N22" s="25">
        <f t="shared" si="2"/>
        <v>3.0554003493906876</v>
      </c>
      <c r="O22" s="25">
        <f t="shared" si="3"/>
        <v>1.9249022201161332</v>
      </c>
    </row>
    <row r="23" spans="1:15" ht="12" customHeight="1">
      <c r="A23" s="22">
        <v>1947</v>
      </c>
      <c r="B23" s="112">
        <f>'[1]Pop'!D168</f>
        <v>144.126</v>
      </c>
      <c r="C23" s="25">
        <v>282</v>
      </c>
      <c r="D23" s="26">
        <v>0</v>
      </c>
      <c r="E23" s="25">
        <v>176</v>
      </c>
      <c r="F23" s="25">
        <f t="shared" si="0"/>
        <v>458</v>
      </c>
      <c r="G23" s="25">
        <v>9</v>
      </c>
      <c r="H23" s="25">
        <v>188</v>
      </c>
      <c r="I23" s="25">
        <f t="shared" si="1"/>
        <v>261</v>
      </c>
      <c r="J23" s="62" t="s">
        <v>15</v>
      </c>
      <c r="K23" s="62" t="s">
        <v>15</v>
      </c>
      <c r="L23" s="62" t="s">
        <v>15</v>
      </c>
      <c r="M23" s="25">
        <v>32</v>
      </c>
      <c r="N23" s="25">
        <f t="shared" si="2"/>
        <v>10.657341492860414</v>
      </c>
      <c r="O23" s="25">
        <f t="shared" si="3"/>
        <v>6.714125140502061</v>
      </c>
    </row>
    <row r="24" spans="1:15" ht="12" customHeight="1">
      <c r="A24" s="22">
        <v>1948</v>
      </c>
      <c r="B24" s="112">
        <f>'[1]Pop'!D169</f>
        <v>146.631</v>
      </c>
      <c r="C24" s="25">
        <v>316</v>
      </c>
      <c r="D24" s="25">
        <v>7</v>
      </c>
      <c r="E24" s="25">
        <v>188</v>
      </c>
      <c r="F24" s="25">
        <f t="shared" si="0"/>
        <v>511</v>
      </c>
      <c r="G24" s="25">
        <v>8</v>
      </c>
      <c r="H24" s="25">
        <v>230</v>
      </c>
      <c r="I24" s="25">
        <f t="shared" si="1"/>
        <v>273</v>
      </c>
      <c r="J24" s="62" t="s">
        <v>15</v>
      </c>
      <c r="K24" s="62" t="s">
        <v>15</v>
      </c>
      <c r="L24" s="62" t="s">
        <v>15</v>
      </c>
      <c r="M24" s="25">
        <v>17</v>
      </c>
      <c r="N24" s="25">
        <f t="shared" si="2"/>
        <v>5.564989667941977</v>
      </c>
      <c r="O24" s="25">
        <f t="shared" si="3"/>
        <v>3.5059434908034457</v>
      </c>
    </row>
    <row r="25" spans="1:15" ht="12" customHeight="1">
      <c r="A25" s="22">
        <v>1949</v>
      </c>
      <c r="B25" s="112">
        <f>'[1]Pop'!D170</f>
        <v>149.188</v>
      </c>
      <c r="C25" s="25">
        <v>237</v>
      </c>
      <c r="D25" s="25">
        <v>15</v>
      </c>
      <c r="E25" s="25">
        <v>230</v>
      </c>
      <c r="F25" s="25">
        <f t="shared" si="0"/>
        <v>482</v>
      </c>
      <c r="G25" s="25">
        <v>15</v>
      </c>
      <c r="H25" s="25">
        <v>191</v>
      </c>
      <c r="I25" s="25">
        <f t="shared" si="1"/>
        <v>276</v>
      </c>
      <c r="J25" s="62" t="s">
        <v>15</v>
      </c>
      <c r="K25" s="62" t="s">
        <v>15</v>
      </c>
      <c r="L25" s="62" t="s">
        <v>15</v>
      </c>
      <c r="M25" s="25">
        <v>22</v>
      </c>
      <c r="N25" s="25">
        <f t="shared" si="2"/>
        <v>7.078317290934928</v>
      </c>
      <c r="O25" s="25">
        <f t="shared" si="3"/>
        <v>4.4593398932890045</v>
      </c>
    </row>
    <row r="26" spans="1:15" ht="12" customHeight="1">
      <c r="A26" s="22">
        <v>1950</v>
      </c>
      <c r="B26" s="112">
        <f>'[1]Pop'!D171</f>
        <v>151.684</v>
      </c>
      <c r="C26" s="25">
        <v>304</v>
      </c>
      <c r="D26" s="25">
        <v>16</v>
      </c>
      <c r="E26" s="25">
        <v>191</v>
      </c>
      <c r="F26" s="25">
        <f t="shared" si="0"/>
        <v>511</v>
      </c>
      <c r="G26" s="25">
        <v>14</v>
      </c>
      <c r="H26" s="25">
        <v>244</v>
      </c>
      <c r="I26" s="25">
        <f t="shared" si="1"/>
        <v>253</v>
      </c>
      <c r="J26" s="62" t="s">
        <v>15</v>
      </c>
      <c r="K26" s="62" t="s">
        <v>15</v>
      </c>
      <c r="L26" s="62" t="s">
        <v>15</v>
      </c>
      <c r="M26" s="25">
        <v>12</v>
      </c>
      <c r="N26" s="25">
        <f t="shared" si="2"/>
        <v>3.797368212863585</v>
      </c>
      <c r="O26" s="25">
        <f t="shared" si="3"/>
        <v>2.392341974104059</v>
      </c>
    </row>
    <row r="27" spans="1:15" ht="12" customHeight="1">
      <c r="A27" s="28">
        <v>1951</v>
      </c>
      <c r="B27" s="111">
        <f>'[1]Pop'!D172</f>
        <v>154.287</v>
      </c>
      <c r="C27" s="29">
        <v>257</v>
      </c>
      <c r="D27" s="29">
        <v>15</v>
      </c>
      <c r="E27" s="29">
        <v>244</v>
      </c>
      <c r="F27" s="29">
        <f t="shared" si="0"/>
        <v>516</v>
      </c>
      <c r="G27" s="29">
        <v>36</v>
      </c>
      <c r="H27" s="29">
        <v>204</v>
      </c>
      <c r="I27" s="29">
        <f t="shared" si="1"/>
        <v>276</v>
      </c>
      <c r="J27" s="32" t="s">
        <v>15</v>
      </c>
      <c r="K27" s="32" t="s">
        <v>15</v>
      </c>
      <c r="L27" s="32" t="s">
        <v>15</v>
      </c>
      <c r="M27" s="29">
        <v>14</v>
      </c>
      <c r="N27" s="29">
        <f t="shared" si="2"/>
        <v>4.355519259561726</v>
      </c>
      <c r="O27" s="29">
        <f t="shared" si="3"/>
        <v>2.7439771335238876</v>
      </c>
    </row>
    <row r="28" spans="1:15" ht="12" customHeight="1">
      <c r="A28" s="28">
        <v>1952</v>
      </c>
      <c r="B28" s="111">
        <f>'[1]Pop'!D173</f>
        <v>156.954</v>
      </c>
      <c r="C28" s="29">
        <v>228</v>
      </c>
      <c r="D28" s="29">
        <v>19</v>
      </c>
      <c r="E28" s="29">
        <v>204</v>
      </c>
      <c r="F28" s="29">
        <f t="shared" si="0"/>
        <v>451</v>
      </c>
      <c r="G28" s="29">
        <v>33</v>
      </c>
      <c r="H28" s="29">
        <v>164</v>
      </c>
      <c r="I28" s="29">
        <f t="shared" si="1"/>
        <v>254</v>
      </c>
      <c r="J28" s="32" t="s">
        <v>15</v>
      </c>
      <c r="K28" s="32" t="s">
        <v>15</v>
      </c>
      <c r="L28" s="32" t="s">
        <v>15</v>
      </c>
      <c r="M28" s="29">
        <v>14</v>
      </c>
      <c r="N28" s="29">
        <f t="shared" si="2"/>
        <v>4.281509232004281</v>
      </c>
      <c r="O28" s="29">
        <f t="shared" si="3"/>
        <v>2.697350816162697</v>
      </c>
    </row>
    <row r="29" spans="1:15" ht="12" customHeight="1">
      <c r="A29" s="28">
        <v>1953</v>
      </c>
      <c r="B29" s="111">
        <f>'[1]Pop'!D174</f>
        <v>159.565</v>
      </c>
      <c r="C29" s="29">
        <v>247</v>
      </c>
      <c r="D29" s="29">
        <v>37</v>
      </c>
      <c r="E29" s="29">
        <v>164</v>
      </c>
      <c r="F29" s="29">
        <f t="shared" si="0"/>
        <v>448</v>
      </c>
      <c r="G29" s="29">
        <v>16</v>
      </c>
      <c r="H29" s="29">
        <v>179</v>
      </c>
      <c r="I29" s="29">
        <f t="shared" si="1"/>
        <v>253</v>
      </c>
      <c r="J29" s="32" t="s">
        <v>15</v>
      </c>
      <c r="K29" s="32" t="s">
        <v>15</v>
      </c>
      <c r="L29" s="32" t="s">
        <v>15</v>
      </c>
      <c r="M29" s="29">
        <v>12</v>
      </c>
      <c r="N29" s="29">
        <f t="shared" si="2"/>
        <v>3.609814182308151</v>
      </c>
      <c r="O29" s="29">
        <f t="shared" si="3"/>
        <v>2.274182934854135</v>
      </c>
    </row>
    <row r="30" spans="1:15" ht="12" customHeight="1">
      <c r="A30" s="28">
        <v>1954</v>
      </c>
      <c r="B30" s="111">
        <f>'[1]Pop'!D175</f>
        <v>162.391</v>
      </c>
      <c r="C30" s="29">
        <v>379</v>
      </c>
      <c r="D30" s="29">
        <v>30</v>
      </c>
      <c r="E30" s="29">
        <v>179</v>
      </c>
      <c r="F30" s="29">
        <f t="shared" si="0"/>
        <v>588</v>
      </c>
      <c r="G30" s="29">
        <v>24</v>
      </c>
      <c r="H30" s="29">
        <v>285</v>
      </c>
      <c r="I30" s="29">
        <f t="shared" si="1"/>
        <v>279</v>
      </c>
      <c r="J30" s="32" t="s">
        <v>15</v>
      </c>
      <c r="K30" s="32" t="s">
        <v>15</v>
      </c>
      <c r="L30" s="32" t="s">
        <v>15</v>
      </c>
      <c r="M30" s="29">
        <v>7</v>
      </c>
      <c r="N30" s="29">
        <f t="shared" si="2"/>
        <v>2.0690801830150685</v>
      </c>
      <c r="O30" s="29">
        <f t="shared" si="3"/>
        <v>1.303520515299493</v>
      </c>
    </row>
    <row r="31" spans="1:15" ht="12" customHeight="1">
      <c r="A31" s="28">
        <v>1955</v>
      </c>
      <c r="B31" s="111">
        <f>'[1]Pop'!D176</f>
        <v>165.275</v>
      </c>
      <c r="C31" s="29">
        <v>403</v>
      </c>
      <c r="D31" s="29">
        <v>21</v>
      </c>
      <c r="E31" s="29">
        <v>285</v>
      </c>
      <c r="F31" s="29">
        <f t="shared" si="0"/>
        <v>709</v>
      </c>
      <c r="G31" s="29">
        <v>76</v>
      </c>
      <c r="H31" s="29">
        <v>307</v>
      </c>
      <c r="I31" s="29">
        <f t="shared" si="1"/>
        <v>326</v>
      </c>
      <c r="J31" s="32" t="s">
        <v>15</v>
      </c>
      <c r="K31" s="32" t="s">
        <v>15</v>
      </c>
      <c r="L31" s="32" t="s">
        <v>15</v>
      </c>
      <c r="M31" s="29">
        <v>5</v>
      </c>
      <c r="N31" s="29">
        <f t="shared" si="2"/>
        <v>1.4521252458024503</v>
      </c>
      <c r="O31" s="29">
        <f t="shared" si="3"/>
        <v>0.9148389048555436</v>
      </c>
    </row>
    <row r="32" spans="1:15" ht="12" customHeight="1">
      <c r="A32" s="22">
        <v>1956</v>
      </c>
      <c r="B32" s="112">
        <f>'[1]Pop'!D177</f>
        <v>168.221</v>
      </c>
      <c r="C32" s="25">
        <v>377</v>
      </c>
      <c r="D32" s="25">
        <v>32</v>
      </c>
      <c r="E32" s="25">
        <v>307</v>
      </c>
      <c r="F32" s="25">
        <f t="shared" si="0"/>
        <v>716</v>
      </c>
      <c r="G32" s="25">
        <v>87</v>
      </c>
      <c r="H32" s="25">
        <v>292</v>
      </c>
      <c r="I32" s="25">
        <f t="shared" si="1"/>
        <v>337</v>
      </c>
      <c r="J32" s="62" t="s">
        <v>15</v>
      </c>
      <c r="K32" s="62" t="s">
        <v>15</v>
      </c>
      <c r="L32" s="62" t="s">
        <v>15</v>
      </c>
      <c r="M32" s="25">
        <v>5</v>
      </c>
      <c r="N32" s="25">
        <f t="shared" si="2"/>
        <v>1.4266946457338858</v>
      </c>
      <c r="O32" s="25">
        <f t="shared" si="3"/>
        <v>0.8988176268123481</v>
      </c>
    </row>
    <row r="33" spans="1:15" ht="12" customHeight="1">
      <c r="A33" s="22">
        <v>1957</v>
      </c>
      <c r="B33" s="112">
        <f>'[1]Pop'!D178</f>
        <v>171.274</v>
      </c>
      <c r="C33" s="25">
        <v>443</v>
      </c>
      <c r="D33" s="25">
        <v>24</v>
      </c>
      <c r="E33" s="25">
        <v>292</v>
      </c>
      <c r="F33" s="25">
        <f t="shared" si="0"/>
        <v>759</v>
      </c>
      <c r="G33" s="25">
        <v>61</v>
      </c>
      <c r="H33" s="25">
        <v>361</v>
      </c>
      <c r="I33" s="25">
        <f t="shared" si="1"/>
        <v>337</v>
      </c>
      <c r="J33" s="62" t="s">
        <v>15</v>
      </c>
      <c r="K33" s="62" t="s">
        <v>15</v>
      </c>
      <c r="L33" s="62" t="s">
        <v>15</v>
      </c>
      <c r="M33" s="25">
        <v>5</v>
      </c>
      <c r="N33" s="25">
        <f t="shared" si="2"/>
        <v>1.401263472564429</v>
      </c>
      <c r="O33" s="25">
        <f t="shared" si="3"/>
        <v>0.8827959877155903</v>
      </c>
    </row>
    <row r="34" spans="1:15" ht="12" customHeight="1">
      <c r="A34" s="22">
        <v>1958</v>
      </c>
      <c r="B34" s="112">
        <f>'[1]Pop'!D179</f>
        <v>174.141</v>
      </c>
      <c r="C34" s="25">
        <v>477</v>
      </c>
      <c r="D34" s="25">
        <v>19</v>
      </c>
      <c r="E34" s="25">
        <v>361</v>
      </c>
      <c r="F34" s="25">
        <f t="shared" si="0"/>
        <v>857</v>
      </c>
      <c r="G34" s="25">
        <v>125</v>
      </c>
      <c r="H34" s="25">
        <v>396</v>
      </c>
      <c r="I34" s="25">
        <f t="shared" si="1"/>
        <v>336</v>
      </c>
      <c r="J34" s="62" t="s">
        <v>15</v>
      </c>
      <c r="K34" s="62" t="s">
        <v>15</v>
      </c>
      <c r="L34" s="62" t="s">
        <v>15</v>
      </c>
      <c r="M34" s="25">
        <v>5</v>
      </c>
      <c r="N34" s="25">
        <f t="shared" si="2"/>
        <v>1.3781935328268473</v>
      </c>
      <c r="O34" s="25">
        <f t="shared" si="3"/>
        <v>0.8682619256809138</v>
      </c>
    </row>
    <row r="35" spans="1:15" ht="12" customHeight="1">
      <c r="A35" s="22">
        <v>1959</v>
      </c>
      <c r="B35" s="112">
        <f>'[1]Pop'!D180</f>
        <v>177.073</v>
      </c>
      <c r="C35" s="25">
        <v>420</v>
      </c>
      <c r="D35" s="25">
        <v>16</v>
      </c>
      <c r="E35" s="25">
        <v>396</v>
      </c>
      <c r="F35" s="25">
        <f t="shared" si="0"/>
        <v>832</v>
      </c>
      <c r="G35" s="25">
        <v>118</v>
      </c>
      <c r="H35" s="25">
        <v>360</v>
      </c>
      <c r="I35" s="25">
        <f t="shared" si="1"/>
        <v>354</v>
      </c>
      <c r="J35" s="62" t="s">
        <v>15</v>
      </c>
      <c r="K35" s="62" t="s">
        <v>15</v>
      </c>
      <c r="L35" s="62" t="s">
        <v>15</v>
      </c>
      <c r="M35" s="25">
        <v>5</v>
      </c>
      <c r="N35" s="25">
        <f t="shared" si="2"/>
        <v>1.3553732076601177</v>
      </c>
      <c r="O35" s="25">
        <f t="shared" si="3"/>
        <v>0.8538851208258742</v>
      </c>
    </row>
    <row r="36" spans="1:15" ht="12" customHeight="1">
      <c r="A36" s="22">
        <v>1960</v>
      </c>
      <c r="B36" s="112">
        <f>'[1]Pop'!B181</f>
        <v>179.386</v>
      </c>
      <c r="C36" s="25">
        <v>429</v>
      </c>
      <c r="D36" s="25">
        <v>15</v>
      </c>
      <c r="E36" s="25">
        <v>360</v>
      </c>
      <c r="F36" s="25">
        <f t="shared" si="0"/>
        <v>804</v>
      </c>
      <c r="G36" s="25">
        <v>94</v>
      </c>
      <c r="H36" s="25">
        <v>357</v>
      </c>
      <c r="I36" s="25">
        <f t="shared" si="1"/>
        <v>353</v>
      </c>
      <c r="J36" s="62" t="s">
        <v>15</v>
      </c>
      <c r="K36" s="62" t="s">
        <v>15</v>
      </c>
      <c r="L36" s="62" t="s">
        <v>15</v>
      </c>
      <c r="M36" s="25">
        <v>6</v>
      </c>
      <c r="N36" s="25">
        <f t="shared" si="2"/>
        <v>1.6054764585865118</v>
      </c>
      <c r="O36" s="25">
        <f t="shared" si="3"/>
        <v>1.0114501689095023</v>
      </c>
    </row>
    <row r="37" spans="1:15" ht="12" customHeight="1">
      <c r="A37" s="28">
        <v>1961</v>
      </c>
      <c r="B37" s="111">
        <f>'[1]Pop'!B182</f>
        <v>182.287</v>
      </c>
      <c r="C37" s="29">
        <v>392</v>
      </c>
      <c r="D37" s="29">
        <v>19</v>
      </c>
      <c r="E37" s="29">
        <v>357</v>
      </c>
      <c r="F37" s="29">
        <f t="shared" si="0"/>
        <v>768</v>
      </c>
      <c r="G37" s="29">
        <v>65</v>
      </c>
      <c r="H37" s="29">
        <v>334</v>
      </c>
      <c r="I37" s="29">
        <f t="shared" si="1"/>
        <v>369</v>
      </c>
      <c r="J37" s="32" t="s">
        <v>15</v>
      </c>
      <c r="K37" s="32" t="s">
        <v>15</v>
      </c>
      <c r="L37" s="32" t="s">
        <v>15</v>
      </c>
      <c r="M37" s="29">
        <v>6</v>
      </c>
      <c r="N37" s="29">
        <f t="shared" si="2"/>
        <v>1.5799261603954204</v>
      </c>
      <c r="O37" s="29">
        <f t="shared" si="3"/>
        <v>0.9953534810491149</v>
      </c>
    </row>
    <row r="38" spans="1:15" ht="12" customHeight="1">
      <c r="A38" s="28">
        <v>1962</v>
      </c>
      <c r="B38" s="111">
        <f>'[1]Pop'!B183</f>
        <v>185.242</v>
      </c>
      <c r="C38" s="29">
        <v>428</v>
      </c>
      <c r="D38" s="29">
        <v>9</v>
      </c>
      <c r="E38" s="29">
        <v>334</v>
      </c>
      <c r="F38" s="29">
        <f t="shared" si="0"/>
        <v>771</v>
      </c>
      <c r="G38" s="29">
        <v>99</v>
      </c>
      <c r="H38" s="29">
        <v>342</v>
      </c>
      <c r="I38" s="29">
        <f t="shared" si="1"/>
        <v>330</v>
      </c>
      <c r="J38" s="32" t="s">
        <v>15</v>
      </c>
      <c r="K38" s="32" t="s">
        <v>15</v>
      </c>
      <c r="L38" s="32" t="s">
        <v>15</v>
      </c>
      <c r="M38" s="29">
        <v>6</v>
      </c>
      <c r="N38" s="29">
        <f t="shared" si="2"/>
        <v>1.5547230109802312</v>
      </c>
      <c r="O38" s="29">
        <f t="shared" si="3"/>
        <v>0.9794754969175457</v>
      </c>
    </row>
    <row r="39" spans="1:15" ht="12" customHeight="1">
      <c r="A39" s="28">
        <v>1963</v>
      </c>
      <c r="B39" s="111">
        <f>'[1]Pop'!B184</f>
        <v>188.013</v>
      </c>
      <c r="C39" s="29">
        <v>393</v>
      </c>
      <c r="D39" s="29">
        <v>9</v>
      </c>
      <c r="E39" s="29">
        <v>342</v>
      </c>
      <c r="F39" s="29">
        <f t="shared" si="0"/>
        <v>744</v>
      </c>
      <c r="G39" s="29">
        <v>57</v>
      </c>
      <c r="H39" s="29">
        <v>325</v>
      </c>
      <c r="I39" s="29">
        <f t="shared" si="1"/>
        <v>362</v>
      </c>
      <c r="J39" s="32" t="s">
        <v>15</v>
      </c>
      <c r="K39" s="32" t="s">
        <v>15</v>
      </c>
      <c r="L39" s="32" t="s">
        <v>15</v>
      </c>
      <c r="M39" s="29">
        <v>7</v>
      </c>
      <c r="N39" s="29">
        <f t="shared" si="2"/>
        <v>1.7871104657656651</v>
      </c>
      <c r="O39" s="29">
        <f t="shared" si="3"/>
        <v>1.125879593432369</v>
      </c>
    </row>
    <row r="40" spans="1:15" ht="12" customHeight="1">
      <c r="A40" s="28">
        <v>1964</v>
      </c>
      <c r="B40" s="111">
        <f>'[1]Pop'!B185</f>
        <v>190.668</v>
      </c>
      <c r="C40" s="29">
        <v>386</v>
      </c>
      <c r="D40" s="29">
        <v>15</v>
      </c>
      <c r="E40" s="29">
        <v>325</v>
      </c>
      <c r="F40" s="29">
        <f t="shared" si="0"/>
        <v>726</v>
      </c>
      <c r="G40" s="29">
        <v>74</v>
      </c>
      <c r="H40" s="29">
        <v>301</v>
      </c>
      <c r="I40" s="29">
        <f t="shared" si="1"/>
        <v>351</v>
      </c>
      <c r="J40" s="32" t="s">
        <v>15</v>
      </c>
      <c r="K40" s="32" t="s">
        <v>15</v>
      </c>
      <c r="L40" s="32" t="s">
        <v>15</v>
      </c>
      <c r="M40" s="29">
        <v>7</v>
      </c>
      <c r="N40" s="29">
        <f t="shared" si="2"/>
        <v>1.7622254389829441</v>
      </c>
      <c r="O40" s="29">
        <f t="shared" si="3"/>
        <v>1.110202026559255</v>
      </c>
    </row>
    <row r="41" spans="1:15" ht="12" customHeight="1">
      <c r="A41" s="28">
        <v>1965</v>
      </c>
      <c r="B41" s="111">
        <f>'[1]Pop'!B186</f>
        <v>193.223</v>
      </c>
      <c r="C41" s="29">
        <v>393</v>
      </c>
      <c r="D41" s="29">
        <v>8</v>
      </c>
      <c r="E41" s="29">
        <v>301</v>
      </c>
      <c r="F41" s="29">
        <f t="shared" si="0"/>
        <v>702</v>
      </c>
      <c r="G41" s="29">
        <v>66</v>
      </c>
      <c r="H41" s="29">
        <v>301</v>
      </c>
      <c r="I41" s="29">
        <f t="shared" si="1"/>
        <v>335</v>
      </c>
      <c r="J41" s="32" t="s">
        <v>15</v>
      </c>
      <c r="K41" s="32" t="s">
        <v>15</v>
      </c>
      <c r="L41" s="32" t="s">
        <v>15</v>
      </c>
      <c r="M41" s="29">
        <v>7</v>
      </c>
      <c r="N41" s="29">
        <f t="shared" si="2"/>
        <v>1.738923420089741</v>
      </c>
      <c r="O41" s="29">
        <f t="shared" si="3"/>
        <v>1.0955217546565368</v>
      </c>
    </row>
    <row r="42" spans="1:15" ht="12" customHeight="1">
      <c r="A42" s="22">
        <v>1966</v>
      </c>
      <c r="B42" s="113">
        <f>'[1]Pop'!B187</f>
        <v>195.539</v>
      </c>
      <c r="C42" s="25">
        <v>392</v>
      </c>
      <c r="D42" s="25">
        <v>7</v>
      </c>
      <c r="E42" s="25">
        <v>301</v>
      </c>
      <c r="F42" s="25">
        <f t="shared" si="0"/>
        <v>700</v>
      </c>
      <c r="G42" s="25">
        <v>48</v>
      </c>
      <c r="H42" s="25">
        <v>148</v>
      </c>
      <c r="I42" s="25">
        <f t="shared" si="1"/>
        <v>504</v>
      </c>
      <c r="J42" s="62" t="s">
        <v>15</v>
      </c>
      <c r="K42" s="62" t="s">
        <v>15</v>
      </c>
      <c r="L42" s="62" t="s">
        <v>15</v>
      </c>
      <c r="M42" s="25">
        <v>7.8</v>
      </c>
      <c r="N42" s="25">
        <f t="shared" si="2"/>
        <v>1.914707551946159</v>
      </c>
      <c r="O42" s="25">
        <f t="shared" si="3"/>
        <v>1.2062657577260802</v>
      </c>
    </row>
    <row r="43" spans="1:15" ht="12" customHeight="1">
      <c r="A43" s="22">
        <v>1967</v>
      </c>
      <c r="B43" s="113">
        <f>'[1]Pop'!B188</f>
        <v>197.736</v>
      </c>
      <c r="C43" s="25">
        <v>374</v>
      </c>
      <c r="D43" s="25">
        <v>9</v>
      </c>
      <c r="E43" s="25">
        <v>148</v>
      </c>
      <c r="F43" s="25">
        <f t="shared" si="0"/>
        <v>531</v>
      </c>
      <c r="G43" s="25">
        <v>36</v>
      </c>
      <c r="H43" s="25">
        <v>161</v>
      </c>
      <c r="I43" s="25">
        <f t="shared" si="1"/>
        <v>334</v>
      </c>
      <c r="J43" s="62" t="s">
        <v>15</v>
      </c>
      <c r="K43" s="62" t="s">
        <v>15</v>
      </c>
      <c r="L43" s="62" t="s">
        <v>15</v>
      </c>
      <c r="M43" s="25">
        <v>8.1</v>
      </c>
      <c r="N43" s="25">
        <f t="shared" si="2"/>
        <v>1.9662580410243962</v>
      </c>
      <c r="O43" s="25">
        <f t="shared" si="3"/>
        <v>1.2387425658453697</v>
      </c>
    </row>
    <row r="44" spans="1:15" ht="12" customHeight="1">
      <c r="A44" s="22">
        <v>1968</v>
      </c>
      <c r="B44" s="113">
        <f>'[1]Pop'!B189</f>
        <v>199.808</v>
      </c>
      <c r="C44" s="25">
        <v>426</v>
      </c>
      <c r="D44" s="25">
        <v>10</v>
      </c>
      <c r="E44" s="25">
        <v>161</v>
      </c>
      <c r="F44" s="25">
        <f t="shared" si="0"/>
        <v>597</v>
      </c>
      <c r="G44" s="25">
        <v>12</v>
      </c>
      <c r="H44" s="25">
        <v>225</v>
      </c>
      <c r="I44" s="25">
        <f t="shared" si="1"/>
        <v>360</v>
      </c>
      <c r="J44" s="62" t="s">
        <v>15</v>
      </c>
      <c r="K44" s="62" t="s">
        <v>15</v>
      </c>
      <c r="L44" s="62" t="s">
        <v>15</v>
      </c>
      <c r="M44" s="25">
        <v>8.3</v>
      </c>
      <c r="N44" s="25">
        <f t="shared" si="2"/>
        <v>1.9939141575912878</v>
      </c>
      <c r="O44" s="25">
        <f t="shared" si="3"/>
        <v>1.2561659192825112</v>
      </c>
    </row>
    <row r="45" spans="1:15" ht="12" customHeight="1">
      <c r="A45" s="22">
        <v>1969</v>
      </c>
      <c r="B45" s="113">
        <f>'[1]Pop'!B190</f>
        <v>201.76</v>
      </c>
      <c r="C45" s="25">
        <v>427</v>
      </c>
      <c r="D45" s="25">
        <v>12</v>
      </c>
      <c r="E45" s="25">
        <v>225</v>
      </c>
      <c r="F45" s="25">
        <f t="shared" si="0"/>
        <v>664</v>
      </c>
      <c r="G45" s="25">
        <v>10</v>
      </c>
      <c r="H45" s="25">
        <v>269</v>
      </c>
      <c r="I45" s="25">
        <f t="shared" si="1"/>
        <v>385</v>
      </c>
      <c r="J45" s="62" t="s">
        <v>15</v>
      </c>
      <c r="K45" s="62" t="s">
        <v>15</v>
      </c>
      <c r="L45" s="62" t="s">
        <v>15</v>
      </c>
      <c r="M45" s="25">
        <v>8.6</v>
      </c>
      <c r="N45" s="25">
        <f t="shared" si="2"/>
        <v>2.0459952418715304</v>
      </c>
      <c r="O45" s="25">
        <f t="shared" si="3"/>
        <v>1.288977002379064</v>
      </c>
    </row>
    <row r="46" spans="1:15" ht="12" customHeight="1">
      <c r="A46" s="22">
        <v>1970</v>
      </c>
      <c r="B46" s="113">
        <f>'[1]Pop'!B191</f>
        <v>203.849</v>
      </c>
      <c r="C46" s="25">
        <v>416</v>
      </c>
      <c r="D46" s="25">
        <v>10</v>
      </c>
      <c r="E46" s="25">
        <v>269</v>
      </c>
      <c r="F46" s="25">
        <f t="shared" si="0"/>
        <v>695</v>
      </c>
      <c r="G46" s="25">
        <v>85</v>
      </c>
      <c r="H46" s="25">
        <v>184</v>
      </c>
      <c r="I46" s="25">
        <f t="shared" si="1"/>
        <v>426</v>
      </c>
      <c r="J46" s="62" t="s">
        <v>15</v>
      </c>
      <c r="K46" s="62" t="s">
        <v>15</v>
      </c>
      <c r="L46" s="62" t="s">
        <v>15</v>
      </c>
      <c r="M46" s="25">
        <v>7</v>
      </c>
      <c r="N46" s="25">
        <f t="shared" si="2"/>
        <v>1.6482788730874325</v>
      </c>
      <c r="O46" s="25">
        <f t="shared" si="3"/>
        <v>1.0384156900450825</v>
      </c>
    </row>
    <row r="47" spans="1:15" ht="12" customHeight="1">
      <c r="A47" s="28">
        <v>1971</v>
      </c>
      <c r="B47" s="111">
        <f>'[1]Pop'!B192</f>
        <v>206.46599999999998</v>
      </c>
      <c r="C47" s="29">
        <v>463</v>
      </c>
      <c r="D47" s="29">
        <v>12</v>
      </c>
      <c r="E47" s="29">
        <v>184</v>
      </c>
      <c r="F47" s="29">
        <f t="shared" si="0"/>
        <v>659</v>
      </c>
      <c r="G47" s="29">
        <v>41</v>
      </c>
      <c r="H47" s="29">
        <v>208</v>
      </c>
      <c r="I47" s="29">
        <f t="shared" si="1"/>
        <v>410</v>
      </c>
      <c r="J47" s="32" t="s">
        <v>15</v>
      </c>
      <c r="K47" s="32" t="s">
        <v>15</v>
      </c>
      <c r="L47" s="32" t="s">
        <v>15</v>
      </c>
      <c r="M47" s="29">
        <v>5.7</v>
      </c>
      <c r="N47" s="29">
        <f t="shared" si="2"/>
        <v>1.3251576530760514</v>
      </c>
      <c r="O47" s="29">
        <f t="shared" si="3"/>
        <v>0.8348493214379124</v>
      </c>
    </row>
    <row r="48" spans="1:15" ht="12" customHeight="1">
      <c r="A48" s="28">
        <v>1972</v>
      </c>
      <c r="B48" s="111">
        <f>'[1]Pop'!B193</f>
        <v>208.917</v>
      </c>
      <c r="C48" s="29">
        <v>422</v>
      </c>
      <c r="D48" s="29">
        <v>17</v>
      </c>
      <c r="E48" s="29">
        <v>208</v>
      </c>
      <c r="F48" s="29">
        <f t="shared" si="0"/>
        <v>647</v>
      </c>
      <c r="G48" s="29">
        <v>71</v>
      </c>
      <c r="H48" s="29">
        <v>192</v>
      </c>
      <c r="I48" s="29">
        <f t="shared" si="1"/>
        <v>384</v>
      </c>
      <c r="J48" s="32" t="s">
        <v>15</v>
      </c>
      <c r="K48" s="32" t="s">
        <v>15</v>
      </c>
      <c r="L48" s="32" t="s">
        <v>15</v>
      </c>
      <c r="M48" s="29">
        <v>5.6</v>
      </c>
      <c r="N48" s="29">
        <f t="shared" si="2"/>
        <v>1.2866353623687876</v>
      </c>
      <c r="O48" s="29">
        <f t="shared" si="3"/>
        <v>0.8105802782923363</v>
      </c>
    </row>
    <row r="49" spans="1:15" ht="12" customHeight="1">
      <c r="A49" s="28">
        <v>1973</v>
      </c>
      <c r="B49" s="111">
        <f>'[1]Pop'!B194</f>
        <v>210.985</v>
      </c>
      <c r="C49" s="29">
        <v>417</v>
      </c>
      <c r="D49" s="29">
        <v>9</v>
      </c>
      <c r="E49" s="29">
        <v>192</v>
      </c>
      <c r="F49" s="29">
        <f t="shared" si="0"/>
        <v>618</v>
      </c>
      <c r="G49" s="29">
        <v>93</v>
      </c>
      <c r="H49" s="29">
        <v>146</v>
      </c>
      <c r="I49" s="29">
        <f t="shared" si="1"/>
        <v>379</v>
      </c>
      <c r="J49" s="32" t="s">
        <v>15</v>
      </c>
      <c r="K49" s="32" t="s">
        <v>15</v>
      </c>
      <c r="L49" s="32" t="s">
        <v>15</v>
      </c>
      <c r="M49" s="29">
        <v>5.8</v>
      </c>
      <c r="N49" s="29">
        <f t="shared" si="2"/>
        <v>1.3195250847216626</v>
      </c>
      <c r="O49" s="29">
        <f t="shared" si="3"/>
        <v>0.8313008033746475</v>
      </c>
    </row>
    <row r="50" spans="1:15" ht="12" customHeight="1">
      <c r="A50" s="28">
        <v>1974</v>
      </c>
      <c r="B50" s="111">
        <f>'[1]Pop'!B195</f>
        <v>212.932</v>
      </c>
      <c r="C50" s="29">
        <v>299</v>
      </c>
      <c r="D50" s="29">
        <v>20</v>
      </c>
      <c r="E50" s="29">
        <v>146</v>
      </c>
      <c r="F50" s="29">
        <f t="shared" si="0"/>
        <v>465</v>
      </c>
      <c r="G50" s="29">
        <v>42</v>
      </c>
      <c r="H50" s="29">
        <v>92</v>
      </c>
      <c r="I50" s="29">
        <f t="shared" si="1"/>
        <v>331</v>
      </c>
      <c r="J50" s="32" t="s">
        <v>15</v>
      </c>
      <c r="K50" s="32" t="s">
        <v>15</v>
      </c>
      <c r="L50" s="32" t="s">
        <v>15</v>
      </c>
      <c r="M50" s="29">
        <v>6</v>
      </c>
      <c r="N50" s="29">
        <f t="shared" si="2"/>
        <v>1.3525444742922623</v>
      </c>
      <c r="O50" s="29">
        <f t="shared" si="3"/>
        <v>0.8521030188041253</v>
      </c>
    </row>
    <row r="51" spans="1:15" ht="12" customHeight="1">
      <c r="A51" s="28">
        <v>1975</v>
      </c>
      <c r="B51" s="111">
        <f>'[1]Pop'!B196</f>
        <v>214.931</v>
      </c>
      <c r="C51" s="29">
        <v>379.2</v>
      </c>
      <c r="D51" s="29">
        <v>12.6</v>
      </c>
      <c r="E51" s="29">
        <v>92</v>
      </c>
      <c r="F51" s="29">
        <f t="shared" si="0"/>
        <v>483.8</v>
      </c>
      <c r="G51" s="29">
        <v>22.8</v>
      </c>
      <c r="H51" s="29">
        <v>128.4</v>
      </c>
      <c r="I51" s="29">
        <f t="shared" si="1"/>
        <v>332.6</v>
      </c>
      <c r="J51" s="29">
        <v>130.5</v>
      </c>
      <c r="K51" s="29">
        <v>15.7</v>
      </c>
      <c r="L51" s="29">
        <v>186.4</v>
      </c>
      <c r="M51" s="29">
        <v>6.5</v>
      </c>
      <c r="N51" s="29">
        <f t="shared" si="2"/>
        <v>1.4516286622218293</v>
      </c>
      <c r="O51" s="29">
        <f t="shared" si="3"/>
        <v>0.9145260571997524</v>
      </c>
    </row>
    <row r="52" spans="1:15" ht="12" customHeight="1">
      <c r="A52" s="22">
        <v>1976</v>
      </c>
      <c r="B52" s="113">
        <f>'[1]Pop'!B197</f>
        <v>217.095</v>
      </c>
      <c r="C52" s="25">
        <v>383</v>
      </c>
      <c r="D52" s="25">
        <v>8.6078</v>
      </c>
      <c r="E52" s="25">
        <v>128.4</v>
      </c>
      <c r="F52" s="25">
        <f t="shared" si="0"/>
        <v>520.0078</v>
      </c>
      <c r="G52" s="25">
        <v>64.788</v>
      </c>
      <c r="H52" s="25">
        <v>126.4</v>
      </c>
      <c r="I52" s="25">
        <f t="shared" si="1"/>
        <v>328.8198</v>
      </c>
      <c r="J52" s="25">
        <v>136.9</v>
      </c>
      <c r="K52" s="25">
        <v>18.2</v>
      </c>
      <c r="L52" s="25">
        <v>173.7198</v>
      </c>
      <c r="M52" s="25">
        <v>6.8</v>
      </c>
      <c r="N52" s="25">
        <f t="shared" si="2"/>
        <v>1.5034892558557313</v>
      </c>
      <c r="O52" s="25">
        <f t="shared" si="3"/>
        <v>0.9471982311891107</v>
      </c>
    </row>
    <row r="53" spans="1:15" ht="12" customHeight="1">
      <c r="A53" s="22">
        <v>1977</v>
      </c>
      <c r="B53" s="113">
        <f>'[1]Pop'!B198</f>
        <v>219.179</v>
      </c>
      <c r="C53" s="25">
        <v>427.8</v>
      </c>
      <c r="D53" s="25">
        <v>6.443</v>
      </c>
      <c r="E53" s="25">
        <v>126.4</v>
      </c>
      <c r="F53" s="25">
        <f t="shared" si="0"/>
        <v>560.643</v>
      </c>
      <c r="G53" s="25">
        <v>55.497</v>
      </c>
      <c r="H53" s="25">
        <v>173.1</v>
      </c>
      <c r="I53" s="25">
        <f t="shared" si="1"/>
        <v>332.04600000000005</v>
      </c>
      <c r="J53" s="25">
        <v>138.6</v>
      </c>
      <c r="K53" s="25">
        <v>16.8</v>
      </c>
      <c r="L53" s="25">
        <v>176.64600000000004</v>
      </c>
      <c r="M53" s="25">
        <v>6.9</v>
      </c>
      <c r="N53" s="25">
        <f t="shared" si="2"/>
        <v>1.5110936722952473</v>
      </c>
      <c r="O53" s="25">
        <f t="shared" si="3"/>
        <v>0.9519890135460057</v>
      </c>
    </row>
    <row r="54" spans="1:15" ht="12" customHeight="1">
      <c r="A54" s="22">
        <v>1978</v>
      </c>
      <c r="B54" s="113">
        <f>'[1]Pop'!B199</f>
        <v>221.47699999999998</v>
      </c>
      <c r="C54" s="25">
        <v>454.759</v>
      </c>
      <c r="D54" s="25">
        <v>6.7125</v>
      </c>
      <c r="E54" s="25">
        <v>173.1</v>
      </c>
      <c r="F54" s="25">
        <f t="shared" si="0"/>
        <v>634.5715</v>
      </c>
      <c r="G54" s="25">
        <v>24.649</v>
      </c>
      <c r="H54" s="25">
        <v>228</v>
      </c>
      <c r="I54" s="25">
        <f t="shared" si="1"/>
        <v>381.9225</v>
      </c>
      <c r="J54" s="25">
        <v>153.6</v>
      </c>
      <c r="K54" s="25">
        <v>13.6</v>
      </c>
      <c r="L54" s="25">
        <v>214.7225</v>
      </c>
      <c r="M54" s="25">
        <v>7.4</v>
      </c>
      <c r="N54" s="25">
        <f t="shared" si="2"/>
        <v>1.603778270429887</v>
      </c>
      <c r="O54" s="25">
        <f t="shared" si="3"/>
        <v>1.0103803103708289</v>
      </c>
    </row>
    <row r="55" spans="1:15" ht="12" customHeight="1">
      <c r="A55" s="22">
        <v>1979</v>
      </c>
      <c r="B55" s="113">
        <f>'[1]Pop'!B200</f>
        <v>223.865</v>
      </c>
      <c r="C55" s="25">
        <v>383.201</v>
      </c>
      <c r="D55" s="25">
        <v>7.166</v>
      </c>
      <c r="E55" s="25">
        <v>228</v>
      </c>
      <c r="F55" s="25">
        <f t="shared" si="0"/>
        <v>618.367</v>
      </c>
      <c r="G55" s="25">
        <v>52.82</v>
      </c>
      <c r="H55" s="25">
        <v>192.1</v>
      </c>
      <c r="I55" s="25">
        <f t="shared" si="1"/>
        <v>373.4469999999999</v>
      </c>
      <c r="J55" s="25">
        <v>157.8</v>
      </c>
      <c r="K55" s="25">
        <v>13.9</v>
      </c>
      <c r="L55" s="25">
        <v>201.74699999999987</v>
      </c>
      <c r="M55" s="25">
        <v>7.5</v>
      </c>
      <c r="N55" s="25">
        <f t="shared" si="2"/>
        <v>1.6081120318048825</v>
      </c>
      <c r="O55" s="25">
        <f t="shared" si="3"/>
        <v>1.0131105800370759</v>
      </c>
    </row>
    <row r="56" spans="1:15" ht="12" customHeight="1">
      <c r="A56" s="22">
        <v>1980</v>
      </c>
      <c r="B56" s="113">
        <f>'[1]Pop'!B201</f>
        <v>226.451</v>
      </c>
      <c r="C56" s="25">
        <v>361.135</v>
      </c>
      <c r="D56" s="25">
        <v>5.8652</v>
      </c>
      <c r="E56" s="25">
        <v>192.1</v>
      </c>
      <c r="F56" s="25">
        <f t="shared" si="0"/>
        <v>559.1002</v>
      </c>
      <c r="G56" s="25">
        <v>75.66</v>
      </c>
      <c r="H56" s="25">
        <v>137.3</v>
      </c>
      <c r="I56" s="25">
        <f t="shared" si="1"/>
        <v>346.1402</v>
      </c>
      <c r="J56" s="25">
        <v>162.4</v>
      </c>
      <c r="K56" s="25">
        <v>15.9</v>
      </c>
      <c r="L56" s="25">
        <v>167.84019999999998</v>
      </c>
      <c r="M56" s="25">
        <v>7.5</v>
      </c>
      <c r="N56" s="25">
        <f t="shared" si="2"/>
        <v>1.5897478924800508</v>
      </c>
      <c r="O56" s="25">
        <f t="shared" si="3"/>
        <v>1.001541172262432</v>
      </c>
    </row>
    <row r="57" spans="1:15" ht="12" customHeight="1">
      <c r="A57" s="28">
        <v>1981</v>
      </c>
      <c r="B57" s="111">
        <f>'[1]Pop'!B202</f>
        <v>228.937</v>
      </c>
      <c r="C57" s="29">
        <v>473.5</v>
      </c>
      <c r="D57" s="29">
        <v>6.8763</v>
      </c>
      <c r="E57" s="29">
        <v>137.3</v>
      </c>
      <c r="F57" s="29">
        <f t="shared" si="0"/>
        <v>617.6763000000001</v>
      </c>
      <c r="G57" s="29">
        <v>98.382</v>
      </c>
      <c r="H57" s="29">
        <v>147.8</v>
      </c>
      <c r="I57" s="29">
        <f t="shared" si="1"/>
        <v>371.4943</v>
      </c>
      <c r="J57" s="29">
        <v>157.9</v>
      </c>
      <c r="K57" s="29">
        <v>15.9</v>
      </c>
      <c r="L57" s="29">
        <v>197.6943</v>
      </c>
      <c r="M57" s="29">
        <v>7.6</v>
      </c>
      <c r="N57" s="29">
        <f t="shared" si="2"/>
        <v>1.5934514735494916</v>
      </c>
      <c r="O57" s="29">
        <f t="shared" si="3"/>
        <v>1.0038744283361798</v>
      </c>
    </row>
    <row r="58" spans="1:15" ht="12" customHeight="1">
      <c r="A58" s="28">
        <v>1982</v>
      </c>
      <c r="B58" s="111">
        <f>'[1]Pop'!B203</f>
        <v>231.157</v>
      </c>
      <c r="C58" s="29">
        <v>515.935</v>
      </c>
      <c r="D58" s="29">
        <v>8.3506</v>
      </c>
      <c r="E58" s="29">
        <v>147.8</v>
      </c>
      <c r="F58" s="29">
        <f t="shared" si="0"/>
        <v>672.0855999999999</v>
      </c>
      <c r="G58" s="29">
        <v>44.17</v>
      </c>
      <c r="H58" s="29">
        <v>216.7</v>
      </c>
      <c r="I58" s="29">
        <f t="shared" si="1"/>
        <v>411.21559999999994</v>
      </c>
      <c r="J58" s="29">
        <v>156.8</v>
      </c>
      <c r="K58" s="29">
        <v>17.2</v>
      </c>
      <c r="L58" s="29">
        <v>237.21559999999994</v>
      </c>
      <c r="M58" s="29">
        <v>7.6</v>
      </c>
      <c r="N58" s="29">
        <f t="shared" si="2"/>
        <v>1.5781481849998054</v>
      </c>
      <c r="O58" s="29">
        <f t="shared" si="3"/>
        <v>0.9942333565498774</v>
      </c>
    </row>
    <row r="59" spans="1:15" ht="12" customHeight="1">
      <c r="A59" s="28">
        <v>1983</v>
      </c>
      <c r="B59" s="111">
        <f>'[1]Pop'!B204</f>
        <v>233.322</v>
      </c>
      <c r="C59" s="29">
        <v>508.269</v>
      </c>
      <c r="D59" s="29">
        <v>5.0452</v>
      </c>
      <c r="E59" s="29">
        <v>216.7</v>
      </c>
      <c r="F59" s="29">
        <f t="shared" si="0"/>
        <v>730.0142000000001</v>
      </c>
      <c r="G59" s="29">
        <v>88.818</v>
      </c>
      <c r="H59" s="29">
        <v>189.4</v>
      </c>
      <c r="I59" s="29">
        <f t="shared" si="1"/>
        <v>451.7962000000001</v>
      </c>
      <c r="J59" s="29">
        <v>154.5</v>
      </c>
      <c r="K59" s="29">
        <v>19.5</v>
      </c>
      <c r="L59" s="29">
        <v>277.7962000000001</v>
      </c>
      <c r="M59" s="29">
        <v>7.7</v>
      </c>
      <c r="N59" s="29">
        <f t="shared" si="2"/>
        <v>1.5840769408799855</v>
      </c>
      <c r="O59" s="29">
        <f t="shared" si="3"/>
        <v>0.9979684727543909</v>
      </c>
    </row>
    <row r="60" spans="1:15" ht="12" customHeight="1">
      <c r="A60" s="28">
        <v>1984</v>
      </c>
      <c r="B60" s="111">
        <f>'[1]Pop'!B205</f>
        <v>235.385</v>
      </c>
      <c r="C60" s="29">
        <v>598.034</v>
      </c>
      <c r="D60" s="29">
        <v>7.4225</v>
      </c>
      <c r="E60" s="29">
        <v>189.4</v>
      </c>
      <c r="F60" s="29">
        <f t="shared" si="0"/>
        <v>794.8565</v>
      </c>
      <c r="G60" s="29">
        <v>71.655</v>
      </c>
      <c r="H60" s="29">
        <v>247.4</v>
      </c>
      <c r="I60" s="29">
        <f t="shared" si="1"/>
        <v>475.80150000000003</v>
      </c>
      <c r="J60" s="29">
        <v>153.1</v>
      </c>
      <c r="K60" s="29">
        <v>21.4</v>
      </c>
      <c r="L60" s="29">
        <v>301.30150000000003</v>
      </c>
      <c r="M60" s="29">
        <v>7.7</v>
      </c>
      <c r="N60" s="29">
        <f t="shared" si="2"/>
        <v>1.570193512755698</v>
      </c>
      <c r="O60" s="29">
        <f t="shared" si="3"/>
        <v>0.9892219130360898</v>
      </c>
    </row>
    <row r="61" spans="1:15" ht="12" customHeight="1">
      <c r="A61" s="28">
        <v>1985</v>
      </c>
      <c r="B61" s="111">
        <f>'[1]Pop'!B206</f>
        <v>237.468</v>
      </c>
      <c r="C61" s="29">
        <v>590.213</v>
      </c>
      <c r="D61" s="29">
        <v>6.2453</v>
      </c>
      <c r="E61" s="29">
        <v>247.4</v>
      </c>
      <c r="F61" s="29">
        <f t="shared" si="0"/>
        <v>843.8583</v>
      </c>
      <c r="G61" s="29">
        <v>19.71</v>
      </c>
      <c r="H61" s="29">
        <v>327.2</v>
      </c>
      <c r="I61" s="29">
        <f t="shared" si="1"/>
        <v>496.94829999999996</v>
      </c>
      <c r="J61" s="29">
        <v>156.499</v>
      </c>
      <c r="K61" s="29">
        <v>21.3</v>
      </c>
      <c r="L61" s="29">
        <v>319.1493</v>
      </c>
      <c r="M61" s="29">
        <v>7.8</v>
      </c>
      <c r="N61" s="29">
        <f t="shared" si="2"/>
        <v>1.5766334832482691</v>
      </c>
      <c r="O61" s="29">
        <f t="shared" si="3"/>
        <v>0.9932790944464096</v>
      </c>
    </row>
    <row r="62" spans="1:15" ht="12" customHeight="1">
      <c r="A62" s="22">
        <v>1986</v>
      </c>
      <c r="B62" s="113">
        <f>'[1]Pop'!B207</f>
        <v>239.638</v>
      </c>
      <c r="C62" s="25">
        <v>608.532</v>
      </c>
      <c r="D62" s="25">
        <v>6.6657</v>
      </c>
      <c r="E62" s="25">
        <v>327.2</v>
      </c>
      <c r="F62" s="25">
        <f t="shared" si="0"/>
        <v>942.3977</v>
      </c>
      <c r="G62" s="25">
        <v>133.62</v>
      </c>
      <c r="H62" s="25">
        <v>336.3</v>
      </c>
      <c r="I62" s="25">
        <f t="shared" si="1"/>
        <v>472.47769999999997</v>
      </c>
      <c r="J62" s="25">
        <v>154.3</v>
      </c>
      <c r="K62" s="25">
        <v>17.9</v>
      </c>
      <c r="L62" s="25">
        <v>300.2777</v>
      </c>
      <c r="M62" s="25">
        <v>7.8</v>
      </c>
      <c r="N62" s="25">
        <f t="shared" si="2"/>
        <v>1.5623565544696585</v>
      </c>
      <c r="O62" s="25">
        <f t="shared" si="3"/>
        <v>0.9842846293158849</v>
      </c>
    </row>
    <row r="63" spans="1:15" ht="12" customHeight="1">
      <c r="A63" s="22">
        <v>1987</v>
      </c>
      <c r="B63" s="113">
        <f>'[1]Pop'!B208</f>
        <v>241.784</v>
      </c>
      <c r="C63" s="25">
        <v>521.499</v>
      </c>
      <c r="D63" s="25">
        <v>11.301</v>
      </c>
      <c r="E63" s="25">
        <v>336.3</v>
      </c>
      <c r="F63" s="25">
        <f t="shared" si="0"/>
        <v>869.1000000000001</v>
      </c>
      <c r="G63" s="25">
        <v>120.98</v>
      </c>
      <c r="H63" s="25">
        <v>321.1</v>
      </c>
      <c r="I63" s="25">
        <f t="shared" si="1"/>
        <v>427.0200000000001</v>
      </c>
      <c r="J63" s="25">
        <v>155.4</v>
      </c>
      <c r="K63" s="25">
        <v>15.7</v>
      </c>
      <c r="L63" s="25">
        <v>255.92</v>
      </c>
      <c r="M63" s="25">
        <v>7.4</v>
      </c>
      <c r="N63" s="25">
        <f t="shared" si="2"/>
        <v>1.4690798398570628</v>
      </c>
      <c r="O63" s="25">
        <f t="shared" si="3"/>
        <v>0.9255202991099496</v>
      </c>
    </row>
    <row r="64" spans="1:15" ht="12" customHeight="1">
      <c r="A64" s="22">
        <v>1988</v>
      </c>
      <c r="B64" s="113">
        <f>'[1]Pop'!B209</f>
        <v>243.981</v>
      </c>
      <c r="C64" s="25">
        <v>289.994</v>
      </c>
      <c r="D64" s="25">
        <v>10.511</v>
      </c>
      <c r="E64" s="25">
        <v>321.1</v>
      </c>
      <c r="F64" s="25">
        <f t="shared" si="0"/>
        <v>621.605</v>
      </c>
      <c r="G64" s="25">
        <v>78.927</v>
      </c>
      <c r="H64" s="25">
        <v>196.396</v>
      </c>
      <c r="I64" s="25">
        <f t="shared" si="1"/>
        <v>346.28200000000004</v>
      </c>
      <c r="J64" s="25">
        <v>155.9</v>
      </c>
      <c r="K64" s="25">
        <v>15</v>
      </c>
      <c r="L64" s="25">
        <v>175.38200000000003</v>
      </c>
      <c r="M64" s="25">
        <v>7.1</v>
      </c>
      <c r="N64" s="25">
        <f t="shared" si="2"/>
        <v>1.3968300810308998</v>
      </c>
      <c r="O64" s="25">
        <f t="shared" si="3"/>
        <v>0.8800029510494669</v>
      </c>
    </row>
    <row r="65" spans="1:15" ht="12" customHeight="1">
      <c r="A65" s="22">
        <v>1989</v>
      </c>
      <c r="B65" s="113">
        <f>'[1]Pop'!B210</f>
        <v>246.224</v>
      </c>
      <c r="C65" s="25">
        <v>404.203</v>
      </c>
      <c r="D65" s="25">
        <v>13.076</v>
      </c>
      <c r="E65" s="25">
        <v>196.396</v>
      </c>
      <c r="F65" s="25">
        <f t="shared" si="0"/>
        <v>613.675</v>
      </c>
      <c r="G65" s="25">
        <v>84.036</v>
      </c>
      <c r="H65" s="25">
        <v>160.816</v>
      </c>
      <c r="I65" s="25">
        <f t="shared" si="1"/>
        <v>368.82299999999987</v>
      </c>
      <c r="J65" s="25">
        <v>160.6</v>
      </c>
      <c r="K65" s="25">
        <v>13.5</v>
      </c>
      <c r="L65" s="25">
        <v>194.72299999999987</v>
      </c>
      <c r="M65" s="25">
        <v>6.7</v>
      </c>
      <c r="N65" s="25">
        <f t="shared" si="2"/>
        <v>1.306127753590227</v>
      </c>
      <c r="O65" s="25">
        <f t="shared" si="3"/>
        <v>0.8228604847618429</v>
      </c>
    </row>
    <row r="66" spans="1:15" ht="12" customHeight="1">
      <c r="A66" s="22">
        <v>1990</v>
      </c>
      <c r="B66" s="113">
        <f>'[1]Pop'!B211</f>
        <v>248.659</v>
      </c>
      <c r="C66" s="25">
        <v>422.196</v>
      </c>
      <c r="D66" s="25">
        <v>13.48</v>
      </c>
      <c r="E66" s="25">
        <v>160.816</v>
      </c>
      <c r="F66" s="25">
        <f t="shared" si="0"/>
        <v>596.4920000000001</v>
      </c>
      <c r="G66" s="25">
        <v>80.628</v>
      </c>
      <c r="H66" s="25">
        <v>135.382</v>
      </c>
      <c r="I66" s="25">
        <f t="shared" si="1"/>
        <v>380.482</v>
      </c>
      <c r="J66" s="25">
        <v>159.7</v>
      </c>
      <c r="K66" s="25">
        <v>14.6</v>
      </c>
      <c r="L66" s="25">
        <v>206.18200000000004</v>
      </c>
      <c r="M66" s="25">
        <v>6.4</v>
      </c>
      <c r="N66" s="25">
        <f t="shared" si="2"/>
        <v>1.2354268295135105</v>
      </c>
      <c r="O66" s="25">
        <f t="shared" si="3"/>
        <v>0.7783189025935116</v>
      </c>
    </row>
    <row r="67" spans="1:15" ht="12" customHeight="1">
      <c r="A67" s="28">
        <v>1991</v>
      </c>
      <c r="B67" s="111">
        <f>'[1]Pop'!B212</f>
        <v>251.889</v>
      </c>
      <c r="C67" s="29">
        <v>464.326</v>
      </c>
      <c r="D67" s="29">
        <v>24.522</v>
      </c>
      <c r="E67" s="29">
        <v>135.382</v>
      </c>
      <c r="F67" s="29">
        <f t="shared" si="0"/>
        <v>624.23</v>
      </c>
      <c r="G67" s="29">
        <v>94.498</v>
      </c>
      <c r="H67" s="29">
        <v>128.597</v>
      </c>
      <c r="I67" s="29">
        <f t="shared" si="1"/>
        <v>401.135</v>
      </c>
      <c r="J67" s="29">
        <v>159.8</v>
      </c>
      <c r="K67" s="29">
        <v>12.8</v>
      </c>
      <c r="L67" s="29">
        <v>228.535</v>
      </c>
      <c r="M67" s="29">
        <v>6</v>
      </c>
      <c r="N67" s="29">
        <f t="shared" si="2"/>
        <v>1.1433607660517133</v>
      </c>
      <c r="O67" s="29">
        <f t="shared" si="3"/>
        <v>0.7203172826125794</v>
      </c>
    </row>
    <row r="68" spans="1:15" ht="12" customHeight="1">
      <c r="A68" s="28">
        <v>1992</v>
      </c>
      <c r="B68" s="111">
        <f>'[1]Pop'!B213</f>
        <v>255.214</v>
      </c>
      <c r="C68" s="29">
        <v>455.09</v>
      </c>
      <c r="D68" s="29">
        <v>11.405</v>
      </c>
      <c r="E68" s="29">
        <v>128.597</v>
      </c>
      <c r="F68" s="29">
        <f t="shared" si="0"/>
        <v>595.092</v>
      </c>
      <c r="G68" s="29">
        <v>80.275</v>
      </c>
      <c r="H68" s="29">
        <v>151.182</v>
      </c>
      <c r="I68" s="29">
        <f t="shared" si="1"/>
        <v>363.635</v>
      </c>
      <c r="J68" s="29">
        <v>159.9</v>
      </c>
      <c r="K68" s="29">
        <v>12.9</v>
      </c>
      <c r="L68" s="29">
        <v>190.835</v>
      </c>
      <c r="M68" s="29">
        <v>6.1</v>
      </c>
      <c r="N68" s="29">
        <f t="shared" si="2"/>
        <v>1.1472724850517604</v>
      </c>
      <c r="O68" s="29">
        <f t="shared" si="3"/>
        <v>0.722781665582609</v>
      </c>
    </row>
    <row r="69" spans="1:15" ht="12" customHeight="1">
      <c r="A69" s="28">
        <v>1993</v>
      </c>
      <c r="B69" s="111">
        <f>'[1]Pop'!B214</f>
        <v>258.679</v>
      </c>
      <c r="C69" s="29">
        <v>398.04</v>
      </c>
      <c r="D69" s="29">
        <v>71.476</v>
      </c>
      <c r="E69" s="29">
        <v>151.182</v>
      </c>
      <c r="F69" s="29">
        <f t="shared" si="0"/>
        <v>620.698</v>
      </c>
      <c r="G69" s="29">
        <v>66.058</v>
      </c>
      <c r="H69" s="29">
        <v>138.86</v>
      </c>
      <c r="I69" s="29">
        <f t="shared" si="1"/>
        <v>415.78</v>
      </c>
      <c r="J69" s="29">
        <v>160.1432</v>
      </c>
      <c r="K69" s="29">
        <v>11.9</v>
      </c>
      <c r="L69" s="29">
        <v>243.73679999999996</v>
      </c>
      <c r="M69" s="29">
        <v>6.2</v>
      </c>
      <c r="N69" s="29">
        <f t="shared" si="2"/>
        <v>1.150460609481249</v>
      </c>
      <c r="O69" s="29">
        <f t="shared" si="3"/>
        <v>0.724790183973187</v>
      </c>
    </row>
    <row r="70" spans="1:15" ht="12" customHeight="1">
      <c r="A70" s="28">
        <v>1994</v>
      </c>
      <c r="B70" s="111">
        <f>'[1]Pop'!B215</f>
        <v>261.919</v>
      </c>
      <c r="C70" s="29">
        <v>374.86</v>
      </c>
      <c r="D70" s="30">
        <v>65.865</v>
      </c>
      <c r="E70" s="29">
        <v>138.86</v>
      </c>
      <c r="F70" s="29">
        <f t="shared" si="0"/>
        <v>579.585</v>
      </c>
      <c r="G70" s="30">
        <v>66.24</v>
      </c>
      <c r="H70" s="29">
        <v>112.59</v>
      </c>
      <c r="I70" s="29">
        <f t="shared" si="1"/>
        <v>400.755</v>
      </c>
      <c r="J70" s="29">
        <v>161.5727</v>
      </c>
      <c r="K70" s="29">
        <v>11.1</v>
      </c>
      <c r="L70" s="29">
        <v>228.08030000000005</v>
      </c>
      <c r="M70" s="29">
        <v>6.3</v>
      </c>
      <c r="N70" s="29">
        <f t="shared" si="2"/>
        <v>1.1545554159873854</v>
      </c>
      <c r="O70" s="29">
        <f t="shared" si="3"/>
        <v>0.7273699120720528</v>
      </c>
    </row>
    <row r="71" spans="1:15" ht="12" customHeight="1">
      <c r="A71" s="28">
        <v>1995</v>
      </c>
      <c r="B71" s="111">
        <f>'[1]Pop'!B216</f>
        <v>265.044</v>
      </c>
      <c r="C71" s="29">
        <v>359.38</v>
      </c>
      <c r="D71" s="29">
        <v>40.722</v>
      </c>
      <c r="E71" s="29">
        <v>112.59</v>
      </c>
      <c r="F71" s="29">
        <f t="shared" si="0"/>
        <v>512.692</v>
      </c>
      <c r="G71" s="29">
        <v>62.4</v>
      </c>
      <c r="H71" s="29">
        <v>99.593</v>
      </c>
      <c r="I71" s="29">
        <f t="shared" si="1"/>
        <v>350.699</v>
      </c>
      <c r="J71" s="29">
        <v>158.2950984946139</v>
      </c>
      <c r="K71" s="29">
        <v>11.8</v>
      </c>
      <c r="L71" s="29">
        <v>180.70290150538608</v>
      </c>
      <c r="M71" s="29">
        <v>6.4</v>
      </c>
      <c r="N71" s="29">
        <f t="shared" si="2"/>
        <v>1.1590528365101644</v>
      </c>
      <c r="O71" s="29">
        <f t="shared" si="3"/>
        <v>0.7302032870014036</v>
      </c>
    </row>
    <row r="72" spans="1:15" ht="12" customHeight="1">
      <c r="A72" s="22">
        <v>1996</v>
      </c>
      <c r="B72" s="113">
        <f>'[1]Pop'!B217</f>
        <v>268.151</v>
      </c>
      <c r="C72" s="25">
        <v>392.433</v>
      </c>
      <c r="D72" s="25">
        <v>36.771</v>
      </c>
      <c r="E72" s="25">
        <v>99.593</v>
      </c>
      <c r="F72" s="25">
        <f t="shared" si="0"/>
        <v>528.797</v>
      </c>
      <c r="G72" s="25">
        <v>30.824</v>
      </c>
      <c r="H72" s="25">
        <v>109.45</v>
      </c>
      <c r="I72" s="25">
        <f t="shared" si="1"/>
        <v>388.523</v>
      </c>
      <c r="J72" s="25">
        <v>162.88299999999998</v>
      </c>
      <c r="K72" s="25">
        <v>11.1</v>
      </c>
      <c r="L72" s="25">
        <v>214.566</v>
      </c>
      <c r="M72" s="25">
        <v>6.5</v>
      </c>
      <c r="N72" s="25">
        <f t="shared" si="2"/>
        <v>1.1635235371115527</v>
      </c>
      <c r="O72" s="25">
        <f t="shared" si="3"/>
        <v>0.7330198283802781</v>
      </c>
    </row>
    <row r="73" spans="1:15" ht="12" customHeight="1">
      <c r="A73" s="22">
        <v>1997</v>
      </c>
      <c r="B73" s="113">
        <f>'[1]Pop'!B218</f>
        <v>271.36</v>
      </c>
      <c r="C73" s="25">
        <v>359.878</v>
      </c>
      <c r="D73" s="25">
        <v>40.25</v>
      </c>
      <c r="E73" s="25">
        <v>109.45</v>
      </c>
      <c r="F73" s="25">
        <f t="shared" si="0"/>
        <v>509.578</v>
      </c>
      <c r="G73" s="25">
        <v>74.378</v>
      </c>
      <c r="H73" s="25">
        <v>119.233</v>
      </c>
      <c r="I73" s="25">
        <f t="shared" si="1"/>
        <v>315.967</v>
      </c>
      <c r="J73" s="25">
        <v>156.427</v>
      </c>
      <c r="K73" s="25">
        <v>10.4</v>
      </c>
      <c r="L73" s="25">
        <v>149.131</v>
      </c>
      <c r="M73" s="25">
        <v>6.4</v>
      </c>
      <c r="N73" s="25">
        <f t="shared" si="2"/>
        <v>1.1320754716981134</v>
      </c>
      <c r="O73" s="25">
        <f t="shared" si="3"/>
        <v>0.7132075471698115</v>
      </c>
    </row>
    <row r="74" spans="1:15" ht="12" customHeight="1">
      <c r="A74" s="22">
        <v>1998</v>
      </c>
      <c r="B74" s="113">
        <f>'[1]Pop'!B219</f>
        <v>274.626</v>
      </c>
      <c r="C74" s="25">
        <v>351.569</v>
      </c>
      <c r="D74" s="25">
        <v>29.805</v>
      </c>
      <c r="E74" s="25">
        <v>119.233</v>
      </c>
      <c r="F74" s="25">
        <f aca="true" t="shared" si="4" ref="F74:F79">C74+D74+E74</f>
        <v>500.607</v>
      </c>
      <c r="G74" s="25">
        <v>28.529</v>
      </c>
      <c r="H74" s="25">
        <v>141.653</v>
      </c>
      <c r="I74" s="25">
        <f aca="true" t="shared" si="5" ref="I74:I95">F74-G74-H74</f>
        <v>330.42500000000007</v>
      </c>
      <c r="J74" s="25">
        <v>154.79600000000002</v>
      </c>
      <c r="K74" s="25">
        <v>8.488</v>
      </c>
      <c r="L74" s="25">
        <v>167.141</v>
      </c>
      <c r="M74" s="25">
        <v>6.4</v>
      </c>
      <c r="N74" s="25">
        <f aca="true" t="shared" si="6" ref="N74:N82">IF(M74=0,0,IF(B74=0,0,M74/B74*48))</f>
        <v>1.1186122217124381</v>
      </c>
      <c r="O74" s="25">
        <f aca="true" t="shared" si="7" ref="O74:O84">N74*0.63</f>
        <v>0.704725699678836</v>
      </c>
    </row>
    <row r="75" spans="1:15" ht="12" customHeight="1">
      <c r="A75" s="22">
        <v>1999</v>
      </c>
      <c r="B75" s="113">
        <f>'[1]Pop'!B220</f>
        <v>277.79</v>
      </c>
      <c r="C75" s="25">
        <v>271.996</v>
      </c>
      <c r="D75" s="25">
        <v>27.671</v>
      </c>
      <c r="E75" s="25">
        <v>141.653</v>
      </c>
      <c r="F75" s="25">
        <f t="shared" si="4"/>
        <v>441.31999999999994</v>
      </c>
      <c r="G75" s="25">
        <v>28.172</v>
      </c>
      <c r="H75" s="25">
        <v>111.324</v>
      </c>
      <c r="I75" s="25">
        <f t="shared" si="5"/>
        <v>301.8239999999999</v>
      </c>
      <c r="J75" s="25">
        <v>151.9</v>
      </c>
      <c r="K75" s="25">
        <v>9.639</v>
      </c>
      <c r="L75" s="25">
        <v>140.285</v>
      </c>
      <c r="M75" s="25">
        <v>6.4</v>
      </c>
      <c r="N75" s="25">
        <f t="shared" si="6"/>
        <v>1.105871341660967</v>
      </c>
      <c r="O75" s="25">
        <f t="shared" si="7"/>
        <v>0.6966989452464092</v>
      </c>
    </row>
    <row r="76" spans="1:15" ht="12" customHeight="1">
      <c r="A76" s="22">
        <v>2000</v>
      </c>
      <c r="B76" s="113">
        <f>'[1]Pop'!B221</f>
        <v>280.976</v>
      </c>
      <c r="C76" s="25">
        <v>317.804</v>
      </c>
      <c r="D76" s="25">
        <v>29.223</v>
      </c>
      <c r="E76" s="25">
        <v>111.324</v>
      </c>
      <c r="F76" s="25">
        <f t="shared" si="4"/>
        <v>458.351</v>
      </c>
      <c r="G76" s="25">
        <v>57.775</v>
      </c>
      <c r="H76" s="25">
        <v>106.26</v>
      </c>
      <c r="I76" s="25">
        <f t="shared" si="5"/>
        <v>294.31600000000003</v>
      </c>
      <c r="J76" s="25">
        <v>150.571</v>
      </c>
      <c r="K76" s="25">
        <v>8.201</v>
      </c>
      <c r="L76" s="25">
        <v>135.545</v>
      </c>
      <c r="M76" s="25">
        <v>6.4</v>
      </c>
      <c r="N76" s="25">
        <f t="shared" si="6"/>
        <v>1.093331814816924</v>
      </c>
      <c r="O76" s="25">
        <f t="shared" si="7"/>
        <v>0.6887990433346621</v>
      </c>
    </row>
    <row r="77" spans="1:15" ht="12" customHeight="1">
      <c r="A77" s="28">
        <v>2001</v>
      </c>
      <c r="B77" s="111">
        <f>'[1]Pop'!B222</f>
        <v>283.920402</v>
      </c>
      <c r="C77" s="31">
        <v>248.33</v>
      </c>
      <c r="D77" s="31">
        <v>23.92</v>
      </c>
      <c r="E77" s="31">
        <v>106.26</v>
      </c>
      <c r="F77" s="29">
        <f t="shared" si="4"/>
        <v>378.51</v>
      </c>
      <c r="G77" s="31">
        <v>26.41</v>
      </c>
      <c r="H77" s="31">
        <v>92.13</v>
      </c>
      <c r="I77" s="29">
        <f t="shared" si="5"/>
        <v>259.96999999999997</v>
      </c>
      <c r="J77" s="31">
        <v>147.32</v>
      </c>
      <c r="K77" s="31">
        <v>8.21</v>
      </c>
      <c r="L77" s="31">
        <v>104.45</v>
      </c>
      <c r="M77" s="29">
        <v>6.3</v>
      </c>
      <c r="N77" s="29">
        <f t="shared" si="6"/>
        <v>1.0650872493481465</v>
      </c>
      <c r="O77" s="29">
        <f t="shared" si="7"/>
        <v>0.6710049670893323</v>
      </c>
    </row>
    <row r="78" spans="1:15" ht="12" customHeight="1">
      <c r="A78" s="28">
        <v>2002</v>
      </c>
      <c r="B78" s="111">
        <f>'[1]Pop'!B223</f>
        <v>286.78756</v>
      </c>
      <c r="C78" s="31">
        <v>226.91</v>
      </c>
      <c r="D78" s="31">
        <v>18.46</v>
      </c>
      <c r="E78" s="31">
        <v>92.13</v>
      </c>
      <c r="F78" s="29">
        <f t="shared" si="4"/>
        <v>337.5</v>
      </c>
      <c r="G78" s="31">
        <v>30.26</v>
      </c>
      <c r="H78" s="31">
        <v>69.34</v>
      </c>
      <c r="I78" s="29">
        <f t="shared" si="5"/>
        <v>237.9</v>
      </c>
      <c r="J78" s="31">
        <v>145.66</v>
      </c>
      <c r="K78" s="31">
        <v>8.74</v>
      </c>
      <c r="L78" s="31">
        <v>83.5</v>
      </c>
      <c r="M78" s="29">
        <v>6.4</v>
      </c>
      <c r="N78" s="29">
        <f t="shared" si="6"/>
        <v>1.071176169566072</v>
      </c>
      <c r="O78" s="29">
        <f t="shared" si="7"/>
        <v>0.6748409868266253</v>
      </c>
    </row>
    <row r="79" spans="1:15" ht="12" customHeight="1">
      <c r="A79" s="28">
        <v>2003</v>
      </c>
      <c r="B79" s="111">
        <f>'[1]Pop'!B224</f>
        <v>289.517581</v>
      </c>
      <c r="C79" s="31">
        <v>278.28</v>
      </c>
      <c r="D79" s="31">
        <v>20.63</v>
      </c>
      <c r="E79" s="31">
        <v>69.34</v>
      </c>
      <c r="F79" s="29">
        <f t="shared" si="4"/>
        <v>368.25</v>
      </c>
      <c r="G79" s="31">
        <v>18.79</v>
      </c>
      <c r="H79" s="31">
        <v>120.31</v>
      </c>
      <c r="I79" s="29">
        <f t="shared" si="5"/>
        <v>229.14999999999998</v>
      </c>
      <c r="J79" s="31">
        <v>147.45</v>
      </c>
      <c r="K79" s="31">
        <v>7.44</v>
      </c>
      <c r="L79" s="31">
        <v>74.27</v>
      </c>
      <c r="M79" s="29">
        <v>6.5</v>
      </c>
      <c r="N79" s="29">
        <f t="shared" si="6"/>
        <v>1.0776547625271848</v>
      </c>
      <c r="O79" s="29">
        <f t="shared" si="7"/>
        <v>0.6789225003921264</v>
      </c>
    </row>
    <row r="80" spans="1:15" ht="12" customHeight="1">
      <c r="A80" s="28">
        <v>2004</v>
      </c>
      <c r="B80" s="111">
        <f>'[1]Pop'!B225</f>
        <v>292.19189</v>
      </c>
      <c r="C80" s="31">
        <v>279.74</v>
      </c>
      <c r="D80" s="31">
        <v>12.12</v>
      </c>
      <c r="E80" s="31">
        <v>120.31</v>
      </c>
      <c r="F80" s="29">
        <f aca="true" t="shared" si="8" ref="F80:F85">C80+D80+E80</f>
        <v>412.17</v>
      </c>
      <c r="G80" s="31">
        <v>23.25</v>
      </c>
      <c r="H80" s="31">
        <v>128.42</v>
      </c>
      <c r="I80" s="29">
        <f t="shared" si="5"/>
        <v>260.5</v>
      </c>
      <c r="J80" s="31">
        <v>151.4</v>
      </c>
      <c r="K80" s="31">
        <v>6.4</v>
      </c>
      <c r="L80" s="31">
        <v>102.7</v>
      </c>
      <c r="M80" s="29">
        <v>6.6</v>
      </c>
      <c r="N80" s="29">
        <f t="shared" si="6"/>
        <v>1.0842190041619566</v>
      </c>
      <c r="O80" s="29">
        <f t="shared" si="7"/>
        <v>0.6830579726220327</v>
      </c>
    </row>
    <row r="81" spans="1:15" ht="12" customHeight="1">
      <c r="A81" s="28">
        <v>2005</v>
      </c>
      <c r="B81" s="111">
        <f>'[1]Pop'!B226</f>
        <v>294.914085</v>
      </c>
      <c r="C81" s="31">
        <v>211.9</v>
      </c>
      <c r="D81" s="31">
        <v>5.37</v>
      </c>
      <c r="E81" s="31">
        <v>128.42</v>
      </c>
      <c r="F81" s="29">
        <f t="shared" si="8"/>
        <v>345.69</v>
      </c>
      <c r="G81" s="31">
        <v>27.81</v>
      </c>
      <c r="H81" s="31">
        <v>107.93</v>
      </c>
      <c r="I81" s="29">
        <f t="shared" si="5"/>
        <v>209.95</v>
      </c>
      <c r="J81" s="31">
        <v>156.68</v>
      </c>
      <c r="K81" s="31">
        <v>5.72</v>
      </c>
      <c r="L81" s="31">
        <v>47.54</v>
      </c>
      <c r="M81" s="29">
        <v>6.7</v>
      </c>
      <c r="N81" s="29">
        <f t="shared" si="6"/>
        <v>1.0904870820259398</v>
      </c>
      <c r="O81" s="29">
        <f t="shared" si="7"/>
        <v>0.6870068616763421</v>
      </c>
    </row>
    <row r="82" spans="1:15" ht="12" customHeight="1">
      <c r="A82" s="22">
        <v>2006</v>
      </c>
      <c r="B82" s="113">
        <f>'[1]Pop'!B227</f>
        <v>297.646557</v>
      </c>
      <c r="C82" s="27">
        <v>180.165</v>
      </c>
      <c r="D82" s="27">
        <v>12.104</v>
      </c>
      <c r="E82" s="27">
        <v>107.931</v>
      </c>
      <c r="F82" s="25">
        <f t="shared" si="8"/>
        <v>300.2</v>
      </c>
      <c r="G82" s="27">
        <v>20.259</v>
      </c>
      <c r="H82" s="27">
        <v>68.88</v>
      </c>
      <c r="I82" s="25">
        <f t="shared" si="5"/>
        <v>211.06099999999998</v>
      </c>
      <c r="J82" s="27">
        <v>155.315</v>
      </c>
      <c r="K82" s="27">
        <v>6.569</v>
      </c>
      <c r="L82" s="27">
        <v>49.177</v>
      </c>
      <c r="M82" s="25">
        <v>6.55</v>
      </c>
      <c r="N82" s="25">
        <f t="shared" si="6"/>
        <v>1.0562863658456498</v>
      </c>
      <c r="O82" s="25">
        <f t="shared" si="7"/>
        <v>0.6654604104827594</v>
      </c>
    </row>
    <row r="83" spans="1:15" ht="12" customHeight="1">
      <c r="A83" s="22">
        <v>2007</v>
      </c>
      <c r="B83" s="113">
        <f>'[1]Pop'!B228</f>
        <v>300.574481</v>
      </c>
      <c r="C83" s="27">
        <v>210.11</v>
      </c>
      <c r="D83" s="27">
        <v>29.232</v>
      </c>
      <c r="E83" s="27">
        <v>68.88</v>
      </c>
      <c r="F83" s="25">
        <f t="shared" si="8"/>
        <v>308.222</v>
      </c>
      <c r="G83" s="27">
        <v>41.424</v>
      </c>
      <c r="H83" s="27">
        <v>68.223</v>
      </c>
      <c r="I83" s="25">
        <f t="shared" si="5"/>
        <v>198.575</v>
      </c>
      <c r="J83" s="27">
        <v>161.567</v>
      </c>
      <c r="K83" s="27">
        <v>7.0009999999999994</v>
      </c>
      <c r="L83" s="27">
        <v>30.007</v>
      </c>
      <c r="M83" s="25">
        <v>6.7</v>
      </c>
      <c r="N83" s="25">
        <f aca="true" t="shared" si="9" ref="N83:N88">IF(M83=0,0,IF(B83=0,0,M83/B83*48))</f>
        <v>1.0699511113852678</v>
      </c>
      <c r="O83" s="25">
        <f t="shared" si="7"/>
        <v>0.6740692001727187</v>
      </c>
    </row>
    <row r="84" spans="1:15" ht="12" customHeight="1">
      <c r="A84" s="22">
        <v>2008</v>
      </c>
      <c r="B84" s="113">
        <f>'[1]Pop'!B229</f>
        <v>303.506469</v>
      </c>
      <c r="C84" s="27">
        <v>240.193</v>
      </c>
      <c r="D84" s="27">
        <v>29.029</v>
      </c>
      <c r="E84" s="27">
        <v>68.223</v>
      </c>
      <c r="F84" s="25">
        <f t="shared" si="8"/>
        <v>337.44500000000005</v>
      </c>
      <c r="G84" s="27">
        <v>13.21</v>
      </c>
      <c r="H84" s="27">
        <v>88.733</v>
      </c>
      <c r="I84" s="25">
        <f t="shared" si="5"/>
        <v>235.50200000000007</v>
      </c>
      <c r="J84" s="27">
        <v>163</v>
      </c>
      <c r="K84" s="27">
        <v>5.88</v>
      </c>
      <c r="L84" s="27">
        <v>66.622</v>
      </c>
      <c r="M84" s="25">
        <v>6.8</v>
      </c>
      <c r="N84" s="25">
        <f t="shared" si="9"/>
        <v>1.0754301253460268</v>
      </c>
      <c r="O84" s="25">
        <f t="shared" si="7"/>
        <v>0.6775209789679969</v>
      </c>
    </row>
    <row r="85" spans="1:15" ht="12" customHeight="1">
      <c r="A85" s="22">
        <v>2009</v>
      </c>
      <c r="B85" s="113">
        <f>'[1]Pop'!B230</f>
        <v>306.207719</v>
      </c>
      <c r="C85" s="25">
        <v>226.603</v>
      </c>
      <c r="D85" s="25">
        <v>16.596</v>
      </c>
      <c r="E85" s="25">
        <v>88.733</v>
      </c>
      <c r="F85" s="25">
        <f t="shared" si="8"/>
        <v>331.932</v>
      </c>
      <c r="G85" s="25">
        <v>5.661</v>
      </c>
      <c r="H85" s="25">
        <v>115.499</v>
      </c>
      <c r="I85" s="25">
        <f t="shared" si="5"/>
        <v>210.77200000000002</v>
      </c>
      <c r="J85" s="25">
        <v>158.728</v>
      </c>
      <c r="K85" s="25">
        <v>4.995</v>
      </c>
      <c r="L85" s="25">
        <v>47.04900000000001</v>
      </c>
      <c r="M85" s="107">
        <v>6.9</v>
      </c>
      <c r="N85" s="25">
        <f t="shared" si="9"/>
        <v>1.0816187164765758</v>
      </c>
      <c r="O85" s="25">
        <f aca="true" t="shared" si="10" ref="O85:O90">N85*0.63</f>
        <v>0.6814197913802428</v>
      </c>
    </row>
    <row r="86" spans="1:15" ht="12" customHeight="1">
      <c r="A86" s="22">
        <v>2010</v>
      </c>
      <c r="B86" s="113">
        <f>'[1]Pop'!B231</f>
        <v>308.833264</v>
      </c>
      <c r="C86" s="25">
        <v>180.241</v>
      </c>
      <c r="D86" s="25">
        <v>9.494</v>
      </c>
      <c r="E86" s="25">
        <v>115.499</v>
      </c>
      <c r="F86" s="25">
        <f aca="true" t="shared" si="11" ref="F86:F95">C86+D86+E86</f>
        <v>305.23400000000004</v>
      </c>
      <c r="G86" s="25">
        <v>7.577999999999999</v>
      </c>
      <c r="H86" s="25">
        <v>89.351</v>
      </c>
      <c r="I86" s="25">
        <f t="shared" si="5"/>
        <v>208.30500000000006</v>
      </c>
      <c r="J86" s="25">
        <v>153.728</v>
      </c>
      <c r="K86" s="25">
        <v>4.79</v>
      </c>
      <c r="L86" s="25">
        <v>49.78699999999999</v>
      </c>
      <c r="M86" s="107">
        <v>6.8</v>
      </c>
      <c r="N86" s="25">
        <f t="shared" si="9"/>
        <v>1.0568809712155876</v>
      </c>
      <c r="O86" s="25">
        <f t="shared" si="10"/>
        <v>0.6658350118658202</v>
      </c>
    </row>
    <row r="87" spans="1:15" ht="12" customHeight="1">
      <c r="A87" s="68">
        <v>2011</v>
      </c>
      <c r="B87" s="114">
        <f>'[1]Pop'!B232</f>
        <v>310.946962</v>
      </c>
      <c r="C87" s="70">
        <v>154.788</v>
      </c>
      <c r="D87" s="70">
        <v>16.256</v>
      </c>
      <c r="E87" s="70">
        <v>89.351</v>
      </c>
      <c r="F87" s="70">
        <f t="shared" si="11"/>
        <v>260.395</v>
      </c>
      <c r="G87" s="70">
        <v>8.845</v>
      </c>
      <c r="H87" s="70">
        <v>59.987</v>
      </c>
      <c r="I87" s="29">
        <f t="shared" si="5"/>
        <v>191.563</v>
      </c>
      <c r="J87" s="70">
        <v>148.972</v>
      </c>
      <c r="K87" s="70">
        <v>6.028</v>
      </c>
      <c r="L87" s="70">
        <v>36.562999999999995</v>
      </c>
      <c r="M87" s="70">
        <v>6.8</v>
      </c>
      <c r="N87" s="70">
        <f t="shared" si="9"/>
        <v>1.049696700365254</v>
      </c>
      <c r="O87" s="70">
        <f t="shared" si="10"/>
        <v>0.66130892123011</v>
      </c>
    </row>
    <row r="88" spans="1:15" ht="12" customHeight="1">
      <c r="A88" s="68">
        <v>2012</v>
      </c>
      <c r="B88" s="114">
        <f>'[1]Pop'!B233</f>
        <v>313.149997</v>
      </c>
      <c r="C88" s="70">
        <v>218.99</v>
      </c>
      <c r="D88" s="70">
        <v>23.29</v>
      </c>
      <c r="E88" s="70">
        <v>59.987</v>
      </c>
      <c r="F88" s="70">
        <f t="shared" si="11"/>
        <v>302.267</v>
      </c>
      <c r="G88" s="70">
        <v>8.857</v>
      </c>
      <c r="H88" s="70">
        <v>80.397</v>
      </c>
      <c r="I88" s="29">
        <f t="shared" si="5"/>
        <v>213.01299999999998</v>
      </c>
      <c r="J88" s="70">
        <v>141.023</v>
      </c>
      <c r="K88" s="70">
        <v>5.787</v>
      </c>
      <c r="L88" s="70">
        <v>66.203</v>
      </c>
      <c r="M88" s="70">
        <v>6.46203842552935</v>
      </c>
      <c r="N88" s="70">
        <f t="shared" si="9"/>
        <v>0.9905088532554219</v>
      </c>
      <c r="O88" s="70">
        <f t="shared" si="10"/>
        <v>0.6240205775509158</v>
      </c>
    </row>
    <row r="89" spans="1:15" ht="12" customHeight="1">
      <c r="A89" s="68">
        <v>2013</v>
      </c>
      <c r="B89" s="114">
        <f>'[1]Pop'!B234</f>
        <v>315.335976</v>
      </c>
      <c r="C89" s="70">
        <v>216.745</v>
      </c>
      <c r="D89" s="70">
        <v>18.748</v>
      </c>
      <c r="E89" s="70">
        <v>80.397</v>
      </c>
      <c r="F89" s="70">
        <f t="shared" si="11"/>
        <v>315.89</v>
      </c>
      <c r="G89" s="70">
        <v>14.273</v>
      </c>
      <c r="H89" s="70">
        <v>82.255</v>
      </c>
      <c r="I89" s="29">
        <f t="shared" si="5"/>
        <v>219.36199999999997</v>
      </c>
      <c r="J89" s="70">
        <v>148.33</v>
      </c>
      <c r="K89" s="70">
        <v>5.145</v>
      </c>
      <c r="L89" s="70">
        <v>65.887</v>
      </c>
      <c r="M89" s="70">
        <v>7.46203842552935</v>
      </c>
      <c r="N89" s="70">
        <f aca="true" t="shared" si="12" ref="N89:N95">IF(M89=0,0,IF(B89=0,0,M89/B89*48))</f>
        <v>1.1358610234355524</v>
      </c>
      <c r="O89" s="70">
        <f t="shared" si="10"/>
        <v>0.715592444764398</v>
      </c>
    </row>
    <row r="90" spans="1:15" ht="12" customHeight="1">
      <c r="A90" s="68">
        <v>2014</v>
      </c>
      <c r="B90" s="114">
        <f>'[1]Pop'!B235</f>
        <v>317.519206</v>
      </c>
      <c r="C90" s="70">
        <v>181.542</v>
      </c>
      <c r="D90" s="70">
        <v>23.569</v>
      </c>
      <c r="E90" s="70">
        <v>82.255</v>
      </c>
      <c r="F90" s="70">
        <f t="shared" si="11"/>
        <v>287.366</v>
      </c>
      <c r="G90" s="70">
        <v>14.299</v>
      </c>
      <c r="H90" s="70">
        <v>78.579</v>
      </c>
      <c r="I90" s="29">
        <f t="shared" si="5"/>
        <v>194.488</v>
      </c>
      <c r="J90" s="70">
        <v>154.25</v>
      </c>
      <c r="K90" s="70">
        <v>5.884</v>
      </c>
      <c r="L90" s="70">
        <v>34.354</v>
      </c>
      <c r="M90" s="70">
        <v>7.685899578295231</v>
      </c>
      <c r="N90" s="70">
        <f t="shared" si="12"/>
        <v>1.1618924864600824</v>
      </c>
      <c r="O90" s="70">
        <f t="shared" si="10"/>
        <v>0.7319922664698519</v>
      </c>
    </row>
    <row r="91" spans="1:15" ht="12" customHeight="1">
      <c r="A91" s="68">
        <v>2015</v>
      </c>
      <c r="B91" s="114">
        <f>'[1]Pop'!B236</f>
        <v>319.83219</v>
      </c>
      <c r="C91" s="70">
        <v>218.187</v>
      </c>
      <c r="D91" s="70">
        <v>18.581</v>
      </c>
      <c r="E91" s="70">
        <v>78.579</v>
      </c>
      <c r="F91" s="70">
        <f t="shared" si="11"/>
        <v>315.347</v>
      </c>
      <c r="G91" s="70">
        <v>10.801</v>
      </c>
      <c r="H91" s="70">
        <v>102.11</v>
      </c>
      <c r="I91" s="29">
        <f t="shared" si="5"/>
        <v>202.43599999999998</v>
      </c>
      <c r="J91" s="70">
        <v>153.082</v>
      </c>
      <c r="K91" s="70">
        <v>5.16</v>
      </c>
      <c r="L91" s="70">
        <v>44.194</v>
      </c>
      <c r="M91" s="70">
        <v>8</v>
      </c>
      <c r="N91" s="70">
        <f t="shared" si="12"/>
        <v>1.200629617675444</v>
      </c>
      <c r="O91" s="70">
        <f>N91*0.63</f>
        <v>0.7563966591355298</v>
      </c>
    </row>
    <row r="92" spans="1:15" ht="12" customHeight="1">
      <c r="A92" s="123">
        <v>2016</v>
      </c>
      <c r="B92" s="112">
        <f>'[1]Pop'!B237</f>
        <v>322.114094</v>
      </c>
      <c r="C92" s="107">
        <v>199.914</v>
      </c>
      <c r="D92" s="107">
        <v>9.635</v>
      </c>
      <c r="E92" s="107">
        <v>102.11</v>
      </c>
      <c r="F92" s="107">
        <f t="shared" si="11"/>
        <v>311.659</v>
      </c>
      <c r="G92" s="107">
        <v>4.375</v>
      </c>
      <c r="H92" s="107">
        <v>106.364</v>
      </c>
      <c r="I92" s="25">
        <f t="shared" si="5"/>
        <v>200.92</v>
      </c>
      <c r="J92" s="107">
        <v>151.585</v>
      </c>
      <c r="K92" s="107">
        <v>4.181</v>
      </c>
      <c r="L92" s="107">
        <v>45.154</v>
      </c>
      <c r="M92" s="107">
        <v>9</v>
      </c>
      <c r="N92" s="107">
        <f t="shared" si="12"/>
        <v>1.3411397018846372</v>
      </c>
      <c r="O92" s="107">
        <f>N92*0.63</f>
        <v>0.8449180121873214</v>
      </c>
    </row>
    <row r="93" spans="1:15" ht="12" customHeight="1">
      <c r="A93" s="143">
        <v>2017</v>
      </c>
      <c r="B93" s="144">
        <f>'[1]Pop'!B238</f>
        <v>324.296746</v>
      </c>
      <c r="C93" s="145">
        <v>143.258</v>
      </c>
      <c r="D93" s="145">
        <v>9.133</v>
      </c>
      <c r="E93" s="145">
        <v>106.364</v>
      </c>
      <c r="F93" s="145">
        <f t="shared" si="11"/>
        <v>258.755</v>
      </c>
      <c r="G93" s="145">
        <v>5.085</v>
      </c>
      <c r="H93" s="145">
        <v>94.481</v>
      </c>
      <c r="I93" s="25">
        <f t="shared" si="5"/>
        <v>159.189</v>
      </c>
      <c r="J93" s="145">
        <v>147.475</v>
      </c>
      <c r="K93" s="145">
        <v>4.289</v>
      </c>
      <c r="L93" s="145">
        <v>7.425</v>
      </c>
      <c r="M93" s="145">
        <v>9.5</v>
      </c>
      <c r="N93" s="145">
        <f t="shared" si="12"/>
        <v>1.406119566799477</v>
      </c>
      <c r="O93" s="145">
        <f>N93*0.63</f>
        <v>0.8858553270836705</v>
      </c>
    </row>
    <row r="94" spans="1:15" ht="12" customHeight="1">
      <c r="A94" s="143">
        <v>2018</v>
      </c>
      <c r="B94" s="144">
        <f>'[1]Pop'!B239</f>
        <v>326.163263</v>
      </c>
      <c r="C94" s="107">
        <v>153.527</v>
      </c>
      <c r="D94" s="107">
        <v>5.87</v>
      </c>
      <c r="E94" s="107">
        <v>94.481</v>
      </c>
      <c r="F94" s="107">
        <f t="shared" si="11"/>
        <v>253.878</v>
      </c>
      <c r="G94" s="107">
        <v>4.917</v>
      </c>
      <c r="H94" s="107">
        <v>86.523</v>
      </c>
      <c r="I94" s="25">
        <f t="shared" si="5"/>
        <v>162.438</v>
      </c>
      <c r="J94" s="107">
        <v>143.227</v>
      </c>
      <c r="K94" s="107">
        <v>4.566</v>
      </c>
      <c r="L94" s="107">
        <v>14.645</v>
      </c>
      <c r="M94" s="145">
        <v>9.7</v>
      </c>
      <c r="N94" s="107">
        <f t="shared" si="12"/>
        <v>1.4275059542803261</v>
      </c>
      <c r="O94" s="107">
        <f>N94*0.63</f>
        <v>0.8993287511966055</v>
      </c>
    </row>
    <row r="95" spans="1:15" ht="12" customHeight="1" thickBot="1">
      <c r="A95" s="124">
        <v>2019</v>
      </c>
      <c r="B95" s="115">
        <f>'[1]Pop'!B240</f>
        <v>327.776541</v>
      </c>
      <c r="C95" s="161">
        <v>169.566</v>
      </c>
      <c r="D95" s="125">
        <v>8</v>
      </c>
      <c r="E95" s="161">
        <v>86.523</v>
      </c>
      <c r="F95" s="125">
        <f t="shared" si="11"/>
        <v>264.089</v>
      </c>
      <c r="G95" s="161">
        <v>6</v>
      </c>
      <c r="H95" s="25">
        <v>98.089</v>
      </c>
      <c r="I95" s="164">
        <f t="shared" si="5"/>
        <v>160</v>
      </c>
      <c r="J95" s="117">
        <v>125.7</v>
      </c>
      <c r="K95" s="125">
        <v>4.3</v>
      </c>
      <c r="L95" s="161">
        <v>30</v>
      </c>
      <c r="M95" s="117">
        <v>8.02447799660849</v>
      </c>
      <c r="N95" s="117">
        <f t="shared" si="12"/>
        <v>1.1751144321130886</v>
      </c>
      <c r="O95" s="168">
        <f>N95*0.63</f>
        <v>0.7403220922312459</v>
      </c>
    </row>
    <row r="96" spans="1:16" ht="12" customHeight="1" thickTop="1">
      <c r="A96" s="361" t="s">
        <v>48</v>
      </c>
      <c r="B96" s="362"/>
      <c r="C96" s="362"/>
      <c r="D96" s="362"/>
      <c r="E96" s="362"/>
      <c r="F96" s="362"/>
      <c r="G96" s="362"/>
      <c r="H96" s="362"/>
      <c r="I96" s="362"/>
      <c r="J96" s="362"/>
      <c r="K96" s="362"/>
      <c r="L96" s="362"/>
      <c r="M96" s="362"/>
      <c r="N96" s="362"/>
      <c r="O96" s="363"/>
      <c r="P96"/>
    </row>
    <row r="97" spans="1:16" ht="12" customHeight="1">
      <c r="A97" s="364"/>
      <c r="B97" s="365"/>
      <c r="C97" s="365"/>
      <c r="D97" s="365"/>
      <c r="E97" s="365"/>
      <c r="F97" s="365"/>
      <c r="G97" s="365"/>
      <c r="H97" s="365"/>
      <c r="I97" s="365"/>
      <c r="J97" s="365"/>
      <c r="K97" s="365"/>
      <c r="L97" s="365"/>
      <c r="M97" s="365"/>
      <c r="N97" s="365"/>
      <c r="O97" s="366"/>
      <c r="P97"/>
    </row>
    <row r="98" spans="1:16" ht="12" customHeight="1">
      <c r="A98" s="352" t="s">
        <v>120</v>
      </c>
      <c r="B98" s="353"/>
      <c r="C98" s="353"/>
      <c r="D98" s="353"/>
      <c r="E98" s="353"/>
      <c r="F98" s="353"/>
      <c r="G98" s="353"/>
      <c r="H98" s="353"/>
      <c r="I98" s="353"/>
      <c r="J98" s="353"/>
      <c r="K98" s="353"/>
      <c r="L98" s="353"/>
      <c r="M98" s="353"/>
      <c r="N98" s="353"/>
      <c r="O98" s="354"/>
      <c r="P98" s="65"/>
    </row>
    <row r="99" spans="1:16" ht="12" customHeight="1">
      <c r="A99" s="355"/>
      <c r="B99" s="356"/>
      <c r="C99" s="356"/>
      <c r="D99" s="356"/>
      <c r="E99" s="356"/>
      <c r="F99" s="356"/>
      <c r="G99" s="356"/>
      <c r="H99" s="356"/>
      <c r="I99" s="356"/>
      <c r="J99" s="356"/>
      <c r="K99" s="356"/>
      <c r="L99" s="356"/>
      <c r="M99" s="356"/>
      <c r="N99" s="356"/>
      <c r="O99" s="357"/>
      <c r="P99" s="65"/>
    </row>
    <row r="100" spans="1:16" ht="12" customHeight="1">
      <c r="A100" s="358"/>
      <c r="B100" s="359"/>
      <c r="C100" s="359"/>
      <c r="D100" s="359"/>
      <c r="E100" s="359"/>
      <c r="F100" s="359"/>
      <c r="G100" s="359"/>
      <c r="H100" s="359"/>
      <c r="I100" s="359"/>
      <c r="J100" s="359"/>
      <c r="K100" s="359"/>
      <c r="L100" s="359"/>
      <c r="M100" s="359"/>
      <c r="N100" s="359"/>
      <c r="O100" s="360"/>
      <c r="P100" s="65"/>
    </row>
    <row r="101" spans="1:16" ht="12" customHeight="1">
      <c r="A101" s="367"/>
      <c r="B101" s="368"/>
      <c r="C101" s="368"/>
      <c r="D101" s="368"/>
      <c r="E101" s="368"/>
      <c r="F101" s="368"/>
      <c r="G101" s="368"/>
      <c r="H101" s="368"/>
      <c r="I101" s="368"/>
      <c r="J101" s="368"/>
      <c r="K101" s="368"/>
      <c r="L101" s="368"/>
      <c r="M101" s="368"/>
      <c r="N101" s="368"/>
      <c r="O101" s="369"/>
      <c r="P101" s="65"/>
    </row>
    <row r="102" spans="1:16" ht="12" customHeight="1">
      <c r="A102" s="284" t="s">
        <v>111</v>
      </c>
      <c r="B102" s="333"/>
      <c r="C102" s="333"/>
      <c r="D102" s="333"/>
      <c r="E102" s="333"/>
      <c r="F102" s="333"/>
      <c r="G102" s="333"/>
      <c r="H102" s="333"/>
      <c r="I102" s="333"/>
      <c r="J102" s="333"/>
      <c r="K102" s="333"/>
      <c r="L102" s="333"/>
      <c r="M102" s="333"/>
      <c r="N102" s="333"/>
      <c r="O102" s="334"/>
      <c r="P102"/>
    </row>
    <row r="103" spans="8:13" ht="12" customHeight="1">
      <c r="H103" s="21"/>
      <c r="I103" s="21"/>
      <c r="J103" s="108"/>
      <c r="K103" s="21"/>
      <c r="L103" s="108"/>
      <c r="M103" s="21"/>
    </row>
    <row r="104" spans="8:13" ht="12" customHeight="1">
      <c r="H104" s="21"/>
      <c r="I104" s="21"/>
      <c r="J104" s="21"/>
      <c r="K104" s="21"/>
      <c r="L104" s="21"/>
      <c r="M104" s="21"/>
    </row>
    <row r="105" spans="8:13" ht="12" customHeight="1">
      <c r="H105" s="21"/>
      <c r="I105" s="21"/>
      <c r="J105" s="21"/>
      <c r="K105" s="21"/>
      <c r="L105" s="21"/>
      <c r="M105" s="108"/>
    </row>
    <row r="106" ht="12" customHeight="1">
      <c r="J106" s="109"/>
    </row>
    <row r="108" ht="12" customHeight="1">
      <c r="F108" s="17"/>
    </row>
  </sheetData>
  <sheetProtection/>
  <mergeCells count="26">
    <mergeCell ref="A102:O102"/>
    <mergeCell ref="A97:O97"/>
    <mergeCell ref="A101:O101"/>
    <mergeCell ref="N4:O4"/>
    <mergeCell ref="I3:I8"/>
    <mergeCell ref="H3:H8"/>
    <mergeCell ref="C9:M9"/>
    <mergeCell ref="A2:A8"/>
    <mergeCell ref="G3:G8"/>
    <mergeCell ref="E3:E8"/>
    <mergeCell ref="A98:O100"/>
    <mergeCell ref="B2:B8"/>
    <mergeCell ref="C3:C8"/>
    <mergeCell ref="G2:L2"/>
    <mergeCell ref="M2:O3"/>
    <mergeCell ref="D3:D8"/>
    <mergeCell ref="L3:L8"/>
    <mergeCell ref="A96:O96"/>
    <mergeCell ref="N1:O1"/>
    <mergeCell ref="M4:M8"/>
    <mergeCell ref="A1:M1"/>
    <mergeCell ref="J3:J8"/>
    <mergeCell ref="K3:K8"/>
    <mergeCell ref="O5:O8"/>
    <mergeCell ref="N5:N8"/>
    <mergeCell ref="F3:F8"/>
  </mergeCells>
  <printOptions horizontalCentered="1" verticalCentered="1"/>
  <pageMargins left="0.5" right="0.5" top="0.5" bottom="0.5" header="0.5" footer="0.5"/>
  <pageSetup fitToHeight="0"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Andrzej Blazejczyk</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Flour and cereal products: Per capita availability</dc:title>
  <dc:subject>Agricultural economics</dc:subject>
  <dc:creator>Andrzej Blazejczyk</dc:creator>
  <cp:keywords>Grains, food consumption, food availability, per capita, flour and cereal products, wheat, wheat flour, durum flour, rye, rice, corn, oats, barley, U.S. Department of Agriculture, USDA, Economic Research Service, ERS</cp:keywords>
  <dc:description/>
  <cp:lastModifiedBy>Blazejczyk, Andrzej - REE-ERS, Kansas City, MO</cp:lastModifiedBy>
  <cp:lastPrinted>2014-03-28T16:31:38Z</cp:lastPrinted>
  <dcterms:created xsi:type="dcterms:W3CDTF">2009-10-06T12:50:06Z</dcterms:created>
  <dcterms:modified xsi:type="dcterms:W3CDTF">2021-01-04T16:55:53Z</dcterms:modified>
  <cp:category>Food Availability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