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52" tabRatio="852" activeTab="0"/>
  </bookViews>
  <sheets>
    <sheet name="TableOfContents" sheetId="1" r:id="rId1"/>
    <sheet name="PccProcGal" sheetId="2" r:id="rId2"/>
    <sheet name="PccProcLb" sheetId="3" r:id="rId3"/>
    <sheet name="PccFreshLb" sheetId="4" r:id="rId4"/>
    <sheet name="Orange" sheetId="5" r:id="rId5"/>
    <sheet name="Grapefruit" sheetId="6" r:id="rId6"/>
    <sheet name="Apple" sheetId="7" r:id="rId7"/>
    <sheet name="Grape" sheetId="8" r:id="rId8"/>
    <sheet name="Pineapple" sheetId="9" r:id="rId9"/>
  </sheets>
  <definedNames>
    <definedName name="_xlfn.ANCHORARRAY" hidden="1">#NAME?</definedName>
    <definedName name="_xlnm.Print_Area" localSheetId="6">'Apple'!$A$1:$L$63</definedName>
    <definedName name="_xlnm.Print_Area" localSheetId="7">'Grape'!$A$1:$L$63</definedName>
    <definedName name="_xlnm.Print_Area" localSheetId="5">'Grapefruit'!$A$1:$L$65</definedName>
    <definedName name="_xlnm.Print_Area" localSheetId="4">'Orange'!$A$1:$M$63</definedName>
    <definedName name="_xlnm.Print_Area" localSheetId="3">'PccFreshLb'!$A$1:$M$63</definedName>
    <definedName name="_xlnm.Print_Area" localSheetId="1">'PccProcGal'!$A$1:$M$62</definedName>
    <definedName name="_xlnm.Print_Area" localSheetId="8">'Pineapple'!$A$1:$L$64</definedName>
    <definedName name="_xlnm.Print_Titles" localSheetId="3">'PccFreshLb'!$A:$A,'PccFreshLb'!$1:$5</definedName>
    <definedName name="_xlnm.Print_Titles" localSheetId="1">'PccProcGal'!$A:$A,'PccProcGal'!$1:$5</definedName>
    <definedName name="_xlnm.Print_Titles" localSheetId="2">'PccProcLb'!$A:$A,'PccProcLb'!$1:$5</definedName>
  </definedNames>
  <calcPr fullCalcOnLoad="1"/>
</workbook>
</file>

<file path=xl/sharedStrings.xml><?xml version="1.0" encoding="utf-8"?>
<sst xmlns="http://schemas.openxmlformats.org/spreadsheetml/2006/main" count="597" uniqueCount="93">
  <si>
    <t>Supply</t>
  </si>
  <si>
    <t>Imports</t>
  </si>
  <si>
    <t>Total</t>
  </si>
  <si>
    <t>Exports</t>
  </si>
  <si>
    <t>Production</t>
  </si>
  <si>
    <t/>
  </si>
  <si>
    <t>Product weight</t>
  </si>
  <si>
    <t>NA</t>
  </si>
  <si>
    <t>Citrus</t>
  </si>
  <si>
    <t>Noncitrus</t>
  </si>
  <si>
    <t>Orange</t>
  </si>
  <si>
    <t>Lemon</t>
  </si>
  <si>
    <t>Lime</t>
  </si>
  <si>
    <t>Apple</t>
  </si>
  <si>
    <t>Grape</t>
  </si>
  <si>
    <t>Pineapple</t>
  </si>
  <si>
    <t>Cranberry</t>
  </si>
  <si>
    <t>Prune</t>
  </si>
  <si>
    <t>Fresh weight equivalent</t>
  </si>
  <si>
    <t>Beginning stocks</t>
  </si>
  <si>
    <t>Ending stocks</t>
  </si>
  <si>
    <t>Filename:</t>
  </si>
  <si>
    <t>fruitju.xls</t>
  </si>
  <si>
    <t>Worksheets:</t>
  </si>
  <si>
    <r>
      <t>U.S. population, July 1</t>
    </r>
    <r>
      <rPr>
        <vertAlign val="superscript"/>
        <sz val="8"/>
        <rFont val="Arial"/>
        <family val="2"/>
      </rPr>
      <t>3</t>
    </r>
  </si>
  <si>
    <t xml:space="preserve">Orange </t>
  </si>
  <si>
    <t>Per capita availability</t>
  </si>
  <si>
    <r>
      <t>Year</t>
    </r>
    <r>
      <rPr>
        <vertAlign val="superscript"/>
        <sz val="8"/>
        <rFont val="Arial"/>
        <family val="2"/>
      </rPr>
      <t>2</t>
    </r>
  </si>
  <si>
    <r>
      <t>Total supply</t>
    </r>
    <r>
      <rPr>
        <vertAlign val="superscript"/>
        <sz val="8"/>
        <rFont val="Arial"/>
        <family val="2"/>
      </rPr>
      <t>4</t>
    </r>
  </si>
  <si>
    <r>
      <t>Year</t>
    </r>
    <r>
      <rPr>
        <vertAlign val="superscript"/>
        <sz val="8"/>
        <color indexed="8"/>
        <rFont val="Arial"/>
        <family val="2"/>
      </rPr>
      <t>2</t>
    </r>
  </si>
  <si>
    <r>
      <t>U.S. population, January 1 of the following year</t>
    </r>
    <r>
      <rPr>
        <vertAlign val="superscript"/>
        <sz val="8"/>
        <color indexed="8"/>
        <rFont val="Arial"/>
        <family val="2"/>
      </rPr>
      <t>3</t>
    </r>
  </si>
  <si>
    <r>
      <t>Total supply</t>
    </r>
    <r>
      <rPr>
        <vertAlign val="superscript"/>
        <sz val="8"/>
        <color indexed="8"/>
        <rFont val="Arial"/>
        <family val="2"/>
      </rPr>
      <t>4</t>
    </r>
  </si>
  <si>
    <r>
      <t>U.S. population, January 1 of the following year</t>
    </r>
    <r>
      <rPr>
        <vertAlign val="superscript"/>
        <sz val="8"/>
        <rFont val="Arial"/>
        <family val="2"/>
      </rPr>
      <t>3</t>
    </r>
  </si>
  <si>
    <t>FILENAME: FRUITJU</t>
  </si>
  <si>
    <t>NA = Not available.</t>
  </si>
  <si>
    <t>---- Millions ----</t>
  </si>
  <si>
    <t>-------------------------------------------------------------- Million gallons, single strength -----------------------------------------------------------</t>
  </si>
  <si>
    <t>------------------------------------------------------------ Million gallons, single strength ------------------------------------------------------------</t>
  </si>
  <si>
    <t>--------------------------------------------------------------- Million gallons, single strength -------------------------------------------------------------</t>
  </si>
  <si>
    <t>---------------------------------------------------------- Million gallons, single strength ------------------------------------------------------</t>
  </si>
  <si>
    <r>
      <rPr>
        <vertAlign val="superscript"/>
        <sz val="8"/>
        <rFont val="Arial"/>
        <family val="2"/>
      </rPr>
      <t>1</t>
    </r>
    <r>
      <rPr>
        <sz val="8"/>
        <rFont val="Arial"/>
        <family val="2"/>
      </rPr>
      <t xml:space="preserve">Processed weight, single-strength equivalent.  </t>
    </r>
    <r>
      <rPr>
        <vertAlign val="superscript"/>
        <sz val="8"/>
        <rFont val="Arial"/>
        <family val="2"/>
      </rPr>
      <t>2</t>
    </r>
    <r>
      <rPr>
        <sz val="8"/>
        <rFont val="Arial"/>
        <family val="2"/>
      </rPr>
      <t xml:space="preserve">Marketing season begins in December of the first year shown from 1981 to 1998. As of 1999, season begins in October.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Stock data were adjusted beginning with 1990 ending stock data to reflect Florida inventories more accurately. </t>
    </r>
    <r>
      <rPr>
        <vertAlign val="superscript"/>
        <sz val="8"/>
        <rFont val="Arial"/>
        <family val="2"/>
      </rPr>
      <t>5</t>
    </r>
    <r>
      <rPr>
        <sz val="8"/>
        <rFont val="Arial"/>
        <family val="2"/>
      </rPr>
      <t xml:space="preserve">Exports include shipments to territories until 1987. </t>
    </r>
    <r>
      <rPr>
        <vertAlign val="superscript"/>
        <sz val="8"/>
        <rFont val="Arial"/>
        <family val="2"/>
      </rPr>
      <t>6</t>
    </r>
    <r>
      <rPr>
        <sz val="8"/>
        <rFont val="Arial"/>
        <family val="2"/>
      </rPr>
      <t>Computed from unrounded data.</t>
    </r>
  </si>
  <si>
    <r>
      <t>Beginning stocks</t>
    </r>
    <r>
      <rPr>
        <vertAlign val="superscript"/>
        <sz val="8"/>
        <rFont val="Arial"/>
        <family val="2"/>
      </rPr>
      <t>4</t>
    </r>
  </si>
  <si>
    <r>
      <t>Total supply</t>
    </r>
    <r>
      <rPr>
        <vertAlign val="superscript"/>
        <sz val="8"/>
        <rFont val="Arial"/>
        <family val="2"/>
      </rPr>
      <t>6</t>
    </r>
  </si>
  <si>
    <r>
      <t>Exports</t>
    </r>
    <r>
      <rPr>
        <vertAlign val="superscript"/>
        <sz val="8"/>
        <rFont val="Arial"/>
        <family val="2"/>
      </rPr>
      <t>5</t>
    </r>
  </si>
  <si>
    <r>
      <rPr>
        <vertAlign val="superscript"/>
        <sz val="8"/>
        <rFont val="Arial"/>
        <family val="2"/>
      </rPr>
      <t>1</t>
    </r>
    <r>
      <rPr>
        <sz val="8"/>
        <rFont val="Arial"/>
        <family val="2"/>
      </rPr>
      <t xml:space="preserve">Processed weight, single-strength equivalent. </t>
    </r>
    <r>
      <rPr>
        <vertAlign val="superscript"/>
        <sz val="8"/>
        <rFont val="Arial"/>
        <family val="2"/>
      </rPr>
      <t>2</t>
    </r>
    <r>
      <rPr>
        <sz val="8"/>
        <rFont val="Arial"/>
        <family val="2"/>
      </rPr>
      <t xml:space="preserve">Marketing season begins in December of first year shown from 1986 to 1998. As of 1999, season begins in October.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Computed from unrounded data.</t>
    </r>
  </si>
  <si>
    <r>
      <t>Production</t>
    </r>
    <r>
      <rPr>
        <vertAlign val="superscript"/>
        <sz val="8"/>
        <rFont val="Arial"/>
        <family val="2"/>
      </rPr>
      <t>4</t>
    </r>
  </si>
  <si>
    <r>
      <t>Total supply</t>
    </r>
    <r>
      <rPr>
        <vertAlign val="superscript"/>
        <sz val="8"/>
        <rFont val="Arial"/>
        <family val="2"/>
      </rPr>
      <t>5</t>
    </r>
  </si>
  <si>
    <t>Grapefruit</t>
  </si>
  <si>
    <r>
      <t>Total citrus</t>
    </r>
    <r>
      <rPr>
        <vertAlign val="superscript"/>
        <sz val="8"/>
        <rFont val="Arial"/>
        <family val="2"/>
      </rPr>
      <t>3</t>
    </r>
  </si>
  <si>
    <r>
      <t>Total noncitrus</t>
    </r>
    <r>
      <rPr>
        <vertAlign val="superscript"/>
        <sz val="8"/>
        <rFont val="Arial"/>
        <family val="2"/>
      </rPr>
      <t>3</t>
    </r>
  </si>
  <si>
    <r>
      <t>Total fruit juice</t>
    </r>
    <r>
      <rPr>
        <vertAlign val="superscript"/>
        <sz val="8"/>
        <rFont val="Arial"/>
        <family val="2"/>
      </rPr>
      <t>3</t>
    </r>
  </si>
  <si>
    <r>
      <rPr>
        <vertAlign val="superscript"/>
        <sz val="8"/>
        <rFont val="Arial"/>
        <family val="2"/>
      </rPr>
      <t>1</t>
    </r>
    <r>
      <rPr>
        <sz val="8"/>
        <rFont val="Arial"/>
        <family val="2"/>
      </rPr>
      <t xml:space="preserve">Processed weight, single-strength equivalent. Includes apple, grape, grapefruit, lemon, lime, orange, pineapple, prune and, starting in 1989, cranberry juice. Uses U.S. total population, 'July 1 for cranberry, grapefruit, orange, pineapple, and prune juice, January 1 for lemon and lime juice, and January 1 of the year following that indicated for apple and grape juice. </t>
    </r>
    <r>
      <rPr>
        <vertAlign val="superscript"/>
        <sz val="8"/>
        <rFont val="Arial"/>
        <family val="2"/>
      </rPr>
      <t>2</t>
    </r>
    <r>
      <rPr>
        <sz val="8"/>
        <rFont val="Arial"/>
        <family val="2"/>
      </rPr>
      <t xml:space="preserve">Marketing season begins in October of the previous year shown for grapefruit and orange juice, August for apple juice and cider, August of the previous year shown for lemon and lime juice, and July for grape juice. Pineapple, prune, and cranberry juice are on a calendar-year basis. </t>
    </r>
    <r>
      <rPr>
        <vertAlign val="superscript"/>
        <sz val="8"/>
        <rFont val="Arial"/>
        <family val="2"/>
      </rPr>
      <t>3</t>
    </r>
    <r>
      <rPr>
        <sz val="8"/>
        <rFont val="Arial"/>
        <family val="2"/>
      </rPr>
      <t>Computed from unrounded data.</t>
    </r>
  </si>
  <si>
    <r>
      <rPr>
        <vertAlign val="superscript"/>
        <sz val="8"/>
        <rFont val="Arial"/>
        <family val="2"/>
      </rPr>
      <t>1</t>
    </r>
    <r>
      <rPr>
        <sz val="8"/>
        <rFont val="Arial"/>
        <family val="2"/>
      </rPr>
      <t xml:space="preserve">Processed weight, single-strength equivalent. Includes apple, grape, grapefruit, lemon, lime, orange, pineapple, prune and, starting in 1989, cranberry juice. Uses U.S. total population, July 1 for cranberry, grapefruit, orange, pineapple, and prune juice, January 1 for lemon and lime juice, and January 1 of the year following that indicated for apple and grape juice. </t>
    </r>
    <r>
      <rPr>
        <vertAlign val="superscript"/>
        <sz val="8"/>
        <rFont val="Arial"/>
        <family val="2"/>
      </rPr>
      <t>2</t>
    </r>
    <r>
      <rPr>
        <sz val="8"/>
        <rFont val="Arial"/>
        <family val="2"/>
      </rPr>
      <t xml:space="preserve">Marketing season begins in October of the previous year shown for grapefruit and orange juice, August for apple juice and cider, August of the previous year shown for lemon and lime juice, and July for grape juice. Pineapple, prune, and cranberry juice are on a calendar-year basis. </t>
    </r>
    <r>
      <rPr>
        <vertAlign val="superscript"/>
        <sz val="8"/>
        <rFont val="Arial"/>
        <family val="2"/>
      </rPr>
      <t>3</t>
    </r>
    <r>
      <rPr>
        <sz val="8"/>
        <rFont val="Arial"/>
        <family val="2"/>
      </rPr>
      <t>Computed from unrounded data.</t>
    </r>
  </si>
  <si>
    <r>
      <t>Apple juice and cider: Supply and use</t>
    </r>
    <r>
      <rPr>
        <b/>
        <vertAlign val="superscript"/>
        <sz val="8"/>
        <rFont val="Arial"/>
        <family val="2"/>
      </rPr>
      <t>1</t>
    </r>
  </si>
  <si>
    <r>
      <t>Food availability</t>
    </r>
    <r>
      <rPr>
        <vertAlign val="superscript"/>
        <sz val="8"/>
        <rFont val="Arial"/>
        <family val="2"/>
      </rPr>
      <t>4</t>
    </r>
  </si>
  <si>
    <t>Nonfood use</t>
  </si>
  <si>
    <r>
      <t>Grape juice: Supply and use</t>
    </r>
    <r>
      <rPr>
        <b/>
        <vertAlign val="superscript"/>
        <sz val="8"/>
        <color indexed="8"/>
        <rFont val="Arial"/>
        <family val="2"/>
      </rPr>
      <t>1</t>
    </r>
  </si>
  <si>
    <r>
      <t>Food availability</t>
    </r>
    <r>
      <rPr>
        <vertAlign val="superscript"/>
        <sz val="8"/>
        <color indexed="8"/>
        <rFont val="Arial"/>
        <family val="2"/>
      </rPr>
      <t>4</t>
    </r>
  </si>
  <si>
    <r>
      <t>Food availability</t>
    </r>
    <r>
      <rPr>
        <vertAlign val="superscript"/>
        <sz val="8"/>
        <rFont val="Arial"/>
        <family val="2"/>
      </rPr>
      <t>5</t>
    </r>
  </si>
  <si>
    <r>
      <t>Pineapple juice: Supply and use</t>
    </r>
    <r>
      <rPr>
        <b/>
        <vertAlign val="superscript"/>
        <sz val="8"/>
        <rFont val="Arial"/>
        <family val="2"/>
      </rPr>
      <t>1</t>
    </r>
  </si>
  <si>
    <r>
      <t>Orange juice: Supply and use</t>
    </r>
    <r>
      <rPr>
        <b/>
        <vertAlign val="superscript"/>
        <sz val="8"/>
        <rFont val="Arial"/>
        <family val="2"/>
      </rPr>
      <t>1</t>
    </r>
  </si>
  <si>
    <r>
      <t>Grapefruit juice: Supply and use</t>
    </r>
    <r>
      <rPr>
        <b/>
        <vertAlign val="superscript"/>
        <sz val="8"/>
        <rFont val="Arial"/>
        <family val="2"/>
      </rPr>
      <t>1</t>
    </r>
  </si>
  <si>
    <r>
      <t>Food availability</t>
    </r>
    <r>
      <rPr>
        <vertAlign val="superscript"/>
        <sz val="8"/>
        <rFont val="Arial"/>
        <family val="2"/>
      </rPr>
      <t>6</t>
    </r>
  </si>
  <si>
    <r>
      <rPr>
        <vertAlign val="superscript"/>
        <sz val="8"/>
        <rFont val="Arial"/>
        <family val="2"/>
      </rPr>
      <t>1</t>
    </r>
    <r>
      <rPr>
        <sz val="8"/>
        <rFont val="Arial"/>
        <family val="2"/>
      </rPr>
      <t xml:space="preserve">Fresh equivalent weight, single-strength equivalent. The weight of processed fruit and vegetables converted to an equivalent weight of fresh produce. Includes apple, grape, grapefruit, lemon, lime, orange, pineapple, prune and, starting in 1989, cranberry juice. Uses U.S. total population, July 1 for cranberry, grapefruit, orange, pineapple, and prune juice, January 1 for lemon and lime juice, and January 1 of the year following that indicated for apple and grape juice. </t>
    </r>
    <r>
      <rPr>
        <vertAlign val="superscript"/>
        <sz val="8"/>
        <rFont val="Arial"/>
        <family val="2"/>
      </rPr>
      <t>2</t>
    </r>
    <r>
      <rPr>
        <sz val="8"/>
        <rFont val="Arial"/>
        <family val="2"/>
      </rPr>
      <t xml:space="preserve">Marketing season begins in October of the previous year shown for grapefruit and orange juice, August for apple juice and cider, August of the previous year shown for lemon and lime juice, and July for grape juice. Pineapple, prune, and cranberry juice are on a calendar-year basis. </t>
    </r>
    <r>
      <rPr>
        <vertAlign val="superscript"/>
        <sz val="8"/>
        <rFont val="Arial"/>
        <family val="2"/>
      </rPr>
      <t>3</t>
    </r>
    <r>
      <rPr>
        <sz val="8"/>
        <rFont val="Arial"/>
        <family val="2"/>
      </rPr>
      <t>Computed from unrounded data.</t>
    </r>
  </si>
  <si>
    <t>Oranges and temples</t>
  </si>
  <si>
    <t>Tangerines and tangelos</t>
  </si>
  <si>
    <r>
      <t>Fresh weight equivalent</t>
    </r>
    <r>
      <rPr>
        <vertAlign val="superscript"/>
        <sz val="8"/>
        <rFont val="Arial"/>
        <family val="2"/>
      </rPr>
      <t>5</t>
    </r>
  </si>
  <si>
    <r>
      <t>Fresh weight equivalent</t>
    </r>
    <r>
      <rPr>
        <vertAlign val="superscript"/>
        <sz val="8"/>
        <rFont val="Arial"/>
        <family val="2"/>
      </rPr>
      <t>6</t>
    </r>
  </si>
  <si>
    <r>
      <t>Fresh weight equivalent</t>
    </r>
    <r>
      <rPr>
        <vertAlign val="superscript"/>
        <sz val="8"/>
        <color indexed="8"/>
        <rFont val="Arial"/>
        <family val="2"/>
      </rPr>
      <t>5</t>
    </r>
  </si>
  <si>
    <t>---------------------------------------------------------------------------------------------------------------------- Gallons, single-strength --------------------------------------------------------------------------------------------------------------------</t>
  </si>
  <si>
    <t>---------------------------------------------------------------------------------------------------------------- Pounds, single-strength  --------------------------------------------------------------------------------------------------------------------------</t>
  </si>
  <si>
    <t>CF = 15.0</t>
  </si>
  <si>
    <r>
      <rPr>
        <vertAlign val="superscript"/>
        <sz val="8"/>
        <color indexed="8"/>
        <rFont val="Arial"/>
        <family val="2"/>
      </rPr>
      <t>1</t>
    </r>
    <r>
      <rPr>
        <sz val="8"/>
        <color indexed="8"/>
        <rFont val="Arial"/>
        <family val="2"/>
      </rPr>
      <t xml:space="preserve">Processed weight, single-strength equivalent. </t>
    </r>
    <r>
      <rPr>
        <vertAlign val="superscript"/>
        <sz val="8"/>
        <color indexed="8"/>
        <rFont val="Arial"/>
        <family val="2"/>
      </rPr>
      <t>2</t>
    </r>
    <r>
      <rPr>
        <sz val="8"/>
        <color indexed="8"/>
        <rFont val="Arial"/>
        <family val="2"/>
      </rPr>
      <t xml:space="preserve">Marketing season begins in August of that year. </t>
    </r>
    <r>
      <rPr>
        <vertAlign val="superscript"/>
        <sz val="8"/>
        <color indexed="8"/>
        <rFont val="Arial"/>
        <family val="2"/>
      </rPr>
      <t>3</t>
    </r>
    <r>
      <rPr>
        <sz val="8"/>
        <color indexed="8"/>
        <rFont val="Arial"/>
        <family val="2"/>
      </rPr>
      <t xml:space="preserve">Resident population plus the Armed Forces overseas. </t>
    </r>
    <r>
      <rPr>
        <vertAlign val="superscript"/>
        <sz val="8"/>
        <color indexed="8"/>
        <rFont val="Arial"/>
        <family val="2"/>
      </rPr>
      <t>4</t>
    </r>
    <r>
      <rPr>
        <sz val="8"/>
        <color indexed="8"/>
        <rFont val="Arial"/>
        <family val="2"/>
      </rPr>
      <t xml:space="preserve">Computed from unrounded data. </t>
    </r>
    <r>
      <rPr>
        <vertAlign val="superscript"/>
        <sz val="8"/>
        <color indexed="8"/>
        <rFont val="Arial"/>
        <family val="2"/>
      </rPr>
      <t>5</t>
    </r>
    <r>
      <rPr>
        <sz val="8"/>
        <color indexed="8"/>
        <rFont val="Arial"/>
        <family val="2"/>
      </rPr>
      <t>Conversion factor = 11.0.</t>
    </r>
  </si>
  <si>
    <t>CF = 11.0</t>
  </si>
  <si>
    <r>
      <rPr>
        <vertAlign val="superscript"/>
        <sz val="8"/>
        <rFont val="Arial"/>
        <family val="2"/>
      </rPr>
      <t>1</t>
    </r>
    <r>
      <rPr>
        <sz val="8"/>
        <rFont val="Arial"/>
        <family val="2"/>
      </rPr>
      <t xml:space="preserve">Processed weight, single-strength equivalent. </t>
    </r>
    <r>
      <rPr>
        <vertAlign val="superscript"/>
        <sz val="8"/>
        <rFont val="Arial"/>
        <family val="2"/>
      </rPr>
      <t>2</t>
    </r>
    <r>
      <rPr>
        <sz val="8"/>
        <rFont val="Arial"/>
        <family val="2"/>
      </rPr>
      <t xml:space="preserve">Marketing season begins in August.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Conversion factor = 12.0.</t>
    </r>
  </si>
  <si>
    <t>CF = 12.0</t>
  </si>
  <si>
    <t>Gallons, single-strength</t>
  </si>
  <si>
    <t>-------------------------------------------------------------- Million gallons, single-strength --------------------------------------------------------------</t>
  </si>
  <si>
    <t>-------------------- Pounds, single-strength --------------------</t>
  </si>
  <si>
    <t>------- Pounds, single-strength -------</t>
  </si>
  <si>
    <t>Source: USDA, Economic Research Service based on data from various sources as documented on the Food Availability Data System home page. Data last updated February 1, 2021.</t>
  </si>
  <si>
    <r>
      <rPr>
        <vertAlign val="superscript"/>
        <sz val="8"/>
        <rFont val="Arial"/>
        <family val="2"/>
      </rPr>
      <t>1</t>
    </r>
    <r>
      <rPr>
        <sz val="8"/>
        <rFont val="Arial"/>
        <family val="2"/>
      </rPr>
      <t xml:space="preserve">Processed weight, single-strength equivalent. </t>
    </r>
    <r>
      <rPr>
        <vertAlign val="superscript"/>
        <sz val="8"/>
        <rFont val="Arial"/>
        <family val="2"/>
      </rPr>
      <t>2</t>
    </r>
    <r>
      <rPr>
        <sz val="8"/>
        <rFont val="Arial"/>
        <family val="2"/>
      </rPr>
      <t xml:space="preserve">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USDA, National Agricultural Statistics Service production data not published to avoid disclosure of individual operations and then data discontinued beginning in 2010. </t>
    </r>
    <r>
      <rPr>
        <vertAlign val="superscript"/>
        <sz val="8"/>
        <rFont val="Arial"/>
        <family val="2"/>
      </rPr>
      <t>5</t>
    </r>
    <r>
      <rPr>
        <sz val="8"/>
        <rFont val="Arial"/>
        <family val="2"/>
      </rPr>
      <t xml:space="preserve">Computed from unrounded data. </t>
    </r>
    <r>
      <rPr>
        <vertAlign val="superscript"/>
        <sz val="8"/>
        <rFont val="Arial"/>
        <family val="2"/>
      </rPr>
      <t>6</t>
    </r>
    <r>
      <rPr>
        <sz val="8"/>
        <rFont val="Arial"/>
        <family val="2"/>
      </rPr>
      <t xml:space="preserve">Conversion factor = 15.0. </t>
    </r>
  </si>
  <si>
    <r>
      <t>Selected fruit juices (processed weight, gallons): Per capita availability</t>
    </r>
    <r>
      <rPr>
        <b/>
        <vertAlign val="superscript"/>
        <sz val="8"/>
        <rFont val="Arial"/>
        <family val="2"/>
      </rPr>
      <t>1</t>
    </r>
  </si>
  <si>
    <r>
      <t>Selected fruit juices (processed weight, pounds): Per capita availability</t>
    </r>
    <r>
      <rPr>
        <b/>
        <vertAlign val="superscript"/>
        <sz val="8"/>
        <rFont val="Arial"/>
        <family val="2"/>
      </rPr>
      <t>1</t>
    </r>
  </si>
  <si>
    <r>
      <t>Selected fruit juices (fresh-weight equivalent, pounds): Per capita availability</t>
    </r>
    <r>
      <rPr>
        <b/>
        <vertAlign val="superscript"/>
        <sz val="8"/>
        <rFont val="Arial"/>
        <family val="2"/>
      </rPr>
      <t>1</t>
    </r>
  </si>
  <si>
    <t>Selected fruit juices: Per capita availability, processed weight, gallons</t>
  </si>
  <si>
    <t>Selected fruit juices: Per capita availability, processed weight, pounds</t>
  </si>
  <si>
    <t>Selected fruit juices: Per capita availability, fresh weight, pounds</t>
  </si>
  <si>
    <t>Pineapple juice: Supply and use</t>
  </si>
  <si>
    <t>Grape juice: Supply and use</t>
  </si>
  <si>
    <t>Apple juice and cider: Supply and use</t>
  </si>
  <si>
    <t>Grapefruit juice: Supply and use</t>
  </si>
  <si>
    <t>Orange juice: Supply and use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</si>
</sst>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36526]dd\-mmm\-yy;dd\-mmm\-yyyy"/>
    <numFmt numFmtId="166" formatCode="0.000"/>
    <numFmt numFmtId="167" formatCode="0.0"/>
    <numFmt numFmtId="168" formatCode="mmmm\ d\,\ yyyy"/>
    <numFmt numFmtId="169" formatCode="0.0_)"/>
    <numFmt numFmtId="170" formatCode="0.00_)"/>
    <numFmt numFmtId="171" formatCode="0.000_)"/>
    <numFmt numFmtId="172" formatCode="_(* #,##0_);_(* \(#,##0\);_(* &quot;-&quot;??_);_(@_)"/>
    <numFmt numFmtId="173" formatCode="0_)"/>
    <numFmt numFmtId="174" formatCode="#,##0.000"/>
    <numFmt numFmtId="175" formatCode="#,##0.0_);\(#,##0.0\)"/>
    <numFmt numFmtId="176" formatCode="0.000000000"/>
    <numFmt numFmtId="177" formatCode="0.00000000"/>
    <numFmt numFmtId="178" formatCode="0.0000000"/>
    <numFmt numFmtId="179" formatCode="0.000000"/>
    <numFmt numFmtId="180" formatCode="0.00000"/>
    <numFmt numFmtId="181" formatCode="0.0000"/>
    <numFmt numFmtId="182" formatCode="&quot;Yes&quot;;&quot;Yes&quot;;&quot;No&quot;"/>
    <numFmt numFmtId="183" formatCode="&quot;True&quot;;&quot;True&quot;;&quot;False&quot;"/>
    <numFmt numFmtId="184" formatCode="&quot;On&quot;;&quot;On&quot;;&quot;Off&quot;"/>
    <numFmt numFmtId="185" formatCode="[$€-2]\ #,##0.00_);[Red]\([$€-2]\ #,##0.00\)"/>
    <numFmt numFmtId="186" formatCode="dd\-mmm\-yy_)"/>
    <numFmt numFmtId="187" formatCode="0.00000_)"/>
    <numFmt numFmtId="188" formatCode="0.0%"/>
    <numFmt numFmtId="189" formatCode="_(* #,##0.0_);_(* \(#,##0.0\);_(* &quot;-&quot;??_);_(@_)"/>
    <numFmt numFmtId="190" formatCode="0_);\(0\)"/>
    <numFmt numFmtId="191" formatCode="_(* #,##0.000_);_(* \(#,##0.000\);_(* &quot;-&quot;??_);_(@_)"/>
    <numFmt numFmtId="192" formatCode="0.000%"/>
    <numFmt numFmtId="193" formatCode="0.0000_)"/>
    <numFmt numFmtId="194" formatCode="#,##0.000_);\(#,##0.000\)"/>
    <numFmt numFmtId="195" formatCode="_(* #,##0.0000_);_(* \(#,##0.0000\);_(* &quot;-&quot;????_);_(@_)"/>
    <numFmt numFmtId="196" formatCode="_(* #,##0.0000_);_(* \(#,##0.0000\);_(* &quot;-&quot;??_);_(@_)"/>
  </numFmts>
  <fonts count="51">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8"/>
      <name val="Arial"/>
      <family val="2"/>
    </font>
    <font>
      <u val="single"/>
      <sz val="10"/>
      <color indexed="12"/>
      <name val="Arial"/>
      <family val="2"/>
    </font>
    <font>
      <u val="single"/>
      <sz val="10"/>
      <color indexed="36"/>
      <name val="Arial"/>
      <family val="2"/>
    </font>
    <font>
      <vertAlign val="superscript"/>
      <sz val="8"/>
      <name val="Arial"/>
      <family val="2"/>
    </font>
    <font>
      <b/>
      <sz val="8"/>
      <name val="Arial"/>
      <family val="2"/>
    </font>
    <font>
      <sz val="12"/>
      <name val="Arial MT"/>
      <family val="0"/>
    </font>
    <font>
      <b/>
      <vertAlign val="superscript"/>
      <sz val="8"/>
      <name val="Arial"/>
      <family val="2"/>
    </font>
    <font>
      <sz val="8"/>
      <color indexed="8"/>
      <name val="Arial"/>
      <family val="2"/>
    </font>
    <font>
      <b/>
      <vertAlign val="superscript"/>
      <sz val="8"/>
      <color indexed="8"/>
      <name val="Arial"/>
      <family val="2"/>
    </font>
    <font>
      <vertAlign val="superscript"/>
      <sz val="8"/>
      <color indexed="8"/>
      <name val="Arial"/>
      <family val="2"/>
    </font>
    <font>
      <i/>
      <sz val="8"/>
      <name val="Arial"/>
      <family val="2"/>
    </font>
    <font>
      <sz val="12"/>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color indexed="8"/>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8"/>
      <color theme="1"/>
      <name val="Arial"/>
      <family val="2"/>
    </font>
    <font>
      <b/>
      <sz val="8"/>
      <color theme="1"/>
      <name val="arial"/>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style="thin"/>
      <top>
        <color indexed="63"/>
      </top>
      <bottom style="thin"/>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style="double"/>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color indexed="63"/>
      </top>
      <bottom style="double"/>
    </border>
    <border>
      <left>
        <color indexed="63"/>
      </left>
      <right>
        <color indexed="63"/>
      </right>
      <top style="thin">
        <color theme="0" tint="-0.3499799966812134"/>
      </top>
      <bottom style="double"/>
    </border>
    <border>
      <left style="thin">
        <color theme="0" tint="-0.3499799966812134"/>
      </left>
      <right style="thin">
        <color theme="0" tint="-0.3499799966812134"/>
      </right>
      <top>
        <color indexed="63"/>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style="double"/>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color theme="0" tint="-0.3499799966812134"/>
      </left>
      <right>
        <color indexed="63"/>
      </right>
      <top style="thin">
        <color theme="0" tint="-0.3499799966812134"/>
      </top>
      <bottom style="thin">
        <color theme="0" tint="-0.3499799966812134"/>
      </bottom>
    </border>
    <border>
      <left>
        <color indexed="63"/>
      </left>
      <right style="thin"/>
      <top style="double"/>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style="thin">
        <color theme="0" tint="-0.3499799966812134"/>
      </left>
      <right>
        <color indexed="63"/>
      </right>
      <top style="double"/>
      <bottom>
        <color indexed="63"/>
      </bottom>
    </border>
    <border>
      <left>
        <color indexed="63"/>
      </left>
      <right style="thin">
        <color theme="0" tint="-0.3499799966812134"/>
      </right>
      <top style="double"/>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style="thin"/>
      <right>
        <color indexed="63"/>
      </right>
      <top style="double"/>
      <bottom style="thin"/>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42" fontId="0" fillId="0" borderId="0" applyFont="0" applyFill="0" applyBorder="0" applyAlignment="0" applyProtection="0"/>
    <xf numFmtId="5" fontId="0" fillId="0" borderId="0" applyFill="0" applyBorder="0" applyAlignment="0" applyProtection="0"/>
    <xf numFmtId="168" fontId="0" fillId="0" borderId="0" applyFill="0" applyBorder="0" applyAlignment="0" applyProtection="0"/>
    <xf numFmtId="0" fontId="39" fillId="0" borderId="0" applyNumberFormat="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0" borderId="3"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4" applyNumberFormat="0" applyFill="0" applyAlignment="0" applyProtection="0"/>
    <xf numFmtId="0" fontId="44" fillId="31" borderId="0" applyNumberFormat="0" applyBorder="0" applyAlignment="0" applyProtection="0"/>
    <xf numFmtId="0" fontId="0" fillId="0" borderId="0">
      <alignment/>
      <protection/>
    </xf>
    <xf numFmtId="0" fontId="11" fillId="0" borderId="0">
      <alignment/>
      <protection/>
    </xf>
    <xf numFmtId="0" fontId="17"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11" fillId="0" borderId="0">
      <alignment/>
      <protection/>
    </xf>
    <xf numFmtId="0" fontId="11" fillId="0" borderId="0">
      <alignment/>
      <protection/>
    </xf>
    <xf numFmtId="0" fontId="0" fillId="32" borderId="5" applyNumberFormat="0" applyFont="0" applyAlignment="0" applyProtection="0"/>
    <xf numFmtId="0" fontId="45" fillId="27" borderId="6" applyNumberFormat="0" applyAlignment="0" applyProtection="0"/>
    <xf numFmtId="10" fontId="0" fillId="0" borderId="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0" fontId="46" fillId="0" borderId="0" applyNumberFormat="0" applyFill="0" applyBorder="0" applyAlignment="0" applyProtection="0"/>
    <xf numFmtId="0" fontId="0" fillId="0" borderId="7" applyNumberFormat="0" applyFill="0" applyAlignment="0" applyProtection="0"/>
    <xf numFmtId="0" fontId="47" fillId="0" borderId="0" applyNumberFormat="0" applyFill="0" applyBorder="0" applyAlignment="0" applyProtection="0"/>
  </cellStyleXfs>
  <cellXfs count="426">
    <xf numFmtId="0" fontId="0" fillId="0" borderId="0" xfId="0" applyAlignment="1">
      <alignment/>
    </xf>
    <xf numFmtId="0" fontId="6" fillId="0" borderId="0" xfId="65" applyAlignment="1">
      <alignment/>
    </xf>
    <xf numFmtId="0" fontId="1" fillId="0" borderId="0" xfId="65" applyFont="1" applyAlignment="1">
      <alignment/>
    </xf>
    <xf numFmtId="0" fontId="6" fillId="0" borderId="0" xfId="0" applyNumberFormat="1" applyFont="1" applyFill="1" applyBorder="1" applyAlignment="1">
      <alignment/>
    </xf>
    <xf numFmtId="0" fontId="6" fillId="0" borderId="0" xfId="0" applyNumberFormat="1" applyFont="1" applyFill="1" applyAlignment="1">
      <alignment/>
    </xf>
    <xf numFmtId="167" fontId="6" fillId="0" borderId="0" xfId="0" applyNumberFormat="1" applyFont="1" applyFill="1" applyAlignment="1">
      <alignment/>
    </xf>
    <xf numFmtId="2" fontId="6" fillId="0" borderId="0" xfId="0" applyNumberFormat="1" applyFont="1" applyFill="1" applyAlignment="1">
      <alignment/>
    </xf>
    <xf numFmtId="0" fontId="6" fillId="0" borderId="0" xfId="0" applyNumberFormat="1" applyFont="1" applyFill="1" applyAlignment="1">
      <alignment horizontal="left"/>
    </xf>
    <xf numFmtId="0" fontId="6" fillId="0" borderId="0" xfId="75" applyNumberFormat="1" applyFont="1" applyFill="1" applyAlignment="1">
      <alignment/>
    </xf>
    <xf numFmtId="166" fontId="6" fillId="0" borderId="0" xfId="75" applyNumberFormat="1" applyFont="1" applyFill="1" applyAlignment="1">
      <alignment/>
    </xf>
    <xf numFmtId="164" fontId="6" fillId="0" borderId="8" xfId="75" applyNumberFormat="1" applyFont="1" applyFill="1" applyBorder="1" applyAlignment="1">
      <alignment horizontal="centerContinuous"/>
    </xf>
    <xf numFmtId="164" fontId="6" fillId="0" borderId="9" xfId="75" applyNumberFormat="1" applyFont="1" applyFill="1" applyBorder="1" applyAlignment="1">
      <alignment horizontal="centerContinuous"/>
    </xf>
    <xf numFmtId="2" fontId="6" fillId="0" borderId="9" xfId="75" applyNumberFormat="1" applyFont="1" applyFill="1" applyBorder="1" applyAlignment="1">
      <alignment horizontal="centerContinuous"/>
    </xf>
    <xf numFmtId="164" fontId="6" fillId="0" borderId="10" xfId="75" applyNumberFormat="1" applyFont="1" applyFill="1" applyBorder="1" applyAlignment="1">
      <alignment horizontal="centerContinuous"/>
    </xf>
    <xf numFmtId="2" fontId="6" fillId="0" borderId="11" xfId="75" applyNumberFormat="1" applyFont="1" applyFill="1" applyBorder="1" applyAlignment="1">
      <alignment horizontal="centerContinuous"/>
    </xf>
    <xf numFmtId="2" fontId="6" fillId="0" borderId="10" xfId="75" applyNumberFormat="1" applyFont="1" applyFill="1" applyBorder="1" applyAlignment="1">
      <alignment horizontal="centerContinuous"/>
    </xf>
    <xf numFmtId="2" fontId="6" fillId="0" borderId="8" xfId="75" applyNumberFormat="1" applyFont="1" applyFill="1" applyBorder="1" applyAlignment="1">
      <alignment horizontal="centerContinuous"/>
    </xf>
    <xf numFmtId="164" fontId="6" fillId="0" borderId="0" xfId="75" applyNumberFormat="1" applyFont="1" applyFill="1" applyAlignment="1">
      <alignment/>
    </xf>
    <xf numFmtId="2" fontId="6" fillId="0" borderId="0" xfId="75" applyNumberFormat="1" applyFont="1" applyFill="1" applyAlignment="1">
      <alignment/>
    </xf>
    <xf numFmtId="164" fontId="6" fillId="0" borderId="11" xfId="75" applyNumberFormat="1" applyFont="1" applyFill="1" applyBorder="1" applyAlignment="1">
      <alignment/>
    </xf>
    <xf numFmtId="0" fontId="48" fillId="0" borderId="0" xfId="74" applyNumberFormat="1" applyFont="1" applyFill="1" applyBorder="1">
      <alignment/>
      <protection/>
    </xf>
    <xf numFmtId="0" fontId="48" fillId="0" borderId="0" xfId="75" applyNumberFormat="1" applyFont="1" applyFill="1" applyAlignment="1">
      <alignment/>
    </xf>
    <xf numFmtId="166" fontId="48" fillId="0" borderId="0" xfId="75" applyNumberFormat="1" applyFont="1" applyFill="1" applyAlignment="1">
      <alignment/>
    </xf>
    <xf numFmtId="164" fontId="48" fillId="0" borderId="10" xfId="75" applyNumberFormat="1" applyFont="1" applyFill="1" applyBorder="1" applyAlignment="1">
      <alignment horizontal="centerContinuous"/>
    </xf>
    <xf numFmtId="2" fontId="48" fillId="0" borderId="11" xfId="75" applyNumberFormat="1" applyFont="1" applyFill="1" applyBorder="1" applyAlignment="1">
      <alignment horizontal="centerContinuous"/>
    </xf>
    <xf numFmtId="2" fontId="48" fillId="0" borderId="10" xfId="75" applyNumberFormat="1" applyFont="1" applyFill="1" applyBorder="1" applyAlignment="1">
      <alignment horizontal="centerContinuous"/>
    </xf>
    <xf numFmtId="164" fontId="48" fillId="0" borderId="0" xfId="75" applyNumberFormat="1" applyFont="1" applyFill="1" applyAlignment="1">
      <alignment/>
    </xf>
    <xf numFmtId="2" fontId="48" fillId="0" borderId="0" xfId="75" applyNumberFormat="1" applyFont="1" applyFill="1" applyAlignment="1">
      <alignment/>
    </xf>
    <xf numFmtId="0" fontId="48" fillId="0" borderId="0" xfId="76" applyNumberFormat="1" applyFont="1" applyFill="1" applyBorder="1" applyProtection="1">
      <alignment/>
      <protection locked="0"/>
    </xf>
    <xf numFmtId="2" fontId="48" fillId="0" borderId="0" xfId="74" applyNumberFormat="1" applyFont="1" applyFill="1">
      <alignment/>
      <protection/>
    </xf>
    <xf numFmtId="0" fontId="6" fillId="0" borderId="0" xfId="76" applyNumberFormat="1" applyFont="1" applyFill="1" applyBorder="1">
      <alignment/>
      <protection/>
    </xf>
    <xf numFmtId="167" fontId="6" fillId="0" borderId="12" xfId="76" applyNumberFormat="1" applyFont="1" applyFill="1" applyBorder="1" applyAlignment="1">
      <alignment horizontal="centerContinuous"/>
      <protection/>
    </xf>
    <xf numFmtId="0" fontId="6" fillId="0" borderId="0" xfId="76" applyNumberFormat="1" applyFont="1" applyFill="1">
      <alignment/>
      <protection/>
    </xf>
    <xf numFmtId="167" fontId="6" fillId="0" borderId="0" xfId="76" applyNumberFormat="1" applyFont="1" applyFill="1">
      <alignment/>
      <protection/>
    </xf>
    <xf numFmtId="2" fontId="6" fillId="0" borderId="0" xfId="76" applyNumberFormat="1" applyFont="1" applyFill="1">
      <alignment/>
      <protection/>
    </xf>
    <xf numFmtId="0" fontId="6" fillId="0" borderId="0" xfId="76" applyNumberFormat="1" applyFont="1" applyFill="1" applyAlignment="1">
      <alignment horizontal="left"/>
      <protection/>
    </xf>
    <xf numFmtId="2" fontId="6" fillId="0" borderId="0" xfId="74" applyNumberFormat="1" applyFont="1" applyFill="1" applyBorder="1">
      <alignment/>
      <protection/>
    </xf>
    <xf numFmtId="0" fontId="6" fillId="0" borderId="0" xfId="74" applyNumberFormat="1" applyFont="1" applyFill="1" applyBorder="1">
      <alignment/>
      <protection/>
    </xf>
    <xf numFmtId="0" fontId="6" fillId="0" borderId="0" xfId="76" applyNumberFormat="1" applyFont="1" applyFill="1" applyBorder="1" applyProtection="1">
      <alignment/>
      <protection locked="0"/>
    </xf>
    <xf numFmtId="2" fontId="6" fillId="0" borderId="0" xfId="74" applyNumberFormat="1" applyFont="1" applyFill="1">
      <alignment/>
      <protection/>
    </xf>
    <xf numFmtId="0" fontId="6" fillId="0" borderId="13" xfId="0" applyNumberFormat="1" applyFont="1" applyFill="1" applyBorder="1" applyAlignment="1">
      <alignment horizontal="center"/>
    </xf>
    <xf numFmtId="0" fontId="6" fillId="33" borderId="13" xfId="0" applyNumberFormat="1" applyFont="1" applyFill="1" applyBorder="1" applyAlignment="1">
      <alignment horizontal="center"/>
    </xf>
    <xf numFmtId="167" fontId="6" fillId="0" borderId="10" xfId="0" applyNumberFormat="1" applyFont="1" applyFill="1" applyBorder="1" applyAlignment="1">
      <alignment horizontal="centerContinuous"/>
    </xf>
    <xf numFmtId="167" fontId="6" fillId="0" borderId="11" xfId="0" applyNumberFormat="1" applyFont="1" applyFill="1" applyBorder="1" applyAlignment="1">
      <alignment horizontal="centerContinuous"/>
    </xf>
    <xf numFmtId="2" fontId="6" fillId="0" borderId="11" xfId="0" applyNumberFormat="1" applyFont="1" applyFill="1" applyBorder="1" applyAlignment="1">
      <alignment horizontal="centerContinuous"/>
    </xf>
    <xf numFmtId="167" fontId="6" fillId="0" borderId="14" xfId="0" applyNumberFormat="1" applyFont="1" applyFill="1" applyBorder="1" applyAlignment="1">
      <alignment horizontal="centerContinuous"/>
    </xf>
    <xf numFmtId="167" fontId="6" fillId="0" borderId="10" xfId="76" applyNumberFormat="1" applyFont="1" applyFill="1" applyBorder="1" applyAlignment="1">
      <alignment horizontal="centerContinuous"/>
      <protection/>
    </xf>
    <xf numFmtId="167" fontId="6" fillId="0" borderId="11" xfId="76" applyNumberFormat="1" applyFont="1" applyFill="1" applyBorder="1" applyAlignment="1">
      <alignment horizontal="centerContinuous"/>
      <protection/>
    </xf>
    <xf numFmtId="2" fontId="6" fillId="0" borderId="11" xfId="76" applyNumberFormat="1" applyFont="1" applyFill="1" applyBorder="1" applyAlignment="1">
      <alignment horizontal="centerContinuous"/>
      <protection/>
    </xf>
    <xf numFmtId="167" fontId="6" fillId="0" borderId="14" xfId="76" applyNumberFormat="1" applyFont="1" applyFill="1" applyBorder="1" applyAlignment="1">
      <alignment horizontal="centerContinuous"/>
      <protection/>
    </xf>
    <xf numFmtId="0" fontId="6" fillId="0" borderId="13" xfId="76" applyNumberFormat="1" applyFont="1" applyFill="1" applyBorder="1" applyAlignment="1">
      <alignment horizontal="center"/>
      <protection/>
    </xf>
    <xf numFmtId="0" fontId="6" fillId="33" borderId="13" xfId="76" applyNumberFormat="1" applyFont="1" applyFill="1" applyBorder="1" applyAlignment="1">
      <alignment horizontal="center"/>
      <protection/>
    </xf>
    <xf numFmtId="0" fontId="6" fillId="0" borderId="13" xfId="75" applyNumberFormat="1" applyFont="1" applyFill="1" applyBorder="1" applyAlignment="1">
      <alignment horizontal="center"/>
    </xf>
    <xf numFmtId="164" fontId="6" fillId="0" borderId="13" xfId="75" applyNumberFormat="1" applyFont="1" applyFill="1" applyBorder="1" applyAlignment="1">
      <alignment horizontal="right"/>
    </xf>
    <xf numFmtId="2" fontId="6" fillId="0" borderId="13" xfId="75" applyNumberFormat="1" applyFont="1" applyFill="1" applyBorder="1" applyAlignment="1">
      <alignment horizontal="right"/>
    </xf>
    <xf numFmtId="2" fontId="6" fillId="0" borderId="13" xfId="75" applyNumberFormat="1" applyFont="1" applyFill="1" applyBorder="1" applyAlignment="1">
      <alignment/>
    </xf>
    <xf numFmtId="164" fontId="6" fillId="0" borderId="13" xfId="75" applyNumberFormat="1" applyFont="1" applyFill="1" applyBorder="1" applyAlignment="1" applyProtection="1">
      <alignment horizontal="right"/>
      <protection locked="0"/>
    </xf>
    <xf numFmtId="164" fontId="6" fillId="0" borderId="13" xfId="75" applyNumberFormat="1" applyFont="1" applyFill="1" applyBorder="1" applyAlignment="1">
      <alignment/>
    </xf>
    <xf numFmtId="164" fontId="6" fillId="0" borderId="13" xfId="75" applyNumberFormat="1" applyFont="1" applyFill="1" applyBorder="1" applyAlignment="1" applyProtection="1">
      <alignment/>
      <protection locked="0"/>
    </xf>
    <xf numFmtId="164" fontId="6" fillId="0" borderId="13" xfId="74" applyNumberFormat="1" applyFont="1" applyFill="1" applyBorder="1" applyAlignment="1" applyProtection="1">
      <alignment horizontal="right"/>
      <protection locked="0"/>
    </xf>
    <xf numFmtId="164" fontId="6" fillId="0" borderId="11" xfId="75" applyNumberFormat="1" applyFont="1" applyFill="1" applyBorder="1" applyAlignment="1">
      <alignment horizontal="centerContinuous"/>
    </xf>
    <xf numFmtId="0" fontId="6" fillId="33" borderId="13" xfId="75" applyNumberFormat="1" applyFont="1" applyFill="1" applyBorder="1" applyAlignment="1">
      <alignment horizontal="center"/>
    </xf>
    <xf numFmtId="164" fontId="6" fillId="33" borderId="13" xfId="75" applyNumberFormat="1" applyFont="1" applyFill="1" applyBorder="1" applyAlignment="1">
      <alignment horizontal="right"/>
    </xf>
    <xf numFmtId="2" fontId="6" fillId="33" borderId="13" xfId="75" applyNumberFormat="1" applyFont="1" applyFill="1" applyBorder="1" applyAlignment="1">
      <alignment horizontal="right"/>
    </xf>
    <xf numFmtId="2" fontId="6" fillId="33" borderId="13" xfId="75" applyNumberFormat="1" applyFont="1" applyFill="1" applyBorder="1" applyAlignment="1">
      <alignment/>
    </xf>
    <xf numFmtId="164" fontId="6" fillId="33" borderId="13" xfId="75" applyNumberFormat="1" applyFont="1" applyFill="1" applyBorder="1" applyAlignment="1" applyProtection="1">
      <alignment/>
      <protection locked="0"/>
    </xf>
    <xf numFmtId="164" fontId="6" fillId="33" borderId="13" xfId="75" applyNumberFormat="1" applyFont="1" applyFill="1" applyBorder="1" applyAlignment="1" applyProtection="1">
      <alignment horizontal="right"/>
      <protection locked="0"/>
    </xf>
    <xf numFmtId="164" fontId="6" fillId="33" borderId="13" xfId="75" applyNumberFormat="1" applyFont="1" applyFill="1" applyBorder="1" applyAlignment="1">
      <alignment/>
    </xf>
    <xf numFmtId="164" fontId="6" fillId="0" borderId="13" xfId="75" applyNumberFormat="1" applyFont="1" applyFill="1" applyBorder="1" applyAlignment="1" quotePrefix="1">
      <alignment horizontal="right"/>
    </xf>
    <xf numFmtId="2" fontId="6" fillId="0" borderId="13" xfId="75" applyNumberFormat="1" applyFont="1" applyFill="1" applyBorder="1" applyAlignment="1" quotePrefix="1">
      <alignment horizontal="right"/>
    </xf>
    <xf numFmtId="164" fontId="13" fillId="0" borderId="13" xfId="73" applyNumberFormat="1" applyFont="1" applyFill="1" applyBorder="1" applyProtection="1">
      <alignment/>
      <protection locked="0"/>
    </xf>
    <xf numFmtId="164" fontId="13" fillId="0" borderId="13" xfId="75" applyNumberFormat="1" applyFont="1" applyFill="1" applyBorder="1" applyAlignment="1">
      <alignment horizontal="right"/>
    </xf>
    <xf numFmtId="164" fontId="13" fillId="0" borderId="13" xfId="75" applyNumberFormat="1" applyFont="1" applyFill="1" applyBorder="1" applyAlignment="1">
      <alignment/>
    </xf>
    <xf numFmtId="0" fontId="48" fillId="0" borderId="13" xfId="75" applyNumberFormat="1" applyFont="1" applyFill="1" applyBorder="1" applyAlignment="1">
      <alignment horizontal="center"/>
    </xf>
    <xf numFmtId="164" fontId="48" fillId="0" borderId="13" xfId="75" applyNumberFormat="1" applyFont="1" applyFill="1" applyBorder="1" applyAlignment="1" quotePrefix="1">
      <alignment horizontal="right"/>
    </xf>
    <xf numFmtId="164" fontId="48" fillId="0" borderId="13" xfId="75" applyNumberFormat="1" applyFont="1" applyFill="1" applyBorder="1" applyAlignment="1">
      <alignment horizontal="right"/>
    </xf>
    <xf numFmtId="2" fontId="48" fillId="0" borderId="13" xfId="75" applyNumberFormat="1" applyFont="1" applyFill="1" applyBorder="1" applyAlignment="1" quotePrefix="1">
      <alignment horizontal="right"/>
    </xf>
    <xf numFmtId="2" fontId="48" fillId="0" borderId="13" xfId="75" applyNumberFormat="1" applyFont="1" applyFill="1" applyBorder="1" applyAlignment="1">
      <alignment/>
    </xf>
    <xf numFmtId="2" fontId="48" fillId="0" borderId="13" xfId="75" applyNumberFormat="1" applyFont="1" applyFill="1" applyBorder="1" applyAlignment="1">
      <alignment horizontal="right"/>
    </xf>
    <xf numFmtId="164" fontId="48" fillId="0" borderId="13" xfId="75" applyNumberFormat="1" applyFont="1" applyFill="1" applyBorder="1" applyAlignment="1" applyProtection="1">
      <alignment horizontal="right"/>
      <protection locked="0"/>
    </xf>
    <xf numFmtId="2" fontId="48" fillId="0" borderId="13" xfId="75" applyNumberFormat="1" applyFont="1" applyFill="1" applyBorder="1" applyAlignment="1" applyProtection="1">
      <alignment horizontal="right"/>
      <protection locked="0"/>
    </xf>
    <xf numFmtId="164" fontId="48" fillId="0" borderId="13" xfId="75" applyNumberFormat="1" applyFont="1" applyFill="1" applyBorder="1" applyAlignment="1">
      <alignment/>
    </xf>
    <xf numFmtId="164" fontId="48" fillId="0" borderId="13" xfId="75" applyNumberFormat="1" applyFont="1" applyFill="1" applyBorder="1" applyAlignment="1" applyProtection="1">
      <alignment/>
      <protection locked="0"/>
    </xf>
    <xf numFmtId="164" fontId="48" fillId="0" borderId="13" xfId="74" applyNumberFormat="1" applyFont="1" applyFill="1" applyBorder="1" applyAlignment="1" applyProtection="1">
      <alignment horizontal="right"/>
      <protection locked="0"/>
    </xf>
    <xf numFmtId="164" fontId="48" fillId="0" borderId="13" xfId="77" applyNumberFormat="1" applyFont="1" applyFill="1" applyBorder="1" applyProtection="1">
      <alignment/>
      <protection locked="0"/>
    </xf>
    <xf numFmtId="0" fontId="48" fillId="33" borderId="13" xfId="75" applyNumberFormat="1" applyFont="1" applyFill="1" applyBorder="1" applyAlignment="1">
      <alignment horizontal="center"/>
    </xf>
    <xf numFmtId="164" fontId="48" fillId="33" borderId="13" xfId="75" applyNumberFormat="1" applyFont="1" applyFill="1" applyBorder="1" applyAlignment="1">
      <alignment horizontal="right"/>
    </xf>
    <xf numFmtId="2" fontId="48" fillId="33" borderId="13" xfId="75" applyNumberFormat="1" applyFont="1" applyFill="1" applyBorder="1" applyAlignment="1">
      <alignment horizontal="right"/>
    </xf>
    <xf numFmtId="2" fontId="48" fillId="33" borderId="13" xfId="75" applyNumberFormat="1" applyFont="1" applyFill="1" applyBorder="1" applyAlignment="1">
      <alignment/>
    </xf>
    <xf numFmtId="164" fontId="48" fillId="33" borderId="13" xfId="75" applyNumberFormat="1" applyFont="1" applyFill="1" applyBorder="1" applyAlignment="1" applyProtection="1">
      <alignment horizontal="right"/>
      <protection locked="0"/>
    </xf>
    <xf numFmtId="164" fontId="48" fillId="33" borderId="13" xfId="75" applyNumberFormat="1" applyFont="1" applyFill="1" applyBorder="1" applyAlignment="1">
      <alignment/>
    </xf>
    <xf numFmtId="2" fontId="48" fillId="33" borderId="13" xfId="75" applyNumberFormat="1" applyFont="1" applyFill="1" applyBorder="1" applyAlignment="1" applyProtection="1">
      <alignment horizontal="right"/>
      <protection locked="0"/>
    </xf>
    <xf numFmtId="164" fontId="48" fillId="33" borderId="13" xfId="75" applyNumberFormat="1" applyFont="1" applyFill="1" applyBorder="1" applyAlignment="1" applyProtection="1">
      <alignment/>
      <protection locked="0"/>
    </xf>
    <xf numFmtId="164" fontId="48" fillId="33" borderId="13" xfId="77" applyNumberFormat="1" applyFont="1" applyFill="1" applyBorder="1" applyProtection="1">
      <alignment/>
      <protection locked="0"/>
    </xf>
    <xf numFmtId="164" fontId="48" fillId="0" borderId="11" xfId="75" applyNumberFormat="1" applyFont="1" applyFill="1" applyBorder="1" applyAlignment="1">
      <alignment horizontal="centerContinuous"/>
    </xf>
    <xf numFmtId="2" fontId="6" fillId="0" borderId="13" xfId="75" applyNumberFormat="1" applyFont="1" applyFill="1" applyBorder="1" applyAlignment="1" applyProtection="1">
      <alignment horizontal="right"/>
      <protection locked="0"/>
    </xf>
    <xf numFmtId="164" fontId="13" fillId="0" borderId="13" xfId="78" applyNumberFormat="1" applyFont="1" applyFill="1" applyBorder="1" applyProtection="1">
      <alignment/>
      <protection locked="0"/>
    </xf>
    <xf numFmtId="2" fontId="6" fillId="33" borderId="13" xfId="75" applyNumberFormat="1" applyFont="1" applyFill="1" applyBorder="1" applyAlignment="1" applyProtection="1">
      <alignment horizontal="right"/>
      <protection locked="0"/>
    </xf>
    <xf numFmtId="166" fontId="6" fillId="0" borderId="13" xfId="75" applyNumberFormat="1" applyFont="1" applyFill="1" applyBorder="1" applyAlignment="1">
      <alignment horizontal="center"/>
    </xf>
    <xf numFmtId="166" fontId="6" fillId="33" borderId="13" xfId="75" applyNumberFormat="1" applyFont="1" applyFill="1" applyBorder="1" applyAlignment="1">
      <alignment horizontal="center"/>
    </xf>
    <xf numFmtId="167" fontId="6" fillId="0" borderId="13" xfId="0" applyNumberFormat="1" applyFont="1" applyFill="1" applyBorder="1" applyAlignment="1">
      <alignment horizontal="center"/>
    </xf>
    <xf numFmtId="2" fontId="6" fillId="0" borderId="13" xfId="0" applyNumberFormat="1" applyFont="1" applyFill="1" applyBorder="1" applyAlignment="1">
      <alignment horizontal="center"/>
    </xf>
    <xf numFmtId="167" fontId="6" fillId="33" borderId="13" xfId="0" applyNumberFormat="1" applyFont="1" applyFill="1" applyBorder="1" applyAlignment="1">
      <alignment horizontal="center"/>
    </xf>
    <xf numFmtId="2" fontId="6" fillId="33" borderId="13" xfId="0" applyNumberFormat="1" applyFont="1" applyFill="1" applyBorder="1" applyAlignment="1">
      <alignment horizontal="center"/>
    </xf>
    <xf numFmtId="167" fontId="6" fillId="0" borderId="13" xfId="76" applyNumberFormat="1" applyFont="1" applyFill="1" applyBorder="1" applyAlignment="1">
      <alignment horizontal="center"/>
      <protection/>
    </xf>
    <xf numFmtId="2" fontId="6" fillId="0" borderId="13" xfId="76" applyNumberFormat="1" applyFont="1" applyFill="1" applyBorder="1" applyAlignment="1">
      <alignment horizontal="center"/>
      <protection/>
    </xf>
    <xf numFmtId="167" fontId="6" fillId="33" borderId="13" xfId="76" applyNumberFormat="1" applyFont="1" applyFill="1" applyBorder="1" applyAlignment="1">
      <alignment horizontal="center"/>
      <protection/>
    </xf>
    <xf numFmtId="2" fontId="6" fillId="33" borderId="13" xfId="76" applyNumberFormat="1" applyFont="1" applyFill="1" applyBorder="1" applyAlignment="1">
      <alignment horizontal="center"/>
      <protection/>
    </xf>
    <xf numFmtId="0" fontId="10" fillId="0" borderId="0" xfId="0" applyNumberFormat="1" applyFont="1" applyFill="1" applyBorder="1" applyAlignment="1">
      <alignment/>
    </xf>
    <xf numFmtId="0" fontId="10" fillId="0" borderId="0" xfId="74" applyNumberFormat="1" applyFont="1" applyFill="1" applyBorder="1">
      <alignment/>
      <protection/>
    </xf>
    <xf numFmtId="0" fontId="49" fillId="0" borderId="0" xfId="74" applyNumberFormat="1" applyFont="1" applyFill="1" applyBorder="1">
      <alignment/>
      <protection/>
    </xf>
    <xf numFmtId="0" fontId="10" fillId="0" borderId="0" xfId="76" applyNumberFormat="1" applyFont="1" applyFill="1" applyBorder="1">
      <alignment/>
      <protection/>
    </xf>
    <xf numFmtId="164" fontId="13" fillId="0" borderId="13" xfId="75" applyNumberFormat="1" applyFont="1" applyFill="1" applyBorder="1" applyAlignment="1" applyProtection="1" quotePrefix="1">
      <alignment horizontal="right"/>
      <protection locked="0"/>
    </xf>
    <xf numFmtId="0" fontId="0" fillId="0" borderId="0" xfId="67">
      <alignment/>
      <protection/>
    </xf>
    <xf numFmtId="166" fontId="16" fillId="0" borderId="15" xfId="75" applyNumberFormat="1" applyFont="1" applyFill="1" applyBorder="1" applyAlignment="1" quotePrefix="1">
      <alignment horizontal="center" vertical="center"/>
    </xf>
    <xf numFmtId="164" fontId="13" fillId="33" borderId="16" xfId="73" applyNumberFormat="1" applyFont="1" applyFill="1" applyBorder="1" applyProtection="1">
      <alignment/>
      <protection locked="0"/>
    </xf>
    <xf numFmtId="166" fontId="6" fillId="33" borderId="16" xfId="75" applyNumberFormat="1" applyFont="1" applyFill="1" applyBorder="1" applyAlignment="1">
      <alignment horizontal="center"/>
    </xf>
    <xf numFmtId="0" fontId="6" fillId="33" borderId="16" xfId="75" applyNumberFormat="1" applyFont="1" applyFill="1" applyBorder="1" applyAlignment="1">
      <alignment horizontal="center"/>
    </xf>
    <xf numFmtId="164" fontId="13" fillId="33" borderId="16" xfId="75" applyNumberFormat="1" applyFont="1" applyFill="1" applyBorder="1" applyAlignment="1">
      <alignment horizontal="right"/>
    </xf>
    <xf numFmtId="164" fontId="13" fillId="33" borderId="16" xfId="75" applyNumberFormat="1" applyFont="1" applyFill="1" applyBorder="1" applyAlignment="1">
      <alignment/>
    </xf>
    <xf numFmtId="164" fontId="6" fillId="33" borderId="16" xfId="75" applyNumberFormat="1" applyFont="1" applyFill="1" applyBorder="1" applyAlignment="1">
      <alignment horizontal="right"/>
    </xf>
    <xf numFmtId="164" fontId="6" fillId="33" borderId="16" xfId="75" applyNumberFormat="1" applyFont="1" applyFill="1" applyBorder="1" applyAlignment="1">
      <alignment/>
    </xf>
    <xf numFmtId="2" fontId="6" fillId="33" borderId="16" xfId="75" applyNumberFormat="1" applyFont="1" applyFill="1" applyBorder="1" applyAlignment="1">
      <alignment/>
    </xf>
    <xf numFmtId="0" fontId="0" fillId="0" borderId="0" xfId="70">
      <alignment/>
      <protection/>
    </xf>
    <xf numFmtId="166" fontId="16" fillId="0" borderId="15" xfId="75" applyNumberFormat="1" applyFont="1" applyFill="1" applyBorder="1" applyAlignment="1" quotePrefix="1">
      <alignment horizontal="center" vertical="center"/>
    </xf>
    <xf numFmtId="164" fontId="13" fillId="33" borderId="16" xfId="78" applyNumberFormat="1" applyFont="1" applyFill="1" applyBorder="1" applyProtection="1">
      <alignment/>
      <protection locked="0"/>
    </xf>
    <xf numFmtId="0" fontId="48" fillId="0" borderId="0" xfId="74" applyNumberFormat="1" applyFont="1" applyFill="1" applyBorder="1">
      <alignment/>
      <protection/>
    </xf>
    <xf numFmtId="2" fontId="48" fillId="33" borderId="16" xfId="75" applyNumberFormat="1" applyFont="1" applyFill="1" applyBorder="1" applyAlignment="1">
      <alignment/>
    </xf>
    <xf numFmtId="0" fontId="48" fillId="0" borderId="0" xfId="74" applyNumberFormat="1" applyFont="1" applyFill="1" applyBorder="1">
      <alignment/>
      <protection/>
    </xf>
    <xf numFmtId="164" fontId="48" fillId="33" borderId="16" xfId="75" applyNumberFormat="1" applyFont="1" applyFill="1" applyBorder="1" applyAlignment="1">
      <alignment/>
    </xf>
    <xf numFmtId="164" fontId="48" fillId="33" borderId="16" xfId="75" applyNumberFormat="1" applyFont="1" applyFill="1" applyBorder="1" applyAlignment="1">
      <alignment horizontal="right"/>
    </xf>
    <xf numFmtId="164" fontId="48" fillId="33" borderId="16" xfId="77" applyNumberFormat="1" applyFont="1" applyFill="1" applyBorder="1" applyProtection="1">
      <alignment/>
      <protection locked="0"/>
    </xf>
    <xf numFmtId="0" fontId="48" fillId="33" borderId="16" xfId="75" applyNumberFormat="1" applyFont="1" applyFill="1" applyBorder="1" applyAlignment="1">
      <alignment horizontal="center"/>
    </xf>
    <xf numFmtId="0" fontId="0" fillId="0" borderId="0" xfId="62">
      <alignment/>
      <protection/>
    </xf>
    <xf numFmtId="166" fontId="50" fillId="0" borderId="15" xfId="75" applyNumberFormat="1" applyFont="1" applyFill="1" applyBorder="1" applyAlignment="1" quotePrefix="1">
      <alignment horizontal="center" vertical="center"/>
    </xf>
    <xf numFmtId="164" fontId="6" fillId="33" borderId="16" xfId="75" applyNumberFormat="1" applyFont="1" applyFill="1" applyBorder="1" applyAlignment="1" applyProtection="1">
      <alignment/>
      <protection locked="0"/>
    </xf>
    <xf numFmtId="166" fontId="16" fillId="0" borderId="15" xfId="75" applyNumberFormat="1" applyFont="1" applyFill="1" applyBorder="1" applyAlignment="1" quotePrefix="1">
      <alignment horizontal="center" vertical="center"/>
    </xf>
    <xf numFmtId="164" fontId="6" fillId="0" borderId="13" xfId="75" applyNumberFormat="1" applyFont="1" applyFill="1" applyBorder="1" applyAlignment="1">
      <alignment horizontal="right"/>
    </xf>
    <xf numFmtId="2" fontId="6" fillId="0" borderId="13" xfId="75" applyNumberFormat="1" applyFont="1" applyFill="1" applyBorder="1" applyAlignment="1">
      <alignment/>
    </xf>
    <xf numFmtId="164" fontId="6" fillId="0" borderId="13" xfId="75" applyNumberFormat="1" applyFont="1" applyFill="1" applyBorder="1" applyAlignment="1" applyProtection="1">
      <alignment horizontal="right"/>
      <protection locked="0"/>
    </xf>
    <xf numFmtId="164" fontId="6" fillId="0" borderId="13" xfId="75" applyNumberFormat="1" applyFont="1" applyFill="1" applyBorder="1" applyAlignment="1">
      <alignment/>
    </xf>
    <xf numFmtId="164" fontId="6" fillId="0" borderId="13" xfId="75" applyNumberFormat="1" applyFont="1" applyFill="1" applyBorder="1" applyAlignment="1" applyProtection="1">
      <alignment/>
      <protection locked="0"/>
    </xf>
    <xf numFmtId="164" fontId="6" fillId="0" borderId="13" xfId="74" applyNumberFormat="1" applyFont="1" applyFill="1" applyBorder="1" applyAlignment="1" applyProtection="1">
      <alignment horizontal="right"/>
      <protection locked="0"/>
    </xf>
    <xf numFmtId="164" fontId="6" fillId="33" borderId="13" xfId="75" applyNumberFormat="1" applyFont="1" applyFill="1" applyBorder="1" applyAlignment="1">
      <alignment horizontal="right"/>
    </xf>
    <xf numFmtId="2" fontId="6" fillId="33" borderId="13" xfId="75" applyNumberFormat="1" applyFont="1" applyFill="1" applyBorder="1" applyAlignment="1">
      <alignment/>
    </xf>
    <xf numFmtId="164" fontId="6" fillId="33" borderId="13" xfId="75" applyNumberFormat="1" applyFont="1" applyFill="1" applyBorder="1" applyAlignment="1" applyProtection="1">
      <alignment/>
      <protection locked="0"/>
    </xf>
    <xf numFmtId="164" fontId="6" fillId="33" borderId="13" xfId="75" applyNumberFormat="1" applyFont="1" applyFill="1" applyBorder="1" applyAlignment="1" applyProtection="1">
      <alignment horizontal="right"/>
      <protection locked="0"/>
    </xf>
    <xf numFmtId="164" fontId="6" fillId="33" borderId="13" xfId="75" applyNumberFormat="1" applyFont="1" applyFill="1" applyBorder="1" applyAlignment="1">
      <alignment/>
    </xf>
    <xf numFmtId="166" fontId="16" fillId="0" borderId="15" xfId="75" applyNumberFormat="1" applyFont="1" applyFill="1" applyBorder="1" applyAlignment="1" quotePrefix="1">
      <alignment horizontal="center" vertical="center"/>
    </xf>
    <xf numFmtId="0" fontId="6" fillId="0" borderId="0" xfId="76" applyNumberFormat="1" applyFont="1" applyFill="1" applyAlignment="1">
      <alignment horizontal="center"/>
      <protection/>
    </xf>
    <xf numFmtId="0" fontId="6" fillId="0" borderId="0" xfId="76" applyNumberFormat="1" applyFont="1" applyFill="1" applyBorder="1" applyAlignment="1" quotePrefix="1">
      <alignment horizontal="left"/>
      <protection/>
    </xf>
    <xf numFmtId="0" fontId="6" fillId="33" borderId="13" xfId="76" applyNumberFormat="1" applyFont="1" applyFill="1" applyBorder="1" applyAlignment="1">
      <alignment horizontal="center"/>
      <protection/>
    </xf>
    <xf numFmtId="167" fontId="6" fillId="33" borderId="13" xfId="76" applyNumberFormat="1" applyFont="1" applyFill="1" applyBorder="1" applyAlignment="1">
      <alignment horizontal="center"/>
      <protection/>
    </xf>
    <xf numFmtId="2" fontId="6" fillId="33" borderId="13" xfId="76" applyNumberFormat="1" applyFont="1" applyFill="1" applyBorder="1" applyAlignment="1">
      <alignment horizontal="center"/>
      <protection/>
    </xf>
    <xf numFmtId="0" fontId="6" fillId="0" borderId="0" xfId="62" applyNumberFormat="1" applyFont="1" applyFill="1" applyAlignment="1">
      <alignment horizontal="center"/>
      <protection/>
    </xf>
    <xf numFmtId="166" fontId="48" fillId="0" borderId="13" xfId="75" applyNumberFormat="1" applyFont="1" applyFill="1" applyBorder="1" applyAlignment="1">
      <alignment horizontal="center"/>
    </xf>
    <xf numFmtId="166" fontId="48" fillId="33" borderId="13" xfId="75" applyNumberFormat="1" applyFont="1" applyFill="1" applyBorder="1" applyAlignment="1">
      <alignment horizontal="center"/>
    </xf>
    <xf numFmtId="166" fontId="48" fillId="33" borderId="16" xfId="75" applyNumberFormat="1" applyFont="1" applyFill="1" applyBorder="1" applyAlignment="1">
      <alignment horizontal="center"/>
    </xf>
    <xf numFmtId="2" fontId="6" fillId="0" borderId="10" xfId="75" applyNumberFormat="1" applyFont="1" applyFill="1" applyBorder="1" applyAlignment="1" quotePrefix="1">
      <alignment horizontal="center" wrapText="1"/>
    </xf>
    <xf numFmtId="2" fontId="48" fillId="0" borderId="10" xfId="75" applyNumberFormat="1" applyFont="1" applyFill="1" applyBorder="1" applyAlignment="1" quotePrefix="1">
      <alignment horizontal="centerContinuous"/>
    </xf>
    <xf numFmtId="2" fontId="6" fillId="0" borderId="10" xfId="75" applyNumberFormat="1" applyFont="1" applyFill="1" applyBorder="1" applyAlignment="1" quotePrefix="1">
      <alignment horizontal="center"/>
    </xf>
    <xf numFmtId="0" fontId="6" fillId="34" borderId="13" xfId="75" applyNumberFormat="1" applyFont="1" applyFill="1" applyBorder="1" applyAlignment="1">
      <alignment horizontal="center"/>
    </xf>
    <xf numFmtId="166" fontId="6" fillId="34" borderId="13" xfId="75" applyNumberFormat="1" applyFont="1" applyFill="1" applyBorder="1" applyAlignment="1">
      <alignment horizontal="center"/>
    </xf>
    <xf numFmtId="164" fontId="6" fillId="34" borderId="13" xfId="75" applyNumberFormat="1" applyFont="1" applyFill="1" applyBorder="1" applyAlignment="1" applyProtection="1">
      <alignment/>
      <protection locked="0"/>
    </xf>
    <xf numFmtId="164" fontId="6" fillId="34" borderId="13" xfId="75" applyNumberFormat="1" applyFont="1" applyFill="1" applyBorder="1" applyAlignment="1">
      <alignment/>
    </xf>
    <xf numFmtId="2" fontId="6" fillId="34" borderId="13" xfId="75" applyNumberFormat="1" applyFont="1" applyFill="1" applyBorder="1" applyAlignment="1">
      <alignment/>
    </xf>
    <xf numFmtId="0" fontId="6" fillId="34" borderId="17" xfId="75" applyNumberFormat="1" applyFont="1" applyFill="1" applyBorder="1" applyAlignment="1">
      <alignment horizontal="center"/>
    </xf>
    <xf numFmtId="166" fontId="6" fillId="34" borderId="17" xfId="75" applyNumberFormat="1" applyFont="1" applyFill="1" applyBorder="1" applyAlignment="1">
      <alignment horizontal="center"/>
    </xf>
    <xf numFmtId="164" fontId="6" fillId="34" borderId="17" xfId="75" applyNumberFormat="1" applyFont="1" applyFill="1" applyBorder="1" applyAlignment="1">
      <alignment/>
    </xf>
    <xf numFmtId="2" fontId="6" fillId="34" borderId="17" xfId="75" applyNumberFormat="1" applyFont="1" applyFill="1" applyBorder="1" applyAlignment="1">
      <alignment/>
    </xf>
    <xf numFmtId="164" fontId="13" fillId="34" borderId="17" xfId="73" applyNumberFormat="1" applyFont="1" applyFill="1" applyBorder="1" applyProtection="1">
      <alignment/>
      <protection locked="0"/>
    </xf>
    <xf numFmtId="164" fontId="13" fillId="34" borderId="17" xfId="75" applyNumberFormat="1" applyFont="1" applyFill="1" applyBorder="1" applyAlignment="1">
      <alignment horizontal="right"/>
    </xf>
    <xf numFmtId="164" fontId="13" fillId="34" borderId="17" xfId="75" applyNumberFormat="1" applyFont="1" applyFill="1" applyBorder="1" applyAlignment="1">
      <alignment/>
    </xf>
    <xf numFmtId="164" fontId="6" fillId="34" borderId="17" xfId="75" applyNumberFormat="1" applyFont="1" applyFill="1" applyBorder="1" applyAlignment="1">
      <alignment horizontal="right"/>
    </xf>
    <xf numFmtId="0" fontId="48" fillId="34" borderId="17" xfId="75" applyNumberFormat="1" applyFont="1" applyFill="1" applyBorder="1" applyAlignment="1">
      <alignment horizontal="center"/>
    </xf>
    <xf numFmtId="166" fontId="48" fillId="34" borderId="17" xfId="75" applyNumberFormat="1" applyFont="1" applyFill="1" applyBorder="1" applyAlignment="1">
      <alignment horizontal="center"/>
    </xf>
    <xf numFmtId="164" fontId="48" fillId="34" borderId="17" xfId="77" applyNumberFormat="1" applyFont="1" applyFill="1" applyBorder="1" applyProtection="1">
      <alignment/>
      <protection locked="0"/>
    </xf>
    <xf numFmtId="164" fontId="48" fillId="34" borderId="17" xfId="75" applyNumberFormat="1" applyFont="1" applyFill="1" applyBorder="1" applyAlignment="1">
      <alignment horizontal="right"/>
    </xf>
    <xf numFmtId="164" fontId="48" fillId="34" borderId="17" xfId="75" applyNumberFormat="1" applyFont="1" applyFill="1" applyBorder="1" applyAlignment="1">
      <alignment/>
    </xf>
    <xf numFmtId="2" fontId="48" fillId="34" borderId="17" xfId="75" applyNumberFormat="1" applyFont="1" applyFill="1" applyBorder="1" applyAlignment="1">
      <alignment/>
    </xf>
    <xf numFmtId="2" fontId="6" fillId="34" borderId="16" xfId="75" applyNumberFormat="1" applyFont="1" applyFill="1" applyBorder="1" applyAlignment="1">
      <alignment/>
    </xf>
    <xf numFmtId="0" fontId="6" fillId="34" borderId="17" xfId="76" applyNumberFormat="1" applyFont="1" applyFill="1" applyBorder="1" applyAlignment="1">
      <alignment horizontal="center"/>
      <protection/>
    </xf>
    <xf numFmtId="0" fontId="6" fillId="34" borderId="17" xfId="0" applyNumberFormat="1" applyFont="1" applyFill="1" applyBorder="1" applyAlignment="1">
      <alignment horizontal="center"/>
    </xf>
    <xf numFmtId="0" fontId="6" fillId="34" borderId="16" xfId="75" applyNumberFormat="1" applyFont="1" applyFill="1" applyBorder="1" applyAlignment="1">
      <alignment horizontal="center"/>
    </xf>
    <xf numFmtId="166" fontId="6" fillId="34" borderId="16" xfId="75" applyNumberFormat="1" applyFont="1" applyFill="1" applyBorder="1" applyAlignment="1">
      <alignment horizontal="center"/>
    </xf>
    <xf numFmtId="164" fontId="13" fillId="34" borderId="16" xfId="73" applyNumberFormat="1" applyFont="1" applyFill="1" applyBorder="1" applyProtection="1">
      <alignment/>
      <protection locked="0"/>
    </xf>
    <xf numFmtId="164" fontId="13" fillId="34" borderId="16" xfId="75" applyNumberFormat="1" applyFont="1" applyFill="1" applyBorder="1" applyAlignment="1">
      <alignment horizontal="right"/>
    </xf>
    <xf numFmtId="164" fontId="13" fillId="34" borderId="16" xfId="75" applyNumberFormat="1" applyFont="1" applyFill="1" applyBorder="1" applyAlignment="1">
      <alignment/>
    </xf>
    <xf numFmtId="164" fontId="6" fillId="34" borderId="16" xfId="75" applyNumberFormat="1" applyFont="1" applyFill="1" applyBorder="1" applyAlignment="1">
      <alignment horizontal="right"/>
    </xf>
    <xf numFmtId="164" fontId="6" fillId="34" borderId="16" xfId="75" applyNumberFormat="1" applyFont="1" applyFill="1" applyBorder="1" applyAlignment="1">
      <alignment/>
    </xf>
    <xf numFmtId="164" fontId="6" fillId="34" borderId="16" xfId="75" applyNumberFormat="1" applyFont="1" applyFill="1" applyBorder="1" applyAlignment="1" applyProtection="1">
      <alignment/>
      <protection locked="0"/>
    </xf>
    <xf numFmtId="0" fontId="48" fillId="34" borderId="16" xfId="75" applyNumberFormat="1" applyFont="1" applyFill="1" applyBorder="1" applyAlignment="1">
      <alignment horizontal="center"/>
    </xf>
    <xf numFmtId="166" fontId="48" fillId="34" borderId="16" xfId="75" applyNumberFormat="1" applyFont="1" applyFill="1" applyBorder="1" applyAlignment="1">
      <alignment horizontal="center"/>
    </xf>
    <xf numFmtId="164" fontId="48" fillId="34" borderId="16" xfId="77" applyNumberFormat="1" applyFont="1" applyFill="1" applyBorder="1" applyProtection="1">
      <alignment/>
      <protection locked="0"/>
    </xf>
    <xf numFmtId="164" fontId="48" fillId="34" borderId="16" xfId="75" applyNumberFormat="1" applyFont="1" applyFill="1" applyBorder="1" applyAlignment="1">
      <alignment horizontal="right"/>
    </xf>
    <xf numFmtId="164" fontId="48" fillId="34" borderId="16" xfId="75" applyNumberFormat="1" applyFont="1" applyFill="1" applyBorder="1" applyAlignment="1">
      <alignment/>
    </xf>
    <xf numFmtId="2" fontId="48" fillId="34" borderId="16" xfId="75" applyNumberFormat="1" applyFont="1" applyFill="1" applyBorder="1" applyAlignment="1">
      <alignment/>
    </xf>
    <xf numFmtId="164" fontId="13" fillId="34" borderId="16" xfId="78" applyNumberFormat="1" applyFont="1" applyFill="1" applyBorder="1" applyProtection="1">
      <alignment/>
      <protection locked="0"/>
    </xf>
    <xf numFmtId="0" fontId="6" fillId="34" borderId="13" xfId="76" applyNumberFormat="1" applyFont="1" applyFill="1" applyBorder="1" applyAlignment="1">
      <alignment horizontal="center"/>
      <protection/>
    </xf>
    <xf numFmtId="167" fontId="6" fillId="34" borderId="13" xfId="76" applyNumberFormat="1" applyFont="1" applyFill="1" applyBorder="1" applyAlignment="1">
      <alignment horizontal="center"/>
      <protection/>
    </xf>
    <xf numFmtId="2" fontId="6" fillId="34" borderId="13" xfId="76" applyNumberFormat="1" applyFont="1" applyFill="1" applyBorder="1" applyAlignment="1">
      <alignment horizontal="center"/>
      <protection/>
    </xf>
    <xf numFmtId="0" fontId="6" fillId="34" borderId="13" xfId="0" applyNumberFormat="1" applyFont="1" applyFill="1" applyBorder="1" applyAlignment="1">
      <alignment horizontal="center"/>
    </xf>
    <xf numFmtId="167" fontId="6" fillId="34" borderId="13" xfId="0" applyNumberFormat="1" applyFont="1" applyFill="1" applyBorder="1" applyAlignment="1">
      <alignment horizontal="center"/>
    </xf>
    <xf numFmtId="2" fontId="6" fillId="34" borderId="13" xfId="0" applyNumberFormat="1" applyFont="1" applyFill="1" applyBorder="1" applyAlignment="1">
      <alignment horizontal="center"/>
    </xf>
    <xf numFmtId="164" fontId="6" fillId="34" borderId="0" xfId="75" applyNumberFormat="1" applyFont="1" applyFill="1" applyBorder="1" applyAlignment="1" applyProtection="1">
      <alignment/>
      <protection locked="0"/>
    </xf>
    <xf numFmtId="164" fontId="6" fillId="34" borderId="0" xfId="75" applyNumberFormat="1" applyFont="1" applyFill="1" applyBorder="1" applyAlignment="1">
      <alignment/>
    </xf>
    <xf numFmtId="2" fontId="6" fillId="34" borderId="18" xfId="75" applyNumberFormat="1" applyFont="1" applyFill="1" applyBorder="1" applyAlignment="1">
      <alignment/>
    </xf>
    <xf numFmtId="166" fontId="6" fillId="34" borderId="19" xfId="75" applyNumberFormat="1" applyFont="1" applyFill="1" applyBorder="1" applyAlignment="1">
      <alignment horizontal="center"/>
    </xf>
    <xf numFmtId="2" fontId="6" fillId="34" borderId="19" xfId="75" applyNumberFormat="1" applyFont="1" applyFill="1" applyBorder="1" applyAlignment="1">
      <alignment/>
    </xf>
    <xf numFmtId="164" fontId="6" fillId="34" borderId="19" xfId="75" applyNumberFormat="1" applyFont="1" applyFill="1" applyBorder="1" applyAlignment="1">
      <alignment/>
    </xf>
    <xf numFmtId="0" fontId="6" fillId="34" borderId="19" xfId="75" applyNumberFormat="1" applyFont="1" applyFill="1" applyBorder="1" applyAlignment="1">
      <alignment horizontal="center"/>
    </xf>
    <xf numFmtId="164" fontId="13" fillId="34" borderId="20" xfId="73" applyNumberFormat="1" applyFont="1" applyFill="1" applyBorder="1" applyProtection="1">
      <alignment/>
      <protection locked="0"/>
    </xf>
    <xf numFmtId="164" fontId="48" fillId="34" borderId="20" xfId="77" applyNumberFormat="1" applyFont="1" applyFill="1" applyBorder="1" applyProtection="1">
      <alignment/>
      <protection locked="0"/>
    </xf>
    <xf numFmtId="164" fontId="13" fillId="34" borderId="0" xfId="78" applyNumberFormat="1" applyFont="1" applyFill="1" applyBorder="1" applyProtection="1">
      <alignment/>
      <protection locked="0"/>
    </xf>
    <xf numFmtId="164" fontId="13" fillId="34" borderId="13" xfId="78" applyNumberFormat="1" applyFont="1" applyFill="1" applyBorder="1" applyProtection="1">
      <alignment/>
      <protection locked="0"/>
    </xf>
    <xf numFmtId="164" fontId="13" fillId="34" borderId="13" xfId="75" applyNumberFormat="1" applyFont="1" applyFill="1" applyBorder="1" applyAlignment="1">
      <alignment horizontal="right"/>
    </xf>
    <xf numFmtId="164" fontId="13" fillId="34" borderId="13" xfId="75" applyNumberFormat="1" applyFont="1" applyFill="1" applyBorder="1" applyAlignment="1">
      <alignment/>
    </xf>
    <xf numFmtId="164" fontId="6" fillId="34" borderId="13" xfId="75" applyNumberFormat="1" applyFont="1" applyFill="1" applyBorder="1" applyAlignment="1">
      <alignment horizontal="right"/>
    </xf>
    <xf numFmtId="164" fontId="13" fillId="33" borderId="13" xfId="75" applyNumberFormat="1" applyFont="1" applyFill="1" applyBorder="1" applyAlignment="1" applyProtection="1" quotePrefix="1">
      <alignment horizontal="right"/>
      <protection locked="0"/>
    </xf>
    <xf numFmtId="164" fontId="6" fillId="34" borderId="17" xfId="75" applyNumberFormat="1" applyFont="1" applyFill="1" applyBorder="1" applyAlignment="1" applyProtection="1">
      <alignment/>
      <protection locked="0"/>
    </xf>
    <xf numFmtId="0" fontId="6" fillId="34" borderId="16" xfId="76" applyNumberFormat="1" applyFont="1" applyFill="1" applyBorder="1" applyAlignment="1">
      <alignment horizontal="center"/>
      <protection/>
    </xf>
    <xf numFmtId="167" fontId="6" fillId="34" borderId="16" xfId="76" applyNumberFormat="1" applyFont="1" applyFill="1" applyBorder="1" applyAlignment="1">
      <alignment horizontal="center"/>
      <protection/>
    </xf>
    <xf numFmtId="2" fontId="6" fillId="34" borderId="16" xfId="76" applyNumberFormat="1" applyFont="1" applyFill="1" applyBorder="1" applyAlignment="1">
      <alignment horizontal="center"/>
      <protection/>
    </xf>
    <xf numFmtId="0" fontId="6" fillId="34" borderId="16" xfId="0" applyNumberFormat="1" applyFont="1" applyFill="1" applyBorder="1" applyAlignment="1">
      <alignment horizontal="center"/>
    </xf>
    <xf numFmtId="0" fontId="6" fillId="34" borderId="21" xfId="75" applyNumberFormat="1" applyFont="1" applyFill="1" applyBorder="1" applyAlignment="1">
      <alignment horizontal="center"/>
    </xf>
    <xf numFmtId="166" fontId="6" fillId="34" borderId="21" xfId="75" applyNumberFormat="1" applyFont="1" applyFill="1" applyBorder="1" applyAlignment="1">
      <alignment horizontal="center"/>
    </xf>
    <xf numFmtId="164" fontId="13" fillId="0" borderId="21" xfId="75" applyNumberFormat="1" applyFont="1" applyFill="1" applyBorder="1" applyAlignment="1" applyProtection="1" quotePrefix="1">
      <alignment horizontal="right"/>
      <protection locked="0"/>
    </xf>
    <xf numFmtId="164" fontId="13" fillId="34" borderId="21" xfId="75" applyNumberFormat="1" applyFont="1" applyFill="1" applyBorder="1" applyAlignment="1">
      <alignment horizontal="right"/>
    </xf>
    <xf numFmtId="164" fontId="13" fillId="34" borderId="21" xfId="75" applyNumberFormat="1" applyFont="1" applyFill="1" applyBorder="1" applyAlignment="1">
      <alignment/>
    </xf>
    <xf numFmtId="164" fontId="6" fillId="34" borderId="21" xfId="75" applyNumberFormat="1" applyFont="1" applyFill="1" applyBorder="1" applyAlignment="1">
      <alignment horizontal="right"/>
    </xf>
    <xf numFmtId="164" fontId="6" fillId="34" borderId="21" xfId="75" applyNumberFormat="1" applyFont="1" applyFill="1" applyBorder="1" applyAlignment="1">
      <alignment/>
    </xf>
    <xf numFmtId="2" fontId="6" fillId="34" borderId="21" xfId="75" applyNumberFormat="1" applyFont="1" applyFill="1" applyBorder="1" applyAlignment="1">
      <alignment/>
    </xf>
    <xf numFmtId="164" fontId="13" fillId="0" borderId="17" xfId="75" applyNumberFormat="1" applyFont="1" applyFill="1" applyBorder="1" applyAlignment="1" applyProtection="1" quotePrefix="1">
      <alignment horizontal="right"/>
      <protection locked="0"/>
    </xf>
    <xf numFmtId="164" fontId="13" fillId="34" borderId="20" xfId="78" applyNumberFormat="1" applyFont="1" applyFill="1" applyBorder="1" applyProtection="1">
      <alignment/>
      <protection locked="0"/>
    </xf>
    <xf numFmtId="164" fontId="48" fillId="34" borderId="22" xfId="77" applyNumberFormat="1" applyFont="1" applyFill="1" applyBorder="1" applyProtection="1">
      <alignment/>
      <protection locked="0"/>
    </xf>
    <xf numFmtId="164" fontId="13" fillId="34" borderId="22" xfId="73" applyNumberFormat="1" applyFont="1" applyFill="1" applyBorder="1" applyProtection="1">
      <alignment/>
      <protection locked="0"/>
    </xf>
    <xf numFmtId="164" fontId="6" fillId="34" borderId="20" xfId="75" applyNumberFormat="1" applyFont="1" applyFill="1" applyBorder="1" applyAlignment="1" applyProtection="1">
      <alignment/>
      <protection locked="0"/>
    </xf>
    <xf numFmtId="164" fontId="6" fillId="34" borderId="20" xfId="75" applyNumberFormat="1" applyFont="1" applyFill="1" applyBorder="1" applyAlignment="1">
      <alignment/>
    </xf>
    <xf numFmtId="2" fontId="6" fillId="34" borderId="23" xfId="75" applyNumberFormat="1" applyFont="1" applyFill="1" applyBorder="1" applyAlignment="1">
      <alignment/>
    </xf>
    <xf numFmtId="164" fontId="6" fillId="34" borderId="24" xfId="75" applyNumberFormat="1" applyFont="1" applyFill="1" applyBorder="1" applyAlignment="1" applyProtection="1">
      <alignment/>
      <protection locked="0"/>
    </xf>
    <xf numFmtId="164" fontId="6" fillId="34" borderId="24" xfId="75" applyNumberFormat="1" applyFont="1" applyFill="1" applyBorder="1" applyAlignment="1">
      <alignment/>
    </xf>
    <xf numFmtId="2" fontId="6" fillId="34" borderId="25" xfId="75" applyNumberFormat="1" applyFont="1" applyFill="1" applyBorder="1" applyAlignment="1">
      <alignment/>
    </xf>
    <xf numFmtId="164" fontId="6" fillId="34" borderId="19" xfId="75" applyNumberFormat="1" applyFont="1" applyFill="1" applyBorder="1" applyAlignment="1" applyProtection="1">
      <alignment/>
      <protection locked="0"/>
    </xf>
    <xf numFmtId="2" fontId="16" fillId="0" borderId="26" xfId="75" applyNumberFormat="1" applyFont="1" applyFill="1" applyBorder="1" applyAlignment="1">
      <alignment horizontal="center" vertical="center" wrapText="1"/>
    </xf>
    <xf numFmtId="167" fontId="6" fillId="0" borderId="13" xfId="76" applyNumberFormat="1" applyFont="1" applyBorder="1" applyAlignment="1">
      <alignment horizontal="center"/>
      <protection/>
    </xf>
    <xf numFmtId="2" fontId="6" fillId="0" borderId="13" xfId="76" applyNumberFormat="1" applyFont="1" applyBorder="1" applyAlignment="1">
      <alignment horizontal="center"/>
      <protection/>
    </xf>
    <xf numFmtId="167" fontId="6" fillId="0" borderId="27" xfId="0" applyNumberFormat="1" applyFont="1" applyFill="1" applyBorder="1" applyAlignment="1">
      <alignment horizontal="center" vertical="center"/>
    </xf>
    <xf numFmtId="167" fontId="6" fillId="0" borderId="28" xfId="0" applyNumberFormat="1" applyFont="1" applyFill="1" applyBorder="1" applyAlignment="1">
      <alignment horizontal="center" vertical="center"/>
    </xf>
    <xf numFmtId="167" fontId="6" fillId="0" borderId="29" xfId="62" applyNumberFormat="1" applyFont="1" applyFill="1" applyBorder="1" applyAlignment="1" quotePrefix="1">
      <alignment horizontal="left" vertical="center" wrapText="1"/>
      <protection/>
    </xf>
    <xf numFmtId="167" fontId="6" fillId="0" borderId="24" xfId="62" applyNumberFormat="1" applyFont="1" applyFill="1" applyBorder="1" applyAlignment="1" quotePrefix="1">
      <alignment horizontal="left" vertical="center" wrapText="1"/>
      <protection/>
    </xf>
    <xf numFmtId="167" fontId="6" fillId="0" borderId="25" xfId="62" applyNumberFormat="1" applyFont="1" applyFill="1" applyBorder="1" applyAlignment="1" quotePrefix="1">
      <alignment horizontal="left" vertical="center" wrapText="1"/>
      <protection/>
    </xf>
    <xf numFmtId="167" fontId="6" fillId="0" borderId="29" xfId="62" applyNumberFormat="1" applyFont="1" applyFill="1" applyBorder="1" applyAlignment="1" quotePrefix="1">
      <alignment horizontal="center" vertical="center" wrapText="1"/>
      <protection/>
    </xf>
    <xf numFmtId="167" fontId="6" fillId="0" borderId="24" xfId="62" applyNumberFormat="1" applyFont="1" applyFill="1" applyBorder="1" applyAlignment="1" quotePrefix="1">
      <alignment horizontal="center" vertical="center" wrapText="1"/>
      <protection/>
    </xf>
    <xf numFmtId="167" fontId="6" fillId="0" borderId="25" xfId="62" applyNumberFormat="1" applyFont="1" applyFill="1" applyBorder="1" applyAlignment="1" quotePrefix="1">
      <alignment horizontal="center" vertical="center" wrapText="1"/>
      <protection/>
    </xf>
    <xf numFmtId="0" fontId="6" fillId="0" borderId="30" xfId="0" applyNumberFormat="1" applyFont="1" applyFill="1" applyBorder="1" applyAlignment="1" quotePrefix="1">
      <alignment horizontal="center" vertical="center"/>
    </xf>
    <xf numFmtId="0" fontId="6" fillId="0" borderId="31" xfId="0" applyNumberFormat="1" applyFont="1" applyFill="1" applyBorder="1" applyAlignment="1" quotePrefix="1">
      <alignment horizontal="center" vertical="center"/>
    </xf>
    <xf numFmtId="0" fontId="6" fillId="0" borderId="14" xfId="0" applyNumberFormat="1" applyFont="1" applyFill="1" applyBorder="1" applyAlignment="1" quotePrefix="1">
      <alignment horizontal="center" vertical="center"/>
    </xf>
    <xf numFmtId="2" fontId="10" fillId="0" borderId="32" xfId="75" applyNumberFormat="1" applyFont="1" applyFill="1" applyBorder="1" applyAlignment="1">
      <alignment horizontal="right"/>
    </xf>
    <xf numFmtId="0" fontId="10" fillId="0" borderId="32" xfId="0" applyNumberFormat="1" applyFont="1" applyFill="1" applyBorder="1" applyAlignment="1" quotePrefix="1">
      <alignment horizontal="left"/>
    </xf>
    <xf numFmtId="2" fontId="6" fillId="0" borderId="27" xfId="0" applyNumberFormat="1" applyFont="1" applyFill="1" applyBorder="1" applyAlignment="1">
      <alignment horizontal="center" vertical="center"/>
    </xf>
    <xf numFmtId="2" fontId="6" fillId="0" borderId="28" xfId="0" applyNumberFormat="1" applyFont="1" applyFill="1" applyBorder="1" applyAlignment="1">
      <alignment horizontal="center" vertical="center"/>
    </xf>
    <xf numFmtId="167" fontId="6" fillId="0" borderId="33" xfId="0" applyNumberFormat="1" applyFont="1" applyFill="1" applyBorder="1" applyAlignment="1">
      <alignment horizontal="center" vertical="center"/>
    </xf>
    <xf numFmtId="167" fontId="6" fillId="0" borderId="34" xfId="0" applyNumberFormat="1" applyFont="1" applyFill="1" applyBorder="1" applyAlignment="1">
      <alignment horizontal="center" vertical="center"/>
    </xf>
    <xf numFmtId="167" fontId="6" fillId="0" borderId="10" xfId="0" applyNumberFormat="1" applyFont="1" applyFill="1" applyBorder="1" applyAlignment="1">
      <alignment horizontal="center" vertical="center"/>
    </xf>
    <xf numFmtId="167" fontId="6" fillId="0" borderId="29" xfId="62" applyNumberFormat="1" applyFont="1" applyFill="1" applyBorder="1" applyAlignment="1" quotePrefix="1">
      <alignment horizontal="center" vertical="center"/>
      <protection/>
    </xf>
    <xf numFmtId="167" fontId="6" fillId="0" borderId="24" xfId="62" applyNumberFormat="1" applyFont="1" applyFill="1" applyBorder="1" applyAlignment="1" quotePrefix="1">
      <alignment horizontal="center" vertical="center"/>
      <protection/>
    </xf>
    <xf numFmtId="167" fontId="6" fillId="0" borderId="25" xfId="62" applyNumberFormat="1" applyFont="1" applyFill="1" applyBorder="1" applyAlignment="1" quotePrefix="1">
      <alignment horizontal="center" vertical="center"/>
      <protection/>
    </xf>
    <xf numFmtId="167" fontId="6" fillId="0" borderId="35" xfId="62" applyNumberFormat="1" applyFont="1" applyFill="1" applyBorder="1" applyAlignment="1" quotePrefix="1">
      <alignment horizontal="left" vertical="center"/>
      <protection/>
    </xf>
    <xf numFmtId="167" fontId="6" fillId="0" borderId="36" xfId="62" applyNumberFormat="1" applyFont="1" applyFill="1" applyBorder="1" applyAlignment="1" quotePrefix="1">
      <alignment horizontal="left" vertical="center"/>
      <protection/>
    </xf>
    <xf numFmtId="167" fontId="6" fillId="0" borderId="37" xfId="62" applyNumberFormat="1" applyFont="1" applyFill="1" applyBorder="1" applyAlignment="1" quotePrefix="1">
      <alignment horizontal="left" vertical="center"/>
      <protection/>
    </xf>
    <xf numFmtId="0" fontId="6" fillId="0" borderId="29" xfId="62" applyNumberFormat="1" applyFont="1" applyFill="1" applyBorder="1" applyAlignment="1" quotePrefix="1">
      <alignment horizontal="left" vertical="center"/>
      <protection/>
    </xf>
    <xf numFmtId="0" fontId="6" fillId="0" borderId="24" xfId="62" applyNumberFormat="1" applyFont="1" applyFill="1" applyBorder="1" applyAlignment="1" quotePrefix="1">
      <alignment horizontal="left" vertical="center"/>
      <protection/>
    </xf>
    <xf numFmtId="0" fontId="6" fillId="0" borderId="25" xfId="62" applyNumberFormat="1" applyFont="1" applyFill="1" applyBorder="1" applyAlignment="1" quotePrefix="1">
      <alignment horizontal="left" vertical="center"/>
      <protection/>
    </xf>
    <xf numFmtId="167" fontId="16" fillId="0" borderId="38" xfId="62" applyNumberFormat="1" applyFont="1" applyFill="1" applyBorder="1" applyAlignment="1" quotePrefix="1">
      <alignment horizontal="center" vertical="center"/>
      <protection/>
    </xf>
    <xf numFmtId="167" fontId="16" fillId="0" borderId="39" xfId="62" applyNumberFormat="1" applyFont="1" applyFill="1" applyBorder="1" applyAlignment="1">
      <alignment horizontal="center" vertical="center"/>
      <protection/>
    </xf>
    <xf numFmtId="167" fontId="16" fillId="0" borderId="40" xfId="62" applyNumberFormat="1" applyFont="1" applyFill="1" applyBorder="1" applyAlignment="1">
      <alignment horizontal="center" vertical="center"/>
      <protection/>
    </xf>
    <xf numFmtId="167" fontId="6" fillId="0" borderId="27" xfId="0" applyNumberFormat="1" applyFont="1" applyFill="1" applyBorder="1" applyAlignment="1" quotePrefix="1">
      <alignment horizontal="center" vertical="center"/>
    </xf>
    <xf numFmtId="167" fontId="6" fillId="0" borderId="28" xfId="0" applyNumberFormat="1" applyFont="1" applyFill="1" applyBorder="1" applyAlignment="1" quotePrefix="1">
      <alignment horizontal="center" vertical="center"/>
    </xf>
    <xf numFmtId="0" fontId="10" fillId="0" borderId="32" xfId="76" applyNumberFormat="1" applyFont="1" applyFill="1" applyBorder="1" applyAlignment="1" quotePrefix="1">
      <alignment horizontal="left"/>
      <protection/>
    </xf>
    <xf numFmtId="167" fontId="16" fillId="0" borderId="38" xfId="76" applyNumberFormat="1" applyFont="1" applyFill="1" applyBorder="1" applyAlignment="1" quotePrefix="1">
      <alignment horizontal="center" vertical="center"/>
      <protection/>
    </xf>
    <xf numFmtId="167" fontId="16" fillId="0" borderId="39" xfId="76" applyNumberFormat="1" applyFont="1" applyFill="1" applyBorder="1" applyAlignment="1" quotePrefix="1">
      <alignment horizontal="center" vertical="center"/>
      <protection/>
    </xf>
    <xf numFmtId="167" fontId="16" fillId="0" borderId="40" xfId="76" applyNumberFormat="1" applyFont="1" applyFill="1" applyBorder="1" applyAlignment="1" quotePrefix="1">
      <alignment horizontal="center" vertical="center"/>
      <protection/>
    </xf>
    <xf numFmtId="167" fontId="6" fillId="0" borderId="27" xfId="76" applyNumberFormat="1" applyFont="1" applyFill="1" applyBorder="1" applyAlignment="1">
      <alignment horizontal="center" vertical="center"/>
      <protection/>
    </xf>
    <xf numFmtId="167" fontId="6" fillId="0" borderId="28" xfId="76" applyNumberFormat="1" applyFont="1" applyFill="1" applyBorder="1" applyAlignment="1">
      <alignment horizontal="center" vertical="center"/>
      <protection/>
    </xf>
    <xf numFmtId="2" fontId="6" fillId="0" borderId="27" xfId="76" applyNumberFormat="1" applyFont="1" applyFill="1" applyBorder="1" applyAlignment="1">
      <alignment horizontal="center" vertical="center"/>
      <protection/>
    </xf>
    <xf numFmtId="2" fontId="6" fillId="0" borderId="28" xfId="76" applyNumberFormat="1" applyFont="1" applyFill="1" applyBorder="1" applyAlignment="1">
      <alignment horizontal="center" vertical="center"/>
      <protection/>
    </xf>
    <xf numFmtId="167" fontId="6" fillId="0" borderId="29" xfId="76" applyNumberFormat="1" applyFont="1" applyFill="1" applyBorder="1" applyAlignment="1" quotePrefix="1">
      <alignment horizontal="center" vertical="center"/>
      <protection/>
    </xf>
    <xf numFmtId="167" fontId="6" fillId="0" borderId="24" xfId="76" applyNumberFormat="1" applyFont="1" applyFill="1" applyBorder="1" applyAlignment="1" quotePrefix="1">
      <alignment horizontal="center" vertical="center"/>
      <protection/>
    </xf>
    <xf numFmtId="167" fontId="6" fillId="0" borderId="25" xfId="76" applyNumberFormat="1" applyFont="1" applyFill="1" applyBorder="1" applyAlignment="1" quotePrefix="1">
      <alignment horizontal="center" vertical="center"/>
      <protection/>
    </xf>
    <xf numFmtId="167" fontId="6" fillId="0" borderId="27" xfId="76" applyNumberFormat="1" applyFont="1" applyFill="1" applyBorder="1" applyAlignment="1" quotePrefix="1">
      <alignment horizontal="center" vertical="center"/>
      <protection/>
    </xf>
    <xf numFmtId="167" fontId="6" fillId="0" borderId="28" xfId="76" applyNumberFormat="1" applyFont="1" applyFill="1" applyBorder="1" applyAlignment="1" quotePrefix="1">
      <alignment horizontal="center" vertical="center"/>
      <protection/>
    </xf>
    <xf numFmtId="0" fontId="6" fillId="0" borderId="30" xfId="76" applyNumberFormat="1" applyFont="1" applyFill="1" applyBorder="1" applyAlignment="1" quotePrefix="1">
      <alignment horizontal="center" vertical="center"/>
      <protection/>
    </xf>
    <xf numFmtId="0" fontId="6" fillId="0" borderId="31" xfId="76" applyNumberFormat="1" applyFont="1" applyFill="1" applyBorder="1" applyAlignment="1" quotePrefix="1">
      <alignment horizontal="center" vertical="center"/>
      <protection/>
    </xf>
    <xf numFmtId="0" fontId="6" fillId="0" borderId="14" xfId="76" applyNumberFormat="1" applyFont="1" applyFill="1" applyBorder="1" applyAlignment="1" quotePrefix="1">
      <alignment horizontal="center" vertical="center"/>
      <protection/>
    </xf>
    <xf numFmtId="167" fontId="6" fillId="0" borderId="35" xfId="76" applyNumberFormat="1" applyFont="1" applyFill="1" applyBorder="1" applyAlignment="1" quotePrefix="1">
      <alignment horizontal="left" vertical="center"/>
      <protection/>
    </xf>
    <xf numFmtId="167" fontId="6" fillId="0" borderId="36" xfId="76" applyNumberFormat="1" applyFont="1" applyFill="1" applyBorder="1" applyAlignment="1" quotePrefix="1">
      <alignment horizontal="left" vertical="center"/>
      <protection/>
    </xf>
    <xf numFmtId="167" fontId="6" fillId="0" borderId="37" xfId="76" applyNumberFormat="1" applyFont="1" applyFill="1" applyBorder="1" applyAlignment="1" quotePrefix="1">
      <alignment horizontal="left" vertical="center"/>
      <protection/>
    </xf>
    <xf numFmtId="167" fontId="6" fillId="0" borderId="29" xfId="76" applyNumberFormat="1" applyFont="1" applyFill="1" applyBorder="1" applyAlignment="1" quotePrefix="1">
      <alignment horizontal="left" vertical="center" wrapText="1"/>
      <protection/>
    </xf>
    <xf numFmtId="167" fontId="6" fillId="0" borderId="24" xfId="76" applyNumberFormat="1" applyFont="1" applyFill="1" applyBorder="1" applyAlignment="1" quotePrefix="1">
      <alignment horizontal="left" vertical="center" wrapText="1"/>
      <protection/>
    </xf>
    <xf numFmtId="167" fontId="6" fillId="0" borderId="25" xfId="76" applyNumberFormat="1" applyFont="1" applyFill="1" applyBorder="1" applyAlignment="1" quotePrefix="1">
      <alignment horizontal="left" vertical="center" wrapText="1"/>
      <protection/>
    </xf>
    <xf numFmtId="167" fontId="16" fillId="0" borderId="39" xfId="76" applyNumberFormat="1" applyFont="1" applyFill="1" applyBorder="1" applyAlignment="1">
      <alignment horizontal="center" vertical="center"/>
      <protection/>
    </xf>
    <xf numFmtId="167" fontId="16" fillId="0" borderId="40" xfId="76" applyNumberFormat="1" applyFont="1" applyFill="1" applyBorder="1" applyAlignment="1">
      <alignment horizontal="center" vertical="center"/>
      <protection/>
    </xf>
    <xf numFmtId="0" fontId="6" fillId="0" borderId="41" xfId="75" applyNumberFormat="1" applyFont="1" applyFill="1" applyBorder="1" applyAlignment="1" quotePrefix="1">
      <alignment horizontal="left" vertical="center" wrapText="1"/>
    </xf>
    <xf numFmtId="0" fontId="6" fillId="0" borderId="7" xfId="75" applyNumberFormat="1" applyFont="1" applyFill="1" applyBorder="1" applyAlignment="1" quotePrefix="1">
      <alignment horizontal="left" vertical="center" wrapText="1"/>
    </xf>
    <xf numFmtId="0" fontId="6" fillId="0" borderId="42" xfId="75" applyNumberFormat="1" applyFont="1" applyFill="1" applyBorder="1" applyAlignment="1" quotePrefix="1">
      <alignment horizontal="left" vertical="center" wrapText="1"/>
    </xf>
    <xf numFmtId="0" fontId="6" fillId="0" borderId="43" xfId="75" applyNumberFormat="1" applyFont="1" applyFill="1" applyBorder="1" applyAlignment="1" quotePrefix="1">
      <alignment horizontal="left" vertical="center" wrapText="1"/>
    </xf>
    <xf numFmtId="0" fontId="6" fillId="0" borderId="44" xfId="75" applyNumberFormat="1" applyFont="1" applyFill="1" applyBorder="1" applyAlignment="1" quotePrefix="1">
      <alignment horizontal="left" vertical="center" wrapText="1"/>
    </xf>
    <xf numFmtId="0" fontId="6" fillId="0" borderId="45" xfId="75" applyNumberFormat="1" applyFont="1" applyFill="1" applyBorder="1" applyAlignment="1" quotePrefix="1">
      <alignment horizontal="left" vertical="center" wrapText="1"/>
    </xf>
    <xf numFmtId="164" fontId="6" fillId="0" borderId="27" xfId="75" applyNumberFormat="1" applyFont="1" applyFill="1" applyBorder="1" applyAlignment="1" quotePrefix="1">
      <alignment horizontal="center" vertical="center" wrapText="1"/>
    </xf>
    <xf numFmtId="164" fontId="6" fillId="0" borderId="46" xfId="0" applyNumberFormat="1" applyFont="1" applyFill="1" applyBorder="1" applyAlignment="1">
      <alignment horizontal="center" vertical="center" wrapText="1"/>
    </xf>
    <xf numFmtId="164" fontId="6" fillId="0" borderId="28" xfId="0" applyNumberFormat="1" applyFont="1" applyFill="1" applyBorder="1" applyAlignment="1">
      <alignment horizontal="center" vertical="center" wrapText="1"/>
    </xf>
    <xf numFmtId="164" fontId="6" fillId="0" borderId="47" xfId="75" applyNumberFormat="1" applyFont="1" applyFill="1" applyBorder="1" applyAlignment="1">
      <alignment horizontal="center" vertical="center" wrapText="1"/>
    </xf>
    <xf numFmtId="164" fontId="16" fillId="0" borderId="38" xfId="75" applyNumberFormat="1" applyFont="1" applyFill="1" applyBorder="1" applyAlignment="1" quotePrefix="1">
      <alignment horizontal="center" vertical="center"/>
    </xf>
    <xf numFmtId="164" fontId="16" fillId="0" borderId="39" xfId="75" applyNumberFormat="1" applyFont="1" applyFill="1" applyBorder="1" applyAlignment="1" quotePrefix="1">
      <alignment horizontal="center" vertical="center"/>
    </xf>
    <xf numFmtId="164" fontId="16" fillId="0" borderId="40" xfId="75" applyNumberFormat="1" applyFont="1" applyFill="1" applyBorder="1" applyAlignment="1" quotePrefix="1">
      <alignment horizontal="center" vertical="center"/>
    </xf>
    <xf numFmtId="2" fontId="6" fillId="0" borderId="47" xfId="75" applyNumberFormat="1" applyFont="1" applyFill="1" applyBorder="1" applyAlignment="1">
      <alignment horizontal="center" vertical="center"/>
    </xf>
    <xf numFmtId="2" fontId="6" fillId="0" borderId="48" xfId="75" applyNumberFormat="1" applyFont="1" applyFill="1" applyBorder="1" applyAlignment="1">
      <alignment horizontal="center" vertical="center"/>
    </xf>
    <xf numFmtId="2" fontId="6" fillId="0" borderId="34" xfId="75" applyNumberFormat="1" applyFont="1" applyFill="1" applyBorder="1" applyAlignment="1">
      <alignment horizontal="center" vertical="center"/>
    </xf>
    <xf numFmtId="2" fontId="6" fillId="0" borderId="31" xfId="75" applyNumberFormat="1" applyFont="1" applyFill="1" applyBorder="1" applyAlignment="1">
      <alignment horizontal="center" vertical="center"/>
    </xf>
    <xf numFmtId="2" fontId="6" fillId="0" borderId="10" xfId="75" applyNumberFormat="1" applyFont="1" applyFill="1" applyBorder="1" applyAlignment="1">
      <alignment horizontal="center" vertical="center"/>
    </xf>
    <xf numFmtId="2" fontId="6" fillId="0" borderId="14" xfId="75" applyNumberFormat="1" applyFont="1" applyFill="1" applyBorder="1" applyAlignment="1">
      <alignment horizontal="center" vertical="center"/>
    </xf>
    <xf numFmtId="0" fontId="6" fillId="0" borderId="31" xfId="75" applyNumberFormat="1" applyFont="1" applyFill="1" applyBorder="1" applyAlignment="1" quotePrefix="1">
      <alignment horizontal="center" vertical="center" wrapText="1"/>
    </xf>
    <xf numFmtId="0" fontId="6" fillId="0" borderId="31"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2" fontId="6" fillId="0" borderId="27" xfId="75" applyNumberFormat="1" applyFont="1" applyFill="1" applyBorder="1" applyAlignment="1">
      <alignment horizontal="center" vertical="center" wrapText="1"/>
    </xf>
    <xf numFmtId="2" fontId="6" fillId="0" borderId="28" xfId="75" applyNumberFormat="1" applyFont="1" applyFill="1" applyBorder="1" applyAlignment="1">
      <alignment horizontal="center" vertical="center" wrapText="1"/>
    </xf>
    <xf numFmtId="2" fontId="6" fillId="0" borderId="26" xfId="75" applyNumberFormat="1" applyFont="1" applyFill="1" applyBorder="1" applyAlignment="1">
      <alignment horizontal="center" vertical="center" wrapText="1"/>
    </xf>
    <xf numFmtId="2" fontId="6" fillId="0" borderId="11" xfId="75" applyNumberFormat="1" applyFont="1" applyFill="1" applyBorder="1" applyAlignment="1">
      <alignment horizontal="center" vertical="center" wrapText="1"/>
    </xf>
    <xf numFmtId="164" fontId="6" fillId="0" borderId="49" xfId="75" applyNumberFormat="1" applyFont="1" applyFill="1" applyBorder="1" applyAlignment="1">
      <alignment horizontal="center"/>
    </xf>
    <xf numFmtId="164" fontId="6" fillId="0" borderId="33" xfId="75" applyNumberFormat="1" applyFont="1" applyFill="1" applyBorder="1" applyAlignment="1">
      <alignment horizontal="center" vertical="center"/>
    </xf>
    <xf numFmtId="164" fontId="6" fillId="0" borderId="7" xfId="75" applyNumberFormat="1" applyFont="1" applyFill="1" applyBorder="1" applyAlignment="1">
      <alignment horizontal="center" vertical="center"/>
    </xf>
    <xf numFmtId="164" fontId="6" fillId="0" borderId="10" xfId="75" applyNumberFormat="1" applyFont="1" applyFill="1" applyBorder="1" applyAlignment="1">
      <alignment horizontal="center" vertical="center"/>
    </xf>
    <xf numFmtId="164" fontId="6" fillId="0" borderId="11" xfId="75" applyNumberFormat="1" applyFont="1" applyFill="1" applyBorder="1" applyAlignment="1">
      <alignment horizontal="center" vertical="center"/>
    </xf>
    <xf numFmtId="164" fontId="6" fillId="0" borderId="27" xfId="75" applyNumberFormat="1" applyFont="1" applyFill="1" applyBorder="1" applyAlignment="1">
      <alignment horizontal="center" vertical="center" wrapText="1"/>
    </xf>
    <xf numFmtId="0" fontId="6" fillId="0" borderId="29" xfId="75" applyNumberFormat="1" applyFont="1" applyFill="1" applyBorder="1" applyAlignment="1" quotePrefix="1">
      <alignment horizontal="left" vertical="center"/>
    </xf>
    <xf numFmtId="0" fontId="6" fillId="0" borderId="24" xfId="75" applyNumberFormat="1" applyFont="1" applyFill="1" applyBorder="1" applyAlignment="1" quotePrefix="1">
      <alignment horizontal="left" vertical="center"/>
    </xf>
    <xf numFmtId="0" fontId="6" fillId="0" borderId="25" xfId="75" applyNumberFormat="1" applyFont="1" applyFill="1" applyBorder="1" applyAlignment="1" quotePrefix="1">
      <alignment horizontal="left" vertical="center"/>
    </xf>
    <xf numFmtId="0" fontId="6" fillId="0" borderId="29" xfId="75" applyNumberFormat="1" applyFont="1" applyFill="1" applyBorder="1" applyAlignment="1" quotePrefix="1">
      <alignment horizontal="center" vertical="center"/>
    </xf>
    <xf numFmtId="0" fontId="6" fillId="0" borderId="24" xfId="75" applyNumberFormat="1" applyFont="1" applyFill="1" applyBorder="1" applyAlignment="1" quotePrefix="1">
      <alignment horizontal="center" vertical="center"/>
    </xf>
    <xf numFmtId="0" fontId="6" fillId="0" borderId="25" xfId="75" applyNumberFormat="1" applyFont="1" applyFill="1" applyBorder="1" applyAlignment="1" quotePrefix="1">
      <alignment horizontal="center" vertical="center"/>
    </xf>
    <xf numFmtId="166" fontId="6" fillId="0" borderId="46" xfId="75" applyNumberFormat="1" applyFont="1" applyFill="1" applyBorder="1" applyAlignment="1" quotePrefix="1">
      <alignment horizontal="center" vertical="center" wrapText="1"/>
    </xf>
    <xf numFmtId="166" fontId="6" fillId="0" borderId="46" xfId="0" applyNumberFormat="1" applyFont="1" applyFill="1" applyBorder="1" applyAlignment="1">
      <alignment horizontal="center" vertical="center" wrapText="1"/>
    </xf>
    <xf numFmtId="166" fontId="6" fillId="0" borderId="28" xfId="0" applyNumberFormat="1" applyFont="1" applyFill="1" applyBorder="1" applyAlignment="1">
      <alignment horizontal="center" vertical="center" wrapText="1"/>
    </xf>
    <xf numFmtId="0" fontId="10" fillId="0" borderId="32" xfId="75" applyNumberFormat="1" applyFont="1" applyFill="1" applyBorder="1" applyAlignment="1" quotePrefix="1">
      <alignment horizontal="left"/>
    </xf>
    <xf numFmtId="49" fontId="16" fillId="0" borderId="15" xfId="75" applyNumberFormat="1" applyFont="1" applyFill="1" applyBorder="1" applyAlignment="1" quotePrefix="1">
      <alignment horizontal="center" vertical="center"/>
    </xf>
    <xf numFmtId="49" fontId="16" fillId="0" borderId="15" xfId="75" applyNumberFormat="1" applyFont="1" applyFill="1" applyBorder="1" applyAlignment="1">
      <alignment horizontal="center" vertical="center"/>
    </xf>
    <xf numFmtId="2" fontId="6" fillId="0" borderId="47" xfId="75" applyNumberFormat="1" applyFont="1" applyFill="1" applyBorder="1" applyAlignment="1">
      <alignment horizontal="center" vertical="center" wrapText="1"/>
    </xf>
    <xf numFmtId="2" fontId="6" fillId="0" borderId="34" xfId="75" applyNumberFormat="1" applyFont="1" applyFill="1" applyBorder="1" applyAlignment="1">
      <alignment horizontal="center" vertical="center" wrapText="1"/>
    </xf>
    <xf numFmtId="2" fontId="6" fillId="0" borderId="10" xfId="75" applyNumberFormat="1" applyFont="1" applyFill="1" applyBorder="1" applyAlignment="1">
      <alignment horizontal="center" vertical="center" wrapText="1"/>
    </xf>
    <xf numFmtId="166" fontId="6" fillId="0" borderId="27" xfId="75" applyNumberFormat="1" applyFont="1" applyFill="1" applyBorder="1" applyAlignment="1" quotePrefix="1">
      <alignment horizontal="center" vertical="center" wrapText="1"/>
    </xf>
    <xf numFmtId="0" fontId="6" fillId="0" borderId="48" xfId="75" applyNumberFormat="1" applyFont="1" applyFill="1" applyBorder="1" applyAlignment="1" quotePrefix="1">
      <alignment horizontal="center" vertical="center" wrapText="1"/>
    </xf>
    <xf numFmtId="164" fontId="6" fillId="0" borderId="50" xfId="75" applyNumberFormat="1" applyFont="1" applyFill="1" applyBorder="1" applyAlignment="1">
      <alignment horizontal="center"/>
    </xf>
    <xf numFmtId="2" fontId="16" fillId="0" borderId="38" xfId="75" applyNumberFormat="1" applyFont="1" applyFill="1" applyBorder="1" applyAlignment="1" quotePrefix="1">
      <alignment horizontal="center" vertical="center"/>
    </xf>
    <xf numFmtId="2" fontId="16" fillId="0" borderId="40" xfId="75" applyNumberFormat="1" applyFont="1" applyFill="1" applyBorder="1" applyAlignment="1" quotePrefix="1">
      <alignment horizontal="center" vertical="center"/>
    </xf>
    <xf numFmtId="0" fontId="6" fillId="0" borderId="51" xfId="62" applyNumberFormat="1" applyFont="1" applyFill="1" applyBorder="1" applyAlignment="1" quotePrefix="1">
      <alignment horizontal="left" vertical="center" wrapText="1"/>
      <protection/>
    </xf>
    <xf numFmtId="0" fontId="6" fillId="0" borderId="22" xfId="62" applyNumberFormat="1" applyFont="1" applyFill="1" applyBorder="1" applyAlignment="1" quotePrefix="1">
      <alignment horizontal="left" vertical="center" wrapText="1"/>
      <protection/>
    </xf>
    <xf numFmtId="0" fontId="6" fillId="0" borderId="52" xfId="62" applyNumberFormat="1" applyFont="1" applyFill="1" applyBorder="1" applyAlignment="1" quotePrefix="1">
      <alignment horizontal="left" vertical="center" wrapText="1"/>
      <protection/>
    </xf>
    <xf numFmtId="0" fontId="6" fillId="0" borderId="35" xfId="75" applyNumberFormat="1" applyFont="1" applyFill="1" applyBorder="1" applyAlignment="1" quotePrefix="1">
      <alignment horizontal="left" vertical="center"/>
    </xf>
    <xf numFmtId="0" fontId="6" fillId="0" borderId="36" xfId="75" applyNumberFormat="1" applyFont="1" applyFill="1" applyBorder="1" applyAlignment="1" quotePrefix="1">
      <alignment horizontal="left" vertical="center"/>
    </xf>
    <xf numFmtId="0" fontId="6" fillId="0" borderId="37" xfId="75" applyNumberFormat="1" applyFont="1" applyFill="1" applyBorder="1" applyAlignment="1" quotePrefix="1">
      <alignment horizontal="left" vertical="center"/>
    </xf>
    <xf numFmtId="0" fontId="6" fillId="0" borderId="29" xfId="75" applyNumberFormat="1" applyFont="1" applyFill="1" applyBorder="1" applyAlignment="1">
      <alignment horizontal="center" vertical="center"/>
    </xf>
    <xf numFmtId="0" fontId="6" fillId="0" borderId="24" xfId="75" applyNumberFormat="1" applyFont="1" applyFill="1" applyBorder="1" applyAlignment="1">
      <alignment horizontal="center" vertical="center"/>
    </xf>
    <xf numFmtId="0" fontId="6" fillId="0" borderId="25" xfId="75" applyNumberFormat="1" applyFont="1" applyFill="1" applyBorder="1" applyAlignment="1">
      <alignment horizontal="center" vertical="center"/>
    </xf>
    <xf numFmtId="0" fontId="6" fillId="0" borderId="51" xfId="75" applyNumberFormat="1" applyFont="1" applyFill="1" applyBorder="1" applyAlignment="1" quotePrefix="1">
      <alignment horizontal="left" vertical="center" wrapText="1"/>
    </xf>
    <xf numFmtId="0" fontId="6" fillId="0" borderId="22" xfId="75" applyNumberFormat="1" applyFont="1" applyFill="1" applyBorder="1" applyAlignment="1" quotePrefix="1">
      <alignment horizontal="left" vertical="center" wrapText="1"/>
    </xf>
    <xf numFmtId="0" fontId="6" fillId="0" borderId="52" xfId="75" applyNumberFormat="1" applyFont="1" applyFill="1" applyBorder="1" applyAlignment="1" quotePrefix="1">
      <alignment horizontal="left" vertical="center" wrapText="1"/>
    </xf>
    <xf numFmtId="0" fontId="6" fillId="0" borderId="53" xfId="75" applyNumberFormat="1" applyFont="1" applyFill="1" applyBorder="1" applyAlignment="1" quotePrefix="1">
      <alignment horizontal="left" vertical="center" wrapText="1"/>
    </xf>
    <xf numFmtId="0" fontId="6" fillId="0" borderId="0" xfId="75" applyNumberFormat="1" applyFont="1" applyFill="1" applyBorder="1" applyAlignment="1" quotePrefix="1">
      <alignment horizontal="left" vertical="center" wrapText="1"/>
    </xf>
    <xf numFmtId="0" fontId="6" fillId="0" borderId="18" xfId="75" applyNumberFormat="1" applyFont="1" applyFill="1" applyBorder="1" applyAlignment="1" quotePrefix="1">
      <alignment horizontal="left" vertical="center" wrapText="1"/>
    </xf>
    <xf numFmtId="0" fontId="6" fillId="0" borderId="31" xfId="75" applyNumberFormat="1" applyFont="1" applyFill="1" applyBorder="1" applyAlignment="1" quotePrefix="1">
      <alignment horizontal="center" vertical="center"/>
    </xf>
    <xf numFmtId="0" fontId="6" fillId="0" borderId="31"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164" fontId="6" fillId="0" borderId="35" xfId="75" applyNumberFormat="1" applyFont="1" applyFill="1" applyBorder="1" applyAlignment="1" quotePrefix="1">
      <alignment horizontal="left" vertical="center"/>
    </xf>
    <xf numFmtId="164" fontId="6" fillId="0" borderId="36" xfId="75" applyNumberFormat="1" applyFont="1" applyFill="1" applyBorder="1" applyAlignment="1" quotePrefix="1">
      <alignment horizontal="left" vertical="center"/>
    </xf>
    <xf numFmtId="164" fontId="6" fillId="0" borderId="37" xfId="75" applyNumberFormat="1" applyFont="1" applyFill="1" applyBorder="1" applyAlignment="1" quotePrefix="1">
      <alignment horizontal="left" vertical="center"/>
    </xf>
    <xf numFmtId="0" fontId="6" fillId="0" borderId="22" xfId="69" applyNumberFormat="1" applyFont="1" applyFill="1" applyBorder="1" applyAlignment="1">
      <alignment horizontal="left" vertical="center" wrapText="1"/>
      <protection/>
    </xf>
    <xf numFmtId="164" fontId="6" fillId="0" borderId="29" xfId="75" applyNumberFormat="1" applyFont="1" applyFill="1" applyBorder="1" applyAlignment="1" quotePrefix="1">
      <alignment horizontal="left" vertical="center"/>
    </xf>
    <xf numFmtId="164" fontId="6" fillId="0" borderId="24" xfId="75" applyNumberFormat="1" applyFont="1" applyFill="1" applyBorder="1" applyAlignment="1" quotePrefix="1">
      <alignment horizontal="left" vertical="center"/>
    </xf>
    <xf numFmtId="164" fontId="6" fillId="0" borderId="25" xfId="75" applyNumberFormat="1" applyFont="1" applyFill="1" applyBorder="1" applyAlignment="1" quotePrefix="1">
      <alignment horizontal="left" vertical="center"/>
    </xf>
    <xf numFmtId="0" fontId="48" fillId="0" borderId="29" xfId="75" applyNumberFormat="1" applyFont="1" applyFill="1" applyBorder="1" applyAlignment="1" quotePrefix="1">
      <alignment horizontal="left" vertical="center"/>
    </xf>
    <xf numFmtId="0" fontId="48" fillId="0" borderId="24" xfId="75" applyNumberFormat="1" applyFont="1" applyFill="1" applyBorder="1" applyAlignment="1" quotePrefix="1">
      <alignment horizontal="left" vertical="center"/>
    </xf>
    <xf numFmtId="0" fontId="48" fillId="0" borderId="25" xfId="75" applyNumberFormat="1" applyFont="1" applyFill="1" applyBorder="1" applyAlignment="1" quotePrefix="1">
      <alignment horizontal="left" vertical="center"/>
    </xf>
    <xf numFmtId="164" fontId="48" fillId="0" borderId="47" xfId="75" applyNumberFormat="1" applyFont="1" applyFill="1" applyBorder="1" applyAlignment="1">
      <alignment horizontal="center" vertical="center" wrapText="1"/>
    </xf>
    <xf numFmtId="164" fontId="48" fillId="0" borderId="46" xfId="0" applyNumberFormat="1" applyFont="1" applyFill="1" applyBorder="1" applyAlignment="1">
      <alignment horizontal="center" vertical="center" wrapText="1"/>
    </xf>
    <xf numFmtId="164" fontId="48" fillId="0" borderId="28" xfId="0" applyNumberFormat="1" applyFont="1" applyFill="1" applyBorder="1" applyAlignment="1">
      <alignment horizontal="center" vertical="center" wrapText="1"/>
    </xf>
    <xf numFmtId="164" fontId="48" fillId="0" borderId="27" xfId="75" applyNumberFormat="1" applyFont="1" applyFill="1" applyBorder="1" applyAlignment="1">
      <alignment horizontal="center" vertical="center" wrapText="1"/>
    </xf>
    <xf numFmtId="2" fontId="48" fillId="0" borderId="47" xfId="75" applyNumberFormat="1" applyFont="1" applyFill="1" applyBorder="1" applyAlignment="1">
      <alignment horizontal="center" vertical="center" wrapText="1"/>
    </xf>
    <xf numFmtId="2" fontId="48" fillId="0" borderId="34" xfId="75" applyNumberFormat="1" applyFont="1" applyFill="1" applyBorder="1" applyAlignment="1">
      <alignment horizontal="center" vertical="center" wrapText="1"/>
    </xf>
    <xf numFmtId="0" fontId="49" fillId="0" borderId="32" xfId="75" applyNumberFormat="1" applyFont="1" applyFill="1" applyBorder="1" applyAlignment="1" quotePrefix="1">
      <alignment horizontal="left"/>
    </xf>
    <xf numFmtId="164" fontId="48" fillId="0" borderId="50" xfId="75" applyNumberFormat="1" applyFont="1" applyFill="1" applyBorder="1" applyAlignment="1">
      <alignment horizontal="center"/>
    </xf>
    <xf numFmtId="164" fontId="48" fillId="0" borderId="49" xfId="75" applyNumberFormat="1" applyFont="1" applyFill="1" applyBorder="1" applyAlignment="1">
      <alignment horizontal="center"/>
    </xf>
    <xf numFmtId="164" fontId="48" fillId="0" borderId="33" xfId="75" applyNumberFormat="1" applyFont="1" applyFill="1" applyBorder="1" applyAlignment="1">
      <alignment horizontal="center" vertical="center"/>
    </xf>
    <xf numFmtId="164" fontId="48" fillId="0" borderId="7" xfId="75" applyNumberFormat="1" applyFont="1" applyFill="1" applyBorder="1" applyAlignment="1">
      <alignment horizontal="center" vertical="center"/>
    </xf>
    <xf numFmtId="164" fontId="48" fillId="0" borderId="10" xfId="75" applyNumberFormat="1" applyFont="1" applyFill="1" applyBorder="1" applyAlignment="1">
      <alignment horizontal="center" vertical="center"/>
    </xf>
    <xf numFmtId="164" fontId="48" fillId="0" borderId="11" xfId="75" applyNumberFormat="1" applyFont="1" applyFill="1" applyBorder="1" applyAlignment="1">
      <alignment horizontal="center" vertical="center"/>
    </xf>
    <xf numFmtId="164" fontId="48" fillId="0" borderId="35" xfId="75" applyNumberFormat="1" applyFont="1" applyFill="1" applyBorder="1" applyAlignment="1" quotePrefix="1">
      <alignment horizontal="left" vertical="center"/>
    </xf>
    <xf numFmtId="164" fontId="48" fillId="0" borderId="36" xfId="75" applyNumberFormat="1" applyFont="1" applyFill="1" applyBorder="1" applyAlignment="1" quotePrefix="1">
      <alignment horizontal="left" vertical="center"/>
    </xf>
    <xf numFmtId="164" fontId="48" fillId="0" borderId="37" xfId="75" applyNumberFormat="1" applyFont="1" applyFill="1" applyBorder="1" applyAlignment="1" quotePrefix="1">
      <alignment horizontal="left" vertical="center"/>
    </xf>
    <xf numFmtId="164" fontId="50" fillId="0" borderId="38" xfId="75" applyNumberFormat="1" applyFont="1" applyFill="1" applyBorder="1" applyAlignment="1" quotePrefix="1">
      <alignment horizontal="center" vertical="center"/>
    </xf>
    <xf numFmtId="164" fontId="50" fillId="0" borderId="39" xfId="75" applyNumberFormat="1" applyFont="1" applyFill="1" applyBorder="1" applyAlignment="1" quotePrefix="1">
      <alignment horizontal="center" vertical="center"/>
    </xf>
    <xf numFmtId="164" fontId="50" fillId="0" borderId="40" xfId="75" applyNumberFormat="1" applyFont="1" applyFill="1" applyBorder="1" applyAlignment="1" quotePrefix="1">
      <alignment horizontal="center" vertical="center"/>
    </xf>
    <xf numFmtId="2" fontId="48" fillId="0" borderId="47" xfId="75" applyNumberFormat="1" applyFont="1" applyFill="1" applyBorder="1" applyAlignment="1">
      <alignment horizontal="center" vertical="center"/>
    </xf>
    <xf numFmtId="2" fontId="48" fillId="0" borderId="48" xfId="75" applyNumberFormat="1" applyFont="1" applyFill="1" applyBorder="1" applyAlignment="1">
      <alignment horizontal="center" vertical="center"/>
    </xf>
    <xf numFmtId="2" fontId="48" fillId="0" borderId="34" xfId="75" applyNumberFormat="1" applyFont="1" applyFill="1" applyBorder="1" applyAlignment="1">
      <alignment horizontal="center" vertical="center"/>
    </xf>
    <xf numFmtId="2" fontId="48" fillId="0" borderId="31" xfId="75" applyNumberFormat="1" applyFont="1" applyFill="1" applyBorder="1" applyAlignment="1">
      <alignment horizontal="center" vertical="center"/>
    </xf>
    <xf numFmtId="2" fontId="48" fillId="0" borderId="10" xfId="75" applyNumberFormat="1" applyFont="1" applyFill="1" applyBorder="1" applyAlignment="1">
      <alignment horizontal="center" vertical="center"/>
    </xf>
    <xf numFmtId="2" fontId="48" fillId="0" borderId="14" xfId="75" applyNumberFormat="1" applyFont="1" applyFill="1" applyBorder="1" applyAlignment="1">
      <alignment horizontal="center" vertical="center"/>
    </xf>
    <xf numFmtId="164" fontId="48" fillId="0" borderId="27" xfId="75" applyNumberFormat="1" applyFont="1" applyFill="1" applyBorder="1" applyAlignment="1" quotePrefix="1">
      <alignment horizontal="center" vertical="center" wrapText="1"/>
    </xf>
    <xf numFmtId="0" fontId="48" fillId="0" borderId="22" xfId="62" applyNumberFormat="1" applyFont="1" applyFill="1" applyBorder="1" applyAlignment="1" quotePrefix="1">
      <alignment horizontal="left" vertical="center" wrapText="1"/>
      <protection/>
    </xf>
    <xf numFmtId="0" fontId="48" fillId="0" borderId="31" xfId="75" applyNumberFormat="1" applyFont="1" applyFill="1" applyBorder="1" applyAlignment="1" quotePrefix="1">
      <alignment horizontal="center" vertical="center"/>
    </xf>
    <xf numFmtId="0" fontId="48" fillId="0" borderId="31" xfId="0" applyNumberFormat="1" applyFont="1" applyFill="1" applyBorder="1" applyAlignment="1">
      <alignment horizontal="center" vertical="center"/>
    </xf>
    <xf numFmtId="0" fontId="48" fillId="0" borderId="14" xfId="0" applyNumberFormat="1" applyFont="1" applyFill="1" applyBorder="1" applyAlignment="1">
      <alignment horizontal="center" vertical="center"/>
    </xf>
    <xf numFmtId="166" fontId="48" fillId="0" borderId="46" xfId="75" applyNumberFormat="1" applyFont="1" applyFill="1" applyBorder="1" applyAlignment="1" quotePrefix="1">
      <alignment horizontal="center" vertical="center" wrapText="1"/>
    </xf>
    <xf numFmtId="166" fontId="48" fillId="0" borderId="46" xfId="0" applyNumberFormat="1" applyFont="1" applyFill="1" applyBorder="1" applyAlignment="1">
      <alignment horizontal="center" vertical="center" wrapText="1"/>
    </xf>
    <xf numFmtId="166" fontId="48" fillId="0" borderId="28" xfId="0" applyNumberFormat="1" applyFont="1" applyFill="1" applyBorder="1" applyAlignment="1">
      <alignment horizontal="center" vertical="center" wrapText="1"/>
    </xf>
    <xf numFmtId="0" fontId="48" fillId="0" borderId="29" xfId="75" applyNumberFormat="1" applyFont="1" applyFill="1" applyBorder="1" applyAlignment="1" quotePrefix="1">
      <alignment horizontal="center" vertical="center"/>
    </xf>
    <xf numFmtId="0" fontId="48" fillId="0" borderId="24" xfId="75" applyNumberFormat="1" applyFont="1" applyFill="1" applyBorder="1" applyAlignment="1" quotePrefix="1">
      <alignment horizontal="center" vertical="center"/>
    </xf>
    <xf numFmtId="0" fontId="48" fillId="0" borderId="25" xfId="75" applyNumberFormat="1" applyFont="1" applyFill="1" applyBorder="1" applyAlignment="1" quotePrefix="1">
      <alignment horizontal="center" vertical="center"/>
    </xf>
    <xf numFmtId="164" fontId="48" fillId="0" borderId="29" xfId="75" applyNumberFormat="1" applyFont="1" applyFill="1" applyBorder="1" applyAlignment="1" quotePrefix="1">
      <alignment horizontal="center" vertical="center"/>
    </xf>
    <xf numFmtId="164" fontId="48" fillId="0" borderId="24" xfId="75" applyNumberFormat="1" applyFont="1" applyFill="1" applyBorder="1" applyAlignment="1" quotePrefix="1">
      <alignment horizontal="center" vertical="center"/>
    </xf>
    <xf numFmtId="164" fontId="48" fillId="0" borderId="25" xfId="75" applyNumberFormat="1" applyFont="1" applyFill="1" applyBorder="1" applyAlignment="1" quotePrefix="1">
      <alignment horizontal="center" vertical="center"/>
    </xf>
    <xf numFmtId="164" fontId="6" fillId="0" borderId="29" xfId="75" applyNumberFormat="1" applyFont="1" applyFill="1" applyBorder="1" applyAlignment="1" quotePrefix="1">
      <alignment horizontal="center" vertical="center"/>
    </xf>
    <xf numFmtId="164" fontId="6" fillId="0" borderId="24" xfId="75" applyNumberFormat="1" applyFont="1" applyFill="1" applyBorder="1" applyAlignment="1" quotePrefix="1">
      <alignment horizontal="center" vertical="center"/>
    </xf>
    <xf numFmtId="164" fontId="6" fillId="0" borderId="25" xfId="75" applyNumberFormat="1" applyFont="1" applyFill="1" applyBorder="1" applyAlignment="1" quotePrefix="1">
      <alignment horizontal="center" vertical="center"/>
    </xf>
    <xf numFmtId="0" fontId="7" fillId="0" borderId="0" xfId="58" applyAlignment="1" applyProtection="1">
      <alignment/>
      <protection/>
    </xf>
    <xf numFmtId="0" fontId="7" fillId="0" borderId="0" xfId="58" applyAlignment="1" applyProtection="1" quotePrefix="1">
      <alignment horizontal="left"/>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1" xfId="63"/>
    <cellStyle name="Normal 12" xfId="64"/>
    <cellStyle name="normal 2" xfId="65"/>
    <cellStyle name="Normal 3" xfId="66"/>
    <cellStyle name="Normal 4" xfId="67"/>
    <cellStyle name="Normal 5" xfId="68"/>
    <cellStyle name="Normal 6" xfId="69"/>
    <cellStyle name="Normal 7" xfId="70"/>
    <cellStyle name="Normal 8" xfId="71"/>
    <cellStyle name="Normal 9" xfId="72"/>
    <cellStyle name="Normal_Apple" xfId="73"/>
    <cellStyle name="Normal_fruitdr" xfId="74"/>
    <cellStyle name="normal_fruitfr" xfId="75"/>
    <cellStyle name="Normal_fruitju_1" xfId="76"/>
    <cellStyle name="Normal_Grape" xfId="77"/>
    <cellStyle name="Normal_Pineapple" xfId="78"/>
    <cellStyle name="Note" xfId="79"/>
    <cellStyle name="Output" xfId="80"/>
    <cellStyle name="Percent" xfId="81"/>
    <cellStyle name="Percent 2" xfId="82"/>
    <cellStyle name="Percent 3"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A1" sqref="A1"/>
    </sheetView>
  </sheetViews>
  <sheetFormatPr defaultColWidth="9.140625" defaultRowHeight="12.75"/>
  <cols>
    <col min="1" max="16384" width="9.140625" style="1" customWidth="1"/>
  </cols>
  <sheetData>
    <row r="2" spans="1:2" ht="12.75">
      <c r="A2" s="1" t="s">
        <v>21</v>
      </c>
      <c r="B2" s="2" t="s">
        <v>22</v>
      </c>
    </row>
    <row r="4" spans="1:2" ht="12.75">
      <c r="A4" s="1" t="s">
        <v>23</v>
      </c>
      <c r="B4" s="424" t="s">
        <v>85</v>
      </c>
    </row>
    <row r="5" ht="12.75">
      <c r="B5" s="424" t="s">
        <v>86</v>
      </c>
    </row>
    <row r="6" ht="12.75">
      <c r="B6" s="424" t="s">
        <v>87</v>
      </c>
    </row>
    <row r="7" ht="12.75">
      <c r="B7" s="425" t="s">
        <v>92</v>
      </c>
    </row>
    <row r="8" ht="12.75">
      <c r="B8" s="424" t="s">
        <v>91</v>
      </c>
    </row>
    <row r="9" ht="12.75">
      <c r="B9" s="425" t="s">
        <v>90</v>
      </c>
    </row>
    <row r="10" ht="12.75">
      <c r="B10" s="424" t="s">
        <v>89</v>
      </c>
    </row>
    <row r="11" ht="12.75">
      <c r="B11" s="424" t="s">
        <v>88</v>
      </c>
    </row>
  </sheetData>
  <sheetProtection/>
  <hyperlinks>
    <hyperlink ref="B4" location="PccProcGal!A1" display="Selected fruit juices: Per capita availability, processed weight, gallons"/>
    <hyperlink ref="B5" location="PccProcLb!A1" display="Selected fruit juices: Per capita availability, processed weight, pounds"/>
    <hyperlink ref="B6" location="PccFreshLb!A1" display="Selected fruit juices: Per capita availability, fresh weight, pounds"/>
    <hyperlink ref="B7" location="Orange!A1" display="Orange juice: Supply and use"/>
    <hyperlink ref="B8" location="Grapefruit!A1" display="Grapefruit juice: Supply and use"/>
    <hyperlink ref="B9" location="Apple!A1" display="Apple juice and cider: Supply and use"/>
    <hyperlink ref="B10" location="Grape!A1" display="Grape juice: Supply and use"/>
    <hyperlink ref="B11" location="Pineapple!A1" display="Pineapple juice: Supply and use"/>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89"/>
  <sheetViews>
    <sheetView zoomScalePageLayoutView="0" workbookViewId="0" topLeftCell="A1">
      <pane ySplit="5" topLeftCell="A6" activePane="bottomLeft" state="frozen"/>
      <selection pane="topLeft" activeCell="A1" sqref="A1"/>
      <selection pane="bottomLeft" activeCell="A1" sqref="A1:K1"/>
    </sheetView>
  </sheetViews>
  <sheetFormatPr defaultColWidth="12.7109375" defaultRowHeight="12" customHeight="1"/>
  <cols>
    <col min="1" max="1" width="12.7109375" style="4" customWidth="1"/>
    <col min="2" max="4" width="12.7109375" style="5" customWidth="1"/>
    <col min="5" max="5" width="12.7109375" style="6" customWidth="1"/>
    <col min="6" max="10" width="12.7109375" style="5" customWidth="1"/>
    <col min="11" max="11" width="12.7109375" style="6" customWidth="1"/>
    <col min="12" max="13" width="12.7109375" style="5" customWidth="1"/>
    <col min="14" max="16384" width="12.7109375" style="3" customWidth="1"/>
  </cols>
  <sheetData>
    <row r="1" spans="1:13" s="108" customFormat="1" ht="12" customHeight="1" thickBot="1">
      <c r="A1" s="258" t="s">
        <v>82</v>
      </c>
      <c r="B1" s="258"/>
      <c r="C1" s="258"/>
      <c r="D1" s="258"/>
      <c r="E1" s="258"/>
      <c r="F1" s="258"/>
      <c r="G1" s="258"/>
      <c r="H1" s="258"/>
      <c r="I1" s="258"/>
      <c r="J1" s="258"/>
      <c r="K1" s="258"/>
      <c r="L1" s="257" t="s">
        <v>33</v>
      </c>
      <c r="M1" s="257"/>
    </row>
    <row r="2" spans="1:13" ht="12" customHeight="1" thickTop="1">
      <c r="A2" s="254" t="s">
        <v>27</v>
      </c>
      <c r="B2" s="42" t="s">
        <v>8</v>
      </c>
      <c r="C2" s="43"/>
      <c r="D2" s="43"/>
      <c r="E2" s="44"/>
      <c r="F2" s="45"/>
      <c r="G2" s="42" t="s">
        <v>9</v>
      </c>
      <c r="H2" s="43"/>
      <c r="I2" s="43"/>
      <c r="J2" s="43"/>
      <c r="K2" s="44"/>
      <c r="L2" s="45"/>
      <c r="M2" s="261" t="s">
        <v>50</v>
      </c>
    </row>
    <row r="3" spans="1:13" ht="12" customHeight="1">
      <c r="A3" s="255"/>
      <c r="B3" s="276" t="s">
        <v>10</v>
      </c>
      <c r="C3" s="246" t="s">
        <v>47</v>
      </c>
      <c r="D3" s="246" t="s">
        <v>11</v>
      </c>
      <c r="E3" s="259" t="s">
        <v>12</v>
      </c>
      <c r="F3" s="246" t="s">
        <v>48</v>
      </c>
      <c r="G3" s="276" t="s">
        <v>13</v>
      </c>
      <c r="H3" s="246" t="s">
        <v>14</v>
      </c>
      <c r="I3" s="246" t="s">
        <v>15</v>
      </c>
      <c r="J3" s="246" t="s">
        <v>16</v>
      </c>
      <c r="K3" s="259" t="s">
        <v>17</v>
      </c>
      <c r="L3" s="246" t="s">
        <v>49</v>
      </c>
      <c r="M3" s="262"/>
    </row>
    <row r="4" spans="1:13" ht="12" customHeight="1">
      <c r="A4" s="256"/>
      <c r="B4" s="277"/>
      <c r="C4" s="247"/>
      <c r="D4" s="247"/>
      <c r="E4" s="260"/>
      <c r="F4" s="247"/>
      <c r="G4" s="277"/>
      <c r="H4" s="247"/>
      <c r="I4" s="247"/>
      <c r="J4" s="247"/>
      <c r="K4" s="260"/>
      <c r="L4" s="247"/>
      <c r="M4" s="263"/>
    </row>
    <row r="5" spans="1:13" ht="12" customHeight="1">
      <c r="A5" s="154"/>
      <c r="B5" s="273" t="s">
        <v>69</v>
      </c>
      <c r="C5" s="274"/>
      <c r="D5" s="274"/>
      <c r="E5" s="274"/>
      <c r="F5" s="274"/>
      <c r="G5" s="274"/>
      <c r="H5" s="274"/>
      <c r="I5" s="274"/>
      <c r="J5" s="274"/>
      <c r="K5" s="274"/>
      <c r="L5" s="274"/>
      <c r="M5" s="275"/>
    </row>
    <row r="6" spans="1:13" ht="12" customHeight="1">
      <c r="A6" s="40">
        <v>1970</v>
      </c>
      <c r="B6" s="100">
        <f>Orange!J9</f>
        <v>3.644144546367124</v>
      </c>
      <c r="C6" s="100">
        <f>Grapefruit!J9</f>
        <v>0.5709068802387409</v>
      </c>
      <c r="D6" s="100">
        <v>0.08328984689647728</v>
      </c>
      <c r="E6" s="101">
        <v>0.005592374747975217</v>
      </c>
      <c r="F6" s="100">
        <v>4.303933648250316</v>
      </c>
      <c r="G6" s="100">
        <f>Apple!J9</f>
        <v>0.5367208080490953</v>
      </c>
      <c r="H6" s="100">
        <f>Grape!J9</f>
        <v>0.21797368194550423</v>
      </c>
      <c r="I6" s="100">
        <f>Pineapple!J9</f>
        <v>0.2675010533913349</v>
      </c>
      <c r="J6" s="100" t="s">
        <v>7</v>
      </c>
      <c r="K6" s="101">
        <v>0.13</v>
      </c>
      <c r="L6" s="100">
        <v>1.1521955433859343</v>
      </c>
      <c r="M6" s="100">
        <v>5.456129191636251</v>
      </c>
    </row>
    <row r="7" spans="1:13" ht="12" customHeight="1">
      <c r="A7" s="41">
        <v>1971</v>
      </c>
      <c r="B7" s="102">
        <f>Orange!J10</f>
        <v>3.730363870383048</v>
      </c>
      <c r="C7" s="102">
        <f>Grapefruit!J10</f>
        <v>0.6758132862501088</v>
      </c>
      <c r="D7" s="102">
        <v>0.09469723828620694</v>
      </c>
      <c r="E7" s="103">
        <v>0.007730086309610299</v>
      </c>
      <c r="F7" s="102">
        <v>4.508604481228974</v>
      </c>
      <c r="G7" s="102">
        <f>Apple!J10</f>
        <v>0.5918727651687606</v>
      </c>
      <c r="H7" s="102">
        <f>Grape!J10</f>
        <v>0.3008245760032689</v>
      </c>
      <c r="I7" s="102">
        <f>Pineapple!J10</f>
        <v>0.26269390818048005</v>
      </c>
      <c r="J7" s="102" t="s">
        <v>7</v>
      </c>
      <c r="K7" s="103">
        <v>0.12</v>
      </c>
      <c r="L7" s="102">
        <v>1.2753912493525095</v>
      </c>
      <c r="M7" s="102">
        <v>5.783995730581483</v>
      </c>
    </row>
    <row r="8" spans="1:13" ht="12" customHeight="1">
      <c r="A8" s="41">
        <v>1972</v>
      </c>
      <c r="B8" s="102">
        <f>Orange!J11</f>
        <v>4.06833101758292</v>
      </c>
      <c r="C8" s="102">
        <f>Grapefruit!J11</f>
        <v>0.6692263958557232</v>
      </c>
      <c r="D8" s="102">
        <v>0.09773335822360076</v>
      </c>
      <c r="E8" s="103">
        <v>0.01018586328541957</v>
      </c>
      <c r="F8" s="102">
        <v>4.845476634947664</v>
      </c>
      <c r="G8" s="102">
        <f>Apple!J11</f>
        <v>0.45770562312624946</v>
      </c>
      <c r="H8" s="102">
        <f>Grape!J11</f>
        <v>0.19035516148866424</v>
      </c>
      <c r="I8" s="102">
        <f>Pineapple!J11</f>
        <v>0.24884180260700536</v>
      </c>
      <c r="J8" s="102" t="s">
        <v>7</v>
      </c>
      <c r="K8" s="103">
        <v>0.11</v>
      </c>
      <c r="L8" s="102">
        <v>1.006902587221919</v>
      </c>
      <c r="M8" s="102">
        <v>5.852379222169583</v>
      </c>
    </row>
    <row r="9" spans="1:13" ht="12" customHeight="1">
      <c r="A9" s="41">
        <v>1973</v>
      </c>
      <c r="B9" s="102">
        <f>Orange!J12</f>
        <v>4.100161119172327</v>
      </c>
      <c r="C9" s="102">
        <f>Grapefruit!J12</f>
        <v>0.7148825131988416</v>
      </c>
      <c r="D9" s="102">
        <v>0.1537456027679693</v>
      </c>
      <c r="E9" s="103">
        <v>0.009365594710524444</v>
      </c>
      <c r="F9" s="102">
        <v>4.978154829849663</v>
      </c>
      <c r="G9" s="102">
        <f>Apple!J12</f>
        <v>0.38929962635574406</v>
      </c>
      <c r="H9" s="102">
        <f>Grape!J12</f>
        <v>0.2396502194253361</v>
      </c>
      <c r="I9" s="102">
        <f>Pineapple!J12</f>
        <v>0.20547636642772765</v>
      </c>
      <c r="J9" s="102" t="s">
        <v>7</v>
      </c>
      <c r="K9" s="103">
        <v>0.07</v>
      </c>
      <c r="L9" s="102">
        <v>0.9044262122088078</v>
      </c>
      <c r="M9" s="102">
        <v>5.8825810420584705</v>
      </c>
    </row>
    <row r="10" spans="1:13" ht="12" customHeight="1">
      <c r="A10" s="41">
        <v>1974</v>
      </c>
      <c r="B10" s="102">
        <f>Orange!J13</f>
        <v>4.243028627330759</v>
      </c>
      <c r="C10" s="102">
        <f>Grapefruit!J13</f>
        <v>0.6816521362976753</v>
      </c>
      <c r="D10" s="102">
        <v>0.09041106080814532</v>
      </c>
      <c r="E10" s="103">
        <v>0.008923036462344786</v>
      </c>
      <c r="F10" s="102">
        <v>5.024014860898924</v>
      </c>
      <c r="G10" s="102">
        <f>Apple!J13</f>
        <v>0.49716987895979314</v>
      </c>
      <c r="H10" s="102">
        <f>Grape!J13</f>
        <v>0.2552960181056522</v>
      </c>
      <c r="I10" s="102">
        <f>Pineapple!J13</f>
        <v>0.178506633809359</v>
      </c>
      <c r="J10" s="102" t="s">
        <v>7</v>
      </c>
      <c r="K10" s="103">
        <v>0.1</v>
      </c>
      <c r="L10" s="102">
        <v>1.0309725308748043</v>
      </c>
      <c r="M10" s="102">
        <v>6.054987391773729</v>
      </c>
    </row>
    <row r="11" spans="1:13" ht="12" customHeight="1">
      <c r="A11" s="41">
        <v>1975</v>
      </c>
      <c r="B11" s="102">
        <f>Orange!J14</f>
        <v>4.5822617776346055</v>
      </c>
      <c r="C11" s="102">
        <f>Grapefruit!J14</f>
        <v>0.7084104583770658</v>
      </c>
      <c r="D11" s="102">
        <v>0.24025124342230764</v>
      </c>
      <c r="E11" s="103">
        <v>0.009547250047689724</v>
      </c>
      <c r="F11" s="102">
        <v>5.540470729481669</v>
      </c>
      <c r="G11" s="102">
        <f>Apple!J14</f>
        <v>0.5783881524768414</v>
      </c>
      <c r="H11" s="102">
        <f>Grape!J14</f>
        <v>0.23040812971266464</v>
      </c>
      <c r="I11" s="102">
        <f>Pineapple!J14</f>
        <v>0.20774127784491578</v>
      </c>
      <c r="J11" s="102" t="s">
        <v>7</v>
      </c>
      <c r="K11" s="103">
        <v>0.08</v>
      </c>
      <c r="L11" s="102">
        <v>1.0965375600344218</v>
      </c>
      <c r="M11" s="102">
        <v>6.637008289516091</v>
      </c>
    </row>
    <row r="12" spans="1:13" ht="12" customHeight="1">
      <c r="A12" s="40">
        <v>1976</v>
      </c>
      <c r="B12" s="100">
        <f>Orange!J15</f>
        <v>5.0702460980739374</v>
      </c>
      <c r="C12" s="100">
        <f>Grapefruit!J15</f>
        <v>0.5592718673050586</v>
      </c>
      <c r="D12" s="100">
        <v>0.08893009972592644</v>
      </c>
      <c r="E12" s="101">
        <v>0.007701697413574702</v>
      </c>
      <c r="F12" s="100">
        <v>5.726149762518498</v>
      </c>
      <c r="G12" s="100">
        <f>Apple!J15</f>
        <v>0.5298278956217324</v>
      </c>
      <c r="H12" s="100">
        <f>Grape!J15</f>
        <v>0.22260954043998332</v>
      </c>
      <c r="I12" s="100">
        <f>Pineapple!J15</f>
        <v>0.20571649505813286</v>
      </c>
      <c r="J12" s="100" t="s">
        <v>7</v>
      </c>
      <c r="K12" s="101">
        <v>0.09</v>
      </c>
      <c r="L12" s="100">
        <v>1.0481539311198484</v>
      </c>
      <c r="M12" s="100">
        <v>6.7743036936383465</v>
      </c>
    </row>
    <row r="13" spans="1:13" ht="12" customHeight="1">
      <c r="A13" s="40">
        <v>1977</v>
      </c>
      <c r="B13" s="100">
        <f>Orange!J16</f>
        <v>4.9288070693495305</v>
      </c>
      <c r="C13" s="100">
        <f>Grapefruit!J16</f>
        <v>0.746208513435315</v>
      </c>
      <c r="D13" s="100">
        <v>0.17010790267315753</v>
      </c>
      <c r="E13" s="101">
        <v>0.00728171950779956</v>
      </c>
      <c r="F13" s="100">
        <v>5.852405204965803</v>
      </c>
      <c r="G13" s="100">
        <f>Apple!J16</f>
        <v>0.6630984720251485</v>
      </c>
      <c r="H13" s="100">
        <f>Grape!J16</f>
        <v>0.175626563427402</v>
      </c>
      <c r="I13" s="100">
        <f>Pineapple!J16</f>
        <v>0.2381002940744676</v>
      </c>
      <c r="J13" s="100" t="s">
        <v>7</v>
      </c>
      <c r="K13" s="101">
        <v>0.11</v>
      </c>
      <c r="L13" s="100">
        <v>1.1868253295270181</v>
      </c>
      <c r="M13" s="100">
        <v>7.0392305344928205</v>
      </c>
    </row>
    <row r="14" spans="1:13" ht="12" customHeight="1">
      <c r="A14" s="40">
        <v>1978</v>
      </c>
      <c r="B14" s="100">
        <f>Orange!J17</f>
        <v>4.224462876286604</v>
      </c>
      <c r="C14" s="100">
        <f>Grapefruit!J17</f>
        <v>0.7924287821186069</v>
      </c>
      <c r="D14" s="100">
        <v>0.18125222935112903</v>
      </c>
      <c r="E14" s="101">
        <v>0.0017157537803022438</v>
      </c>
      <c r="F14" s="100">
        <v>5.199859641536642</v>
      </c>
      <c r="G14" s="100">
        <f>Apple!J17</f>
        <v>0.8060232033123079</v>
      </c>
      <c r="H14" s="100">
        <f>Grape!J17</f>
        <v>0.3069574057767953</v>
      </c>
      <c r="I14" s="100">
        <f>Pineapple!J17</f>
        <v>0.24406966776736974</v>
      </c>
      <c r="J14" s="100" t="s">
        <v>7</v>
      </c>
      <c r="K14" s="101">
        <v>0.09</v>
      </c>
      <c r="L14" s="100">
        <v>1.447050276856473</v>
      </c>
      <c r="M14" s="100">
        <v>6.646909918393114</v>
      </c>
    </row>
    <row r="15" spans="1:13" ht="12" customHeight="1">
      <c r="A15" s="40">
        <v>1979</v>
      </c>
      <c r="B15" s="100">
        <f>Orange!J18</f>
        <v>4.375206825670386</v>
      </c>
      <c r="C15" s="100">
        <f>Grapefruit!J18</f>
        <v>0.7607467044981383</v>
      </c>
      <c r="D15" s="100">
        <v>0.09843182275031825</v>
      </c>
      <c r="E15" s="101">
        <v>0.0037343934960802267</v>
      </c>
      <c r="F15" s="100">
        <v>5.238119746414922</v>
      </c>
      <c r="G15" s="100">
        <f>Apple!J18</f>
        <v>0.8964608164146547</v>
      </c>
      <c r="H15" s="100">
        <f>Grape!J18</f>
        <v>0.23247334926491817</v>
      </c>
      <c r="I15" s="100">
        <f>Pineapple!J18</f>
        <v>0.286550038879385</v>
      </c>
      <c r="J15" s="100" t="s">
        <v>7</v>
      </c>
      <c r="K15" s="101">
        <v>0.1</v>
      </c>
      <c r="L15" s="100">
        <v>1.515484204558958</v>
      </c>
      <c r="M15" s="100">
        <v>6.75360395097388</v>
      </c>
    </row>
    <row r="16" spans="1:13" ht="12" customHeight="1">
      <c r="A16" s="40">
        <v>1980</v>
      </c>
      <c r="B16" s="100">
        <f>Orange!J19</f>
        <v>4.840930942418246</v>
      </c>
      <c r="C16" s="100">
        <f>Grapefruit!J19</f>
        <v>0.5774928621779581</v>
      </c>
      <c r="D16" s="100">
        <v>0.1281070076970294</v>
      </c>
      <c r="E16" s="101">
        <v>0.007047882323328225</v>
      </c>
      <c r="F16" s="100">
        <v>5.5535786946165615</v>
      </c>
      <c r="G16" s="100">
        <f>Apple!J19</f>
        <v>1.0960014925966326</v>
      </c>
      <c r="H16" s="100">
        <f>Grape!J19</f>
        <v>0.24992394079446445</v>
      </c>
      <c r="I16" s="100">
        <f>Pineapple!J19</f>
        <v>0.30794522950095</v>
      </c>
      <c r="J16" s="100" t="s">
        <v>7</v>
      </c>
      <c r="K16" s="101">
        <v>0.09</v>
      </c>
      <c r="L16" s="100">
        <v>1.743870662892047</v>
      </c>
      <c r="M16" s="100">
        <v>7.297449357508609</v>
      </c>
    </row>
    <row r="17" spans="1:13" ht="12" customHeight="1">
      <c r="A17" s="41">
        <v>1981</v>
      </c>
      <c r="B17" s="102">
        <f>Orange!J20</f>
        <v>4.654575648473218</v>
      </c>
      <c r="C17" s="102">
        <f>Grapefruit!J20</f>
        <v>0.7189350002832663</v>
      </c>
      <c r="D17" s="102">
        <v>0.25116114913709886</v>
      </c>
      <c r="E17" s="103">
        <v>0.0073033192537685036</v>
      </c>
      <c r="F17" s="102">
        <v>5.631975117147351</v>
      </c>
      <c r="G17" s="102">
        <f>Apple!J20</f>
        <v>0.9697027377255169</v>
      </c>
      <c r="H17" s="102">
        <f>Grape!J20</f>
        <v>0.23846623504511963</v>
      </c>
      <c r="I17" s="102">
        <f>Pineapple!J20</f>
        <v>0.2829428350277867</v>
      </c>
      <c r="J17" s="102" t="s">
        <v>7</v>
      </c>
      <c r="K17" s="103">
        <v>0.09</v>
      </c>
      <c r="L17" s="102">
        <v>1.5811118077984232</v>
      </c>
      <c r="M17" s="102">
        <v>7.213086924945774</v>
      </c>
    </row>
    <row r="18" spans="1:13" ht="12" customHeight="1">
      <c r="A18" s="41">
        <v>1982</v>
      </c>
      <c r="B18" s="102">
        <f>Orange!J21</f>
        <v>4.227398310197358</v>
      </c>
      <c r="C18" s="102">
        <f>Grapefruit!J21</f>
        <v>0.6890974377145987</v>
      </c>
      <c r="D18" s="102">
        <v>0.17803484212029053</v>
      </c>
      <c r="E18" s="103">
        <v>0.009863426156248783</v>
      </c>
      <c r="F18" s="102">
        <v>5.104394016188496</v>
      </c>
      <c r="G18" s="102">
        <f>Apple!J21</f>
        <v>1.22597528952184</v>
      </c>
      <c r="H18" s="102">
        <f>Grape!J21</f>
        <v>0.23924509305605754</v>
      </c>
      <c r="I18" s="102">
        <f>Pineapple!J21</f>
        <v>0.28865765959768236</v>
      </c>
      <c r="J18" s="102" t="s">
        <v>7</v>
      </c>
      <c r="K18" s="103">
        <v>0.1</v>
      </c>
      <c r="L18" s="102">
        <v>1.85387804217558</v>
      </c>
      <c r="M18" s="102">
        <v>6.958272058364076</v>
      </c>
    </row>
    <row r="19" spans="1:13" ht="12" customHeight="1">
      <c r="A19" s="41">
        <v>1983</v>
      </c>
      <c r="B19" s="102">
        <f>Orange!J22</f>
        <v>5.7282134554559825</v>
      </c>
      <c r="C19" s="102">
        <f>Grapefruit!J22</f>
        <v>0.6530371405589029</v>
      </c>
      <c r="D19" s="102">
        <v>0.16753276587719973</v>
      </c>
      <c r="E19" s="103">
        <v>0.010423363420508995</v>
      </c>
      <c r="F19" s="102">
        <v>6.559206725312594</v>
      </c>
      <c r="G19" s="102">
        <f>Apple!J22</f>
        <v>1.3310699876851162</v>
      </c>
      <c r="H19" s="102">
        <f>Grape!J22</f>
        <v>0.3345399766606936</v>
      </c>
      <c r="I19" s="102">
        <f>Pineapple!J22</f>
        <v>0.2794142158222617</v>
      </c>
      <c r="J19" s="102" t="s">
        <v>7</v>
      </c>
      <c r="K19" s="103">
        <v>0.08</v>
      </c>
      <c r="L19" s="102">
        <v>2.0250241801680717</v>
      </c>
      <c r="M19" s="102">
        <v>8.584230905480666</v>
      </c>
    </row>
    <row r="20" spans="1:13" ht="12" customHeight="1">
      <c r="A20" s="41">
        <v>1984</v>
      </c>
      <c r="B20" s="102">
        <f>Orange!J23</f>
        <v>4.780331997356553</v>
      </c>
      <c r="C20" s="102">
        <f>Grapefruit!J23</f>
        <v>0.3336657805039697</v>
      </c>
      <c r="D20" s="102">
        <v>0.1163125942604669</v>
      </c>
      <c r="E20" s="103">
        <v>0.008717632814325468</v>
      </c>
      <c r="F20" s="102">
        <v>5.2390280049353155</v>
      </c>
      <c r="G20" s="102">
        <f>Apple!J23</f>
        <v>1.5475010897041017</v>
      </c>
      <c r="H20" s="102">
        <f>Grape!J23</f>
        <v>0.288055964957248</v>
      </c>
      <c r="I20" s="102">
        <f>Pineapple!J23</f>
        <v>0.2702812392460834</v>
      </c>
      <c r="J20" s="102" t="s">
        <v>7</v>
      </c>
      <c r="K20" s="103">
        <v>0.06</v>
      </c>
      <c r="L20" s="102">
        <v>2.1658382939074334</v>
      </c>
      <c r="M20" s="102">
        <v>7.404866298842749</v>
      </c>
    </row>
    <row r="21" spans="1:13" ht="12" customHeight="1">
      <c r="A21" s="41">
        <v>1985</v>
      </c>
      <c r="B21" s="102">
        <f>Orange!J24</f>
        <v>4.756706283252706</v>
      </c>
      <c r="C21" s="102">
        <f>Grapefruit!J24</f>
        <v>0.606477905221384</v>
      </c>
      <c r="D21" s="102">
        <v>0.14699763757643133</v>
      </c>
      <c r="E21" s="103">
        <v>0.010969629592197688</v>
      </c>
      <c r="F21" s="102">
        <v>5.521151455642719</v>
      </c>
      <c r="G21" s="102">
        <f>Apple!J24</f>
        <v>1.547892247937968</v>
      </c>
      <c r="H21" s="102">
        <f>Grape!J24</f>
        <v>0.23288296356566318</v>
      </c>
      <c r="I21" s="102">
        <f>Pineapple!J24</f>
        <v>0.33887103402581503</v>
      </c>
      <c r="J21" s="102" t="s">
        <v>7</v>
      </c>
      <c r="K21" s="103">
        <v>0.07</v>
      </c>
      <c r="L21" s="102">
        <v>2.1896462455294463</v>
      </c>
      <c r="M21" s="102">
        <v>7.710797701172165</v>
      </c>
    </row>
    <row r="22" spans="1:13" ht="12" customHeight="1">
      <c r="A22" s="40">
        <v>1986</v>
      </c>
      <c r="B22" s="100">
        <f>Orange!J25</f>
        <v>5.088627732742588</v>
      </c>
      <c r="C22" s="100">
        <f>Grapefruit!J25</f>
        <v>0.47815116662801327</v>
      </c>
      <c r="D22" s="100">
        <v>0.10780397516253684</v>
      </c>
      <c r="E22" s="101">
        <v>0.01483265592268338</v>
      </c>
      <c r="F22" s="100">
        <v>5.689415530455822</v>
      </c>
      <c r="G22" s="100">
        <f>Apple!J25</f>
        <v>1.5266557808027106</v>
      </c>
      <c r="H22" s="100">
        <f>Grape!J25</f>
        <v>0.22162064168038684</v>
      </c>
      <c r="I22" s="100">
        <f>Pineapple!J25</f>
        <v>0.3934828832347812</v>
      </c>
      <c r="J22" s="100" t="s">
        <v>7</v>
      </c>
      <c r="K22" s="101">
        <v>0.07</v>
      </c>
      <c r="L22" s="100">
        <v>2.2117593057178784</v>
      </c>
      <c r="M22" s="100">
        <v>7.9011748361737</v>
      </c>
    </row>
    <row r="23" spans="1:13" ht="12" customHeight="1">
      <c r="A23" s="40">
        <v>1987</v>
      </c>
      <c r="B23" s="100">
        <f>Orange!J26</f>
        <v>4.485455930496633</v>
      </c>
      <c r="C23" s="100">
        <f>Grapefruit!J26</f>
        <v>0.6809788743023764</v>
      </c>
      <c r="D23" s="100">
        <v>0.20695691195447175</v>
      </c>
      <c r="E23" s="101">
        <v>0.014479961453197895</v>
      </c>
      <c r="F23" s="100">
        <v>5.387871678206678</v>
      </c>
      <c r="G23" s="100">
        <f>Apple!J26</f>
        <v>1.634339872227553</v>
      </c>
      <c r="H23" s="100">
        <f>Grape!J26</f>
        <v>0.3027125307955147</v>
      </c>
      <c r="I23" s="100">
        <f>Pineapple!J26</f>
        <v>0.42761027824912273</v>
      </c>
      <c r="J23" s="100" t="s">
        <v>7</v>
      </c>
      <c r="K23" s="101">
        <v>0.07</v>
      </c>
      <c r="L23" s="100">
        <v>2.4346626812721905</v>
      </c>
      <c r="M23" s="100">
        <v>7.822534359478869</v>
      </c>
    </row>
    <row r="24" spans="1:13" ht="12" customHeight="1">
      <c r="A24" s="40">
        <v>1988</v>
      </c>
      <c r="B24" s="100">
        <f>Orange!J27</f>
        <v>4.476068318364306</v>
      </c>
      <c r="C24" s="100">
        <f>Grapefruit!J27</f>
        <v>0.3653290305389896</v>
      </c>
      <c r="D24" s="100">
        <v>0.10287830609760598</v>
      </c>
      <c r="E24" s="101">
        <v>0.007237084035232252</v>
      </c>
      <c r="F24" s="100">
        <v>4.951512739036135</v>
      </c>
      <c r="G24" s="100">
        <f>Apple!J27</f>
        <v>1.610105396185222</v>
      </c>
      <c r="H24" s="100">
        <f>Grape!J27</f>
        <v>0.26861643365212867</v>
      </c>
      <c r="I24" s="100">
        <f>Pineapple!J27</f>
        <v>0.4260824786446877</v>
      </c>
      <c r="J24" s="100" t="s">
        <v>7</v>
      </c>
      <c r="K24" s="101">
        <v>0.06</v>
      </c>
      <c r="L24" s="100">
        <v>2.3648043084820385</v>
      </c>
      <c r="M24" s="100">
        <v>7.316317047518173</v>
      </c>
    </row>
    <row r="25" spans="1:13" ht="12" customHeight="1">
      <c r="A25" s="40">
        <v>1989</v>
      </c>
      <c r="B25" s="100">
        <f>Orange!J28</f>
        <v>4.595399266243305</v>
      </c>
      <c r="C25" s="100">
        <f>Grapefruit!J28</f>
        <v>0.5998907498479283</v>
      </c>
      <c r="D25" s="100">
        <v>0.10512816378582103</v>
      </c>
      <c r="E25" s="101">
        <v>0.009345019169536683</v>
      </c>
      <c r="F25" s="100">
        <v>5.309763199046591</v>
      </c>
      <c r="G25" s="100">
        <f>Apple!J28</f>
        <v>1.4672967162691966</v>
      </c>
      <c r="H25" s="100">
        <f>Grape!J28</f>
        <v>0.3065529162803973</v>
      </c>
      <c r="I25" s="100">
        <f>Pineapple!J28</f>
        <v>0.44318832315589873</v>
      </c>
      <c r="J25" s="100">
        <v>0.14593981064687314</v>
      </c>
      <c r="K25" s="101">
        <v>0.03920491172787373</v>
      </c>
      <c r="L25" s="100">
        <v>2.4021826780802393</v>
      </c>
      <c r="M25" s="100">
        <v>7.71194587712683</v>
      </c>
    </row>
    <row r="26" spans="1:13" ht="12" customHeight="1">
      <c r="A26" s="40">
        <v>1990</v>
      </c>
      <c r="B26" s="100">
        <f>Orange!J29</f>
        <v>3.6324197883374723</v>
      </c>
      <c r="C26" s="100">
        <f>Grapefruit!J29</f>
        <v>0.9084795353163803</v>
      </c>
      <c r="D26" s="100">
        <v>0.139658600734339</v>
      </c>
      <c r="E26" s="101">
        <v>0.021801583694939657</v>
      </c>
      <c r="F26" s="100">
        <v>4.702359508083131</v>
      </c>
      <c r="G26" s="100">
        <f>Apple!J29</f>
        <v>1.7438285630790227</v>
      </c>
      <c r="H26" s="100">
        <f>Grape!J29</f>
        <v>0.2839177442530461</v>
      </c>
      <c r="I26" s="100">
        <f>Pineapple!J29</f>
        <v>0.49638199420836304</v>
      </c>
      <c r="J26" s="100">
        <v>0.13974843991998875</v>
      </c>
      <c r="K26" s="101">
        <v>0.039785291238566466</v>
      </c>
      <c r="L26" s="100">
        <v>2.703662032698987</v>
      </c>
      <c r="M26" s="100">
        <v>7.406021540782118</v>
      </c>
    </row>
    <row r="27" spans="1:13" ht="12" customHeight="1">
      <c r="A27" s="41">
        <v>1991</v>
      </c>
      <c r="B27" s="102">
        <f>Orange!J30</f>
        <v>4.579556235778841</v>
      </c>
      <c r="C27" s="102">
        <f>Grapefruit!J30</f>
        <v>0.519996579454591</v>
      </c>
      <c r="D27" s="102">
        <v>0.1338399056727368</v>
      </c>
      <c r="E27" s="103">
        <v>0.017959815633076474</v>
      </c>
      <c r="F27" s="102">
        <v>5.251352536539246</v>
      </c>
      <c r="G27" s="102">
        <f>Apple!J30</f>
        <v>1.5292648746074657</v>
      </c>
      <c r="H27" s="102">
        <f>Grape!J30</f>
        <v>0.3561724847107618</v>
      </c>
      <c r="I27" s="102">
        <f>Pineapple!J30</f>
        <v>0.5003163230823481</v>
      </c>
      <c r="J27" s="102">
        <v>0.16900768646129938</v>
      </c>
      <c r="K27" s="103">
        <v>0.03517869602509482</v>
      </c>
      <c r="L27" s="102">
        <v>2.58994006488697</v>
      </c>
      <c r="M27" s="102">
        <v>7.841292601426216</v>
      </c>
    </row>
    <row r="28" spans="1:13" ht="12" customHeight="1">
      <c r="A28" s="41">
        <v>1992</v>
      </c>
      <c r="B28" s="102">
        <f>Orange!J31</f>
        <v>4.266132533499121</v>
      </c>
      <c r="C28" s="102">
        <f>Grapefruit!J31</f>
        <v>0.40301910811046193</v>
      </c>
      <c r="D28" s="102">
        <v>0.12350410243952134</v>
      </c>
      <c r="E28" s="103">
        <v>0.014706559984953804</v>
      </c>
      <c r="F28" s="102">
        <v>4.807362304034058</v>
      </c>
      <c r="G28" s="102">
        <f>Apple!J31</f>
        <v>1.580105323375677</v>
      </c>
      <c r="H28" s="102">
        <f>Grape!J31</f>
        <v>0.3827994185005525</v>
      </c>
      <c r="I28" s="102">
        <f>Pineapple!J31</f>
        <v>0.4725015234348908</v>
      </c>
      <c r="J28" s="102">
        <v>0.16440341810772918</v>
      </c>
      <c r="K28" s="103">
        <v>0.03236036807796709</v>
      </c>
      <c r="L28" s="102">
        <v>2.6321700514968165</v>
      </c>
      <c r="M28" s="102">
        <v>7.439532355530874</v>
      </c>
    </row>
    <row r="29" spans="1:13" ht="12" customHeight="1">
      <c r="A29" s="41">
        <v>1993</v>
      </c>
      <c r="B29" s="102">
        <f>Orange!J32</f>
        <v>5.142344109667167</v>
      </c>
      <c r="C29" s="102">
        <f>Grapefruit!J32</f>
        <v>0.5160796590600498</v>
      </c>
      <c r="D29" s="102">
        <v>0.16761258548239324</v>
      </c>
      <c r="E29" s="103">
        <v>0.007390936256905277</v>
      </c>
      <c r="F29" s="102">
        <v>5.833427290466515</v>
      </c>
      <c r="G29" s="102">
        <f>Apple!J32</f>
        <v>1.7978189184278583</v>
      </c>
      <c r="H29" s="102">
        <f>Grape!J32</f>
        <v>0.3502635078942699</v>
      </c>
      <c r="I29" s="102">
        <f>Pineapple!J32</f>
        <v>0.4127605617567386</v>
      </c>
      <c r="J29" s="102">
        <v>0.14848085783132747</v>
      </c>
      <c r="K29" s="103">
        <v>0.0409971071743466</v>
      </c>
      <c r="L29" s="102">
        <v>2.750320953084541</v>
      </c>
      <c r="M29" s="102">
        <v>8.583748243551057</v>
      </c>
    </row>
    <row r="30" spans="1:13" ht="12" customHeight="1">
      <c r="A30" s="41">
        <v>1994</v>
      </c>
      <c r="B30" s="102">
        <f>Orange!J33</f>
        <v>5.18694535731221</v>
      </c>
      <c r="C30" s="102">
        <f>Grapefruit!J33</f>
        <v>0.6186955387274927</v>
      </c>
      <c r="D30" s="102">
        <v>0.1820437310771651</v>
      </c>
      <c r="E30" s="103">
        <v>0.008847009953458893</v>
      </c>
      <c r="F30" s="102">
        <v>5.996531637070326</v>
      </c>
      <c r="G30" s="102">
        <f>Apple!J33</f>
        <v>1.7921532993024563</v>
      </c>
      <c r="H30" s="102">
        <f>Grape!J33</f>
        <v>0.2892374371157773</v>
      </c>
      <c r="I30" s="102">
        <f>Pineapple!J33</f>
        <v>0.3483768353603912</v>
      </c>
      <c r="J30" s="102">
        <v>0.18639191126680604</v>
      </c>
      <c r="K30" s="103">
        <v>0.04048922375429391</v>
      </c>
      <c r="L30" s="102">
        <v>2.6566487067997246</v>
      </c>
      <c r="M30" s="102">
        <v>8.653180343870051</v>
      </c>
    </row>
    <row r="31" spans="1:13" ht="12" customHeight="1">
      <c r="A31" s="41">
        <v>1995</v>
      </c>
      <c r="B31" s="102">
        <f>Orange!J34</f>
        <v>4.697889302388897</v>
      </c>
      <c r="C31" s="102">
        <f>Grapefruit!J34</f>
        <v>0.5888560291592665</v>
      </c>
      <c r="D31" s="102">
        <v>0.12321296086687496</v>
      </c>
      <c r="E31" s="103">
        <v>0.019324187682045246</v>
      </c>
      <c r="F31" s="102">
        <v>5.429282480097084</v>
      </c>
      <c r="G31" s="102">
        <f>Apple!J34</f>
        <v>1.5916803750823765</v>
      </c>
      <c r="H31" s="102">
        <f>Grape!J34</f>
        <v>0.45432970992123434</v>
      </c>
      <c r="I31" s="102">
        <f>Pineapple!J34</f>
        <v>0.3816969728800969</v>
      </c>
      <c r="J31" s="102">
        <v>0.16340934411481306</v>
      </c>
      <c r="K31" s="103">
        <v>0.03594041879510182</v>
      </c>
      <c r="L31" s="102">
        <v>2.6270568207936225</v>
      </c>
      <c r="M31" s="102">
        <v>8.056339300890706</v>
      </c>
    </row>
    <row r="32" spans="1:13" ht="12" customHeight="1">
      <c r="A32" s="40">
        <v>1996</v>
      </c>
      <c r="B32" s="100">
        <f>Orange!J35</f>
        <v>5.234407980244342</v>
      </c>
      <c r="C32" s="100">
        <f>Grapefruit!J35</f>
        <v>0.5578677826748563</v>
      </c>
      <c r="D32" s="100">
        <v>0.15449617566222018</v>
      </c>
      <c r="E32" s="101">
        <v>0.010716499285850136</v>
      </c>
      <c r="F32" s="100">
        <v>5.957488437867268</v>
      </c>
      <c r="G32" s="100">
        <f>Apple!J35</f>
        <v>1.7133306731406306</v>
      </c>
      <c r="H32" s="100">
        <f>Grape!J35</f>
        <v>0.38005825076169764</v>
      </c>
      <c r="I32" s="100">
        <f>Pineapple!J35</f>
        <v>0.38056936888829557</v>
      </c>
      <c r="J32" s="100">
        <v>0.17424150236858274</v>
      </c>
      <c r="K32" s="101">
        <v>0.03262968378099735</v>
      </c>
      <c r="L32" s="100">
        <v>2.680829478940203</v>
      </c>
      <c r="M32" s="100">
        <v>8.638317916807472</v>
      </c>
    </row>
    <row r="33" spans="1:13" ht="12" customHeight="1">
      <c r="A33" s="40">
        <v>1997</v>
      </c>
      <c r="B33" s="100">
        <f>Orange!J36</f>
        <v>5.058734271315489</v>
      </c>
      <c r="C33" s="100">
        <f>Grapefruit!J36</f>
        <v>0.5549804337060694</v>
      </c>
      <c r="D33" s="100">
        <v>0.1612431014150943</v>
      </c>
      <c r="E33" s="101">
        <v>0.01851179245283019</v>
      </c>
      <c r="F33" s="100">
        <v>5.793469598889482</v>
      </c>
      <c r="G33" s="100">
        <f>Apple!J36</f>
        <v>1.556557095125786</v>
      </c>
      <c r="H33" s="100">
        <f>Grape!J36</f>
        <v>0.4052111251072041</v>
      </c>
      <c r="I33" s="100">
        <f>Pineapple!J36</f>
        <v>0.34415122823474237</v>
      </c>
      <c r="J33" s="100">
        <v>0.20039438105241456</v>
      </c>
      <c r="K33" s="101">
        <v>0.028975827606810212</v>
      </c>
      <c r="L33" s="100">
        <v>2.5352896571269574</v>
      </c>
      <c r="M33" s="100">
        <v>8.32875925601644</v>
      </c>
    </row>
    <row r="34" spans="1:13" ht="12" customHeight="1">
      <c r="A34" s="40">
        <v>1998</v>
      </c>
      <c r="B34" s="100">
        <f>Orange!J37</f>
        <v>6.140068183927281</v>
      </c>
      <c r="C34" s="100">
        <f>Grapefruit!J37</f>
        <v>0.6018327800146438</v>
      </c>
      <c r="D34" s="100">
        <v>0.16570179444043903</v>
      </c>
      <c r="E34" s="101">
        <v>0.008687596950033865</v>
      </c>
      <c r="F34" s="100">
        <v>6.916290355332397</v>
      </c>
      <c r="G34" s="100">
        <f>Apple!J37</f>
        <v>1.8127833562736233</v>
      </c>
      <c r="H34" s="100">
        <f>Grape!J37</f>
        <v>0.2741874284564198</v>
      </c>
      <c r="I34" s="100">
        <f>Pineapple!J37</f>
        <v>0.2866450573130761</v>
      </c>
      <c r="J34" s="100">
        <v>0.20669271223730548</v>
      </c>
      <c r="K34" s="101">
        <v>0.028635694116042457</v>
      </c>
      <c r="L34" s="100">
        <v>2.608944248396467</v>
      </c>
      <c r="M34" s="100">
        <v>9.525234603728865</v>
      </c>
    </row>
    <row r="35" spans="1:13" ht="12" customHeight="1">
      <c r="A35" s="40">
        <v>1999</v>
      </c>
      <c r="B35" s="100">
        <f>Orange!J38</f>
        <v>5.097212203693204</v>
      </c>
      <c r="C35" s="100">
        <f>Grapefruit!J38</f>
        <v>0.5806121170220098</v>
      </c>
      <c r="D35" s="100">
        <v>0.11575350084596275</v>
      </c>
      <c r="E35" s="101">
        <v>0.008223395370603693</v>
      </c>
      <c r="F35" s="100">
        <v>5.80180121693178</v>
      </c>
      <c r="G35" s="100">
        <f>Apple!J38</f>
        <v>1.8007335745227209</v>
      </c>
      <c r="H35" s="100">
        <f>Grape!J38</f>
        <v>0.43727740183068303</v>
      </c>
      <c r="I35" s="100">
        <f>Pineapple!J38</f>
        <v>0.32450062120696754</v>
      </c>
      <c r="J35" s="100">
        <v>0.23481238267503696</v>
      </c>
      <c r="K35" s="101">
        <v>0.026815032530615648</v>
      </c>
      <c r="L35" s="100">
        <v>2.824139012766024</v>
      </c>
      <c r="M35" s="100">
        <v>8.625940229697804</v>
      </c>
    </row>
    <row r="36" spans="1:13" ht="12" customHeight="1">
      <c r="A36" s="40">
        <v>2000</v>
      </c>
      <c r="B36" s="100">
        <f>Orange!J39</f>
        <v>5.570463706966734</v>
      </c>
      <c r="C36" s="100">
        <f>Grapefruit!J39</f>
        <v>0.5260538875036176</v>
      </c>
      <c r="D36" s="100">
        <v>0.15022567051990207</v>
      </c>
      <c r="E36" s="101">
        <v>0.01899699618472752</v>
      </c>
      <c r="F36" s="100">
        <v>6.26574026117498</v>
      </c>
      <c r="G36" s="100">
        <f>Apple!J39</f>
        <v>1.7994853344532389</v>
      </c>
      <c r="H36" s="100">
        <f>Grape!J39</f>
        <v>0.34132675259226286</v>
      </c>
      <c r="I36" s="100">
        <f>Pineapple!J39</f>
        <v>0.30330750925155375</v>
      </c>
      <c r="J36" s="100">
        <v>0.20001163046031173</v>
      </c>
      <c r="K36" s="101">
        <v>0.023800061180996673</v>
      </c>
      <c r="L36" s="100">
        <v>2.667931287938364</v>
      </c>
      <c r="M36" s="100">
        <v>8.933671549113345</v>
      </c>
    </row>
    <row r="37" spans="1:13" ht="12" customHeight="1">
      <c r="A37" s="41">
        <v>2001</v>
      </c>
      <c r="B37" s="102">
        <f>Orange!J40</f>
        <v>5.140819227204154</v>
      </c>
      <c r="C37" s="102">
        <f>Grapefruit!J40</f>
        <v>0.5430428860416777</v>
      </c>
      <c r="D37" s="102">
        <v>0.20163719456835652</v>
      </c>
      <c r="E37" s="103">
        <v>0.02094351078017986</v>
      </c>
      <c r="F37" s="102">
        <v>5.9064428185943685</v>
      </c>
      <c r="G37" s="102">
        <f>Apple!J40</f>
        <v>1.7917662699937524</v>
      </c>
      <c r="H37" s="102">
        <f>Grape!J40</f>
        <v>0.33091928445750535</v>
      </c>
      <c r="I37" s="102">
        <f>Pineapple!J40</f>
        <v>0.3103030647622114</v>
      </c>
      <c r="J37" s="102">
        <v>0.16893217587646167</v>
      </c>
      <c r="K37" s="103">
        <v>0.0269399709402494</v>
      </c>
      <c r="L37" s="102">
        <v>2.6288607660301806</v>
      </c>
      <c r="M37" s="102">
        <v>8.535303584624549</v>
      </c>
    </row>
    <row r="38" spans="1:13" ht="12" customHeight="1">
      <c r="A38" s="41">
        <v>2002</v>
      </c>
      <c r="B38" s="102">
        <f>Orange!J41</f>
        <v>5.038116060389376</v>
      </c>
      <c r="C38" s="102">
        <f>Grapefruit!J41</f>
        <v>0.47039638647131204</v>
      </c>
      <c r="D38" s="102">
        <v>0.12683947943906632</v>
      </c>
      <c r="E38" s="103">
        <v>0.013385517667199722</v>
      </c>
      <c r="F38" s="102">
        <v>5.6487374439669535</v>
      </c>
      <c r="G38" s="102">
        <f>Apple!J41</f>
        <v>1.8048838031886743</v>
      </c>
      <c r="H38" s="102">
        <f>Grape!J41</f>
        <v>0.36801421550185404</v>
      </c>
      <c r="I38" s="102">
        <f>Pineapple!J41</f>
        <v>0.31996211878692005</v>
      </c>
      <c r="J38" s="102">
        <v>0.20995142031802033</v>
      </c>
      <c r="K38" s="103">
        <v>0.023173063324089777</v>
      </c>
      <c r="L38" s="102">
        <v>2.7259846211195584</v>
      </c>
      <c r="M38" s="102">
        <v>8.374722065086512</v>
      </c>
    </row>
    <row r="39" spans="1:13" ht="12" customHeight="1">
      <c r="A39" s="41">
        <v>2003</v>
      </c>
      <c r="B39" s="102">
        <f>Orange!J42</f>
        <v>4.880325587240515</v>
      </c>
      <c r="C39" s="102">
        <f>Grapefruit!J42</f>
        <v>0.3944759697197383</v>
      </c>
      <c r="D39" s="102">
        <v>0.20595776813982153</v>
      </c>
      <c r="E39" s="103">
        <v>0.01186779541377834</v>
      </c>
      <c r="F39" s="102">
        <v>5.492627120513853</v>
      </c>
      <c r="G39" s="102">
        <f>Apple!J42</f>
        <v>1.9453722270957126</v>
      </c>
      <c r="H39" s="102">
        <f>Grape!J42</f>
        <v>0.40352430806422956</v>
      </c>
      <c r="I39" s="102">
        <f>Pineapple!J42</f>
        <v>0.3353108373693917</v>
      </c>
      <c r="J39" s="102">
        <v>0.22947369388240038</v>
      </c>
      <c r="K39" s="103">
        <v>0.027174425538826246</v>
      </c>
      <c r="L39" s="102">
        <v>2.9408554919505607</v>
      </c>
      <c r="M39" s="102">
        <v>8.433482612464413</v>
      </c>
    </row>
    <row r="40" spans="1:13" ht="12" customHeight="1">
      <c r="A40" s="41">
        <v>2004</v>
      </c>
      <c r="B40" s="102">
        <f>Orange!J43</f>
        <v>4.9429072095938675</v>
      </c>
      <c r="C40" s="102">
        <f>Grapefruit!J43</f>
        <v>0.384451942849345</v>
      </c>
      <c r="D40" s="102">
        <v>0.12936917085549496</v>
      </c>
      <c r="E40" s="103">
        <v>0.026302390459913175</v>
      </c>
      <c r="F40" s="102">
        <v>5.4830307137586205</v>
      </c>
      <c r="G40" s="102">
        <f>Apple!J43</f>
        <v>2.1264766668689306</v>
      </c>
      <c r="H40" s="102">
        <f>Grape!J43</f>
        <v>0.38427586125617036</v>
      </c>
      <c r="I40" s="102">
        <f>Pineapple!J43</f>
        <v>0.26782518563614716</v>
      </c>
      <c r="J40" s="102">
        <v>0.22622804309592</v>
      </c>
      <c r="K40" s="103">
        <v>0.02942334156040586</v>
      </c>
      <c r="L40" s="102">
        <v>3.034229098417574</v>
      </c>
      <c r="M40" s="102">
        <v>8.517259812176194</v>
      </c>
    </row>
    <row r="41" spans="1:13" ht="12" customHeight="1">
      <c r="A41" s="41">
        <v>2005</v>
      </c>
      <c r="B41" s="102">
        <f>Orange!J44</f>
        <v>4.75427354980454</v>
      </c>
      <c r="C41" s="102">
        <f>Grapefruit!J44</f>
        <v>0.23104041048881432</v>
      </c>
      <c r="D41" s="102">
        <v>0.1634033249717456</v>
      </c>
      <c r="E41" s="103">
        <v>0.02582867674834859</v>
      </c>
      <c r="F41" s="102">
        <v>5.174545962013449</v>
      </c>
      <c r="G41" s="102">
        <f>Apple!J44</f>
        <v>1.8722375512628813</v>
      </c>
      <c r="H41" s="102">
        <f>Grape!J44</f>
        <v>0.5122725133506408</v>
      </c>
      <c r="I41" s="102">
        <f>Pineapple!J44</f>
        <v>0.256729806764539</v>
      </c>
      <c r="J41" s="102">
        <v>0.22561883927655846</v>
      </c>
      <c r="K41" s="103">
        <v>0.03217997961034311</v>
      </c>
      <c r="L41" s="102">
        <v>2.899038690264963</v>
      </c>
      <c r="M41" s="102">
        <v>8.073584652278411</v>
      </c>
    </row>
    <row r="42" spans="1:13" ht="12" customHeight="1">
      <c r="A42" s="40">
        <v>2006</v>
      </c>
      <c r="B42" s="100">
        <f>Orange!J45</f>
        <v>4.387921593741601</v>
      </c>
      <c r="C42" s="100">
        <f>Grapefruit!J45</f>
        <v>0.20466162731121304</v>
      </c>
      <c r="D42" s="100">
        <v>0.14514568999365243</v>
      </c>
      <c r="E42" s="101">
        <v>0.031078963228188795</v>
      </c>
      <c r="F42" s="100">
        <v>4.768807874274656</v>
      </c>
      <c r="G42" s="100">
        <f>Apple!J45</f>
        <v>2.218923202035673</v>
      </c>
      <c r="H42" s="100">
        <f>Grape!J45</f>
        <v>0.4435683326247917</v>
      </c>
      <c r="I42" s="100">
        <f>Pineapple!J45</f>
        <v>0.2665445612827536</v>
      </c>
      <c r="J42" s="100">
        <v>0.24602254607060778</v>
      </c>
      <c r="K42" s="101">
        <v>0.032466310863730814</v>
      </c>
      <c r="L42" s="100">
        <v>3.2075249528775567</v>
      </c>
      <c r="M42" s="100">
        <v>7.976332827152213</v>
      </c>
    </row>
    <row r="43" spans="1:13" ht="12" customHeight="1">
      <c r="A43" s="40">
        <v>2007</v>
      </c>
      <c r="B43" s="100">
        <f>Orange!J46</f>
        <v>4.133713630585197</v>
      </c>
      <c r="C43" s="100">
        <f>Grapefruit!J46</f>
        <v>0.28573019606219136</v>
      </c>
      <c r="D43" s="100">
        <v>0.13907265121419274</v>
      </c>
      <c r="E43" s="101">
        <v>0.021969519561442746</v>
      </c>
      <c r="F43" s="100">
        <v>4.580485997423024</v>
      </c>
      <c r="G43" s="100">
        <f>Apple!J46</f>
        <v>2.283596617106028</v>
      </c>
      <c r="H43" s="100">
        <f>Grape!J46</f>
        <v>0.5626387838778152</v>
      </c>
      <c r="I43" s="100">
        <f>Pineapple!J46</f>
        <v>0.21593191786317126</v>
      </c>
      <c r="J43" s="100">
        <v>0.23339876089090866</v>
      </c>
      <c r="K43" s="101">
        <v>0.04202831219348237</v>
      </c>
      <c r="L43" s="100">
        <v>3.3375943919314053</v>
      </c>
      <c r="M43" s="100">
        <v>7.918080389354429</v>
      </c>
    </row>
    <row r="44" spans="1:13" ht="12" customHeight="1">
      <c r="A44" s="40">
        <v>2008</v>
      </c>
      <c r="B44" s="100">
        <f>Orange!J47</f>
        <v>3.7814623303521384</v>
      </c>
      <c r="C44" s="100">
        <f>Grapefruit!J47</f>
        <v>0.3003688898130827</v>
      </c>
      <c r="D44" s="100">
        <v>0.1231449273656174</v>
      </c>
      <c r="E44" s="101">
        <v>0.028073894991674793</v>
      </c>
      <c r="F44" s="100">
        <v>4.233050042522513</v>
      </c>
      <c r="G44" s="100">
        <f>Apple!J47</f>
        <v>2.1057677203359155</v>
      </c>
      <c r="H44" s="100">
        <f>Grape!J47</f>
        <v>0.45337047644459083</v>
      </c>
      <c r="I44" s="100">
        <f>Pineapple!J47</f>
        <v>0.2684352853891207</v>
      </c>
      <c r="J44" s="100">
        <v>0.2705664413580885</v>
      </c>
      <c r="K44" s="101">
        <v>0.039165114313670014</v>
      </c>
      <c r="L44" s="100">
        <v>3.1373050378413856</v>
      </c>
      <c r="M44" s="100">
        <v>7.370355080363899</v>
      </c>
    </row>
    <row r="45" spans="1:13" ht="12" customHeight="1">
      <c r="A45" s="40">
        <v>2009</v>
      </c>
      <c r="B45" s="100">
        <f>Orange!J48</f>
        <v>3.9700694336891815</v>
      </c>
      <c r="C45" s="100">
        <f>Grapefruit!J48</f>
        <v>0.2630908127054927</v>
      </c>
      <c r="D45" s="100">
        <v>0.16259083217297995</v>
      </c>
      <c r="E45" s="101">
        <v>0.04065779876698667</v>
      </c>
      <c r="F45" s="100">
        <v>4.436408877334641</v>
      </c>
      <c r="G45" s="100">
        <f>Apple!J48</f>
        <v>2.0945702885214765</v>
      </c>
      <c r="H45" s="100">
        <f>Grape!J48</f>
        <v>0.3788756712919738</v>
      </c>
      <c r="I45" s="100">
        <f>Pineapple!J48</f>
        <v>0.26989046423671526</v>
      </c>
      <c r="J45" s="100">
        <v>0.24016789962986526</v>
      </c>
      <c r="K45" s="101">
        <v>0.031150080509819735</v>
      </c>
      <c r="L45" s="100">
        <v>3.0146544041898506</v>
      </c>
      <c r="M45" s="100">
        <v>7.451063281524491</v>
      </c>
    </row>
    <row r="46" spans="1:13" ht="12" customHeight="1">
      <c r="A46" s="40">
        <v>2010</v>
      </c>
      <c r="B46" s="100">
        <f>Orange!J49</f>
        <v>3.6912457740379017</v>
      </c>
      <c r="C46" s="100">
        <f>Grapefruit!J49</f>
        <v>0.2181670830063699</v>
      </c>
      <c r="D46" s="100">
        <v>0.15204593285003135</v>
      </c>
      <c r="E46" s="101">
        <v>0.036202967922522755</v>
      </c>
      <c r="F46" s="100">
        <v>4.097661757816826</v>
      </c>
      <c r="G46" s="100">
        <f>Apple!J49</f>
        <v>2.21299335704546</v>
      </c>
      <c r="H46" s="100">
        <f>Grape!J49</f>
        <v>0.37227853032166786</v>
      </c>
      <c r="I46" s="100">
        <f>Pineapple!J49</f>
        <v>0.2143285214819559</v>
      </c>
      <c r="J46" s="100">
        <v>0.23407204077756824</v>
      </c>
      <c r="K46" s="101">
        <v>0.03255040508371079</v>
      </c>
      <c r="L46" s="100">
        <v>3.0662228547103627</v>
      </c>
      <c r="M46" s="100">
        <v>7.1638846125271884</v>
      </c>
    </row>
    <row r="47" spans="1:13" ht="12" customHeight="1">
      <c r="A47" s="41">
        <v>2011</v>
      </c>
      <c r="B47" s="102">
        <f>Orange!J50</f>
        <v>3.6549534249322515</v>
      </c>
      <c r="C47" s="102">
        <f>Grapefruit!J50</f>
        <v>0.24494349239029103</v>
      </c>
      <c r="D47" s="102">
        <v>0.19703956512686557</v>
      </c>
      <c r="E47" s="103">
        <v>0.039662222298862654</v>
      </c>
      <c r="F47" s="102">
        <v>4.136598704748271</v>
      </c>
      <c r="G47" s="102">
        <f>Apple!J50</f>
        <v>1.7305846970455367</v>
      </c>
      <c r="H47" s="102">
        <f>Grape!J50</f>
        <v>0.42379763698327205</v>
      </c>
      <c r="I47" s="102">
        <f>Pineapple!J50</f>
        <v>0.22975511423689102</v>
      </c>
      <c r="J47" s="102">
        <v>0.2629406784549903</v>
      </c>
      <c r="K47" s="103">
        <v>0.025859535647351696</v>
      </c>
      <c r="L47" s="102">
        <v>2.672937662368042</v>
      </c>
      <c r="M47" s="102">
        <v>6.809536367116312</v>
      </c>
    </row>
    <row r="48" spans="1:13" ht="12" customHeight="1">
      <c r="A48" s="41">
        <v>2012</v>
      </c>
      <c r="B48" s="102">
        <f>Orange!J51</f>
        <v>3.0909673054327254</v>
      </c>
      <c r="C48" s="102">
        <f>Grapefruit!J51</f>
        <v>0.18860156066867534</v>
      </c>
      <c r="D48" s="102">
        <v>0.15299751042309606</v>
      </c>
      <c r="E48" s="103">
        <v>0.04449705190321302</v>
      </c>
      <c r="F48" s="102">
        <v>3.4770634284277095</v>
      </c>
      <c r="G48" s="102">
        <f>Apple!J51</f>
        <v>1.8888472942568797</v>
      </c>
      <c r="H48" s="102">
        <f>Grape!J51</f>
        <v>0.3397117316971208</v>
      </c>
      <c r="I48" s="102">
        <f>Pineapple!J51</f>
        <v>0.21218387205339642</v>
      </c>
      <c r="J48" s="102">
        <v>0.28599302244294256</v>
      </c>
      <c r="K48" s="103">
        <v>0.020386475741001716</v>
      </c>
      <c r="L48" s="102">
        <v>2.747122396191341</v>
      </c>
      <c r="M48" s="102">
        <v>6.224185824619051</v>
      </c>
    </row>
    <row r="49" spans="1:13" ht="12" customHeight="1">
      <c r="A49" s="41">
        <v>2013</v>
      </c>
      <c r="B49" s="102">
        <f>Orange!J52</f>
        <v>3.2375071342417736</v>
      </c>
      <c r="C49" s="102">
        <f>Grapefruit!J52</f>
        <v>0.20640012935792196</v>
      </c>
      <c r="D49" s="102">
        <v>0.17492378081846266</v>
      </c>
      <c r="E49" s="103">
        <v>0.03911556498076198</v>
      </c>
      <c r="F49" s="102">
        <v>3.65794660939892</v>
      </c>
      <c r="G49" s="102">
        <f>Apple!J52</f>
        <v>1.788020267754035</v>
      </c>
      <c r="H49" s="102">
        <f>Grape!J52</f>
        <v>0.4334388677410362</v>
      </c>
      <c r="I49" s="102">
        <f>Pineapple!J52</f>
        <v>0.20904876117994317</v>
      </c>
      <c r="J49" s="102">
        <v>0.30909960450110013</v>
      </c>
      <c r="K49" s="103">
        <v>0.019492810992696716</v>
      </c>
      <c r="L49" s="102">
        <v>2.7591003121688114</v>
      </c>
      <c r="M49" s="102">
        <v>6.4170469215677315</v>
      </c>
    </row>
    <row r="50" spans="1:13" ht="12" customHeight="1">
      <c r="A50" s="41">
        <v>2014</v>
      </c>
      <c r="B50" s="102">
        <f>Orange!J53</f>
        <v>3.0572691118301467</v>
      </c>
      <c r="C50" s="102">
        <f>Grapefruit!J53</f>
        <v>0.17554032275273238</v>
      </c>
      <c r="D50" s="102">
        <v>0.14360151911566574</v>
      </c>
      <c r="E50" s="103">
        <v>0.03624238207499171</v>
      </c>
      <c r="F50" s="102">
        <v>3.4126533357735367</v>
      </c>
      <c r="G50" s="102">
        <f>Apple!J53</f>
        <v>1.7264633153351152</v>
      </c>
      <c r="H50" s="102">
        <f>Grape!J53</f>
        <v>0.43817816789153385</v>
      </c>
      <c r="I50" s="102">
        <f>Pineapple!J53</f>
        <v>0.21017806554777319</v>
      </c>
      <c r="J50" s="102">
        <v>0.286272517450212</v>
      </c>
      <c r="K50" s="103">
        <v>0.023410402597277846</v>
      </c>
      <c r="L50" s="102">
        <v>2.684502468821912</v>
      </c>
      <c r="M50" s="102">
        <v>6.097155804595449</v>
      </c>
    </row>
    <row r="51" spans="1:13" ht="12" customHeight="1">
      <c r="A51" s="41">
        <v>2015</v>
      </c>
      <c r="B51" s="102">
        <f>Orange!J54</f>
        <v>2.830835063262819</v>
      </c>
      <c r="C51" s="102">
        <f>Grapefruit!J54</f>
        <v>0.13639862666113448</v>
      </c>
      <c r="D51" s="102">
        <v>0.2013119901408298</v>
      </c>
      <c r="E51" s="103">
        <v>0.036571098143685914</v>
      </c>
      <c r="F51" s="102">
        <v>3.205116778208469</v>
      </c>
      <c r="G51" s="102">
        <f>Apple!J54</f>
        <v>1.892318686339858</v>
      </c>
      <c r="H51" s="102">
        <f>Grape!J54</f>
        <v>0.3688491598445024</v>
      </c>
      <c r="I51" s="102">
        <f>Pineapple!J54</f>
        <v>0.2010602293597369</v>
      </c>
      <c r="J51" s="102">
        <v>0.2893603029372481</v>
      </c>
      <c r="K51" s="103">
        <v>0.02057232761361352</v>
      </c>
      <c r="L51" s="102">
        <v>2.772160706094959</v>
      </c>
      <c r="M51" s="102">
        <v>5.977277484303428</v>
      </c>
    </row>
    <row r="52" spans="1:13" ht="12" customHeight="1">
      <c r="A52" s="201">
        <v>2016</v>
      </c>
      <c r="B52" s="202">
        <f>Orange!J55</f>
        <v>2.766969351069474</v>
      </c>
      <c r="C52" s="202">
        <f>Grapefruit!J55</f>
        <v>0.11508776992029272</v>
      </c>
      <c r="D52" s="202">
        <v>0.19406183794615334</v>
      </c>
      <c r="E52" s="203">
        <v>0.03297103516370817</v>
      </c>
      <c r="F52" s="202">
        <v>3.1090899940996284</v>
      </c>
      <c r="G52" s="202">
        <f>Apple!J55</f>
        <v>1.9005627075210605</v>
      </c>
      <c r="H52" s="202">
        <f>Grape!J55</f>
        <v>0.3484445991165986</v>
      </c>
      <c r="I52" s="202">
        <f>Pineapple!J55</f>
        <v>0.20783825366854047</v>
      </c>
      <c r="J52" s="202">
        <v>0.31937603787855345</v>
      </c>
      <c r="K52" s="203">
        <v>0.018650633609724663</v>
      </c>
      <c r="L52" s="202">
        <v>2.7948722317944776</v>
      </c>
      <c r="M52" s="202">
        <v>5.903962225894106</v>
      </c>
    </row>
    <row r="53" spans="1:13" ht="12" customHeight="1">
      <c r="A53" s="223">
        <v>2017</v>
      </c>
      <c r="B53" s="202">
        <f>Orange!J56</f>
        <v>2.487399294344393</v>
      </c>
      <c r="C53" s="202">
        <f>Grapefruit!J56</f>
        <v>0.10167869627359671</v>
      </c>
      <c r="D53" s="202">
        <v>0.2121440551241301</v>
      </c>
      <c r="E53" s="203">
        <v>0.037264832500046106</v>
      </c>
      <c r="F53" s="202">
        <v>2.838486878242166</v>
      </c>
      <c r="G53" s="202">
        <f>Apple!J56</f>
        <v>1.8642242038818773</v>
      </c>
      <c r="H53" s="202">
        <f>Grape!J56</f>
        <v>0.3149865158796147</v>
      </c>
      <c r="I53" s="202">
        <f>Pineapple!J56</f>
        <v>0.20120790767625069</v>
      </c>
      <c r="J53" s="202">
        <v>0.27568434663511365</v>
      </c>
      <c r="K53" s="203">
        <v>0.017577533098521326</v>
      </c>
      <c r="L53" s="202">
        <v>2.673680507171378</v>
      </c>
      <c r="M53" s="202">
        <v>5.5121673854135445</v>
      </c>
    </row>
    <row r="54" spans="1:13" ht="12" customHeight="1">
      <c r="A54" s="223">
        <v>2018</v>
      </c>
      <c r="B54" s="202">
        <f>Orange!J57</f>
        <v>2.4716704799224924</v>
      </c>
      <c r="C54" s="202">
        <f>Grapefruit!J57</f>
        <v>0.08924292535311969</v>
      </c>
      <c r="D54" s="202">
        <v>0.1977674581640422</v>
      </c>
      <c r="E54" s="203">
        <v>0.040888302586057954</v>
      </c>
      <c r="F54" s="202">
        <v>2.799569166025712</v>
      </c>
      <c r="G54" s="202">
        <f>Apple!J57</f>
        <v>1.8452183554775214</v>
      </c>
      <c r="H54" s="202">
        <f>Grape!J57</f>
        <v>0.358110192353694</v>
      </c>
      <c r="I54" s="202">
        <f>Pineapple!J57</f>
        <v>0.12821644852379993</v>
      </c>
      <c r="J54" s="202">
        <v>0.3068434136842602</v>
      </c>
      <c r="K54" s="203">
        <v>0.01666536140296322</v>
      </c>
      <c r="L54" s="202">
        <v>2.655053771442239</v>
      </c>
      <c r="M54" s="202">
        <v>5.454622937467951</v>
      </c>
    </row>
    <row r="55" spans="1:13" ht="12" customHeight="1" thickBot="1">
      <c r="A55" s="182">
        <v>2019</v>
      </c>
      <c r="B55" s="202">
        <f>Orange!J58</f>
        <v>2.2649053073133127</v>
      </c>
      <c r="C55" s="202">
        <f>Grapefruit!J58</f>
        <v>0.12407707631700593</v>
      </c>
      <c r="D55" s="202">
        <v>0.20213575313440005</v>
      </c>
      <c r="E55" s="203">
        <v>0.0402897329678026</v>
      </c>
      <c r="F55" s="202">
        <v>2.631407869732521</v>
      </c>
      <c r="G55" s="202">
        <f>Apple!J58</f>
        <v>1.686157453461619</v>
      </c>
      <c r="H55" s="202">
        <f>Grape!J58</f>
        <v>0.3460141600892073</v>
      </c>
      <c r="I55" s="202">
        <f>Pineapple!J58</f>
        <v>0.12201596233524496</v>
      </c>
      <c r="J55" s="202">
        <v>0.2524826846896522</v>
      </c>
      <c r="K55" s="203">
        <v>0.016814408946711466</v>
      </c>
      <c r="L55" s="202">
        <v>2.423484669522435</v>
      </c>
      <c r="M55" s="202">
        <v>5.054892539254956</v>
      </c>
    </row>
    <row r="56" spans="1:13" ht="12" customHeight="1" thickTop="1">
      <c r="A56" s="267" t="s">
        <v>34</v>
      </c>
      <c r="B56" s="268"/>
      <c r="C56" s="268"/>
      <c r="D56" s="268"/>
      <c r="E56" s="268"/>
      <c r="F56" s="268"/>
      <c r="G56" s="268"/>
      <c r="H56" s="268"/>
      <c r="I56" s="268"/>
      <c r="J56" s="268"/>
      <c r="K56" s="268"/>
      <c r="L56" s="268"/>
      <c r="M56" s="269"/>
    </row>
    <row r="57" spans="1:13" ht="12" customHeight="1">
      <c r="A57" s="264"/>
      <c r="B57" s="265"/>
      <c r="C57" s="265"/>
      <c r="D57" s="265"/>
      <c r="E57" s="265"/>
      <c r="F57" s="265"/>
      <c r="G57" s="265"/>
      <c r="H57" s="265"/>
      <c r="I57" s="265"/>
      <c r="J57" s="265"/>
      <c r="K57" s="265"/>
      <c r="L57" s="265"/>
      <c r="M57" s="266"/>
    </row>
    <row r="58" spans="1:13" ht="12" customHeight="1">
      <c r="A58" s="248" t="s">
        <v>52</v>
      </c>
      <c r="B58" s="249"/>
      <c r="C58" s="249"/>
      <c r="D58" s="249"/>
      <c r="E58" s="249"/>
      <c r="F58" s="249"/>
      <c r="G58" s="249"/>
      <c r="H58" s="249"/>
      <c r="I58" s="249"/>
      <c r="J58" s="249"/>
      <c r="K58" s="249"/>
      <c r="L58" s="249"/>
      <c r="M58" s="250"/>
    </row>
    <row r="59" spans="1:13" ht="12" customHeight="1">
      <c r="A59" s="248"/>
      <c r="B59" s="249"/>
      <c r="C59" s="249"/>
      <c r="D59" s="249"/>
      <c r="E59" s="249"/>
      <c r="F59" s="249"/>
      <c r="G59" s="249"/>
      <c r="H59" s="249"/>
      <c r="I59" s="249"/>
      <c r="J59" s="249"/>
      <c r="K59" s="249"/>
      <c r="L59" s="249"/>
      <c r="M59" s="250"/>
    </row>
    <row r="60" spans="1:13" ht="12" customHeight="1">
      <c r="A60" s="248"/>
      <c r="B60" s="249"/>
      <c r="C60" s="249"/>
      <c r="D60" s="249"/>
      <c r="E60" s="249"/>
      <c r="F60" s="249"/>
      <c r="G60" s="249"/>
      <c r="H60" s="249"/>
      <c r="I60" s="249"/>
      <c r="J60" s="249"/>
      <c r="K60" s="249"/>
      <c r="L60" s="249"/>
      <c r="M60" s="250"/>
    </row>
    <row r="61" spans="1:13" ht="12" customHeight="1">
      <c r="A61" s="251"/>
      <c r="B61" s="252"/>
      <c r="C61" s="252"/>
      <c r="D61" s="252"/>
      <c r="E61" s="252"/>
      <c r="F61" s="252"/>
      <c r="G61" s="252"/>
      <c r="H61" s="252"/>
      <c r="I61" s="252"/>
      <c r="J61" s="252"/>
      <c r="K61" s="252"/>
      <c r="L61" s="252"/>
      <c r="M61" s="253"/>
    </row>
    <row r="62" spans="1:13" ht="12" customHeight="1">
      <c r="A62" s="270" t="s">
        <v>80</v>
      </c>
      <c r="B62" s="271"/>
      <c r="C62" s="271"/>
      <c r="D62" s="271"/>
      <c r="E62" s="271"/>
      <c r="F62" s="271"/>
      <c r="G62" s="271"/>
      <c r="H62" s="271"/>
      <c r="I62" s="271"/>
      <c r="J62" s="271"/>
      <c r="K62" s="271"/>
      <c r="L62" s="271"/>
      <c r="M62" s="272"/>
    </row>
    <row r="63" ht="12" customHeight="1">
      <c r="A63" s="7"/>
    </row>
    <row r="64" ht="12" customHeight="1">
      <c r="A64" s="7"/>
    </row>
    <row r="65" ht="12" customHeight="1">
      <c r="A65" s="7"/>
    </row>
    <row r="66" ht="12" customHeight="1">
      <c r="A66" s="7"/>
    </row>
    <row r="67" ht="12" customHeight="1">
      <c r="A67" s="7"/>
    </row>
    <row r="68" ht="12" customHeight="1">
      <c r="A68" s="7"/>
    </row>
    <row r="69" ht="12" customHeight="1">
      <c r="A69" s="7"/>
    </row>
    <row r="70" ht="12" customHeight="1">
      <c r="A70" s="7"/>
    </row>
    <row r="71" ht="12" customHeight="1">
      <c r="A71" s="7"/>
    </row>
    <row r="72" ht="12" customHeight="1">
      <c r="A72" s="7"/>
    </row>
    <row r="73" ht="12" customHeight="1">
      <c r="A73" s="7"/>
    </row>
    <row r="74" ht="12" customHeight="1">
      <c r="A74" s="7"/>
    </row>
    <row r="75" ht="12" customHeight="1">
      <c r="A75" s="7"/>
    </row>
    <row r="76" ht="12" customHeight="1">
      <c r="A76" s="7"/>
    </row>
    <row r="77" ht="12" customHeight="1">
      <c r="A77" s="7"/>
    </row>
    <row r="78" ht="12" customHeight="1">
      <c r="A78" s="7"/>
    </row>
    <row r="79" ht="12" customHeight="1">
      <c r="A79" s="7"/>
    </row>
    <row r="80" ht="12" customHeight="1">
      <c r="A80" s="7"/>
    </row>
    <row r="81" ht="12" customHeight="1">
      <c r="A81" s="7"/>
    </row>
    <row r="82" ht="12" customHeight="1">
      <c r="A82" s="7"/>
    </row>
    <row r="83" ht="12" customHeight="1">
      <c r="A83" s="7"/>
    </row>
    <row r="84" ht="12" customHeight="1">
      <c r="A84" s="7"/>
    </row>
    <row r="85" ht="12" customHeight="1">
      <c r="A85" s="7"/>
    </row>
    <row r="86" ht="12" customHeight="1">
      <c r="A86" s="7"/>
    </row>
    <row r="87" ht="12" customHeight="1">
      <c r="A87" s="7"/>
    </row>
    <row r="88" ht="12" customHeight="1">
      <c r="A88" s="7"/>
    </row>
    <row r="89" ht="12" customHeight="1">
      <c r="A89" s="7"/>
    </row>
  </sheetData>
  <sheetProtection/>
  <mergeCells count="21">
    <mergeCell ref="B3:B4"/>
    <mergeCell ref="L3:L4"/>
    <mergeCell ref="A57:M57"/>
    <mergeCell ref="C3:C4"/>
    <mergeCell ref="A56:M56"/>
    <mergeCell ref="F3:F4"/>
    <mergeCell ref="A62:M62"/>
    <mergeCell ref="B5:M5"/>
    <mergeCell ref="E3:E4"/>
    <mergeCell ref="G3:G4"/>
    <mergeCell ref="H3:H4"/>
    <mergeCell ref="J3:J4"/>
    <mergeCell ref="A58:M60"/>
    <mergeCell ref="D3:D4"/>
    <mergeCell ref="A61:M61"/>
    <mergeCell ref="A2:A4"/>
    <mergeCell ref="L1:M1"/>
    <mergeCell ref="A1:K1"/>
    <mergeCell ref="K3:K4"/>
    <mergeCell ref="I3:I4"/>
    <mergeCell ref="M2:M4"/>
  </mergeCells>
  <printOptions horizontalCentered="1" verticalCentered="1"/>
  <pageMargins left="0.75" right="0.75" top="0.56" bottom="0.75"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pane ySplit="5" topLeftCell="A6" activePane="bottomLeft" state="frozen"/>
      <selection pane="topLeft" activeCell="A1" sqref="A1"/>
      <selection pane="bottomLeft" activeCell="A1" sqref="A1:K1"/>
    </sheetView>
  </sheetViews>
  <sheetFormatPr defaultColWidth="12.7109375" defaultRowHeight="12" customHeight="1"/>
  <cols>
    <col min="1" max="1" width="12.7109375" style="32" customWidth="1"/>
    <col min="2" max="4" width="12.7109375" style="33" customWidth="1"/>
    <col min="5" max="5" width="12.7109375" style="34" customWidth="1"/>
    <col min="6" max="10" width="12.7109375" style="33" customWidth="1"/>
    <col min="11" max="11" width="12.7109375" style="34" customWidth="1"/>
    <col min="12" max="13" width="12.7109375" style="33" customWidth="1"/>
    <col min="14" max="16384" width="12.7109375" style="30" customWidth="1"/>
  </cols>
  <sheetData>
    <row r="1" spans="1:13" s="111" customFormat="1" ht="12" customHeight="1" thickBot="1">
      <c r="A1" s="278" t="s">
        <v>83</v>
      </c>
      <c r="B1" s="278"/>
      <c r="C1" s="278"/>
      <c r="D1" s="278"/>
      <c r="E1" s="278"/>
      <c r="F1" s="278"/>
      <c r="G1" s="278"/>
      <c r="H1" s="278"/>
      <c r="I1" s="278"/>
      <c r="J1" s="278"/>
      <c r="K1" s="278"/>
      <c r="L1" s="257" t="s">
        <v>33</v>
      </c>
      <c r="M1" s="257"/>
    </row>
    <row r="2" spans="1:13" ht="12" customHeight="1" thickTop="1">
      <c r="A2" s="291" t="s">
        <v>27</v>
      </c>
      <c r="B2" s="46" t="s">
        <v>8</v>
      </c>
      <c r="C2" s="47"/>
      <c r="D2" s="47"/>
      <c r="E2" s="48"/>
      <c r="F2" s="49"/>
      <c r="G2" s="46" t="s">
        <v>9</v>
      </c>
      <c r="H2" s="47"/>
      <c r="I2" s="47"/>
      <c r="J2" s="47"/>
      <c r="K2" s="48"/>
      <c r="L2" s="49"/>
      <c r="M2" s="261" t="s">
        <v>50</v>
      </c>
    </row>
    <row r="3" spans="1:13" ht="12" customHeight="1">
      <c r="A3" s="292"/>
      <c r="B3" s="289" t="s">
        <v>10</v>
      </c>
      <c r="C3" s="282" t="s">
        <v>47</v>
      </c>
      <c r="D3" s="282" t="s">
        <v>11</v>
      </c>
      <c r="E3" s="284" t="s">
        <v>12</v>
      </c>
      <c r="F3" s="246" t="s">
        <v>48</v>
      </c>
      <c r="G3" s="289" t="s">
        <v>13</v>
      </c>
      <c r="H3" s="282" t="s">
        <v>14</v>
      </c>
      <c r="I3" s="282" t="s">
        <v>15</v>
      </c>
      <c r="J3" s="282" t="s">
        <v>16</v>
      </c>
      <c r="K3" s="284" t="s">
        <v>17</v>
      </c>
      <c r="L3" s="246" t="s">
        <v>49</v>
      </c>
      <c r="M3" s="262"/>
    </row>
    <row r="4" spans="1:13" ht="12" customHeight="1">
      <c r="A4" s="293"/>
      <c r="B4" s="290"/>
      <c r="C4" s="283"/>
      <c r="D4" s="283"/>
      <c r="E4" s="285"/>
      <c r="F4" s="247"/>
      <c r="G4" s="290"/>
      <c r="H4" s="283"/>
      <c r="I4" s="283"/>
      <c r="J4" s="283"/>
      <c r="K4" s="285"/>
      <c r="L4" s="247"/>
      <c r="M4" s="263"/>
    </row>
    <row r="5" spans="1:14" ht="12" customHeight="1">
      <c r="A5" s="149"/>
      <c r="B5" s="279" t="s">
        <v>70</v>
      </c>
      <c r="C5" s="280"/>
      <c r="D5" s="280"/>
      <c r="E5" s="280"/>
      <c r="F5" s="280"/>
      <c r="G5" s="280"/>
      <c r="H5" s="280"/>
      <c r="I5" s="280"/>
      <c r="J5" s="280"/>
      <c r="K5" s="280"/>
      <c r="L5" s="280"/>
      <c r="M5" s="281"/>
      <c r="N5" s="150" t="s">
        <v>5</v>
      </c>
    </row>
    <row r="6" spans="1:13" ht="12" customHeight="1">
      <c r="A6" s="50">
        <v>1970</v>
      </c>
      <c r="B6" s="104">
        <f>Orange!K9</f>
        <v>31.704057553393973</v>
      </c>
      <c r="C6" s="104">
        <f>Grapefruit!K9</f>
        <v>4.966889858077046</v>
      </c>
      <c r="D6" s="104">
        <v>0.7287861603441762</v>
      </c>
      <c r="E6" s="105">
        <v>0.04893327904478315</v>
      </c>
      <c r="F6" s="104">
        <v>37.44866685085998</v>
      </c>
      <c r="G6" s="104">
        <f>Apple!K9</f>
        <v>4.723143110832039</v>
      </c>
      <c r="H6" s="104">
        <f>Grape!K9</f>
        <v>1.9399657693149877</v>
      </c>
      <c r="I6" s="104">
        <f>Pineapple!K9</f>
        <v>2.3540092698437474</v>
      </c>
      <c r="J6" s="104" t="s">
        <v>7</v>
      </c>
      <c r="K6" s="105">
        <v>1.2220000000000002</v>
      </c>
      <c r="L6" s="104">
        <v>10.239118149990775</v>
      </c>
      <c r="M6" s="104">
        <v>47.68778500085075</v>
      </c>
    </row>
    <row r="7" spans="1:13" ht="12" customHeight="1">
      <c r="A7" s="51">
        <v>1971</v>
      </c>
      <c r="B7" s="106">
        <f>Orange!K10</f>
        <v>32.454165672332515</v>
      </c>
      <c r="C7" s="106">
        <f>Grapefruit!K10</f>
        <v>5.879575590375946</v>
      </c>
      <c r="D7" s="106">
        <v>0.8286008350043107</v>
      </c>
      <c r="E7" s="107">
        <v>0.06763825520909011</v>
      </c>
      <c r="F7" s="106">
        <v>39.22998035292186</v>
      </c>
      <c r="G7" s="106">
        <f>Apple!K10</f>
        <v>5.208480333485094</v>
      </c>
      <c r="H7" s="106">
        <f>Grape!K10</f>
        <v>2.677338726429093</v>
      </c>
      <c r="I7" s="106">
        <f>Pineapple!K10</f>
        <v>2.3117063919882246</v>
      </c>
      <c r="J7" s="106" t="s">
        <v>7</v>
      </c>
      <c r="K7" s="107">
        <v>1.128</v>
      </c>
      <c r="L7" s="106">
        <v>11.325525451902411</v>
      </c>
      <c r="M7" s="106">
        <v>50.555505804824264</v>
      </c>
    </row>
    <row r="8" spans="1:13" ht="12" customHeight="1">
      <c r="A8" s="51">
        <v>1972</v>
      </c>
      <c r="B8" s="106">
        <f>Orange!K11</f>
        <v>35.3944798529714</v>
      </c>
      <c r="C8" s="106">
        <f>Grapefruit!K11</f>
        <v>5.822269643944791</v>
      </c>
      <c r="D8" s="106">
        <v>0.8551668844565066</v>
      </c>
      <c r="E8" s="107">
        <v>0.08912630374742124</v>
      </c>
      <c r="F8" s="106">
        <v>42.16104268512012</v>
      </c>
      <c r="G8" s="106">
        <f>Apple!K11</f>
        <v>4.027809483510995</v>
      </c>
      <c r="H8" s="106">
        <f>Grape!K11</f>
        <v>1.6941609372491118</v>
      </c>
      <c r="I8" s="106">
        <f>Pineapple!K11</f>
        <v>2.1898078629416475</v>
      </c>
      <c r="J8" s="106" t="s">
        <v>7</v>
      </c>
      <c r="K8" s="107">
        <v>1.034</v>
      </c>
      <c r="L8" s="106">
        <v>8.945778283701754</v>
      </c>
      <c r="M8" s="106">
        <v>51.10682096882188</v>
      </c>
    </row>
    <row r="9" spans="1:13" ht="12" customHeight="1">
      <c r="A9" s="51">
        <v>1973</v>
      </c>
      <c r="B9" s="106">
        <f>Orange!K12</f>
        <v>35.67140173679924</v>
      </c>
      <c r="C9" s="106">
        <f>Grapefruit!K12</f>
        <v>6.219477864829921</v>
      </c>
      <c r="D9" s="106">
        <v>1.3452740242197314</v>
      </c>
      <c r="E9" s="107">
        <v>0.0819489537170889</v>
      </c>
      <c r="F9" s="106">
        <v>43.31810257956598</v>
      </c>
      <c r="G9" s="106">
        <f>Apple!K12</f>
        <v>3.425836711930548</v>
      </c>
      <c r="H9" s="106">
        <f>Grape!K12</f>
        <v>2.1328869528854915</v>
      </c>
      <c r="I9" s="106">
        <f>Pineapple!K12</f>
        <v>1.8081920245640035</v>
      </c>
      <c r="J9" s="106" t="s">
        <v>7</v>
      </c>
      <c r="K9" s="107">
        <v>0.6580000000000001</v>
      </c>
      <c r="L9" s="106">
        <v>8.024915689380043</v>
      </c>
      <c r="M9" s="106">
        <v>51.343018268946025</v>
      </c>
    </row>
    <row r="10" spans="1:13" ht="12" customHeight="1">
      <c r="A10" s="51">
        <v>1974</v>
      </c>
      <c r="B10" s="106">
        <f>Orange!K13</f>
        <v>36.9143490577776</v>
      </c>
      <c r="C10" s="106">
        <f>Grapefruit!K13</f>
        <v>5.930373585789774</v>
      </c>
      <c r="D10" s="106">
        <v>0.7910967820712715</v>
      </c>
      <c r="E10" s="107">
        <v>0.07807656904551688</v>
      </c>
      <c r="F10" s="106">
        <v>43.71389599468416</v>
      </c>
      <c r="G10" s="106">
        <f>Apple!K13</f>
        <v>4.37509493484618</v>
      </c>
      <c r="H10" s="106">
        <f>Grape!K13</f>
        <v>2.2721345611403048</v>
      </c>
      <c r="I10" s="106">
        <f>Pineapple!K13</f>
        <v>1.5708583775223592</v>
      </c>
      <c r="J10" s="106" t="s">
        <v>7</v>
      </c>
      <c r="K10" s="107">
        <v>0.9400000000000001</v>
      </c>
      <c r="L10" s="106">
        <v>9.158087873508844</v>
      </c>
      <c r="M10" s="106">
        <v>52.871983868193</v>
      </c>
    </row>
    <row r="11" spans="1:13" ht="12" customHeight="1">
      <c r="A11" s="51">
        <v>1975</v>
      </c>
      <c r="B11" s="106">
        <f>Orange!K14</f>
        <v>39.865677465421065</v>
      </c>
      <c r="C11" s="106">
        <f>Grapefruit!K14</f>
        <v>6.163170987880473</v>
      </c>
      <c r="D11" s="106">
        <v>2.1021983799451918</v>
      </c>
      <c r="E11" s="107">
        <v>0.08353843791728509</v>
      </c>
      <c r="F11" s="106">
        <v>48.21458527116401</v>
      </c>
      <c r="G11" s="106">
        <f>Apple!K14</f>
        <v>5.089815741796205</v>
      </c>
      <c r="H11" s="106">
        <f>Grape!K14</f>
        <v>2.0506323544427154</v>
      </c>
      <c r="I11" s="106">
        <f>Pineapple!K14</f>
        <v>1.828123245035259</v>
      </c>
      <c r="J11" s="106" t="s">
        <v>7</v>
      </c>
      <c r="K11" s="107">
        <v>0.752</v>
      </c>
      <c r="L11" s="106">
        <v>9.720571341274178</v>
      </c>
      <c r="M11" s="106">
        <v>57.93515661243819</v>
      </c>
    </row>
    <row r="12" spans="1:13" ht="12" customHeight="1">
      <c r="A12" s="50">
        <v>1976</v>
      </c>
      <c r="B12" s="104">
        <f>Orange!K15</f>
        <v>44.11114105324325</v>
      </c>
      <c r="C12" s="104">
        <f>Grapefruit!K15</f>
        <v>4.86566524555401</v>
      </c>
      <c r="D12" s="104">
        <v>0.7781383726018564</v>
      </c>
      <c r="E12" s="105">
        <v>0.06738985236877865</v>
      </c>
      <c r="F12" s="104">
        <v>49.8223345237679</v>
      </c>
      <c r="G12" s="104">
        <f>Apple!K15</f>
        <v>4.662485481471245</v>
      </c>
      <c r="H12" s="104">
        <f>Grape!K15</f>
        <v>1.9812249099158517</v>
      </c>
      <c r="I12" s="104">
        <f>Pineapple!K15</f>
        <v>1.8103051565115693</v>
      </c>
      <c r="J12" s="104" t="s">
        <v>7</v>
      </c>
      <c r="K12" s="105">
        <v>0.846</v>
      </c>
      <c r="L12" s="104">
        <v>9.300015547898667</v>
      </c>
      <c r="M12" s="104">
        <v>59.12235007166657</v>
      </c>
    </row>
    <row r="13" spans="1:13" ht="12" customHeight="1">
      <c r="A13" s="50">
        <v>1977</v>
      </c>
      <c r="B13" s="104">
        <f>Orange!K16</f>
        <v>42.88062150334091</v>
      </c>
      <c r="C13" s="104">
        <f>Grapefruit!K16</f>
        <v>6.49201406688724</v>
      </c>
      <c r="D13" s="104">
        <v>1.4884441483901285</v>
      </c>
      <c r="E13" s="105">
        <v>0.06371504569324615</v>
      </c>
      <c r="F13" s="104">
        <v>50.92479476431153</v>
      </c>
      <c r="G13" s="104">
        <f>Apple!K16</f>
        <v>5.835266553821307</v>
      </c>
      <c r="H13" s="104">
        <f>Grape!K16</f>
        <v>1.5630764145038778</v>
      </c>
      <c r="I13" s="104">
        <f>Pineapple!K16</f>
        <v>2.0952825878553147</v>
      </c>
      <c r="J13" s="104" t="s">
        <v>7</v>
      </c>
      <c r="K13" s="105">
        <v>1.034</v>
      </c>
      <c r="L13" s="104">
        <v>10.5276255561805</v>
      </c>
      <c r="M13" s="104">
        <v>61.452420320492024</v>
      </c>
    </row>
    <row r="14" spans="1:13" ht="12" customHeight="1">
      <c r="A14" s="50">
        <v>1978</v>
      </c>
      <c r="B14" s="104">
        <f>Orange!K17</f>
        <v>36.752827023693456</v>
      </c>
      <c r="C14" s="104">
        <f>Grapefruit!K17</f>
        <v>6.89413040443188</v>
      </c>
      <c r="D14" s="104">
        <v>1.585957006822379</v>
      </c>
      <c r="E14" s="105">
        <v>0.015012845577644634</v>
      </c>
      <c r="F14" s="104">
        <v>45.24792728052535</v>
      </c>
      <c r="G14" s="104">
        <f>Apple!K17</f>
        <v>7.09300418914831</v>
      </c>
      <c r="H14" s="104">
        <f>Grape!K17</f>
        <v>2.7319209114134786</v>
      </c>
      <c r="I14" s="104">
        <f>Pineapple!K17</f>
        <v>2.147813076352854</v>
      </c>
      <c r="J14" s="104" t="s">
        <v>7</v>
      </c>
      <c r="K14" s="105">
        <v>0.846</v>
      </c>
      <c r="L14" s="104">
        <v>12.818738176914643</v>
      </c>
      <c r="M14" s="104">
        <v>58.066665457439996</v>
      </c>
    </row>
    <row r="15" spans="1:13" ht="12" customHeight="1">
      <c r="A15" s="50">
        <v>1979</v>
      </c>
      <c r="B15" s="104">
        <f>Orange!K18</f>
        <v>38.064299383332354</v>
      </c>
      <c r="C15" s="104">
        <f>Grapefruit!K18</f>
        <v>6.618496329133802</v>
      </c>
      <c r="D15" s="104">
        <v>0.8612784490652847</v>
      </c>
      <c r="E15" s="105">
        <v>0.03267594309070199</v>
      </c>
      <c r="F15" s="104">
        <v>45.57675010462214</v>
      </c>
      <c r="G15" s="104">
        <f>Apple!K18</f>
        <v>7.888855184448962</v>
      </c>
      <c r="H15" s="104">
        <f>Grape!K18</f>
        <v>2.0690128084577717</v>
      </c>
      <c r="I15" s="104">
        <f>Pineapple!K18</f>
        <v>2.5216403421385882</v>
      </c>
      <c r="J15" s="104" t="s">
        <v>7</v>
      </c>
      <c r="K15" s="105">
        <v>0.9400000000000001</v>
      </c>
      <c r="L15" s="104">
        <v>13.419508335045322</v>
      </c>
      <c r="M15" s="104">
        <v>58.996258439667464</v>
      </c>
    </row>
    <row r="16" spans="1:13" ht="12" customHeight="1">
      <c r="A16" s="50">
        <v>1980</v>
      </c>
      <c r="B16" s="104">
        <f>Orange!K19</f>
        <v>42.116099199038736</v>
      </c>
      <c r="C16" s="104">
        <f>Grapefruit!K19</f>
        <v>5.0241879009482355</v>
      </c>
      <c r="D16" s="104">
        <v>1.1209363173490072</v>
      </c>
      <c r="E16" s="105">
        <v>0.06166897032912197</v>
      </c>
      <c r="F16" s="104">
        <v>48.3228923876651</v>
      </c>
      <c r="G16" s="104">
        <f>Apple!K19</f>
        <v>9.644813134850368</v>
      </c>
      <c r="H16" s="104">
        <f>Grape!K19</f>
        <v>2.2243230730707335</v>
      </c>
      <c r="I16" s="104">
        <f>Pineapple!K19</f>
        <v>2.7099180196083603</v>
      </c>
      <c r="J16" s="104" t="s">
        <v>7</v>
      </c>
      <c r="K16" s="105">
        <v>0.846</v>
      </c>
      <c r="L16" s="104">
        <v>15.425054227529461</v>
      </c>
      <c r="M16" s="104">
        <v>63.747946615194564</v>
      </c>
    </row>
    <row r="17" spans="1:13" ht="12" customHeight="1">
      <c r="A17" s="51">
        <v>1981</v>
      </c>
      <c r="B17" s="106">
        <f>Orange!K20</f>
        <v>40.49480814171699</v>
      </c>
      <c r="C17" s="106">
        <f>Grapefruit!K20</f>
        <v>6.254734502464416</v>
      </c>
      <c r="D17" s="106">
        <v>2.197660054949615</v>
      </c>
      <c r="E17" s="107">
        <v>0.0639040434704744</v>
      </c>
      <c r="F17" s="106">
        <v>49.01110674260149</v>
      </c>
      <c r="G17" s="106">
        <f>Apple!K20</f>
        <v>8.53338409198455</v>
      </c>
      <c r="H17" s="106">
        <f>Grape!K20</f>
        <v>2.1223494919015646</v>
      </c>
      <c r="I17" s="106">
        <f>Pineapple!K20</f>
        <v>2.4898969482445232</v>
      </c>
      <c r="J17" s="106" t="s">
        <v>7</v>
      </c>
      <c r="K17" s="107">
        <v>0.846</v>
      </c>
      <c r="L17" s="106">
        <v>13.991630532130637</v>
      </c>
      <c r="M17" s="106">
        <v>63.00273727473213</v>
      </c>
    </row>
    <row r="18" spans="1:13" ht="12" customHeight="1">
      <c r="A18" s="51">
        <v>1982</v>
      </c>
      <c r="B18" s="106">
        <f>Orange!K21</f>
        <v>36.778365298717006</v>
      </c>
      <c r="C18" s="106">
        <f>Grapefruit!K21</f>
        <v>5.995147708117009</v>
      </c>
      <c r="D18" s="106">
        <v>1.557804868552542</v>
      </c>
      <c r="E18" s="107">
        <v>0.08630497886717685</v>
      </c>
      <c r="F18" s="106">
        <v>44.417622854253736</v>
      </c>
      <c r="G18" s="106">
        <f>Apple!K21</f>
        <v>10.788582547792194</v>
      </c>
      <c r="H18" s="106">
        <f>Grape!K21</f>
        <v>2.1292813281989122</v>
      </c>
      <c r="I18" s="106">
        <f>Pineapple!K21</f>
        <v>2.540187404459605</v>
      </c>
      <c r="J18" s="106" t="s">
        <v>7</v>
      </c>
      <c r="K18" s="107">
        <v>0.9400000000000001</v>
      </c>
      <c r="L18" s="106">
        <v>16.39805128045071</v>
      </c>
      <c r="M18" s="106">
        <v>60.815674134704444</v>
      </c>
    </row>
    <row r="19" spans="1:13" ht="12" customHeight="1">
      <c r="A19" s="51">
        <v>1983</v>
      </c>
      <c r="B19" s="106">
        <f>Orange!K22</f>
        <v>49.83545706246704</v>
      </c>
      <c r="C19" s="106">
        <f>Grapefruit!K22</f>
        <v>5.681423122862455</v>
      </c>
      <c r="D19" s="106">
        <v>1.4659117014254976</v>
      </c>
      <c r="E19" s="107">
        <v>0.09120442992945371</v>
      </c>
      <c r="F19" s="106">
        <v>57.07399631668445</v>
      </c>
      <c r="G19" s="106">
        <f>Apple!K22</f>
        <v>11.713415891629024</v>
      </c>
      <c r="H19" s="106">
        <f>Grape!K22</f>
        <v>2.9774057922801735</v>
      </c>
      <c r="I19" s="106">
        <f>Pineapple!K22</f>
        <v>2.458845099235903</v>
      </c>
      <c r="J19" s="106" t="s">
        <v>7</v>
      </c>
      <c r="K19" s="107">
        <v>0.752</v>
      </c>
      <c r="L19" s="106">
        <v>17.901666783145103</v>
      </c>
      <c r="M19" s="106">
        <v>74.97566309982955</v>
      </c>
    </row>
    <row r="20" spans="1:13" ht="12" customHeight="1">
      <c r="A20" s="51">
        <v>1984</v>
      </c>
      <c r="B20" s="106">
        <f>Orange!K23</f>
        <v>41.58888837700201</v>
      </c>
      <c r="C20" s="106">
        <f>Grapefruit!K23</f>
        <v>2.9028922903845364</v>
      </c>
      <c r="D20" s="106">
        <v>1.0177351997790853</v>
      </c>
      <c r="E20" s="107">
        <v>0.07627928712534784</v>
      </c>
      <c r="F20" s="106">
        <v>45.58579515429097</v>
      </c>
      <c r="G20" s="106">
        <f>Apple!K23</f>
        <v>13.618009589396097</v>
      </c>
      <c r="H20" s="106">
        <f>Grape!K23</f>
        <v>2.5636980881195073</v>
      </c>
      <c r="I20" s="106">
        <f>Pineapple!K23</f>
        <v>2.378474905365534</v>
      </c>
      <c r="J20" s="106" t="s">
        <v>7</v>
      </c>
      <c r="K20" s="107">
        <v>0.564</v>
      </c>
      <c r="L20" s="106">
        <v>19.124182582881136</v>
      </c>
      <c r="M20" s="106">
        <v>64.70997773717211</v>
      </c>
    </row>
    <row r="21" spans="1:13" ht="12" customHeight="1">
      <c r="A21" s="51">
        <v>1985</v>
      </c>
      <c r="B21" s="106">
        <f>Orange!K24</f>
        <v>41.38334466429854</v>
      </c>
      <c r="C21" s="106">
        <f>Grapefruit!K24</f>
        <v>5.276357775426041</v>
      </c>
      <c r="D21" s="106">
        <v>1.2862293287937743</v>
      </c>
      <c r="E21" s="107">
        <v>0.09598425893172977</v>
      </c>
      <c r="F21" s="106">
        <v>48.041916027450085</v>
      </c>
      <c r="G21" s="106">
        <f>Apple!K24</f>
        <v>13.62145178185412</v>
      </c>
      <c r="H21" s="106">
        <f>Grape!K24</f>
        <v>2.0726583757344024</v>
      </c>
      <c r="I21" s="106">
        <f>Pineapple!K24</f>
        <v>2.9820650994271727</v>
      </c>
      <c r="J21" s="106" t="s">
        <v>7</v>
      </c>
      <c r="K21" s="107">
        <v>0.6580000000000001</v>
      </c>
      <c r="L21" s="106">
        <v>19.334175257015694</v>
      </c>
      <c r="M21" s="106">
        <v>67.37609128446579</v>
      </c>
    </row>
    <row r="22" spans="1:13" ht="12" customHeight="1">
      <c r="A22" s="50">
        <v>1986</v>
      </c>
      <c r="B22" s="104">
        <f>Orange!K25</f>
        <v>44.271061274860514</v>
      </c>
      <c r="C22" s="104">
        <f>Grapefruit!K25</f>
        <v>4.159915149663715</v>
      </c>
      <c r="D22" s="104">
        <v>0.9432847826721974</v>
      </c>
      <c r="E22" s="105">
        <v>0.12978573932347956</v>
      </c>
      <c r="F22" s="104">
        <v>49.50404694651991</v>
      </c>
      <c r="G22" s="104">
        <f>Apple!K25</f>
        <v>13.434570871063855</v>
      </c>
      <c r="H22" s="104">
        <f>Grape!K25</f>
        <v>1.972423710955443</v>
      </c>
      <c r="I22" s="104">
        <f>Pineapple!K25</f>
        <v>3.4626493724660747</v>
      </c>
      <c r="J22" s="104" t="s">
        <v>7</v>
      </c>
      <c r="K22" s="105">
        <v>0.6580000000000001</v>
      </c>
      <c r="L22" s="104">
        <v>19.527643954485374</v>
      </c>
      <c r="M22" s="104">
        <v>69.03169090100528</v>
      </c>
    </row>
    <row r="23" spans="1:13" ht="12" customHeight="1">
      <c r="A23" s="50">
        <v>1987</v>
      </c>
      <c r="B23" s="104">
        <f>Orange!K26</f>
        <v>39.0234665953207</v>
      </c>
      <c r="C23" s="104">
        <f>Grapefruit!K26</f>
        <v>5.924516206430674</v>
      </c>
      <c r="D23" s="104">
        <v>1.8108729796016279</v>
      </c>
      <c r="E23" s="105">
        <v>0.12669966271548158</v>
      </c>
      <c r="F23" s="104">
        <v>46.88555544406848</v>
      </c>
      <c r="G23" s="104">
        <f>Apple!K26</f>
        <v>14.382190875602468</v>
      </c>
      <c r="H23" s="104">
        <f>Grape!K26</f>
        <v>2.694141524080081</v>
      </c>
      <c r="I23" s="104">
        <f>Pineapple!K26</f>
        <v>3.7629704485922804</v>
      </c>
      <c r="J23" s="104" t="s">
        <v>7</v>
      </c>
      <c r="K23" s="105">
        <v>0.6580000000000001</v>
      </c>
      <c r="L23" s="104">
        <v>21.49730284827483</v>
      </c>
      <c r="M23" s="104">
        <v>68.38285829234331</v>
      </c>
    </row>
    <row r="24" spans="1:13" ht="12" customHeight="1">
      <c r="A24" s="50">
        <v>1988</v>
      </c>
      <c r="B24" s="104">
        <f>Orange!K27</f>
        <v>38.94179436976946</v>
      </c>
      <c r="C24" s="104">
        <f>Grapefruit!K27</f>
        <v>3.178362565689209</v>
      </c>
      <c r="D24" s="104">
        <v>0.9001851783540523</v>
      </c>
      <c r="E24" s="105">
        <v>0.0633244853082822</v>
      </c>
      <c r="F24" s="104">
        <v>43.083666599121</v>
      </c>
      <c r="G24" s="104">
        <f>Apple!K27</f>
        <v>14.168927486429956</v>
      </c>
      <c r="H24" s="104">
        <f>Grape!K27</f>
        <v>2.390686259503945</v>
      </c>
      <c r="I24" s="104">
        <f>Pineapple!K27</f>
        <v>3.749525812073252</v>
      </c>
      <c r="J24" s="104" t="s">
        <v>7</v>
      </c>
      <c r="K24" s="105">
        <v>0.564</v>
      </c>
      <c r="L24" s="104">
        <v>20.873139558007153</v>
      </c>
      <c r="M24" s="104">
        <v>63.956806157128156</v>
      </c>
    </row>
    <row r="25" spans="1:13" ht="12" customHeight="1">
      <c r="A25" s="50">
        <v>1989</v>
      </c>
      <c r="B25" s="104">
        <f>Orange!K28</f>
        <v>39.979973616316755</v>
      </c>
      <c r="C25" s="104">
        <f>Grapefruit!K28</f>
        <v>5.2190495236769765</v>
      </c>
      <c r="D25" s="104">
        <v>0.919871433125934</v>
      </c>
      <c r="E25" s="105">
        <v>0.08176891773344598</v>
      </c>
      <c r="F25" s="104">
        <v>46.20066349085312</v>
      </c>
      <c r="G25" s="104">
        <f>Apple!K28</f>
        <v>12.91221110316893</v>
      </c>
      <c r="H25" s="104">
        <f>Grape!K28</f>
        <v>2.7283209548955365</v>
      </c>
      <c r="I25" s="104">
        <f>Pineapple!K28</f>
        <v>3.900057243771909</v>
      </c>
      <c r="J25" s="104">
        <v>1.2842703336924837</v>
      </c>
      <c r="K25" s="105">
        <v>0.36852617024201306</v>
      </c>
      <c r="L25" s="104">
        <v>21.193385805770873</v>
      </c>
      <c r="M25" s="104">
        <v>67.39404929662399</v>
      </c>
    </row>
    <row r="26" spans="1:13" ht="12" customHeight="1">
      <c r="A26" s="50">
        <v>1990</v>
      </c>
      <c r="B26" s="104">
        <f>Orange!K29</f>
        <v>31.602052158536004</v>
      </c>
      <c r="C26" s="104">
        <f>Grapefruit!K29</f>
        <v>7.903771957252507</v>
      </c>
      <c r="D26" s="104">
        <v>1.2220127564254661</v>
      </c>
      <c r="E26" s="105">
        <v>0.19076385733072201</v>
      </c>
      <c r="F26" s="104">
        <v>40.9186007295447</v>
      </c>
      <c r="G26" s="104">
        <f>Apple!K29</f>
        <v>15.3456913550954</v>
      </c>
      <c r="H26" s="104">
        <f>Grape!K29</f>
        <v>2.5268679238521106</v>
      </c>
      <c r="I26" s="104">
        <f>Pineapple!K29</f>
        <v>4.368161549033595</v>
      </c>
      <c r="J26" s="104">
        <v>1.2297862712959011</v>
      </c>
      <c r="K26" s="105">
        <v>0.3739817376425248</v>
      </c>
      <c r="L26" s="104">
        <v>23.84448883691953</v>
      </c>
      <c r="M26" s="104">
        <v>64.76308956646423</v>
      </c>
    </row>
    <row r="27" spans="1:13" ht="12" customHeight="1">
      <c r="A27" s="51">
        <v>1991</v>
      </c>
      <c r="B27" s="106">
        <f>Orange!K30</f>
        <v>39.84213925127592</v>
      </c>
      <c r="C27" s="106">
        <f>Grapefruit!K30</f>
        <v>4.523970241254942</v>
      </c>
      <c r="D27" s="106">
        <v>1.171099174636447</v>
      </c>
      <c r="E27" s="107">
        <v>0.15714838678941914</v>
      </c>
      <c r="F27" s="106">
        <v>45.69435705395672</v>
      </c>
      <c r="G27" s="106">
        <f>Apple!K30</f>
        <v>13.4575308965457</v>
      </c>
      <c r="H27" s="106">
        <f>Grape!K30</f>
        <v>3.16993511392578</v>
      </c>
      <c r="I27" s="106">
        <f>Pineapple!K30</f>
        <v>4.402783643124663</v>
      </c>
      <c r="J27" s="106">
        <v>1.4872676408594347</v>
      </c>
      <c r="K27" s="107">
        <v>0.3306797426358913</v>
      </c>
      <c r="L27" s="106">
        <v>22.84819703709147</v>
      </c>
      <c r="M27" s="106">
        <v>68.54255409104819</v>
      </c>
    </row>
    <row r="28" spans="1:13" ht="12" customHeight="1">
      <c r="A28" s="51">
        <v>1992</v>
      </c>
      <c r="B28" s="106">
        <f>Orange!K31</f>
        <v>37.115353041442354</v>
      </c>
      <c r="C28" s="106">
        <f>Grapefruit!K31</f>
        <v>3.5062662405610183</v>
      </c>
      <c r="D28" s="106">
        <v>1.0806608963458118</v>
      </c>
      <c r="E28" s="107">
        <v>0.1286823998683458</v>
      </c>
      <c r="F28" s="106">
        <v>41.83096257821753</v>
      </c>
      <c r="G28" s="106">
        <f>Apple!K31</f>
        <v>13.904926845705958</v>
      </c>
      <c r="H28" s="106">
        <f>Grape!K31</f>
        <v>3.4069148246549172</v>
      </c>
      <c r="I28" s="106">
        <f>Pineapple!K31</f>
        <v>4.15801340622704</v>
      </c>
      <c r="J28" s="106">
        <v>1.446750079348017</v>
      </c>
      <c r="K28" s="107">
        <v>0.30418745993289065</v>
      </c>
      <c r="L28" s="106">
        <v>23.220792615868824</v>
      </c>
      <c r="M28" s="106">
        <v>65.05175519408635</v>
      </c>
    </row>
    <row r="29" spans="1:13" ht="12" customHeight="1">
      <c r="A29" s="51">
        <v>1993</v>
      </c>
      <c r="B29" s="106">
        <f>Orange!K32</f>
        <v>44.73839375410435</v>
      </c>
      <c r="C29" s="106">
        <f>Grapefruit!K32</f>
        <v>4.489893033822433</v>
      </c>
      <c r="D29" s="106">
        <v>1.466610122970941</v>
      </c>
      <c r="E29" s="107">
        <v>0.06467069224792117</v>
      </c>
      <c r="F29" s="106">
        <v>50.75956760314565</v>
      </c>
      <c r="G29" s="106">
        <f>Apple!K32</f>
        <v>15.820806482165155</v>
      </c>
      <c r="H29" s="106">
        <f>Grape!K32</f>
        <v>3.1173452202590024</v>
      </c>
      <c r="I29" s="106">
        <f>Pineapple!K32</f>
        <v>3.6322929434592997</v>
      </c>
      <c r="J29" s="106">
        <v>1.306631548915682</v>
      </c>
      <c r="K29" s="107">
        <v>0.38537280743885804</v>
      </c>
      <c r="L29" s="106">
        <v>24.262449002238</v>
      </c>
      <c r="M29" s="106">
        <v>75.02201660538364</v>
      </c>
    </row>
    <row r="30" spans="1:13" ht="12" customHeight="1">
      <c r="A30" s="51">
        <v>1994</v>
      </c>
      <c r="B30" s="106">
        <f>Orange!K33</f>
        <v>45.12642460861622</v>
      </c>
      <c r="C30" s="106">
        <f>Grapefruit!K33</f>
        <v>5.382651186929186</v>
      </c>
      <c r="D30" s="106">
        <v>1.5928826469251947</v>
      </c>
      <c r="E30" s="107">
        <v>0.0774113370927653</v>
      </c>
      <c r="F30" s="106">
        <v>52.179369779563366</v>
      </c>
      <c r="G30" s="106">
        <f>Apple!K33</f>
        <v>15.770949033861616</v>
      </c>
      <c r="H30" s="106">
        <f>Grape!K33</f>
        <v>2.5742131903304184</v>
      </c>
      <c r="I30" s="106">
        <f>Pineapple!K33</f>
        <v>3.065716151171443</v>
      </c>
      <c r="J30" s="106">
        <v>1.6402488191478932</v>
      </c>
      <c r="K30" s="107">
        <v>0.38059870329036277</v>
      </c>
      <c r="L30" s="106">
        <v>23.431725897801734</v>
      </c>
      <c r="M30" s="106">
        <v>75.6110956773651</v>
      </c>
    </row>
    <row r="31" spans="1:13" ht="12" customHeight="1">
      <c r="A31" s="51">
        <v>1995</v>
      </c>
      <c r="B31" s="106">
        <f>Orange!K34</f>
        <v>40.8716369307834</v>
      </c>
      <c r="C31" s="106">
        <f>Grapefruit!K34</f>
        <v>5.123047453685618</v>
      </c>
      <c r="D31" s="106">
        <v>1.078113407585156</v>
      </c>
      <c r="E31" s="107">
        <v>0.1690866422178959</v>
      </c>
      <c r="F31" s="106">
        <v>47.24188443427207</v>
      </c>
      <c r="G31" s="106">
        <f>Apple!K34</f>
        <v>14.006787300724914</v>
      </c>
      <c r="H31" s="106">
        <f>Grape!K34</f>
        <v>4.043534418298986</v>
      </c>
      <c r="I31" s="106">
        <f>Pineapple!K34</f>
        <v>3.358933361344853</v>
      </c>
      <c r="J31" s="106">
        <v>1.438002228210355</v>
      </c>
      <c r="K31" s="107">
        <v>0.3378399366739571</v>
      </c>
      <c r="L31" s="106">
        <v>23.185097245253065</v>
      </c>
      <c r="M31" s="106">
        <v>70.42698167952514</v>
      </c>
    </row>
    <row r="32" spans="1:13" ht="12" customHeight="1">
      <c r="A32" s="50">
        <v>1996</v>
      </c>
      <c r="B32" s="104">
        <f>Orange!K35</f>
        <v>45.53934942812577</v>
      </c>
      <c r="C32" s="104">
        <f>Grapefruit!K35</f>
        <v>4.853449709271249</v>
      </c>
      <c r="D32" s="104">
        <v>1.3518415370444266</v>
      </c>
      <c r="E32" s="105">
        <v>0.09376936875118869</v>
      </c>
      <c r="F32" s="104">
        <v>51.83841004319264</v>
      </c>
      <c r="G32" s="104">
        <f>Apple!K35</f>
        <v>15.07730992363755</v>
      </c>
      <c r="H32" s="104">
        <f>Grape!K35</f>
        <v>3.382518431779109</v>
      </c>
      <c r="I32" s="104">
        <f>Pineapple!K35</f>
        <v>3.3490104462170014</v>
      </c>
      <c r="J32" s="104">
        <v>1.5333252208435282</v>
      </c>
      <c r="K32" s="105">
        <v>0.3067190275413751</v>
      </c>
      <c r="L32" s="104">
        <v>23.648883050018565</v>
      </c>
      <c r="M32" s="104">
        <v>75.4872930932112</v>
      </c>
    </row>
    <row r="33" spans="1:13" ht="12" customHeight="1">
      <c r="A33" s="50">
        <v>1997</v>
      </c>
      <c r="B33" s="104">
        <f>Orange!K36</f>
        <v>44.01098816044475</v>
      </c>
      <c r="C33" s="104">
        <f>Grapefruit!K36</f>
        <v>4.828329773242803</v>
      </c>
      <c r="D33" s="104">
        <v>1.410877137382075</v>
      </c>
      <c r="E33" s="105">
        <v>0.16197818396226416</v>
      </c>
      <c r="F33" s="104">
        <v>50.41217325503189</v>
      </c>
      <c r="G33" s="104">
        <f>Apple!K36</f>
        <v>13.69770243710692</v>
      </c>
      <c r="H33" s="104">
        <f>Grape!K36</f>
        <v>3.6063790134541165</v>
      </c>
      <c r="I33" s="104">
        <f>Pineapple!K36</f>
        <v>3.028530808465733</v>
      </c>
      <c r="J33" s="104">
        <v>1.7634705532612482</v>
      </c>
      <c r="K33" s="105">
        <v>0.272372779504016</v>
      </c>
      <c r="L33" s="104">
        <v>22.368455591792035</v>
      </c>
      <c r="M33" s="104">
        <v>72.78062884682393</v>
      </c>
    </row>
    <row r="34" spans="1:13" ht="12" customHeight="1">
      <c r="A34" s="50">
        <v>1998</v>
      </c>
      <c r="B34" s="104">
        <f>Orange!K37</f>
        <v>53.41859320016734</v>
      </c>
      <c r="C34" s="104">
        <f>Grapefruit!K37</f>
        <v>5.235945186127401</v>
      </c>
      <c r="D34" s="104">
        <v>1.4498907013538416</v>
      </c>
      <c r="E34" s="105">
        <v>0.07601647331279632</v>
      </c>
      <c r="F34" s="104">
        <v>60.18044556096138</v>
      </c>
      <c r="G34" s="104">
        <f>Apple!K37</f>
        <v>15.952493535207886</v>
      </c>
      <c r="H34" s="104">
        <f>Grape!K37</f>
        <v>2.440268113262136</v>
      </c>
      <c r="I34" s="104">
        <f>Pineapple!K37</f>
        <v>2.52247650435507</v>
      </c>
      <c r="J34" s="104">
        <v>1.8188958676882885</v>
      </c>
      <c r="K34" s="105">
        <v>0.2691755246907991</v>
      </c>
      <c r="L34" s="104">
        <v>23.003309545204175</v>
      </c>
      <c r="M34" s="104">
        <v>83.18375510616556</v>
      </c>
    </row>
    <row r="35" spans="1:13" ht="12" customHeight="1">
      <c r="A35" s="50">
        <v>1999</v>
      </c>
      <c r="B35" s="104">
        <f>Orange!K38</f>
        <v>44.34574617213087</v>
      </c>
      <c r="C35" s="104">
        <f>Grapefruit!K38</f>
        <v>5.051325418091484</v>
      </c>
      <c r="D35" s="104">
        <v>1.012843132402174</v>
      </c>
      <c r="E35" s="105">
        <v>0.07195470949278232</v>
      </c>
      <c r="F35" s="104">
        <v>50.481869432117314</v>
      </c>
      <c r="G35" s="104">
        <f>Apple!K38</f>
        <v>15.846455455799944</v>
      </c>
      <c r="H35" s="104">
        <f>Grape!K38</f>
        <v>3.8917688762930793</v>
      </c>
      <c r="I35" s="104">
        <f>Pineapple!K38</f>
        <v>2.8556054666213146</v>
      </c>
      <c r="J35" s="104">
        <v>2.0663489675403253</v>
      </c>
      <c r="K35" s="105">
        <v>0.25206130578778707</v>
      </c>
      <c r="L35" s="104">
        <v>24.91224007204245</v>
      </c>
      <c r="M35" s="104">
        <v>75.39410950415976</v>
      </c>
    </row>
    <row r="36" spans="1:13" ht="12" customHeight="1">
      <c r="A36" s="50">
        <v>2000</v>
      </c>
      <c r="B36" s="104">
        <f>Orange!K39</f>
        <v>48.46303425061058</v>
      </c>
      <c r="C36" s="104">
        <f>Grapefruit!K39</f>
        <v>4.576668821281473</v>
      </c>
      <c r="D36" s="104">
        <v>1.314474617049143</v>
      </c>
      <c r="E36" s="105">
        <v>0.1662237166163658</v>
      </c>
      <c r="F36" s="104">
        <v>54.520401405557564</v>
      </c>
      <c r="G36" s="104">
        <f>Apple!K39</f>
        <v>15.835470943188504</v>
      </c>
      <c r="H36" s="104">
        <f>Grape!K39</f>
        <v>3.0378080980711397</v>
      </c>
      <c r="I36" s="104">
        <f>Pineapple!K39</f>
        <v>2.6691060814136733</v>
      </c>
      <c r="J36" s="104">
        <v>1.7601023480507434</v>
      </c>
      <c r="K36" s="105">
        <v>0.22372057510136875</v>
      </c>
      <c r="L36" s="104">
        <v>23.526208045825427</v>
      </c>
      <c r="M36" s="104">
        <v>78.04660945138299</v>
      </c>
    </row>
    <row r="37" spans="1:13" ht="12" customHeight="1">
      <c r="A37" s="51">
        <v>2001</v>
      </c>
      <c r="B37" s="106">
        <f>Orange!K40</f>
        <v>44.72512727667613</v>
      </c>
      <c r="C37" s="106">
        <f>Grapefruit!K40</f>
        <v>4.724473108562596</v>
      </c>
      <c r="D37" s="106">
        <v>1.7643254524731196</v>
      </c>
      <c r="E37" s="107">
        <v>0.18325571932657378</v>
      </c>
      <c r="F37" s="106">
        <v>51.39718155703842</v>
      </c>
      <c r="G37" s="106">
        <f>Apple!K40</f>
        <v>15.767543175945022</v>
      </c>
      <c r="H37" s="106">
        <f>Grape!K40</f>
        <v>2.945181631671798</v>
      </c>
      <c r="I37" s="106">
        <f>Pineapple!K40</f>
        <v>2.730666969907461</v>
      </c>
      <c r="J37" s="106">
        <v>1.4866031477128627</v>
      </c>
      <c r="K37" s="107">
        <v>0.2532357268383444</v>
      </c>
      <c r="L37" s="106">
        <v>23.183230652075487</v>
      </c>
      <c r="M37" s="106">
        <v>74.58041220911392</v>
      </c>
    </row>
    <row r="38" spans="1:13" ht="12" customHeight="1">
      <c r="A38" s="51">
        <v>2002</v>
      </c>
      <c r="B38" s="106">
        <f>Orange!K41</f>
        <v>43.831609725387565</v>
      </c>
      <c r="C38" s="106">
        <f>Grapefruit!K41</f>
        <v>4.092448562300414</v>
      </c>
      <c r="D38" s="106">
        <v>1.1098454450918303</v>
      </c>
      <c r="E38" s="107">
        <v>0.11712327958799756</v>
      </c>
      <c r="F38" s="106">
        <v>49.151027012367805</v>
      </c>
      <c r="G38" s="106">
        <f>Apple!K41</f>
        <v>15.882977468060334</v>
      </c>
      <c r="H38" s="106">
        <f>Grape!K41</f>
        <v>3.275326517966501</v>
      </c>
      <c r="I38" s="106">
        <f>Pineapple!K41</f>
        <v>2.815666645324897</v>
      </c>
      <c r="J38" s="106">
        <v>1.847572498798579</v>
      </c>
      <c r="K38" s="107">
        <v>0.2178267952464439</v>
      </c>
      <c r="L38" s="106">
        <v>24.039369925396755</v>
      </c>
      <c r="M38" s="106">
        <v>73.19039693776456</v>
      </c>
    </row>
    <row r="39" spans="1:13" ht="12" customHeight="1">
      <c r="A39" s="51">
        <v>2003</v>
      </c>
      <c r="B39" s="106">
        <f>Orange!K42</f>
        <v>42.45883260899247</v>
      </c>
      <c r="C39" s="106">
        <f>Grapefruit!K42</f>
        <v>3.431940936561723</v>
      </c>
      <c r="D39" s="106">
        <v>1.8021304712234383</v>
      </c>
      <c r="E39" s="107">
        <v>0.10384320987056048</v>
      </c>
      <c r="F39" s="106">
        <v>47.79674722664819</v>
      </c>
      <c r="G39" s="106">
        <f>Apple!K42</f>
        <v>17.11927559844227</v>
      </c>
      <c r="H39" s="106">
        <f>Grape!K42</f>
        <v>3.5913663417716433</v>
      </c>
      <c r="I39" s="106">
        <f>Pineapple!K42</f>
        <v>2.9507353688506472</v>
      </c>
      <c r="J39" s="106">
        <v>2.0193685061651236</v>
      </c>
      <c r="K39" s="107">
        <v>0.25543960006496674</v>
      </c>
      <c r="L39" s="106">
        <v>25.936185415294652</v>
      </c>
      <c r="M39" s="106">
        <v>73.73293264194285</v>
      </c>
    </row>
    <row r="40" spans="1:13" ht="12" customHeight="1">
      <c r="A40" s="51">
        <v>2004</v>
      </c>
      <c r="B40" s="106">
        <f>Orange!K43</f>
        <v>43.00329272346664</v>
      </c>
      <c r="C40" s="106">
        <f>Grapefruit!K43</f>
        <v>3.344731902789301</v>
      </c>
      <c r="D40" s="106">
        <v>1.131980244985581</v>
      </c>
      <c r="E40" s="107">
        <v>0.2301459165242403</v>
      </c>
      <c r="F40" s="106">
        <v>47.71015078776577</v>
      </c>
      <c r="G40" s="106">
        <f>Apple!K43</f>
        <v>18.71299466844659</v>
      </c>
      <c r="H40" s="106">
        <f>Grape!K43</f>
        <v>3.4200551651799165</v>
      </c>
      <c r="I40" s="106">
        <f>Pineapple!K43</f>
        <v>2.356861633598095</v>
      </c>
      <c r="J40" s="106">
        <v>1.9908067792440962</v>
      </c>
      <c r="K40" s="107">
        <v>0.2765794106678151</v>
      </c>
      <c r="L40" s="106">
        <v>26.75729765713651</v>
      </c>
      <c r="M40" s="106">
        <v>74.46744844490229</v>
      </c>
    </row>
    <row r="41" spans="1:13" ht="12" customHeight="1">
      <c r="A41" s="51">
        <v>2005</v>
      </c>
      <c r="B41" s="106">
        <f>Orange!K44</f>
        <v>41.3621798832995</v>
      </c>
      <c r="C41" s="106">
        <f>Grapefruit!K44</f>
        <v>2.0100515712526845</v>
      </c>
      <c r="D41" s="106">
        <v>1.4297790935027739</v>
      </c>
      <c r="E41" s="107">
        <v>0.22600092154805015</v>
      </c>
      <c r="F41" s="106">
        <v>45.028011469603</v>
      </c>
      <c r="G41" s="106">
        <f>Apple!K44</f>
        <v>16.475690451113355</v>
      </c>
      <c r="H41" s="106">
        <f>Grape!K44</f>
        <v>4.559225368820703</v>
      </c>
      <c r="I41" s="106">
        <f>Pineapple!K44</f>
        <v>2.259222299527943</v>
      </c>
      <c r="J41" s="106">
        <v>1.9854457856337147</v>
      </c>
      <c r="K41" s="107">
        <v>0.3024918083372252</v>
      </c>
      <c r="L41" s="106">
        <v>25.582075713432943</v>
      </c>
      <c r="M41" s="106">
        <v>70.61008718303594</v>
      </c>
    </row>
    <row r="42" spans="1:13" ht="12" customHeight="1">
      <c r="A42" s="50">
        <v>2006</v>
      </c>
      <c r="B42" s="104">
        <f>Orange!K45</f>
        <v>38.174917865551926</v>
      </c>
      <c r="C42" s="104">
        <f>Grapefruit!K45</f>
        <v>1.7805561576075533</v>
      </c>
      <c r="D42" s="104">
        <v>1.2700247874444588</v>
      </c>
      <c r="E42" s="105">
        <v>0.27194092824665195</v>
      </c>
      <c r="F42" s="104">
        <v>41.49743973885059</v>
      </c>
      <c r="G42" s="104">
        <f>Apple!K45</f>
        <v>19.526524177913924</v>
      </c>
      <c r="H42" s="104">
        <f>Grape!K45</f>
        <v>3.947758160360646</v>
      </c>
      <c r="I42" s="104">
        <f>Pineapple!K45</f>
        <v>2.345592139288232</v>
      </c>
      <c r="J42" s="104">
        <v>2.1649984054213487</v>
      </c>
      <c r="K42" s="105">
        <v>0.3051833221190697</v>
      </c>
      <c r="L42" s="104">
        <v>28.290056205103223</v>
      </c>
      <c r="M42" s="104">
        <v>69.78749594395381</v>
      </c>
    </row>
    <row r="43" spans="1:13" ht="12" customHeight="1">
      <c r="A43" s="50">
        <v>2007</v>
      </c>
      <c r="B43" s="104">
        <f>Orange!K46</f>
        <v>35.96330858609121</v>
      </c>
      <c r="C43" s="104">
        <f>Grapefruit!K46</f>
        <v>2.4858527057410646</v>
      </c>
      <c r="D43" s="104">
        <v>1.2168856981241865</v>
      </c>
      <c r="E43" s="105">
        <v>0.19223329616262402</v>
      </c>
      <c r="F43" s="104">
        <v>39.85828028611909</v>
      </c>
      <c r="G43" s="104">
        <f>Apple!K46</f>
        <v>20.095650230533046</v>
      </c>
      <c r="H43" s="104">
        <f>Grape!K46</f>
        <v>5.007485176512556</v>
      </c>
      <c r="I43" s="104">
        <f>Pineapple!K46</f>
        <v>1.9002008771959071</v>
      </c>
      <c r="J43" s="104">
        <v>2.0539090958399964</v>
      </c>
      <c r="K43" s="105">
        <v>0.39506613461873424</v>
      </c>
      <c r="L43" s="104">
        <v>29.452311514700238</v>
      </c>
      <c r="M43" s="104">
        <v>69.31059180081932</v>
      </c>
    </row>
    <row r="44" spans="1:13" ht="12" customHeight="1">
      <c r="A44" s="50">
        <v>2008</v>
      </c>
      <c r="B44" s="104">
        <f>Orange!K47</f>
        <v>32.8987222740636</v>
      </c>
      <c r="C44" s="104">
        <f>Grapefruit!K47</f>
        <v>2.6132093413738193</v>
      </c>
      <c r="D44" s="104">
        <v>1.0775181144491521</v>
      </c>
      <c r="E44" s="105">
        <v>0.24564658117715443</v>
      </c>
      <c r="F44" s="104">
        <v>36.83509631106373</v>
      </c>
      <c r="G44" s="104">
        <f>Apple!K47</f>
        <v>18.53075593895606</v>
      </c>
      <c r="H44" s="104">
        <f>Grape!K47</f>
        <v>4.034997240356859</v>
      </c>
      <c r="I44" s="104">
        <f>Pineapple!K47</f>
        <v>2.3622305114242623</v>
      </c>
      <c r="J44" s="104">
        <v>2.380984683951179</v>
      </c>
      <c r="K44" s="105">
        <v>0.36815207454849813</v>
      </c>
      <c r="L44" s="104">
        <v>27.677120449236856</v>
      </c>
      <c r="M44" s="104">
        <v>64.51221676030059</v>
      </c>
    </row>
    <row r="45" spans="1:13" ht="12" customHeight="1">
      <c r="A45" s="50">
        <v>2009</v>
      </c>
      <c r="B45" s="104">
        <f>Orange!K48</f>
        <v>34.53960407309587</v>
      </c>
      <c r="C45" s="104">
        <f>Grapefruit!K48</f>
        <v>2.2888900705377866</v>
      </c>
      <c r="D45" s="104">
        <v>1.4226697815135747</v>
      </c>
      <c r="E45" s="105">
        <v>0.35575573921113335</v>
      </c>
      <c r="F45" s="104">
        <v>38.60691966435837</v>
      </c>
      <c r="G45" s="104">
        <f>Apple!K48</f>
        <v>18.432218538988995</v>
      </c>
      <c r="H45" s="104">
        <f>Grape!K48</f>
        <v>3.371993474498567</v>
      </c>
      <c r="I45" s="104">
        <f>Pineapple!K48</f>
        <v>2.3750360852830945</v>
      </c>
      <c r="J45" s="104">
        <v>2.1134775167428144</v>
      </c>
      <c r="K45" s="105">
        <v>0.2928107567923055</v>
      </c>
      <c r="L45" s="104">
        <v>26.58553637230578</v>
      </c>
      <c r="M45" s="104">
        <v>65.19245603666415</v>
      </c>
    </row>
    <row r="46" spans="1:13" ht="12" customHeight="1">
      <c r="A46" s="50">
        <v>2010</v>
      </c>
      <c r="B46" s="104">
        <f>Orange!K49</f>
        <v>32.113838234129744</v>
      </c>
      <c r="C46" s="104">
        <f>Grapefruit!K49</f>
        <v>1.8980536221554178</v>
      </c>
      <c r="D46" s="104">
        <v>1.3304019124377742</v>
      </c>
      <c r="E46" s="105">
        <v>0.3167759693220741</v>
      </c>
      <c r="F46" s="104">
        <v>35.659069738045005</v>
      </c>
      <c r="G46" s="104">
        <f>Apple!K49</f>
        <v>19.474341542000047</v>
      </c>
      <c r="H46" s="104">
        <f>Grape!K49</f>
        <v>3.313278919862844</v>
      </c>
      <c r="I46" s="104">
        <f>Pineapple!K49</f>
        <v>1.886090989041212</v>
      </c>
      <c r="J46" s="104">
        <v>2.0598339588426007</v>
      </c>
      <c r="K46" s="105">
        <v>0.3059738077868815</v>
      </c>
      <c r="L46" s="104">
        <v>27.039519217533584</v>
      </c>
      <c r="M46" s="104">
        <v>62.698588955578586</v>
      </c>
    </row>
    <row r="47" spans="1:13" ht="12" customHeight="1">
      <c r="A47" s="151">
        <v>2011</v>
      </c>
      <c r="B47" s="152">
        <f>Orange!K50</f>
        <v>31.798094796910586</v>
      </c>
      <c r="C47" s="152">
        <f>Grapefruit!K50</f>
        <v>2.131008383795532</v>
      </c>
      <c r="D47" s="152">
        <v>1.7240961948600737</v>
      </c>
      <c r="E47" s="153">
        <v>0.34704444511504823</v>
      </c>
      <c r="F47" s="152">
        <v>36.00024382068124</v>
      </c>
      <c r="G47" s="152">
        <f>Apple!K50</f>
        <v>15.229145334000725</v>
      </c>
      <c r="H47" s="152">
        <f>Grape!K50</f>
        <v>3.7717989691511216</v>
      </c>
      <c r="I47" s="152">
        <f>Pineapple!K50</f>
        <v>2.021845005284641</v>
      </c>
      <c r="J47" s="152">
        <v>2.3138779704039147</v>
      </c>
      <c r="K47" s="153">
        <v>0.24307963508510594</v>
      </c>
      <c r="L47" s="152">
        <v>23.57974691392551</v>
      </c>
      <c r="M47" s="152">
        <v>59.57999073460675</v>
      </c>
    </row>
    <row r="48" spans="1:13" ht="12" customHeight="1">
      <c r="A48" s="151">
        <v>2012</v>
      </c>
      <c r="B48" s="152">
        <f>Orange!K51</f>
        <v>26.891415557264708</v>
      </c>
      <c r="C48" s="152">
        <f>Grapefruit!K51</f>
        <v>1.6408335778174754</v>
      </c>
      <c r="D48" s="152">
        <v>1.3387282162020906</v>
      </c>
      <c r="E48" s="153">
        <v>0.3893492041531139</v>
      </c>
      <c r="F48" s="152">
        <v>30.260326555437388</v>
      </c>
      <c r="G48" s="152">
        <f>Apple!K51</f>
        <v>16.621856189460544</v>
      </c>
      <c r="H48" s="152">
        <f>Grape!K51</f>
        <v>3.0234344121043755</v>
      </c>
      <c r="I48" s="152">
        <f>Pineapple!K51</f>
        <v>1.8672180740698887</v>
      </c>
      <c r="J48" s="152">
        <v>2.516738597497895</v>
      </c>
      <c r="K48" s="153">
        <v>0.19163287196541615</v>
      </c>
      <c r="L48" s="152">
        <v>24.22088014509812</v>
      </c>
      <c r="M48" s="152">
        <v>54.48120670053551</v>
      </c>
    </row>
    <row r="49" spans="1:13" ht="12" customHeight="1">
      <c r="A49" s="151">
        <v>2013</v>
      </c>
      <c r="B49" s="152">
        <f>Orange!K52</f>
        <v>28.166312067903426</v>
      </c>
      <c r="C49" s="152">
        <f>Grapefruit!K52</f>
        <v>1.7956811254139209</v>
      </c>
      <c r="D49" s="152">
        <v>1.5305830821615483</v>
      </c>
      <c r="E49" s="153">
        <v>0.3422611935816673</v>
      </c>
      <c r="F49" s="152">
        <v>31.834837469060563</v>
      </c>
      <c r="G49" s="152">
        <f>Apple!K52</f>
        <v>15.73457835623551</v>
      </c>
      <c r="H49" s="152">
        <f>Grape!K52</f>
        <v>3.857605922895222</v>
      </c>
      <c r="I49" s="152">
        <f>Pineapple!K52</f>
        <v>1.8396290983835</v>
      </c>
      <c r="J49" s="152">
        <v>2.720076519609681</v>
      </c>
      <c r="K49" s="153">
        <v>0.18323242333134915</v>
      </c>
      <c r="L49" s="152">
        <v>24.335122320455262</v>
      </c>
      <c r="M49" s="152">
        <v>56.16995978951583</v>
      </c>
    </row>
    <row r="50" spans="1:13" ht="12" customHeight="1">
      <c r="A50" s="151">
        <v>2014</v>
      </c>
      <c r="B50" s="152">
        <f>Orange!K53</f>
        <v>26.598241272922273</v>
      </c>
      <c r="C50" s="152">
        <f>Grapefruit!K53</f>
        <v>1.5272008079487716</v>
      </c>
      <c r="D50" s="152">
        <v>1.2565132922620752</v>
      </c>
      <c r="E50" s="153">
        <v>0.31712084315617745</v>
      </c>
      <c r="F50" s="152">
        <v>29.6990762162893</v>
      </c>
      <c r="G50" s="152">
        <f>Apple!K53</f>
        <v>15.192877174949015</v>
      </c>
      <c r="H50" s="152">
        <f>Grape!K53</f>
        <v>3.8997856942346516</v>
      </c>
      <c r="I50" s="152">
        <f>Pineapple!K53</f>
        <v>1.8495669768204042</v>
      </c>
      <c r="J50" s="152">
        <v>2.5191981535618657</v>
      </c>
      <c r="K50" s="153">
        <v>0.22005778441441176</v>
      </c>
      <c r="L50" s="152">
        <v>23.68148578398035</v>
      </c>
      <c r="M50" s="152">
        <v>53.38056200026965</v>
      </c>
    </row>
    <row r="51" spans="1:13" ht="12" customHeight="1">
      <c r="A51" s="151">
        <v>2015</v>
      </c>
      <c r="B51" s="152">
        <f>Orange!K54</f>
        <v>24.628265050386524</v>
      </c>
      <c r="C51" s="152">
        <f>Grapefruit!K54</f>
        <v>1.1866680519518698</v>
      </c>
      <c r="D51" s="152">
        <v>1.7614799137322605</v>
      </c>
      <c r="E51" s="153">
        <v>0.31999710875725174</v>
      </c>
      <c r="F51" s="152">
        <v>27.896410124827906</v>
      </c>
      <c r="G51" s="152">
        <f>Apple!K54</f>
        <v>16.65240443979075</v>
      </c>
      <c r="H51" s="152">
        <f>Grape!K54</f>
        <v>3.2827575226160715</v>
      </c>
      <c r="I51" s="152">
        <f>Pineapple!K54</f>
        <v>1.7693300183656848</v>
      </c>
      <c r="J51" s="152">
        <v>2.5463706658477836</v>
      </c>
      <c r="K51" s="153">
        <v>0.1933798795679671</v>
      </c>
      <c r="L51" s="152">
        <v>24.44424252618826</v>
      </c>
      <c r="M51" s="152">
        <v>52.340652651016164</v>
      </c>
    </row>
    <row r="52" spans="1:13" ht="12" customHeight="1">
      <c r="A52" s="198">
        <v>2016</v>
      </c>
      <c r="B52" s="199">
        <f>Orange!K55</f>
        <v>24.072633354304422</v>
      </c>
      <c r="C52" s="199">
        <f>Grapefruit!K55</f>
        <v>1.0012635983065465</v>
      </c>
      <c r="D52" s="199">
        <v>1.6980410820288416</v>
      </c>
      <c r="E52" s="200">
        <v>0.2884965576824465</v>
      </c>
      <c r="F52" s="199">
        <v>27.060434592322256</v>
      </c>
      <c r="G52" s="199">
        <f>Apple!K55</f>
        <v>16.724951826185332</v>
      </c>
      <c r="H52" s="199">
        <f>Grape!K55</f>
        <v>3.1011569321377275</v>
      </c>
      <c r="I52" s="199">
        <f>Pineapple!K55</f>
        <v>1.8289766322831562</v>
      </c>
      <c r="J52" s="199">
        <v>2.8105091333312706</v>
      </c>
      <c r="K52" s="200">
        <v>0.17531595593141183</v>
      </c>
      <c r="L52" s="199">
        <v>24.640910479868896</v>
      </c>
      <c r="M52" s="199">
        <v>51.70134507219115</v>
      </c>
    </row>
    <row r="53" spans="1:13" ht="12" customHeight="1">
      <c r="A53" s="220">
        <v>2017</v>
      </c>
      <c r="B53" s="199">
        <f>Orange!K56</f>
        <v>21.64037386079622</v>
      </c>
      <c r="C53" s="199">
        <f>Grapefruit!K56</f>
        <v>0.8846046575802914</v>
      </c>
      <c r="D53" s="199">
        <v>1.8562604823361384</v>
      </c>
      <c r="E53" s="200">
        <v>0.32606728437540344</v>
      </c>
      <c r="F53" s="199">
        <v>24.707306285088055</v>
      </c>
      <c r="G53" s="199">
        <f>Apple!K56</f>
        <v>16.40517299416052</v>
      </c>
      <c r="H53" s="199">
        <f>Grape!K56</f>
        <v>2.803379991328571</v>
      </c>
      <c r="I53" s="199">
        <f>Pineapple!K56</f>
        <v>1.770629587551006</v>
      </c>
      <c r="J53" s="199">
        <v>2.4260222503890003</v>
      </c>
      <c r="K53" s="200">
        <v>0.16522881112610047</v>
      </c>
      <c r="L53" s="199">
        <v>23.5704336345552</v>
      </c>
      <c r="M53" s="199">
        <v>48.27773991964325</v>
      </c>
    </row>
    <row r="54" spans="1:13" ht="12" customHeight="1">
      <c r="A54" s="198">
        <v>2018</v>
      </c>
      <c r="B54" s="199">
        <f>Orange!K57</f>
        <v>21.503533175325682</v>
      </c>
      <c r="C54" s="199">
        <f>Grapefruit!K57</f>
        <v>0.7764134505721412</v>
      </c>
      <c r="D54" s="199">
        <v>1.7304652589353693</v>
      </c>
      <c r="E54" s="200">
        <v>0.3577726476280071</v>
      </c>
      <c r="F54" s="199">
        <v>24.368184532461196</v>
      </c>
      <c r="G54" s="199">
        <f>Apple!K57</f>
        <v>16.23792152820219</v>
      </c>
      <c r="H54" s="199">
        <f>Grape!K57</f>
        <v>3.1871807119478768</v>
      </c>
      <c r="I54" s="199">
        <f>Pineapple!K57</f>
        <v>1.1283047470094394</v>
      </c>
      <c r="J54" s="199">
        <v>2.7002220404214903</v>
      </c>
      <c r="K54" s="200">
        <v>0.15665439718785426</v>
      </c>
      <c r="L54" s="199">
        <v>23.410283424768853</v>
      </c>
      <c r="M54" s="199">
        <v>47.77846795723005</v>
      </c>
    </row>
    <row r="55" spans="1:13" ht="12" customHeight="1" thickBot="1">
      <c r="A55" s="198">
        <v>2019</v>
      </c>
      <c r="B55" s="199">
        <f>Orange!K58</f>
        <v>19.70467617362582</v>
      </c>
      <c r="C55" s="199">
        <f>Grapefruit!K58</f>
        <v>1.0794705639579516</v>
      </c>
      <c r="D55" s="199">
        <v>1.7686878399260004</v>
      </c>
      <c r="E55" s="200">
        <v>0.35253516346827274</v>
      </c>
      <c r="F55" s="199">
        <v>22.905369740978042</v>
      </c>
      <c r="G55" s="199">
        <f>Apple!K58</f>
        <v>14.838185590462249</v>
      </c>
      <c r="H55" s="199">
        <f>Grape!K58</f>
        <v>3.079526024793945</v>
      </c>
      <c r="I55" s="199">
        <f>Pineapple!K58</f>
        <v>1.0737404685501557</v>
      </c>
      <c r="J55" s="199">
        <v>2.221847625268939</v>
      </c>
      <c r="K55" s="200">
        <v>0.15805544409908778</v>
      </c>
      <c r="L55" s="199">
        <v>21.371355153174378</v>
      </c>
      <c r="M55" s="199">
        <v>44.27672489415242</v>
      </c>
    </row>
    <row r="56" spans="1:13" ht="12" customHeight="1" thickTop="1">
      <c r="A56" s="294" t="s">
        <v>34</v>
      </c>
      <c r="B56" s="295"/>
      <c r="C56" s="295"/>
      <c r="D56" s="295"/>
      <c r="E56" s="295"/>
      <c r="F56" s="295"/>
      <c r="G56" s="295"/>
      <c r="H56" s="295"/>
      <c r="I56" s="295"/>
      <c r="J56" s="295"/>
      <c r="K56" s="295"/>
      <c r="L56" s="295"/>
      <c r="M56" s="296"/>
    </row>
    <row r="57" spans="1:13" ht="12" customHeight="1">
      <c r="A57" s="286"/>
      <c r="B57" s="287"/>
      <c r="C57" s="287"/>
      <c r="D57" s="287"/>
      <c r="E57" s="287"/>
      <c r="F57" s="287"/>
      <c r="G57" s="287"/>
      <c r="H57" s="287"/>
      <c r="I57" s="287"/>
      <c r="J57" s="287"/>
      <c r="K57" s="287"/>
      <c r="L57" s="287"/>
      <c r="M57" s="288"/>
    </row>
    <row r="58" spans="1:13" ht="12" customHeight="1">
      <c r="A58" s="297" t="s">
        <v>51</v>
      </c>
      <c r="B58" s="298"/>
      <c r="C58" s="298"/>
      <c r="D58" s="298"/>
      <c r="E58" s="298"/>
      <c r="F58" s="298"/>
      <c r="G58" s="298"/>
      <c r="H58" s="298"/>
      <c r="I58" s="298"/>
      <c r="J58" s="298"/>
      <c r="K58" s="298"/>
      <c r="L58" s="298"/>
      <c r="M58" s="299"/>
    </row>
    <row r="59" spans="1:13" ht="12" customHeight="1">
      <c r="A59" s="297"/>
      <c r="B59" s="298"/>
      <c r="C59" s="298"/>
      <c r="D59" s="298"/>
      <c r="E59" s="298"/>
      <c r="F59" s="298"/>
      <c r="G59" s="298"/>
      <c r="H59" s="298"/>
      <c r="I59" s="298"/>
      <c r="J59" s="298"/>
      <c r="K59" s="298"/>
      <c r="L59" s="298"/>
      <c r="M59" s="299"/>
    </row>
    <row r="60" spans="1:13" ht="12" customHeight="1">
      <c r="A60" s="297"/>
      <c r="B60" s="298"/>
      <c r="C60" s="298"/>
      <c r="D60" s="298"/>
      <c r="E60" s="298"/>
      <c r="F60" s="298"/>
      <c r="G60" s="298"/>
      <c r="H60" s="298"/>
      <c r="I60" s="298"/>
      <c r="J60" s="298"/>
      <c r="K60" s="298"/>
      <c r="L60" s="298"/>
      <c r="M60" s="299"/>
    </row>
    <row r="61" spans="1:13" ht="12" customHeight="1">
      <c r="A61" s="286"/>
      <c r="B61" s="287"/>
      <c r="C61" s="287"/>
      <c r="D61" s="287"/>
      <c r="E61" s="287"/>
      <c r="F61" s="287"/>
      <c r="G61" s="287"/>
      <c r="H61" s="287"/>
      <c r="I61" s="287"/>
      <c r="J61" s="287"/>
      <c r="K61" s="287"/>
      <c r="L61" s="287"/>
      <c r="M61" s="288"/>
    </row>
    <row r="62" spans="1:13" ht="12" customHeight="1">
      <c r="A62" s="270" t="s">
        <v>80</v>
      </c>
      <c r="B62" s="271"/>
      <c r="C62" s="271"/>
      <c r="D62" s="271"/>
      <c r="E62" s="271"/>
      <c r="F62" s="271"/>
      <c r="G62" s="271"/>
      <c r="H62" s="271"/>
      <c r="I62" s="271"/>
      <c r="J62" s="271"/>
      <c r="K62" s="271"/>
      <c r="L62" s="271"/>
      <c r="M62" s="272"/>
    </row>
    <row r="63" ht="12" customHeight="1">
      <c r="A63" s="35"/>
    </row>
    <row r="64" ht="12" customHeight="1">
      <c r="A64" s="35"/>
    </row>
    <row r="65" ht="12" customHeight="1">
      <c r="A65" s="35"/>
    </row>
    <row r="66" ht="12" customHeight="1">
      <c r="A66" s="35"/>
    </row>
    <row r="67" ht="12" customHeight="1">
      <c r="A67" s="35"/>
    </row>
    <row r="68" ht="12" customHeight="1">
      <c r="A68" s="35"/>
    </row>
    <row r="69" ht="12" customHeight="1">
      <c r="A69" s="35"/>
    </row>
    <row r="70" ht="12" customHeight="1">
      <c r="A70" s="35"/>
    </row>
    <row r="71" ht="12" customHeight="1">
      <c r="A71" s="35"/>
    </row>
    <row r="72" ht="12" customHeight="1">
      <c r="A72" s="35"/>
    </row>
    <row r="73" ht="12" customHeight="1">
      <c r="A73" s="35"/>
    </row>
    <row r="74" ht="12" customHeight="1">
      <c r="A74" s="35"/>
    </row>
    <row r="75" ht="12" customHeight="1">
      <c r="A75" s="35"/>
    </row>
    <row r="76" ht="12" customHeight="1">
      <c r="A76" s="35"/>
    </row>
    <row r="77" ht="12" customHeight="1">
      <c r="A77" s="35"/>
    </row>
    <row r="78" ht="12" customHeight="1">
      <c r="A78" s="35"/>
    </row>
    <row r="79" ht="12" customHeight="1">
      <c r="A79" s="35"/>
    </row>
    <row r="80" ht="12" customHeight="1">
      <c r="A80" s="35"/>
    </row>
    <row r="81" ht="12" customHeight="1">
      <c r="A81" s="35"/>
    </row>
    <row r="82" ht="12" customHeight="1">
      <c r="A82" s="35"/>
    </row>
    <row r="83" ht="12" customHeight="1">
      <c r="A83" s="35"/>
    </row>
    <row r="84" ht="12" customHeight="1">
      <c r="A84" s="35"/>
    </row>
    <row r="85" ht="12" customHeight="1">
      <c r="A85" s="35"/>
    </row>
    <row r="86" ht="12" customHeight="1">
      <c r="A86" s="35"/>
    </row>
    <row r="87" ht="12" customHeight="1">
      <c r="A87" s="35"/>
    </row>
    <row r="88" ht="12" customHeight="1">
      <c r="A88" s="35"/>
    </row>
    <row r="89" ht="12" customHeight="1">
      <c r="A89" s="35"/>
    </row>
    <row r="90" ht="12" customHeight="1">
      <c r="A90" s="35"/>
    </row>
    <row r="91" ht="12" customHeight="1">
      <c r="A91" s="35"/>
    </row>
    <row r="92" ht="12" customHeight="1">
      <c r="A92" s="35"/>
    </row>
    <row r="93" ht="12" customHeight="1">
      <c r="A93" s="35"/>
    </row>
    <row r="94" ht="12" customHeight="1">
      <c r="A94" s="35"/>
    </row>
    <row r="95" ht="12" customHeight="1">
      <c r="A95" s="35"/>
    </row>
    <row r="96" ht="12" customHeight="1">
      <c r="A96" s="35"/>
    </row>
    <row r="97" ht="12" customHeight="1">
      <c r="A97" s="35"/>
    </row>
    <row r="98" ht="12" customHeight="1">
      <c r="A98" s="35"/>
    </row>
    <row r="99" ht="12" customHeight="1">
      <c r="A99" s="35"/>
    </row>
  </sheetData>
  <sheetProtection/>
  <mergeCells count="21">
    <mergeCell ref="A61:M61"/>
    <mergeCell ref="E3:E4"/>
    <mergeCell ref="L3:L4"/>
    <mergeCell ref="D3:D4"/>
    <mergeCell ref="I3:I4"/>
    <mergeCell ref="A62:M62"/>
    <mergeCell ref="F3:F4"/>
    <mergeCell ref="A57:M57"/>
    <mergeCell ref="B3:B4"/>
    <mergeCell ref="A2:A4"/>
    <mergeCell ref="A56:M56"/>
    <mergeCell ref="A58:M60"/>
    <mergeCell ref="J3:J4"/>
    <mergeCell ref="G3:G4"/>
    <mergeCell ref="C3:C4"/>
    <mergeCell ref="L1:M1"/>
    <mergeCell ref="A1:K1"/>
    <mergeCell ref="B5:M5"/>
    <mergeCell ref="H3:H4"/>
    <mergeCell ref="K3:K4"/>
    <mergeCell ref="M2:M4"/>
  </mergeCells>
  <printOptions horizontalCentered="1" verticalCentered="1"/>
  <pageMargins left="0.75" right="0.75" top="0.56" bottom="0.75" header="0.5" footer="0.5"/>
  <pageSetup fitToHeight="1" fitToWidth="1" horizontalDpi="600" verticalDpi="600" orientation="landscape" scale="10" r:id="rId1"/>
</worksheet>
</file>

<file path=xl/worksheets/sheet4.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1">
      <pane ySplit="5" topLeftCell="A6" activePane="bottomLeft" state="frozen"/>
      <selection pane="topLeft" activeCell="A1" sqref="A1"/>
      <selection pane="bottomLeft" activeCell="A1" sqref="A1:K1"/>
    </sheetView>
  </sheetViews>
  <sheetFormatPr defaultColWidth="12.7109375" defaultRowHeight="12" customHeight="1"/>
  <cols>
    <col min="1" max="1" width="12.7109375" style="32" customWidth="1"/>
    <col min="2" max="4" width="12.7109375" style="33" customWidth="1"/>
    <col min="5" max="5" width="12.7109375" style="34" customWidth="1"/>
    <col min="6" max="10" width="12.7109375" style="33" customWidth="1"/>
    <col min="11" max="11" width="12.7109375" style="34" customWidth="1"/>
    <col min="12" max="13" width="12.7109375" style="33" customWidth="1"/>
    <col min="14" max="16384" width="12.7109375" style="30" customWidth="1"/>
  </cols>
  <sheetData>
    <row r="1" spans="1:13" s="111" customFormat="1" ht="12" customHeight="1" thickBot="1">
      <c r="A1" s="278" t="s">
        <v>84</v>
      </c>
      <c r="B1" s="278"/>
      <c r="C1" s="278"/>
      <c r="D1" s="278"/>
      <c r="E1" s="278"/>
      <c r="F1" s="278"/>
      <c r="G1" s="278"/>
      <c r="H1" s="278"/>
      <c r="I1" s="278"/>
      <c r="J1" s="278"/>
      <c r="K1" s="278"/>
      <c r="L1" s="257" t="s">
        <v>33</v>
      </c>
      <c r="M1" s="257"/>
    </row>
    <row r="2" spans="1:13" ht="12" customHeight="1" thickTop="1">
      <c r="A2" s="291" t="s">
        <v>27</v>
      </c>
      <c r="B2" s="46" t="s">
        <v>8</v>
      </c>
      <c r="C2" s="47"/>
      <c r="D2" s="47"/>
      <c r="E2" s="48"/>
      <c r="F2" s="49"/>
      <c r="G2" s="46" t="s">
        <v>9</v>
      </c>
      <c r="H2" s="47"/>
      <c r="I2" s="47"/>
      <c r="J2" s="47"/>
      <c r="K2" s="48"/>
      <c r="L2" s="31"/>
      <c r="M2" s="261" t="s">
        <v>50</v>
      </c>
    </row>
    <row r="3" spans="1:13" ht="12" customHeight="1">
      <c r="A3" s="292"/>
      <c r="B3" s="282" t="s">
        <v>25</v>
      </c>
      <c r="C3" s="282" t="s">
        <v>47</v>
      </c>
      <c r="D3" s="282" t="s">
        <v>11</v>
      </c>
      <c r="E3" s="284" t="s">
        <v>12</v>
      </c>
      <c r="F3" s="246" t="s">
        <v>48</v>
      </c>
      <c r="G3" s="289" t="s">
        <v>13</v>
      </c>
      <c r="H3" s="282" t="s">
        <v>14</v>
      </c>
      <c r="I3" s="282" t="s">
        <v>15</v>
      </c>
      <c r="J3" s="282" t="s">
        <v>16</v>
      </c>
      <c r="K3" s="284" t="s">
        <v>17</v>
      </c>
      <c r="L3" s="246" t="s">
        <v>49</v>
      </c>
      <c r="M3" s="262"/>
    </row>
    <row r="4" spans="1:13" ht="12" customHeight="1">
      <c r="A4" s="293"/>
      <c r="B4" s="283"/>
      <c r="C4" s="283"/>
      <c r="D4" s="283"/>
      <c r="E4" s="285"/>
      <c r="F4" s="247"/>
      <c r="G4" s="290"/>
      <c r="H4" s="283"/>
      <c r="I4" s="283"/>
      <c r="J4" s="283"/>
      <c r="K4" s="285"/>
      <c r="L4" s="247"/>
      <c r="M4" s="263"/>
    </row>
    <row r="5" spans="1:13" ht="12" customHeight="1">
      <c r="A5" s="149"/>
      <c r="B5" s="279" t="s">
        <v>70</v>
      </c>
      <c r="C5" s="300"/>
      <c r="D5" s="300"/>
      <c r="E5" s="300"/>
      <c r="F5" s="300"/>
      <c r="G5" s="300"/>
      <c r="H5" s="300"/>
      <c r="I5" s="300"/>
      <c r="J5" s="300"/>
      <c r="K5" s="300"/>
      <c r="L5" s="300"/>
      <c r="M5" s="301"/>
    </row>
    <row r="6" spans="1:13" ht="12" customHeight="1">
      <c r="A6" s="50">
        <v>1970</v>
      </c>
      <c r="B6" s="104">
        <f>SUM(Orange!M9,Orange!L9)</f>
        <v>68.6310489812426</v>
      </c>
      <c r="C6" s="104">
        <f>Grapefruit!L9</f>
        <v>11.23680147751436</v>
      </c>
      <c r="D6" s="244">
        <v>2.1655360193084094</v>
      </c>
      <c r="E6" s="245">
        <v>0.1471677565256636</v>
      </c>
      <c r="F6" s="104">
        <v>82.18055423459103</v>
      </c>
      <c r="G6" s="104">
        <f>Apple!L9</f>
        <v>6.440649696589143</v>
      </c>
      <c r="H6" s="104">
        <f>Grape!L9</f>
        <v>2.3977105014005464</v>
      </c>
      <c r="I6" s="104">
        <f>Pineapple!L9</f>
        <v>4.012515800870023</v>
      </c>
      <c r="J6" s="104" t="s">
        <v>7</v>
      </c>
      <c r="K6" s="105">
        <v>1.69</v>
      </c>
      <c r="L6" s="104">
        <v>14.540875998859713</v>
      </c>
      <c r="M6" s="104">
        <v>96.72143023345075</v>
      </c>
    </row>
    <row r="7" spans="1:13" ht="12" customHeight="1">
      <c r="A7" s="51">
        <v>1971</v>
      </c>
      <c r="B7" s="106">
        <f>SUM(Orange!M10,Orange!L10)</f>
        <v>69.22349006444803</v>
      </c>
      <c r="C7" s="106">
        <f>Grapefruit!L10</f>
        <v>12.656009353386425</v>
      </c>
      <c r="D7" s="152">
        <v>2.46212819544138</v>
      </c>
      <c r="E7" s="153">
        <v>0.2034233239371131</v>
      </c>
      <c r="F7" s="106">
        <v>84.54505093721295</v>
      </c>
      <c r="G7" s="106">
        <f>Apple!L10</f>
        <v>7.102473182025127</v>
      </c>
      <c r="H7" s="106">
        <f>Grape!L10</f>
        <v>3.309070336035958</v>
      </c>
      <c r="I7" s="106">
        <f>Pineapple!L10</f>
        <v>3.9404086227072006</v>
      </c>
      <c r="J7" s="106" t="s">
        <v>7</v>
      </c>
      <c r="K7" s="107">
        <v>1.56</v>
      </c>
      <c r="L7" s="106">
        <v>15.911952140768287</v>
      </c>
      <c r="M7" s="106">
        <v>100.45700307798124</v>
      </c>
    </row>
    <row r="8" spans="1:13" ht="12" customHeight="1">
      <c r="A8" s="51">
        <v>1972</v>
      </c>
      <c r="B8" s="106">
        <f>SUM(Orange!M11,Orange!L11)</f>
        <v>73.64856470245965</v>
      </c>
      <c r="C8" s="106">
        <f>Grapefruit!L11</f>
        <v>12.471515642498291</v>
      </c>
      <c r="D8" s="152">
        <v>2.5410673138136195</v>
      </c>
      <c r="E8" s="153">
        <v>0.2680490338268308</v>
      </c>
      <c r="F8" s="106">
        <v>88.92919669259838</v>
      </c>
      <c r="G8" s="106">
        <f>Apple!L11</f>
        <v>5.492467477514993</v>
      </c>
      <c r="H8" s="106">
        <f>Grape!L11</f>
        <v>2.0939067763753068</v>
      </c>
      <c r="I8" s="106">
        <f>Pineapple!L11</f>
        <v>3.7326270391050804</v>
      </c>
      <c r="J8" s="106" t="s">
        <v>7</v>
      </c>
      <c r="K8" s="107">
        <v>1.43</v>
      </c>
      <c r="L8" s="106">
        <v>12.74900129299538</v>
      </c>
      <c r="M8" s="106">
        <v>101.67819798559375</v>
      </c>
    </row>
    <row r="9" spans="1:13" ht="12" customHeight="1">
      <c r="A9" s="51">
        <v>1973</v>
      </c>
      <c r="B9" s="106">
        <f>SUM(Orange!M12,Orange!L12)</f>
        <v>71.39909685569432</v>
      </c>
      <c r="C9" s="106">
        <f>Grapefruit!L12</f>
        <v>13.042433948819294</v>
      </c>
      <c r="D9" s="152">
        <v>3.997385671967202</v>
      </c>
      <c r="E9" s="153">
        <v>0.2464630186980117</v>
      </c>
      <c r="F9" s="106">
        <v>88.68537949517884</v>
      </c>
      <c r="G9" s="106">
        <f>Apple!L12</f>
        <v>4.671595516268929</v>
      </c>
      <c r="H9" s="106">
        <f>Grape!L12</f>
        <v>2.636152413678697</v>
      </c>
      <c r="I9" s="106">
        <f>Pineapple!L12</f>
        <v>3.0821454964159147</v>
      </c>
      <c r="J9" s="106" t="s">
        <v>7</v>
      </c>
      <c r="K9" s="107">
        <v>0.9100000000000001</v>
      </c>
      <c r="L9" s="106">
        <v>11.29989342636354</v>
      </c>
      <c r="M9" s="106">
        <v>99.98527292154238</v>
      </c>
    </row>
    <row r="10" spans="1:13" ht="12" customHeight="1">
      <c r="A10" s="51">
        <v>1974</v>
      </c>
      <c r="B10" s="106">
        <f>SUM(Orange!M13,Orange!L13)</f>
        <v>74.18279337143127</v>
      </c>
      <c r="C10" s="106">
        <f>Grapefruit!L13</f>
        <v>12.294701064359607</v>
      </c>
      <c r="D10" s="152">
        <v>2.350687581011778</v>
      </c>
      <c r="E10" s="153">
        <v>0.23481674900907332</v>
      </c>
      <c r="F10" s="106">
        <v>89.06299876581174</v>
      </c>
      <c r="G10" s="106">
        <f>Apple!L13</f>
        <v>5.966038547517518</v>
      </c>
      <c r="H10" s="106">
        <f>Grape!L13</f>
        <v>2.8082561991621744</v>
      </c>
      <c r="I10" s="106">
        <f>Pineapple!L13</f>
        <v>2.677599507140385</v>
      </c>
      <c r="J10" s="106" t="s">
        <v>7</v>
      </c>
      <c r="K10" s="107">
        <v>1.3</v>
      </c>
      <c r="L10" s="106">
        <v>12.751894253820078</v>
      </c>
      <c r="M10" s="106">
        <v>101.81489301963182</v>
      </c>
    </row>
    <row r="11" spans="1:13" ht="12" customHeight="1">
      <c r="A11" s="51">
        <v>1975</v>
      </c>
      <c r="B11" s="106">
        <f>SUM(Orange!M14,Orange!L14)</f>
        <v>80.5953940058379</v>
      </c>
      <c r="C11" s="106">
        <f>Grapefruit!L14</f>
        <v>13.190326850237584</v>
      </c>
      <c r="D11" s="152">
        <v>6.246532328979999</v>
      </c>
      <c r="E11" s="153">
        <v>0.2512434223076243</v>
      </c>
      <c r="F11" s="106">
        <v>100.2834966073631</v>
      </c>
      <c r="G11" s="106">
        <f>Apple!L14</f>
        <v>6.940657829722097</v>
      </c>
      <c r="H11" s="106">
        <f>Grape!L14</f>
        <v>2.534489426839311</v>
      </c>
      <c r="I11" s="106">
        <f>Pineapple!L14</f>
        <v>3.1161191676737365</v>
      </c>
      <c r="J11" s="106" t="s">
        <v>7</v>
      </c>
      <c r="K11" s="107">
        <v>1.04</v>
      </c>
      <c r="L11" s="106">
        <v>13.631266424235147</v>
      </c>
      <c r="M11" s="106">
        <v>113.91476303159826</v>
      </c>
    </row>
    <row r="12" spans="1:13" ht="12" customHeight="1">
      <c r="A12" s="50">
        <v>1976</v>
      </c>
      <c r="B12" s="104">
        <f>SUM(Orange!M15,Orange!L15)</f>
        <v>89.51056039969279</v>
      </c>
      <c r="C12" s="104">
        <f>Grapefruit!L15</f>
        <v>10.448555961605278</v>
      </c>
      <c r="D12" s="244">
        <v>2.3121825928740876</v>
      </c>
      <c r="E12" s="245">
        <v>0.20267624772565004</v>
      </c>
      <c r="F12" s="104">
        <v>102.47397520189782</v>
      </c>
      <c r="G12" s="104">
        <f>Apple!L15</f>
        <v>6.357934747460789</v>
      </c>
      <c r="H12" s="104">
        <f>Grape!L15</f>
        <v>2.4487049448398164</v>
      </c>
      <c r="I12" s="104">
        <f>Pineapple!L15</f>
        <v>3.085747425871993</v>
      </c>
      <c r="J12" s="104" t="s">
        <v>7</v>
      </c>
      <c r="K12" s="105">
        <v>1.17</v>
      </c>
      <c r="L12" s="104">
        <v>13.062387118172598</v>
      </c>
      <c r="M12" s="104">
        <v>115.53636232007041</v>
      </c>
    </row>
    <row r="13" spans="1:13" ht="12" customHeight="1">
      <c r="A13" s="50">
        <v>1977</v>
      </c>
      <c r="B13" s="104">
        <f>SUM(Orange!M16,Orange!L16)</f>
        <v>97.28364687048347</v>
      </c>
      <c r="C13" s="104">
        <f>Grapefruit!L16</f>
        <v>14.378876363868955</v>
      </c>
      <c r="D13" s="244">
        <v>4.422805469502096</v>
      </c>
      <c r="E13" s="245">
        <v>0.19162419757367263</v>
      </c>
      <c r="F13" s="104">
        <v>116.27695290142819</v>
      </c>
      <c r="G13" s="104">
        <f>Apple!L16</f>
        <v>7.957181664301782</v>
      </c>
      <c r="H13" s="104">
        <f>Grape!L16</f>
        <v>1.9318921977014218</v>
      </c>
      <c r="I13" s="104">
        <f>Pineapple!L16</f>
        <v>3.5715044111170138</v>
      </c>
      <c r="J13" s="104" t="s">
        <v>7</v>
      </c>
      <c r="K13" s="105">
        <v>1.43</v>
      </c>
      <c r="L13" s="104">
        <v>14.890578273120218</v>
      </c>
      <c r="M13" s="104">
        <v>131.1675311745484</v>
      </c>
    </row>
    <row r="14" spans="1:13" ht="12" customHeight="1">
      <c r="A14" s="50">
        <v>1978</v>
      </c>
      <c r="B14" s="104">
        <f>SUM(Orange!M17,Orange!L17)</f>
        <v>80.72337562861614</v>
      </c>
      <c r="C14" s="104">
        <f>Grapefruit!L17</f>
        <v>16.00980526695042</v>
      </c>
      <c r="D14" s="244">
        <v>4.712557963129354</v>
      </c>
      <c r="E14" s="245">
        <v>0.045151415271111675</v>
      </c>
      <c r="F14" s="104">
        <v>101.49089027396703</v>
      </c>
      <c r="G14" s="104">
        <f>Apple!L17</f>
        <v>9.672278439747695</v>
      </c>
      <c r="H14" s="104">
        <f>Grape!L17</f>
        <v>3.3765314635447483</v>
      </c>
      <c r="I14" s="104">
        <f>Pineapple!L17</f>
        <v>3.661045016510546</v>
      </c>
      <c r="J14" s="104" t="s">
        <v>7</v>
      </c>
      <c r="K14" s="105">
        <v>1.17</v>
      </c>
      <c r="L14" s="104">
        <v>17.87985491980299</v>
      </c>
      <c r="M14" s="104">
        <v>119.37074519377002</v>
      </c>
    </row>
    <row r="15" spans="1:13" ht="12" customHeight="1">
      <c r="A15" s="50">
        <v>1979</v>
      </c>
      <c r="B15" s="104">
        <f>SUM(Orange!M18,Orange!L18)</f>
        <v>76.87686209996059</v>
      </c>
      <c r="C15" s="104">
        <f>Grapefruit!L18</f>
        <v>14.086415692614468</v>
      </c>
      <c r="D15" s="244">
        <v>2.5592273915082746</v>
      </c>
      <c r="E15" s="245">
        <v>0.09827351305474281</v>
      </c>
      <c r="F15" s="104">
        <v>93.62077869713808</v>
      </c>
      <c r="G15" s="104">
        <f>Apple!L18</f>
        <v>10.757529796975856</v>
      </c>
      <c r="H15" s="104">
        <f>Grape!L18</f>
        <v>2.5572068419140996</v>
      </c>
      <c r="I15" s="104">
        <f>Pineapple!L18</f>
        <v>4.298250583190775</v>
      </c>
      <c r="J15" s="104" t="s">
        <v>7</v>
      </c>
      <c r="K15" s="105">
        <v>1.3</v>
      </c>
      <c r="L15" s="104">
        <v>18.91298722208073</v>
      </c>
      <c r="M15" s="104">
        <v>112.53376591921881</v>
      </c>
    </row>
    <row r="16" spans="1:13" ht="12" customHeight="1">
      <c r="A16" s="50">
        <v>1980</v>
      </c>
      <c r="B16" s="104">
        <f>SUM(Orange!M19,Orange!L19)</f>
        <v>84.29244223809037</v>
      </c>
      <c r="C16" s="104">
        <f>Grapefruit!L19</f>
        <v>10.20188921391832</v>
      </c>
      <c r="D16" s="244">
        <v>3.3307822001227643</v>
      </c>
      <c r="E16" s="245">
        <v>0.18547058745600595</v>
      </c>
      <c r="F16" s="104">
        <v>98.01058423958747</v>
      </c>
      <c r="G16" s="104">
        <f>Apple!L19</f>
        <v>13.152017911159591</v>
      </c>
      <c r="H16" s="104">
        <f>Grape!L19</f>
        <v>2.749163348739109</v>
      </c>
      <c r="I16" s="104">
        <f>Pineapple!L19</f>
        <v>4.61917844251425</v>
      </c>
      <c r="J16" s="104" t="s">
        <v>7</v>
      </c>
      <c r="K16" s="105">
        <v>1.17</v>
      </c>
      <c r="L16" s="104">
        <v>21.69035970241295</v>
      </c>
      <c r="M16" s="104">
        <v>119.70094394200042</v>
      </c>
    </row>
    <row r="17" spans="1:13" ht="12" customHeight="1">
      <c r="A17" s="51">
        <v>1981</v>
      </c>
      <c r="B17" s="106">
        <f>SUM(Orange!M20,Orange!L20)</f>
        <v>85.21354217068115</v>
      </c>
      <c r="C17" s="106">
        <f>Grapefruit!L20</f>
        <v>13.034268922100777</v>
      </c>
      <c r="D17" s="152">
        <v>6.53018987756457</v>
      </c>
      <c r="E17" s="153">
        <v>0.1921926119412764</v>
      </c>
      <c r="F17" s="106">
        <v>104.97019358228778</v>
      </c>
      <c r="G17" s="106">
        <f>Apple!L20</f>
        <v>11.636432852706202</v>
      </c>
      <c r="H17" s="106">
        <f>Grape!L20</f>
        <v>2.623128585496316</v>
      </c>
      <c r="I17" s="106">
        <f>Pineapple!L20</f>
        <v>4.244142525416801</v>
      </c>
      <c r="J17" s="106" t="s">
        <v>7</v>
      </c>
      <c r="K17" s="107">
        <v>1.17</v>
      </c>
      <c r="L17" s="106">
        <v>19.673703963619317</v>
      </c>
      <c r="M17" s="106">
        <v>124.6438975459071</v>
      </c>
    </row>
    <row r="18" spans="1:13" ht="12" customHeight="1">
      <c r="A18" s="51">
        <v>1982</v>
      </c>
      <c r="B18" s="106">
        <f>SUM(Orange!M21,Orange!L21)</f>
        <v>77.7884470707351</v>
      </c>
      <c r="C18" s="106">
        <f>Grapefruit!L21</f>
        <v>12.192624458632116</v>
      </c>
      <c r="D18" s="152">
        <v>4.628905895127554</v>
      </c>
      <c r="E18" s="153">
        <v>0.25956384621707324</v>
      </c>
      <c r="F18" s="106">
        <v>94.86954127071185</v>
      </c>
      <c r="G18" s="106">
        <f>Apple!L21</f>
        <v>14.71170347426208</v>
      </c>
      <c r="H18" s="106">
        <f>Grape!L21</f>
        <v>2.631696023616633</v>
      </c>
      <c r="I18" s="106">
        <f>Pineapple!L21</f>
        <v>4.329864893965236</v>
      </c>
      <c r="J18" s="106" t="s">
        <v>7</v>
      </c>
      <c r="K18" s="107">
        <v>1.3</v>
      </c>
      <c r="L18" s="106">
        <v>22.97326439184395</v>
      </c>
      <c r="M18" s="106">
        <v>117.8428056625558</v>
      </c>
    </row>
    <row r="19" spans="1:13" ht="12" customHeight="1">
      <c r="A19" s="51">
        <v>1983</v>
      </c>
      <c r="B19" s="106">
        <f>SUM(Orange!M22,Orange!L22)</f>
        <v>93.11515355757965</v>
      </c>
      <c r="C19" s="106">
        <f>Grapefruit!L22</f>
        <v>11.534205481337303</v>
      </c>
      <c r="D19" s="152">
        <v>4.355851912807193</v>
      </c>
      <c r="E19" s="153">
        <v>0.27429903738181566</v>
      </c>
      <c r="F19" s="106">
        <v>109.27950998910595</v>
      </c>
      <c r="G19" s="106">
        <f>Apple!L22</f>
        <v>15.972839852221394</v>
      </c>
      <c r="H19" s="106">
        <f>Grape!L22</f>
        <v>3.6799397432676297</v>
      </c>
      <c r="I19" s="106">
        <f>Pineapple!L22</f>
        <v>4.191213237333926</v>
      </c>
      <c r="J19" s="106" t="s">
        <v>7</v>
      </c>
      <c r="K19" s="107">
        <v>1.04</v>
      </c>
      <c r="L19" s="106">
        <v>24.883992832822948</v>
      </c>
      <c r="M19" s="106">
        <v>134.1635028219289</v>
      </c>
    </row>
    <row r="20" spans="1:13" ht="12" customHeight="1">
      <c r="A20" s="51">
        <v>1984</v>
      </c>
      <c r="B20" s="106">
        <f>SUM(Orange!M23,Orange!L23)</f>
        <v>82.1973098550742</v>
      </c>
      <c r="C20" s="106">
        <f>Grapefruit!L23</f>
        <v>6.228417311807842</v>
      </c>
      <c r="D20" s="152">
        <v>3.0241274507721396</v>
      </c>
      <c r="E20" s="153">
        <v>0.2294113898506702</v>
      </c>
      <c r="F20" s="106">
        <v>91.67926600750485</v>
      </c>
      <c r="G20" s="106">
        <f>Apple!L23</f>
        <v>18.57001307644922</v>
      </c>
      <c r="H20" s="106">
        <f>Grape!L23</f>
        <v>3.168615614529728</v>
      </c>
      <c r="I20" s="106">
        <f>Pineapple!L23</f>
        <v>4.054218588691251</v>
      </c>
      <c r="J20" s="106" t="s">
        <v>7</v>
      </c>
      <c r="K20" s="107">
        <v>0.78</v>
      </c>
      <c r="L20" s="106">
        <v>26.5728472796702</v>
      </c>
      <c r="M20" s="106">
        <v>118.25211328717505</v>
      </c>
    </row>
    <row r="21" spans="1:13" ht="12" customHeight="1">
      <c r="A21" s="51">
        <v>1985</v>
      </c>
      <c r="B21" s="106">
        <f>SUM(Orange!M24,Orange!L24)</f>
        <v>80.10339238021695</v>
      </c>
      <c r="C21" s="106">
        <f>Grapefruit!L24</f>
        <v>11.11924596995744</v>
      </c>
      <c r="D21" s="152">
        <v>3.8219385769872147</v>
      </c>
      <c r="E21" s="153">
        <v>0.28867446295257077</v>
      </c>
      <c r="F21" s="106">
        <v>95.33325139011417</v>
      </c>
      <c r="G21" s="106">
        <f>Apple!L24</f>
        <v>18.574706975255616</v>
      </c>
      <c r="H21" s="106">
        <f>Grape!L24</f>
        <v>2.561712599222295</v>
      </c>
      <c r="I21" s="106">
        <f>Pineapple!L24</f>
        <v>5.083065510387225</v>
      </c>
      <c r="J21" s="106" t="s">
        <v>7</v>
      </c>
      <c r="K21" s="107">
        <v>0.9100000000000001</v>
      </c>
      <c r="L21" s="106">
        <v>27.129485084865138</v>
      </c>
      <c r="M21" s="106">
        <v>122.46273647497931</v>
      </c>
    </row>
    <row r="22" spans="1:13" ht="12" customHeight="1">
      <c r="A22" s="50">
        <v>1986</v>
      </c>
      <c r="B22" s="104">
        <f>SUM(Orange!M25,Orange!L25)</f>
        <v>84.11658998528563</v>
      </c>
      <c r="C22" s="104">
        <f>Grapefruit!L25</f>
        <v>8.485345455247618</v>
      </c>
      <c r="D22" s="244">
        <v>2.802903354225958</v>
      </c>
      <c r="E22" s="245">
        <v>0.3903330505969311</v>
      </c>
      <c r="F22" s="104">
        <v>95.79517184535614</v>
      </c>
      <c r="G22" s="104">
        <f>Apple!L25</f>
        <v>18.319869369632528</v>
      </c>
      <c r="H22" s="104">
        <f>Grape!L25</f>
        <v>2.437827058484255</v>
      </c>
      <c r="I22" s="104">
        <f>Pineapple!L25</f>
        <v>5.902243248521718</v>
      </c>
      <c r="J22" s="104" t="s">
        <v>7</v>
      </c>
      <c r="K22" s="105">
        <v>0.9100000000000001</v>
      </c>
      <c r="L22" s="104">
        <v>27.5699396766385</v>
      </c>
      <c r="M22" s="104">
        <v>123.36511152199463</v>
      </c>
    </row>
    <row r="23" spans="1:13" ht="12" customHeight="1">
      <c r="A23" s="50">
        <v>1987</v>
      </c>
      <c r="B23" s="104">
        <f>SUM(Orange!M26,Orange!L26)</f>
        <v>70.10487482561999</v>
      </c>
      <c r="C23" s="104">
        <f>Grapefruit!L26</f>
        <v>11.535279954982041</v>
      </c>
      <c r="D23" s="244">
        <v>5.380879710816266</v>
      </c>
      <c r="E23" s="245">
        <v>0.3810516171894183</v>
      </c>
      <c r="F23" s="104">
        <v>87.4020861086077</v>
      </c>
      <c r="G23" s="104">
        <f>Apple!L26</f>
        <v>19.612078466730637</v>
      </c>
      <c r="H23" s="104">
        <f>Grape!L26</f>
        <v>3.3298378387506617</v>
      </c>
      <c r="I23" s="104">
        <f>Pineapple!L26</f>
        <v>6.414154173736841</v>
      </c>
      <c r="J23" s="104" t="s">
        <v>7</v>
      </c>
      <c r="K23" s="105">
        <v>0.9100000000000001</v>
      </c>
      <c r="L23" s="104">
        <v>30.26607047921814</v>
      </c>
      <c r="M23" s="104">
        <v>117.66815658782585</v>
      </c>
    </row>
    <row r="24" spans="1:13" ht="12" customHeight="1">
      <c r="A24" s="50">
        <v>1988</v>
      </c>
      <c r="B24" s="104">
        <f>SUM(Orange!M27,Orange!L27)</f>
        <v>67.27644212637541</v>
      </c>
      <c r="C24" s="104">
        <f>Grapefruit!L27</f>
        <v>6.065685059381498</v>
      </c>
      <c r="D24" s="244">
        <v>2.6748359585377557</v>
      </c>
      <c r="E24" s="245">
        <v>0.19044957987453295</v>
      </c>
      <c r="F24" s="104">
        <v>76.2074127241692</v>
      </c>
      <c r="G24" s="104">
        <f>Apple!L27</f>
        <v>19.321264754222664</v>
      </c>
      <c r="H24" s="104">
        <f>Grape!L27</f>
        <v>2.9547807701734152</v>
      </c>
      <c r="I24" s="104">
        <f>Pineapple!L27</f>
        <v>6.391237179670315</v>
      </c>
      <c r="J24" s="104" t="s">
        <v>7</v>
      </c>
      <c r="K24" s="105">
        <v>0.78</v>
      </c>
      <c r="L24" s="104">
        <v>29.447282704066396</v>
      </c>
      <c r="M24" s="104">
        <v>105.6546954282356</v>
      </c>
    </row>
    <row r="25" spans="1:13" ht="12" customHeight="1">
      <c r="A25" s="50">
        <v>1989</v>
      </c>
      <c r="B25" s="104">
        <f>SUM(Orange!M28,Orange!L28)</f>
        <v>69.32805088659505</v>
      </c>
      <c r="C25" s="104">
        <f>Grapefruit!L28</f>
        <v>9.70491517154389</v>
      </c>
      <c r="D25" s="244">
        <v>2.733332258431347</v>
      </c>
      <c r="E25" s="245">
        <v>0.24592155709307062</v>
      </c>
      <c r="F25" s="104">
        <v>82.01221987366335</v>
      </c>
      <c r="G25" s="104">
        <f>Apple!L28</f>
        <v>17.60756059523036</v>
      </c>
      <c r="H25" s="104">
        <f>Grape!L28</f>
        <v>3.3720820790843704</v>
      </c>
      <c r="I25" s="104">
        <f>Pineapple!L28</f>
        <v>6.647824847338481</v>
      </c>
      <c r="J25" s="104">
        <v>1.3267255513352103</v>
      </c>
      <c r="K25" s="105">
        <v>0.5096638524623585</v>
      </c>
      <c r="L25" s="104">
        <v>29.463856925450784</v>
      </c>
      <c r="M25" s="104">
        <v>111.47607679911414</v>
      </c>
    </row>
    <row r="26" spans="1:13" ht="12" customHeight="1">
      <c r="A26" s="50">
        <v>1990</v>
      </c>
      <c r="B26" s="104">
        <f>SUM(Orange!M29,Orange!L29)</f>
        <v>63.63008173162209</v>
      </c>
      <c r="C26" s="104">
        <f>Grapefruit!L29</f>
        <v>14.652925405130025</v>
      </c>
      <c r="D26" s="244">
        <v>3.631123619092814</v>
      </c>
      <c r="E26" s="245">
        <v>0.5737258867089383</v>
      </c>
      <c r="F26" s="104">
        <v>82.48785664255388</v>
      </c>
      <c r="G26" s="104">
        <f>Apple!L29</f>
        <v>20.925942756948274</v>
      </c>
      <c r="H26" s="104">
        <f>Grape!L29</f>
        <v>3.123095186783507</v>
      </c>
      <c r="I26" s="104">
        <f>Pineapple!L29</f>
        <v>7.4457299131254455</v>
      </c>
      <c r="J26" s="104">
        <v>1.2712484502532317</v>
      </c>
      <c r="K26" s="105">
        <v>0.517208786101364</v>
      </c>
      <c r="L26" s="104">
        <v>33.283225093211826</v>
      </c>
      <c r="M26" s="104">
        <v>115.7710817357657</v>
      </c>
    </row>
    <row r="27" spans="1:13" ht="12" customHeight="1">
      <c r="A27" s="51">
        <v>1991</v>
      </c>
      <c r="B27" s="106">
        <f>SUM(Orange!M30,Orange!L30)</f>
        <v>74.66259502531803</v>
      </c>
      <c r="C27" s="106">
        <f>Grapefruit!L30</f>
        <v>8.55383335623694</v>
      </c>
      <c r="D27" s="152">
        <v>3.483017893260325</v>
      </c>
      <c r="E27" s="153">
        <v>0.4730586773539215</v>
      </c>
      <c r="F27" s="106">
        <v>87.1725049521692</v>
      </c>
      <c r="G27" s="106">
        <f>Apple!L30</f>
        <v>18.351178495289588</v>
      </c>
      <c r="H27" s="106">
        <f>Grape!L30</f>
        <v>3.91789733181838</v>
      </c>
      <c r="I27" s="106">
        <f>Pineapple!L30</f>
        <v>7.504744846235221</v>
      </c>
      <c r="J27" s="106">
        <v>1.5373856877152785</v>
      </c>
      <c r="K27" s="107">
        <v>0.4573230483262326</v>
      </c>
      <c r="L27" s="106">
        <v>31.768529409384705</v>
      </c>
      <c r="M27" s="106">
        <v>118.9410343615539</v>
      </c>
    </row>
    <row r="28" spans="1:13" ht="12" customHeight="1">
      <c r="A28" s="51">
        <v>1992</v>
      </c>
      <c r="B28" s="106">
        <f>SUM(Orange!M31,Orange!L31)</f>
        <v>64.60533553089</v>
      </c>
      <c r="C28" s="106">
        <f>Grapefruit!L31</f>
        <v>6.561816545164156</v>
      </c>
      <c r="D28" s="152">
        <v>3.2137132549302567</v>
      </c>
      <c r="E28" s="153">
        <v>0.3873288927259582</v>
      </c>
      <c r="F28" s="106">
        <v>74.76819422371037</v>
      </c>
      <c r="G28" s="106">
        <f>Apple!L31</f>
        <v>18.961263880508124</v>
      </c>
      <c r="H28" s="106">
        <f>Grape!L31</f>
        <v>4.210793603506078</v>
      </c>
      <c r="I28" s="106">
        <f>Pineapple!L31</f>
        <v>7.087522851523362</v>
      </c>
      <c r="J28" s="106">
        <v>1.495840073901404</v>
      </c>
      <c r="K28" s="107">
        <v>0.4206847850135722</v>
      </c>
      <c r="L28" s="106">
        <v>32.176105194452546</v>
      </c>
      <c r="M28" s="106">
        <v>106.94429941816291</v>
      </c>
    </row>
    <row r="29" spans="1:13" ht="12" customHeight="1">
      <c r="A29" s="51">
        <v>1993</v>
      </c>
      <c r="B29" s="106">
        <f>SUM(Orange!M32,Orange!L32)</f>
        <v>75.54074656502759</v>
      </c>
      <c r="C29" s="106">
        <f>Grapefruit!L32</f>
        <v>8.467512266864668</v>
      </c>
      <c r="D29" s="152">
        <v>4.3633586703669724</v>
      </c>
      <c r="E29" s="153">
        <v>0.1947407330900551</v>
      </c>
      <c r="F29" s="106">
        <v>88.5663582353493</v>
      </c>
      <c r="G29" s="106">
        <f>Apple!L32</f>
        <v>21.5738270211343</v>
      </c>
      <c r="H29" s="106">
        <f>Grape!L32</f>
        <v>3.852898586836969</v>
      </c>
      <c r="I29" s="106">
        <f>Pineapple!L32</f>
        <v>6.191408426351079</v>
      </c>
      <c r="J29" s="106">
        <v>1.3509575964152003</v>
      </c>
      <c r="K29" s="107">
        <v>0.5329623932665057</v>
      </c>
      <c r="L29" s="106">
        <v>33.50205402400405</v>
      </c>
      <c r="M29" s="106">
        <v>122.06841225935335</v>
      </c>
    </row>
    <row r="30" spans="1:13" ht="12" customHeight="1">
      <c r="A30" s="51">
        <v>1994</v>
      </c>
      <c r="B30" s="106">
        <f>SUM(Orange!M33,Orange!L33)</f>
        <v>76.7978112458045</v>
      </c>
      <c r="C30" s="106">
        <f>Grapefruit!L33</f>
        <v>10.12399385828425</v>
      </c>
      <c r="D30" s="152">
        <v>4.738329072896282</v>
      </c>
      <c r="E30" s="153">
        <v>0.23307144144608094</v>
      </c>
      <c r="F30" s="106">
        <v>91.89320561843111</v>
      </c>
      <c r="G30" s="106">
        <f>Apple!L33</f>
        <v>21.505839591629474</v>
      </c>
      <c r="H30" s="106">
        <f>Grape!L33</f>
        <v>3.1816118082735505</v>
      </c>
      <c r="I30" s="106">
        <f>Pineapple!L33</f>
        <v>5.225652530405868</v>
      </c>
      <c r="J30" s="106">
        <v>1.695823759344107</v>
      </c>
      <c r="K30" s="107">
        <v>0.5263599088058208</v>
      </c>
      <c r="L30" s="106">
        <v>32.135287598458824</v>
      </c>
      <c r="M30" s="106">
        <v>124.02849321688993</v>
      </c>
    </row>
    <row r="31" spans="1:13" ht="12" customHeight="1">
      <c r="A31" s="51">
        <v>1995</v>
      </c>
      <c r="B31" s="106">
        <f>SUM(Orange!M34,Orange!L34)</f>
        <v>71.11283660528527</v>
      </c>
      <c r="C31" s="106">
        <f>Grapefruit!L34</f>
        <v>9.788310156846382</v>
      </c>
      <c r="D31" s="152">
        <v>3.2065494288034144</v>
      </c>
      <c r="E31" s="153">
        <v>0.509009452197877</v>
      </c>
      <c r="F31" s="106">
        <v>84.61670564313293</v>
      </c>
      <c r="G31" s="106">
        <f>Apple!L34</f>
        <v>19.10016450098852</v>
      </c>
      <c r="H31" s="106">
        <f>Grape!L34</f>
        <v>4.997626809133577</v>
      </c>
      <c r="I31" s="106">
        <f>Pineapple!L34</f>
        <v>5.725454593201453</v>
      </c>
      <c r="J31" s="106">
        <v>1.4866158728524683</v>
      </c>
      <c r="K31" s="107">
        <v>0.4672254443363236</v>
      </c>
      <c r="L31" s="106">
        <v>31.777087220512342</v>
      </c>
      <c r="M31" s="106">
        <v>116.39379286364527</v>
      </c>
    </row>
    <row r="32" spans="1:13" ht="12" customHeight="1">
      <c r="A32" s="50">
        <v>1996</v>
      </c>
      <c r="B32" s="104">
        <f>SUM(Orange!M35,Orange!L35)</f>
        <v>79.42169582341049</v>
      </c>
      <c r="C32" s="104">
        <f>Grapefruit!L35</f>
        <v>9.247847495957936</v>
      </c>
      <c r="D32" s="244">
        <v>4.020288901744891</v>
      </c>
      <c r="E32" s="245">
        <v>0.2822510227233662</v>
      </c>
      <c r="F32" s="104">
        <v>92.97208324383669</v>
      </c>
      <c r="G32" s="104">
        <f>Apple!L35</f>
        <v>20.559968077687568</v>
      </c>
      <c r="H32" s="104">
        <f>Grape!L35</f>
        <v>4.180640758378674</v>
      </c>
      <c r="I32" s="104">
        <f>Pineapple!L35</f>
        <v>5.708540533324434</v>
      </c>
      <c r="J32" s="104">
        <v>1.5850834409480912</v>
      </c>
      <c r="K32" s="105">
        <v>0.42418588915296557</v>
      </c>
      <c r="L32" s="104">
        <v>32.45841869949173</v>
      </c>
      <c r="M32" s="104">
        <v>125.43050194332842</v>
      </c>
    </row>
    <row r="33" spans="1:13" ht="12" customHeight="1">
      <c r="A33" s="50">
        <v>1997</v>
      </c>
      <c r="B33" s="104">
        <f>SUM(Orange!M36,Orange!L36)</f>
        <v>76.40489443491266</v>
      </c>
      <c r="C33" s="104">
        <f>Grapefruit!L36</f>
        <v>8.996485286994012</v>
      </c>
      <c r="D33" s="244">
        <v>4.19601627317692</v>
      </c>
      <c r="E33" s="245">
        <v>0.48758187012635074</v>
      </c>
      <c r="F33" s="104">
        <v>90.08497786520995</v>
      </c>
      <c r="G33" s="104">
        <f>Apple!L36</f>
        <v>18.678685141509433</v>
      </c>
      <c r="H33" s="104">
        <f>Grape!L36</f>
        <v>4.457322376179245</v>
      </c>
      <c r="I33" s="104">
        <f>Pineapple!L36</f>
        <v>5.162268423521136</v>
      </c>
      <c r="J33" s="104">
        <v>1.822809041506847</v>
      </c>
      <c r="K33" s="105">
        <v>0.3766857588885328</v>
      </c>
      <c r="L33" s="104">
        <v>30.497770741605194</v>
      </c>
      <c r="M33" s="104">
        <v>120.58274860681514</v>
      </c>
    </row>
    <row r="34" spans="1:13" ht="12" customHeight="1">
      <c r="A34" s="50">
        <v>1998</v>
      </c>
      <c r="B34" s="104">
        <f>SUM(Orange!M37,Orange!L37)</f>
        <v>90.88531759394583</v>
      </c>
      <c r="C34" s="104">
        <f>Grapefruit!L37</f>
        <v>9.683677510631705</v>
      </c>
      <c r="D34" s="244">
        <v>4.3124864992928895</v>
      </c>
      <c r="E34" s="245">
        <v>0.22884596348501487</v>
      </c>
      <c r="F34" s="104">
        <v>105.11032756735544</v>
      </c>
      <c r="G34" s="104">
        <f>Apple!L37</f>
        <v>21.75340027528348</v>
      </c>
      <c r="H34" s="104">
        <f>Grape!L37</f>
        <v>3.0160617130206178</v>
      </c>
      <c r="I34" s="104">
        <f>Pineapple!L37</f>
        <v>4.2996758596961415</v>
      </c>
      <c r="J34" s="104">
        <v>1.8801141239893726</v>
      </c>
      <c r="K34" s="105">
        <v>0.3722640235085519</v>
      </c>
      <c r="L34" s="104">
        <v>31.321515995498164</v>
      </c>
      <c r="M34" s="104">
        <v>136.4318435628536</v>
      </c>
    </row>
    <row r="35" spans="1:13" ht="12" customHeight="1">
      <c r="A35" s="50">
        <v>1999</v>
      </c>
      <c r="B35" s="104">
        <f>SUM(Orange!M38,Orange!L38)</f>
        <v>74.29546809111945</v>
      </c>
      <c r="C35" s="104">
        <f>Grapefruit!L38</f>
        <v>8.895629812117518</v>
      </c>
      <c r="D35" s="244">
        <v>3.01219344262295</v>
      </c>
      <c r="E35" s="245">
        <v>0.21659226881832574</v>
      </c>
      <c r="F35" s="104">
        <v>86.41988361467824</v>
      </c>
      <c r="G35" s="104">
        <f>Apple!L38</f>
        <v>21.60880289427265</v>
      </c>
      <c r="H35" s="104">
        <f>Grape!L38</f>
        <v>4.810051420137514</v>
      </c>
      <c r="I35" s="104">
        <f>Pineapple!L38</f>
        <v>4.8675093181045135</v>
      </c>
      <c r="J35" s="104">
        <v>2.1358127450421303</v>
      </c>
      <c r="K35" s="105">
        <v>0.34859542289800344</v>
      </c>
      <c r="L35" s="104">
        <v>33.77077180045481</v>
      </c>
      <c r="M35" s="104">
        <v>120.19065541513305</v>
      </c>
    </row>
    <row r="36" spans="1:13" ht="12" customHeight="1">
      <c r="A36" s="50">
        <v>2000</v>
      </c>
      <c r="B36" s="104">
        <f>SUM(Orange!M39,Orange!L39)</f>
        <v>81.93770039469213</v>
      </c>
      <c r="C36" s="104">
        <f>Grapefruit!L39</f>
        <v>8.129307153379065</v>
      </c>
      <c r="D36" s="244">
        <v>3.9058674335174537</v>
      </c>
      <c r="E36" s="245">
        <v>0.4999209522296716</v>
      </c>
      <c r="F36" s="104">
        <v>94.47279593381832</v>
      </c>
      <c r="G36" s="104">
        <f>Apple!L39</f>
        <v>21.593824013438866</v>
      </c>
      <c r="H36" s="104">
        <f>Grape!L39</f>
        <v>3.7545942785148916</v>
      </c>
      <c r="I36" s="104">
        <f>Pineapple!L39</f>
        <v>4.549612638773306</v>
      </c>
      <c r="J36" s="104">
        <v>1.8182902604779454</v>
      </c>
      <c r="K36" s="105">
        <v>0.3094007953529567</v>
      </c>
      <c r="L36" s="104">
        <v>32.02572198655796</v>
      </c>
      <c r="M36" s="104">
        <v>126.49851792037629</v>
      </c>
    </row>
    <row r="37" spans="1:13" ht="12" customHeight="1">
      <c r="A37" s="51">
        <v>2001</v>
      </c>
      <c r="B37" s="106">
        <f>SUM(Orange!M40,Orange!L40)</f>
        <v>76.55776897525566</v>
      </c>
      <c r="C37" s="106">
        <f>Grapefruit!L40</f>
        <v>8.37629028455156</v>
      </c>
      <c r="D37" s="152">
        <v>5.2425670587772695</v>
      </c>
      <c r="E37" s="153">
        <v>0.551145020531049</v>
      </c>
      <c r="F37" s="106">
        <v>90.72777133911553</v>
      </c>
      <c r="G37" s="106">
        <f>Apple!L40</f>
        <v>21.50119523992503</v>
      </c>
      <c r="H37" s="106">
        <f>Grape!L40</f>
        <v>3.6401121290325587</v>
      </c>
      <c r="I37" s="106">
        <f>Pineapple!L40</f>
        <v>4.654545971433171</v>
      </c>
      <c r="J37" s="106">
        <v>1.535747053422379</v>
      </c>
      <c r="K37" s="107">
        <v>0.3502196222232422</v>
      </c>
      <c r="L37" s="106">
        <v>31.681820016036383</v>
      </c>
      <c r="M37" s="106">
        <v>122.40959135515192</v>
      </c>
    </row>
    <row r="38" spans="1:13" ht="12" customHeight="1">
      <c r="A38" s="51">
        <v>2002</v>
      </c>
      <c r="B38" s="106">
        <f>SUM(Orange!M41,Orange!L41)</f>
        <v>73.83478460106035</v>
      </c>
      <c r="C38" s="106">
        <f>Grapefruit!L41</f>
        <v>7.004799853846034</v>
      </c>
      <c r="D38" s="152">
        <v>3.2978264654157243</v>
      </c>
      <c r="E38" s="153">
        <v>0.35225046492630846</v>
      </c>
      <c r="F38" s="106">
        <v>84.48966138524843</v>
      </c>
      <c r="G38" s="106">
        <f>Apple!L41</f>
        <v>21.658605638264092</v>
      </c>
      <c r="H38" s="106">
        <f>Grape!L41</f>
        <v>4.0481563705203945</v>
      </c>
      <c r="I38" s="106">
        <f>Pineapple!L41</f>
        <v>4.799431781803801</v>
      </c>
      <c r="J38" s="106">
        <v>1.9086492756183662</v>
      </c>
      <c r="K38" s="107">
        <v>0.30124982321316707</v>
      </c>
      <c r="L38" s="106">
        <v>32.71609288941982</v>
      </c>
      <c r="M38" s="106">
        <v>117.20575427466824</v>
      </c>
    </row>
    <row r="39" spans="1:13" ht="12" customHeight="1">
      <c r="A39" s="51">
        <v>2003</v>
      </c>
      <c r="B39" s="106">
        <f>SUM(Orange!M42,Orange!L42)</f>
        <v>72.36774790561341</v>
      </c>
      <c r="C39" s="106">
        <f>Grapefruit!L42</f>
        <v>5.973067678675394</v>
      </c>
      <c r="D39" s="152">
        <v>5.35490197163536</v>
      </c>
      <c r="E39" s="153">
        <v>0.3123104056257458</v>
      </c>
      <c r="F39" s="106">
        <v>84.00802796154991</v>
      </c>
      <c r="G39" s="106">
        <f>Apple!L42</f>
        <v>23.34446672514855</v>
      </c>
      <c r="H39" s="106">
        <f>Grape!L42</f>
        <v>4.438767388706525</v>
      </c>
      <c r="I39" s="106">
        <f>Pineapple!L42</f>
        <v>5.029662560540876</v>
      </c>
      <c r="J39" s="106">
        <v>2.086124489840003</v>
      </c>
      <c r="K39" s="107">
        <v>0.3532675320047412</v>
      </c>
      <c r="L39" s="106">
        <v>35.25228869624069</v>
      </c>
      <c r="M39" s="106">
        <v>119.26031665779061</v>
      </c>
    </row>
    <row r="40" spans="1:13" ht="12" customHeight="1">
      <c r="A40" s="51">
        <v>2004</v>
      </c>
      <c r="B40" s="106">
        <f>SUM(Orange!M43,Orange!L43)</f>
        <v>74.11451526200482</v>
      </c>
      <c r="C40" s="106">
        <f>Grapefruit!L43</f>
        <v>5.972344228448023</v>
      </c>
      <c r="D40" s="152">
        <v>3.363598442242869</v>
      </c>
      <c r="E40" s="153">
        <v>0.6921681699977151</v>
      </c>
      <c r="F40" s="106">
        <v>84.14262610269343</v>
      </c>
      <c r="G40" s="106">
        <f>Apple!L43</f>
        <v>25.51772000242717</v>
      </c>
      <c r="H40" s="106">
        <f>Grape!L43</f>
        <v>4.227034473817874</v>
      </c>
      <c r="I40" s="106">
        <f>Pineapple!L43</f>
        <v>4.017377784542207</v>
      </c>
      <c r="J40" s="106">
        <v>2.056618573599273</v>
      </c>
      <c r="K40" s="107">
        <v>0.38250344028527616</v>
      </c>
      <c r="L40" s="106">
        <v>36.2012542746718</v>
      </c>
      <c r="M40" s="106">
        <v>120.34388037736522</v>
      </c>
    </row>
    <row r="41" spans="1:13" ht="12" customHeight="1">
      <c r="A41" s="51">
        <v>2005</v>
      </c>
      <c r="B41" s="106">
        <f>SUM(Orange!M44,Orange!L44)</f>
        <v>69.97776347524344</v>
      </c>
      <c r="C41" s="106">
        <f>Grapefruit!L44</f>
        <v>3.615117605403897</v>
      </c>
      <c r="D41" s="152">
        <v>4.2484864492653855</v>
      </c>
      <c r="E41" s="153">
        <v>0.679702019693384</v>
      </c>
      <c r="F41" s="106">
        <v>78.5210695496061</v>
      </c>
      <c r="G41" s="106">
        <f>Apple!L44</f>
        <v>22.466850615154577</v>
      </c>
      <c r="H41" s="106">
        <f>Grape!L44</f>
        <v>5.634997646857049</v>
      </c>
      <c r="I41" s="106">
        <f>Pineapple!L44</f>
        <v>3.8509471014680847</v>
      </c>
      <c r="J41" s="106">
        <v>2.051080357059623</v>
      </c>
      <c r="K41" s="107">
        <v>0.4183397349344604</v>
      </c>
      <c r="L41" s="106">
        <v>34.42221545547379</v>
      </c>
      <c r="M41" s="106">
        <v>112.94328500507989</v>
      </c>
    </row>
    <row r="42" spans="1:13" ht="12" customHeight="1">
      <c r="A42" s="50">
        <v>2006</v>
      </c>
      <c r="B42" s="104">
        <f>SUM(Orange!M45,Orange!L45)</f>
        <v>63.93873506310859</v>
      </c>
      <c r="C42" s="104">
        <f>Grapefruit!L45</f>
        <v>3.1633668085587576</v>
      </c>
      <c r="D42" s="244">
        <v>3.773787939834963</v>
      </c>
      <c r="E42" s="245">
        <v>0.8178674533733894</v>
      </c>
      <c r="F42" s="104">
        <v>71.6937572648757</v>
      </c>
      <c r="G42" s="104">
        <f>Apple!L45</f>
        <v>26.627078424428074</v>
      </c>
      <c r="H42" s="104">
        <f>Grape!L45</f>
        <v>4.879251658872708</v>
      </c>
      <c r="I42" s="104">
        <f>Pineapple!L45</f>
        <v>3.998168419241304</v>
      </c>
      <c r="J42" s="104">
        <v>2.236568600641889</v>
      </c>
      <c r="K42" s="105">
        <v>0.4220620412285006</v>
      </c>
      <c r="L42" s="104">
        <v>38.16312914441247</v>
      </c>
      <c r="M42" s="104">
        <v>109.85688640928817</v>
      </c>
    </row>
    <row r="43" spans="1:13" ht="12" customHeight="1">
      <c r="A43" s="50">
        <v>2007</v>
      </c>
      <c r="B43" s="104">
        <f>SUM(Orange!M46,Orange!L46)</f>
        <v>58.97532277969015</v>
      </c>
      <c r="C43" s="104">
        <f>Grapefruit!L46</f>
        <v>4.3151534378283465</v>
      </c>
      <c r="D43" s="244">
        <v>3.6158889315690113</v>
      </c>
      <c r="E43" s="245">
        <v>0.5781452516169144</v>
      </c>
      <c r="F43" s="104">
        <v>67.48451040070444</v>
      </c>
      <c r="G43" s="104">
        <f>Apple!L46</f>
        <v>27.403159405272334</v>
      </c>
      <c r="H43" s="104">
        <f>Grape!L46</f>
        <v>6.189026622655967</v>
      </c>
      <c r="I43" s="104">
        <f>Pineapple!L46</f>
        <v>3.238978767947569</v>
      </c>
      <c r="J43" s="104">
        <v>2.121806917190079</v>
      </c>
      <c r="K43" s="105">
        <v>0.5463680585152708</v>
      </c>
      <c r="L43" s="104">
        <v>39.49933977158122</v>
      </c>
      <c r="M43" s="104">
        <v>106.98385017228566</v>
      </c>
    </row>
    <row r="44" spans="1:13" ht="12" customHeight="1">
      <c r="A44" s="50">
        <v>2008</v>
      </c>
      <c r="B44" s="104">
        <f>SUM(Orange!M47,Orange!L47)</f>
        <v>53.94252005982913</v>
      </c>
      <c r="C44" s="104">
        <f>Grapefruit!L47</f>
        <v>4.23317787325587</v>
      </c>
      <c r="D44" s="244">
        <v>3.2017681115060523</v>
      </c>
      <c r="E44" s="245">
        <v>0.7387867103072314</v>
      </c>
      <c r="F44" s="104">
        <v>62.116252754898284</v>
      </c>
      <c r="G44" s="104">
        <f>Apple!L47</f>
        <v>25.269212644030986</v>
      </c>
      <c r="H44" s="104">
        <f>Grape!L47</f>
        <v>4.9870752408904995</v>
      </c>
      <c r="I44" s="104">
        <f>Pineapple!L47</f>
        <v>4.026529280836811</v>
      </c>
      <c r="J44" s="104">
        <v>2.4596949214371677</v>
      </c>
      <c r="K44" s="105">
        <v>0.5091464860777102</v>
      </c>
      <c r="L44" s="104">
        <v>37.251658573273176</v>
      </c>
      <c r="M44" s="104">
        <v>99.36791132817146</v>
      </c>
    </row>
    <row r="45" spans="1:13" ht="12" customHeight="1">
      <c r="A45" s="50">
        <v>2009</v>
      </c>
      <c r="B45" s="104">
        <f>SUM(Orange!M48,Orange!L48)</f>
        <v>55.27699442233944</v>
      </c>
      <c r="C45" s="104">
        <f>Grapefruit!L48</f>
        <v>3.806508569131555</v>
      </c>
      <c r="D45" s="244">
        <v>4.227361636497479</v>
      </c>
      <c r="E45" s="245">
        <v>1.0699420728154387</v>
      </c>
      <c r="F45" s="104">
        <v>64.3808067007839</v>
      </c>
      <c r="G45" s="104">
        <f>Apple!L48</f>
        <v>25.13484346225772</v>
      </c>
      <c r="H45" s="104">
        <f>Grape!L48</f>
        <v>4.167632384211712</v>
      </c>
      <c r="I45" s="104">
        <f>Pineapple!L48</f>
        <v>4.048356963550729</v>
      </c>
      <c r="J45" s="104">
        <v>2.183344542089684</v>
      </c>
      <c r="K45" s="105">
        <v>0.4049510466276566</v>
      </c>
      <c r="L45" s="104">
        <v>35.9391283987375</v>
      </c>
      <c r="M45" s="104">
        <v>100.31993509952142</v>
      </c>
    </row>
    <row r="46" spans="1:13" ht="12" customHeight="1">
      <c r="A46" s="50">
        <v>2010</v>
      </c>
      <c r="B46" s="104">
        <f>SUM(Orange!M49,Orange!L49)</f>
        <v>52.68250548707491</v>
      </c>
      <c r="C46" s="104">
        <f>Grapefruit!L49</f>
        <v>3.2142001259830564</v>
      </c>
      <c r="D46" s="244">
        <v>3.953194254100815</v>
      </c>
      <c r="E46" s="245">
        <v>0.9527096821716515</v>
      </c>
      <c r="F46" s="104">
        <v>60.802609549330434</v>
      </c>
      <c r="G46" s="104">
        <f>Apple!L49</f>
        <v>26.55592028454552</v>
      </c>
      <c r="H46" s="104">
        <f>Grape!L49</f>
        <v>4.0950638335383465</v>
      </c>
      <c r="I46" s="104">
        <f>Pineapple!L49</f>
        <v>3.2149278222293387</v>
      </c>
      <c r="J46" s="104">
        <v>2.1278972852634084</v>
      </c>
      <c r="K46" s="105">
        <v>0.4231552660882403</v>
      </c>
      <c r="L46" s="104">
        <v>36.41696449166485</v>
      </c>
      <c r="M46" s="104">
        <v>97.21957404099528</v>
      </c>
    </row>
    <row r="47" spans="1:13" ht="12" customHeight="1">
      <c r="A47" s="51">
        <v>2011</v>
      </c>
      <c r="B47" s="106">
        <f>SUM(Orange!M50,Orange!L50)</f>
        <v>54.21910456706004</v>
      </c>
      <c r="C47" s="106">
        <f>Grapefruit!L50</f>
        <v>3.53414812911326</v>
      </c>
      <c r="D47" s="152">
        <v>5.1230286932985045</v>
      </c>
      <c r="E47" s="153">
        <v>1.0450677716389472</v>
      </c>
      <c r="F47" s="106">
        <v>63.92134916111076</v>
      </c>
      <c r="G47" s="106">
        <f>Apple!L50</f>
        <v>20.767016364546443</v>
      </c>
      <c r="H47" s="106">
        <f>Grape!L50</f>
        <v>4.6617740068159925</v>
      </c>
      <c r="I47" s="106">
        <f>Pineapple!L50</f>
        <v>3.4463267135533653</v>
      </c>
      <c r="J47" s="106">
        <v>2.390192555006529</v>
      </c>
      <c r="K47" s="107">
        <v>0.33617396341557204</v>
      </c>
      <c r="L47" s="106">
        <v>31.6014836033379</v>
      </c>
      <c r="M47" s="106">
        <v>95.52283276444867</v>
      </c>
    </row>
    <row r="48" spans="1:13" ht="12" customHeight="1">
      <c r="A48" s="151">
        <v>2012</v>
      </c>
      <c r="B48" s="152">
        <f>SUM(Orange!M51,Orange!L51)</f>
        <v>44.81107907667419</v>
      </c>
      <c r="C48" s="152">
        <f>Grapefruit!L51</f>
        <v>2.6984352923985058</v>
      </c>
      <c r="D48" s="152">
        <v>3.9779352710004976</v>
      </c>
      <c r="E48" s="153">
        <v>1.1722105371685099</v>
      </c>
      <c r="F48" s="152">
        <v>52.659660177241705</v>
      </c>
      <c r="G48" s="152">
        <f>Apple!L51</f>
        <v>22.666167531082557</v>
      </c>
      <c r="H48" s="152">
        <f>Grape!L51</f>
        <v>3.736829048668329</v>
      </c>
      <c r="I48" s="152">
        <f>Pineapple!L51</f>
        <v>3.182758080800946</v>
      </c>
      <c r="J48" s="152">
        <v>2.5995788776570588</v>
      </c>
      <c r="K48" s="153">
        <v>0.2650241846330223</v>
      </c>
      <c r="L48" s="152">
        <v>32.450357722841915</v>
      </c>
      <c r="M48" s="152">
        <v>85.11001790008362</v>
      </c>
    </row>
    <row r="49" spans="1:13" ht="12" customHeight="1">
      <c r="A49" s="151">
        <v>2013</v>
      </c>
      <c r="B49" s="152">
        <f>SUM(Orange!M52,Orange!L52)</f>
        <v>46.52483954065317</v>
      </c>
      <c r="C49" s="152">
        <f>Grapefruit!L52</f>
        <v>3.073987161518698</v>
      </c>
      <c r="D49" s="152">
        <v>4.548018301280029</v>
      </c>
      <c r="E49" s="153">
        <v>1.0301622178822851</v>
      </c>
      <c r="F49" s="152">
        <v>55.177007221334186</v>
      </c>
      <c r="G49" s="152">
        <f>Apple!L52</f>
        <v>21.45624321304842</v>
      </c>
      <c r="H49" s="152">
        <f>Grape!L52</f>
        <v>4.767827545151398</v>
      </c>
      <c r="I49" s="152">
        <f>Pineapple!L52</f>
        <v>3.1357314176991475</v>
      </c>
      <c r="J49" s="152">
        <v>2.8099964045554557</v>
      </c>
      <c r="K49" s="153">
        <v>0.2534065429050573</v>
      </c>
      <c r="L49" s="152">
        <v>32.42320512335948</v>
      </c>
      <c r="M49" s="152">
        <v>87.60021234469366</v>
      </c>
    </row>
    <row r="50" spans="1:13" ht="12" customHeight="1">
      <c r="A50" s="151">
        <v>2014</v>
      </c>
      <c r="B50" s="152">
        <f>SUM(Orange!M53,Orange!L53)</f>
        <v>45.2347981304019</v>
      </c>
      <c r="C50" s="152">
        <f>Grapefruit!L53</f>
        <v>2.747058632912952</v>
      </c>
      <c r="D50" s="152">
        <v>3.7336394970073092</v>
      </c>
      <c r="E50" s="153">
        <v>0.9543510831281753</v>
      </c>
      <c r="F50" s="152">
        <v>52.669847343450336</v>
      </c>
      <c r="G50" s="152">
        <f>Apple!L53</f>
        <v>20.717559784021383</v>
      </c>
      <c r="H50" s="152">
        <f>Grape!L53</f>
        <v>4.8199598468068725</v>
      </c>
      <c r="I50" s="152">
        <f>Pineapple!L53</f>
        <v>3.1526709832165976</v>
      </c>
      <c r="J50" s="152">
        <v>2.602477431365563</v>
      </c>
      <c r="K50" s="153">
        <v>0.30433523376461197</v>
      </c>
      <c r="L50" s="152">
        <v>31.59700327917503</v>
      </c>
      <c r="M50" s="152">
        <v>84.26685062262537</v>
      </c>
    </row>
    <row r="51" spans="1:13" ht="12" customHeight="1">
      <c r="A51" s="151">
        <v>2015</v>
      </c>
      <c r="B51" s="152">
        <f>SUM(Orange!M54,Orange!L54)</f>
        <v>43.737672407996</v>
      </c>
      <c r="C51" s="152">
        <f>Grapefruit!L54</f>
        <v>2.2295914537100483</v>
      </c>
      <c r="D51" s="152">
        <v>5.2341117436615745</v>
      </c>
      <c r="E51" s="153">
        <v>0.9628211199218645</v>
      </c>
      <c r="F51" s="152">
        <v>52.164196725289486</v>
      </c>
      <c r="G51" s="152">
        <f>Apple!L54</f>
        <v>22.707824236078295</v>
      </c>
      <c r="H51" s="152">
        <f>Grape!L54</f>
        <v>4.057340758289526</v>
      </c>
      <c r="I51" s="152">
        <f>Pineapple!L54</f>
        <v>3.015903440396053</v>
      </c>
      <c r="J51" s="152">
        <v>2.630548208520438</v>
      </c>
      <c r="K51" s="153">
        <v>0.26744025897697576</v>
      </c>
      <c r="L51" s="152">
        <v>32.67905690226129</v>
      </c>
      <c r="M51" s="152">
        <v>84.84325362755078</v>
      </c>
    </row>
    <row r="52" spans="1:13" ht="12" customHeight="1">
      <c r="A52" s="198">
        <v>2016</v>
      </c>
      <c r="B52" s="199">
        <f>SUM(Orange!M55,Orange!L55)</f>
        <v>44.78341556819653</v>
      </c>
      <c r="C52" s="199">
        <f>Grapefruit!L55</f>
        <v>1.8750609445081479</v>
      </c>
      <c r="D52" s="199">
        <v>5.045607786599987</v>
      </c>
      <c r="E52" s="200">
        <v>0.8680124530007739</v>
      </c>
      <c r="F52" s="221">
        <v>52.57209675230544</v>
      </c>
      <c r="G52" s="199">
        <f>Apple!L55</f>
        <v>22.806752490252727</v>
      </c>
      <c r="H52" s="199">
        <f>Grape!L55</f>
        <v>3.8328905902825845</v>
      </c>
      <c r="I52" s="199">
        <f>Pineapple!L55</f>
        <v>3.117573805028107</v>
      </c>
      <c r="J52" s="199">
        <v>2.9034185261686676</v>
      </c>
      <c r="K52" s="200">
        <v>0.24245823692642063</v>
      </c>
      <c r="L52" s="221">
        <v>32.903093648658505</v>
      </c>
      <c r="M52" s="221">
        <v>85.47519040096395</v>
      </c>
    </row>
    <row r="53" spans="1:13" ht="12" customHeight="1">
      <c r="A53" s="220">
        <v>2017</v>
      </c>
      <c r="B53" s="221">
        <f>SUM(Orange!M56,Orange!L56)</f>
        <v>41.40238814380266</v>
      </c>
      <c r="C53" s="221">
        <f>Grapefruit!L56</f>
        <v>1.6897087049179156</v>
      </c>
      <c r="D53" s="221">
        <v>5.515745433227383</v>
      </c>
      <c r="E53" s="222">
        <v>0.9808930533957415</v>
      </c>
      <c r="F53" s="221">
        <v>49.58873533534369</v>
      </c>
      <c r="G53" s="221">
        <f>Apple!L56</f>
        <v>22.37069044658253</v>
      </c>
      <c r="H53" s="221">
        <f>Grape!L56</f>
        <v>3.4648516746757614</v>
      </c>
      <c r="I53" s="221">
        <f>Pineapple!L56</f>
        <v>3.0181186151437602</v>
      </c>
      <c r="J53" s="221">
        <v>2.5062213330464878</v>
      </c>
      <c r="K53" s="222">
        <v>0.22850793028077723</v>
      </c>
      <c r="L53" s="221">
        <v>31.588389999729312</v>
      </c>
      <c r="M53" s="221">
        <v>81.177125335073</v>
      </c>
    </row>
    <row r="54" spans="1:13" ht="12" customHeight="1">
      <c r="A54" s="220">
        <v>2018</v>
      </c>
      <c r="B54" s="221">
        <f>SUM(Orange!M57,Orange!L57)</f>
        <v>41.41778196351848</v>
      </c>
      <c r="C54" s="221">
        <f>Grapefruit!L57</f>
        <v>1.4335992066425456</v>
      </c>
      <c r="D54" s="221">
        <v>5.141953912265097</v>
      </c>
      <c r="E54" s="222">
        <v>1.0758270999101616</v>
      </c>
      <c r="F54" s="221">
        <v>49.069162182336285</v>
      </c>
      <c r="G54" s="221">
        <f>Apple!L57</f>
        <v>22.142620265730258</v>
      </c>
      <c r="H54" s="221">
        <f>Grape!L57</f>
        <v>3.9392121158906344</v>
      </c>
      <c r="I54" s="221">
        <f>Pineapple!L57</f>
        <v>1.923246727856999</v>
      </c>
      <c r="J54" s="221">
        <v>2.78948557894782</v>
      </c>
      <c r="K54" s="222">
        <v>0.21664969823852184</v>
      </c>
      <c r="L54" s="221">
        <v>31.011214386664232</v>
      </c>
      <c r="M54" s="221">
        <v>80.08037656900052</v>
      </c>
    </row>
    <row r="55" spans="1:13" ht="12" customHeight="1" thickBot="1">
      <c r="A55" s="181">
        <v>2019</v>
      </c>
      <c r="B55" s="221">
        <f>SUM(Orange!M58,Orange!L58)</f>
        <v>39.37326288884682</v>
      </c>
      <c r="C55" s="221">
        <f>Grapefruit!L58</f>
        <v>2.1794231132149315</v>
      </c>
      <c r="D55" s="221">
        <v>5.255529581494401</v>
      </c>
      <c r="E55" s="222">
        <v>1.0602561307316474</v>
      </c>
      <c r="F55" s="221">
        <v>47.86847171428779</v>
      </c>
      <c r="G55" s="221">
        <f>Apple!L58</f>
        <v>20.23388944153943</v>
      </c>
      <c r="H55" s="221">
        <f>Grape!L58</f>
        <v>3.8061557609812806</v>
      </c>
      <c r="I55" s="221">
        <f>Pineapple!L58</f>
        <v>1.8302394350286744</v>
      </c>
      <c r="J55" s="221">
        <v>2.295297133542293</v>
      </c>
      <c r="K55" s="222">
        <v>0.21858731630724906</v>
      </c>
      <c r="L55" s="221">
        <v>28.384169087398924</v>
      </c>
      <c r="M55" s="221">
        <v>76.25264080168671</v>
      </c>
    </row>
    <row r="56" spans="1:13" ht="12" customHeight="1" thickTop="1">
      <c r="A56" s="294" t="s">
        <v>34</v>
      </c>
      <c r="B56" s="295"/>
      <c r="C56" s="295"/>
      <c r="D56" s="295"/>
      <c r="E56" s="295"/>
      <c r="F56" s="295"/>
      <c r="G56" s="295"/>
      <c r="H56" s="295"/>
      <c r="I56" s="295"/>
      <c r="J56" s="295"/>
      <c r="K56" s="295"/>
      <c r="L56" s="295"/>
      <c r="M56" s="296"/>
    </row>
    <row r="57" spans="1:13" ht="12" customHeight="1">
      <c r="A57" s="286"/>
      <c r="B57" s="287"/>
      <c r="C57" s="287"/>
      <c r="D57" s="287"/>
      <c r="E57" s="287"/>
      <c r="F57" s="287"/>
      <c r="G57" s="287"/>
      <c r="H57" s="287"/>
      <c r="I57" s="287"/>
      <c r="J57" s="287"/>
      <c r="K57" s="287"/>
      <c r="L57" s="287"/>
      <c r="M57" s="288"/>
    </row>
    <row r="58" spans="1:13" ht="12" customHeight="1">
      <c r="A58" s="297" t="s">
        <v>63</v>
      </c>
      <c r="B58" s="298"/>
      <c r="C58" s="298"/>
      <c r="D58" s="298"/>
      <c r="E58" s="298"/>
      <c r="F58" s="298"/>
      <c r="G58" s="298"/>
      <c r="H58" s="298"/>
      <c r="I58" s="298"/>
      <c r="J58" s="298"/>
      <c r="K58" s="298"/>
      <c r="L58" s="298"/>
      <c r="M58" s="299"/>
    </row>
    <row r="59" spans="1:13" ht="12" customHeight="1">
      <c r="A59" s="297"/>
      <c r="B59" s="298"/>
      <c r="C59" s="298"/>
      <c r="D59" s="298"/>
      <c r="E59" s="298"/>
      <c r="F59" s="298"/>
      <c r="G59" s="298"/>
      <c r="H59" s="298"/>
      <c r="I59" s="298"/>
      <c r="J59" s="298"/>
      <c r="K59" s="298"/>
      <c r="L59" s="298"/>
      <c r="M59" s="299"/>
    </row>
    <row r="60" spans="1:13" ht="12" customHeight="1">
      <c r="A60" s="297"/>
      <c r="B60" s="298"/>
      <c r="C60" s="298"/>
      <c r="D60" s="298"/>
      <c r="E60" s="298"/>
      <c r="F60" s="298"/>
      <c r="G60" s="298"/>
      <c r="H60" s="298"/>
      <c r="I60" s="298"/>
      <c r="J60" s="298"/>
      <c r="K60" s="298"/>
      <c r="L60" s="298"/>
      <c r="M60" s="299"/>
    </row>
    <row r="61" spans="1:13" ht="12" customHeight="1">
      <c r="A61" s="297"/>
      <c r="B61" s="298"/>
      <c r="C61" s="298"/>
      <c r="D61" s="298"/>
      <c r="E61" s="298"/>
      <c r="F61" s="298"/>
      <c r="G61" s="298"/>
      <c r="H61" s="298"/>
      <c r="I61" s="298"/>
      <c r="J61" s="298"/>
      <c r="K61" s="298"/>
      <c r="L61" s="298"/>
      <c r="M61" s="299"/>
    </row>
    <row r="62" spans="1:13" ht="12" customHeight="1">
      <c r="A62" s="286"/>
      <c r="B62" s="287"/>
      <c r="C62" s="287"/>
      <c r="D62" s="287"/>
      <c r="E62" s="287"/>
      <c r="F62" s="287"/>
      <c r="G62" s="287"/>
      <c r="H62" s="287"/>
      <c r="I62" s="287"/>
      <c r="J62" s="287"/>
      <c r="K62" s="287"/>
      <c r="L62" s="287"/>
      <c r="M62" s="288"/>
    </row>
    <row r="63" spans="1:13" ht="12" customHeight="1">
      <c r="A63" s="270" t="s">
        <v>80</v>
      </c>
      <c r="B63" s="271"/>
      <c r="C63" s="271"/>
      <c r="D63" s="271"/>
      <c r="E63" s="271"/>
      <c r="F63" s="271"/>
      <c r="G63" s="271"/>
      <c r="H63" s="271"/>
      <c r="I63" s="271"/>
      <c r="J63" s="271"/>
      <c r="K63" s="271"/>
      <c r="L63" s="271"/>
      <c r="M63" s="272"/>
    </row>
    <row r="64" ht="12" customHeight="1">
      <c r="A64" s="35"/>
    </row>
    <row r="65" ht="12" customHeight="1">
      <c r="A65" s="35"/>
    </row>
    <row r="66" ht="12" customHeight="1">
      <c r="A66" s="35"/>
    </row>
    <row r="67" spans="1:13" ht="12" customHeight="1">
      <c r="A67" s="35"/>
      <c r="B67" s="30"/>
      <c r="C67" s="30"/>
      <c r="D67" s="30"/>
      <c r="E67" s="30"/>
      <c r="F67" s="30"/>
      <c r="G67" s="30"/>
      <c r="H67" s="30"/>
      <c r="I67" s="30"/>
      <c r="J67" s="30"/>
      <c r="K67" s="30"/>
      <c r="L67" s="30"/>
      <c r="M67" s="30"/>
    </row>
    <row r="68" spans="1:13" ht="12" customHeight="1">
      <c r="A68" s="35"/>
      <c r="B68" s="30"/>
      <c r="C68" s="30"/>
      <c r="D68" s="30"/>
      <c r="E68" s="30"/>
      <c r="F68" s="30"/>
      <c r="G68" s="30"/>
      <c r="H68" s="30"/>
      <c r="I68" s="30"/>
      <c r="J68" s="30"/>
      <c r="K68" s="30"/>
      <c r="L68" s="30"/>
      <c r="M68" s="30"/>
    </row>
    <row r="69" spans="1:13" ht="12" customHeight="1">
      <c r="A69" s="35"/>
      <c r="B69" s="30"/>
      <c r="C69" s="30"/>
      <c r="D69" s="30"/>
      <c r="E69" s="30"/>
      <c r="F69" s="30"/>
      <c r="G69" s="30"/>
      <c r="H69" s="30"/>
      <c r="I69" s="30"/>
      <c r="J69" s="30"/>
      <c r="K69" s="30"/>
      <c r="L69" s="30"/>
      <c r="M69" s="30"/>
    </row>
    <row r="70" spans="1:13" ht="12" customHeight="1">
      <c r="A70" s="35"/>
      <c r="B70" s="30"/>
      <c r="C70" s="30"/>
      <c r="D70" s="30"/>
      <c r="E70" s="30"/>
      <c r="F70" s="30"/>
      <c r="G70" s="30"/>
      <c r="H70" s="30"/>
      <c r="I70" s="30"/>
      <c r="J70" s="30"/>
      <c r="K70" s="30"/>
      <c r="L70" s="30"/>
      <c r="M70" s="30"/>
    </row>
    <row r="71" spans="1:13" ht="12" customHeight="1">
      <c r="A71" s="35"/>
      <c r="B71" s="30"/>
      <c r="C71" s="30"/>
      <c r="D71" s="30"/>
      <c r="E71" s="30"/>
      <c r="F71" s="30"/>
      <c r="G71" s="30"/>
      <c r="H71" s="30"/>
      <c r="I71" s="30"/>
      <c r="J71" s="30"/>
      <c r="K71" s="30"/>
      <c r="L71" s="30"/>
      <c r="M71" s="30"/>
    </row>
    <row r="72" spans="1:13" ht="12" customHeight="1">
      <c r="A72" s="35"/>
      <c r="B72" s="30"/>
      <c r="C72" s="30"/>
      <c r="D72" s="30"/>
      <c r="E72" s="30"/>
      <c r="F72" s="30"/>
      <c r="G72" s="30"/>
      <c r="H72" s="30"/>
      <c r="I72" s="30"/>
      <c r="J72" s="30"/>
      <c r="K72" s="30"/>
      <c r="L72" s="30"/>
      <c r="M72" s="30"/>
    </row>
    <row r="73" spans="1:13" ht="12" customHeight="1">
      <c r="A73" s="35"/>
      <c r="B73" s="30"/>
      <c r="C73" s="30"/>
      <c r="D73" s="30"/>
      <c r="E73" s="30"/>
      <c r="F73" s="30"/>
      <c r="G73" s="30"/>
      <c r="H73" s="30"/>
      <c r="I73" s="30"/>
      <c r="J73" s="30"/>
      <c r="K73" s="30"/>
      <c r="L73" s="30"/>
      <c r="M73" s="30"/>
    </row>
    <row r="74" spans="1:13" ht="12" customHeight="1">
      <c r="A74" s="35"/>
      <c r="B74" s="30"/>
      <c r="C74" s="30"/>
      <c r="D74" s="30"/>
      <c r="E74" s="30"/>
      <c r="F74" s="30"/>
      <c r="G74" s="30"/>
      <c r="H74" s="30"/>
      <c r="I74" s="30"/>
      <c r="J74" s="30"/>
      <c r="K74" s="30"/>
      <c r="L74" s="30"/>
      <c r="M74" s="30"/>
    </row>
    <row r="75" spans="1:13" ht="12" customHeight="1">
      <c r="A75" s="35"/>
      <c r="B75" s="30"/>
      <c r="C75" s="30"/>
      <c r="D75" s="30"/>
      <c r="E75" s="30"/>
      <c r="F75" s="30"/>
      <c r="G75" s="30"/>
      <c r="H75" s="30"/>
      <c r="I75" s="30"/>
      <c r="J75" s="30"/>
      <c r="K75" s="30"/>
      <c r="L75" s="30"/>
      <c r="M75" s="30"/>
    </row>
    <row r="76" spans="1:13" ht="12" customHeight="1">
      <c r="A76" s="35"/>
      <c r="B76" s="30"/>
      <c r="C76" s="30"/>
      <c r="D76" s="30"/>
      <c r="E76" s="30"/>
      <c r="F76" s="30"/>
      <c r="G76" s="30"/>
      <c r="H76" s="30"/>
      <c r="I76" s="30"/>
      <c r="J76" s="30"/>
      <c r="K76" s="30"/>
      <c r="L76" s="30"/>
      <c r="M76" s="30"/>
    </row>
    <row r="77" spans="1:13" ht="12" customHeight="1">
      <c r="A77" s="35"/>
      <c r="B77" s="30"/>
      <c r="C77" s="30"/>
      <c r="D77" s="30"/>
      <c r="E77" s="30"/>
      <c r="F77" s="30"/>
      <c r="G77" s="30"/>
      <c r="H77" s="30"/>
      <c r="I77" s="30"/>
      <c r="J77" s="30"/>
      <c r="K77" s="30"/>
      <c r="L77" s="30"/>
      <c r="M77" s="30"/>
    </row>
    <row r="78" spans="1:13" ht="12" customHeight="1">
      <c r="A78" s="35"/>
      <c r="B78" s="30"/>
      <c r="C78" s="30"/>
      <c r="D78" s="30"/>
      <c r="E78" s="30"/>
      <c r="F78" s="30"/>
      <c r="G78" s="30"/>
      <c r="H78" s="30"/>
      <c r="I78" s="30"/>
      <c r="J78" s="30"/>
      <c r="K78" s="30"/>
      <c r="L78" s="30"/>
      <c r="M78" s="30"/>
    </row>
    <row r="79" spans="1:13" ht="12" customHeight="1">
      <c r="A79" s="35"/>
      <c r="B79" s="30"/>
      <c r="C79" s="30"/>
      <c r="D79" s="30"/>
      <c r="E79" s="30"/>
      <c r="F79" s="30"/>
      <c r="G79" s="30"/>
      <c r="H79" s="30"/>
      <c r="I79" s="30"/>
      <c r="J79" s="30"/>
      <c r="K79" s="30"/>
      <c r="L79" s="30"/>
      <c r="M79" s="30"/>
    </row>
    <row r="80" spans="1:13" ht="12" customHeight="1">
      <c r="A80" s="35"/>
      <c r="B80" s="30"/>
      <c r="C80" s="30"/>
      <c r="D80" s="30"/>
      <c r="E80" s="30"/>
      <c r="F80" s="30"/>
      <c r="G80" s="30"/>
      <c r="H80" s="30"/>
      <c r="I80" s="30"/>
      <c r="J80" s="30"/>
      <c r="K80" s="30"/>
      <c r="L80" s="30"/>
      <c r="M80" s="30"/>
    </row>
    <row r="81" spans="1:13" ht="12" customHeight="1">
      <c r="A81" s="35"/>
      <c r="B81" s="30"/>
      <c r="C81" s="30"/>
      <c r="D81" s="30"/>
      <c r="E81" s="30"/>
      <c r="F81" s="30"/>
      <c r="G81" s="30"/>
      <c r="H81" s="30"/>
      <c r="I81" s="30"/>
      <c r="J81" s="30"/>
      <c r="K81" s="30"/>
      <c r="L81" s="30"/>
      <c r="M81" s="30"/>
    </row>
    <row r="82" spans="1:13" ht="12" customHeight="1">
      <c r="A82" s="35"/>
      <c r="B82" s="30"/>
      <c r="C82" s="30"/>
      <c r="D82" s="30"/>
      <c r="E82" s="30"/>
      <c r="F82" s="30"/>
      <c r="G82" s="30"/>
      <c r="H82" s="30"/>
      <c r="I82" s="30"/>
      <c r="J82" s="30"/>
      <c r="K82" s="30"/>
      <c r="L82" s="30"/>
      <c r="M82" s="30"/>
    </row>
    <row r="83" spans="1:13" ht="12" customHeight="1">
      <c r="A83" s="35"/>
      <c r="B83" s="30"/>
      <c r="C83" s="30"/>
      <c r="D83" s="30"/>
      <c r="E83" s="30"/>
      <c r="F83" s="30"/>
      <c r="G83" s="30"/>
      <c r="H83" s="30"/>
      <c r="I83" s="30"/>
      <c r="J83" s="30"/>
      <c r="K83" s="30"/>
      <c r="L83" s="30"/>
      <c r="M83" s="30"/>
    </row>
    <row r="84" spans="1:13" ht="12" customHeight="1">
      <c r="A84" s="35"/>
      <c r="B84" s="30"/>
      <c r="C84" s="30"/>
      <c r="D84" s="30"/>
      <c r="E84" s="30"/>
      <c r="F84" s="30"/>
      <c r="G84" s="30"/>
      <c r="H84" s="30"/>
      <c r="I84" s="30"/>
      <c r="J84" s="30"/>
      <c r="K84" s="30"/>
      <c r="L84" s="30"/>
      <c r="M84" s="30"/>
    </row>
    <row r="85" spans="1:13" ht="12" customHeight="1">
      <c r="A85" s="35"/>
      <c r="B85" s="30"/>
      <c r="C85" s="30"/>
      <c r="D85" s="30"/>
      <c r="E85" s="30"/>
      <c r="F85" s="30"/>
      <c r="G85" s="30"/>
      <c r="H85" s="30"/>
      <c r="I85" s="30"/>
      <c r="J85" s="30"/>
      <c r="K85" s="30"/>
      <c r="L85" s="30"/>
      <c r="M85" s="30"/>
    </row>
    <row r="86" spans="1:13" ht="12" customHeight="1">
      <c r="A86" s="35"/>
      <c r="B86" s="30"/>
      <c r="C86" s="30"/>
      <c r="D86" s="30"/>
      <c r="E86" s="30"/>
      <c r="F86" s="30"/>
      <c r="G86" s="30"/>
      <c r="H86" s="30"/>
      <c r="I86" s="30"/>
      <c r="J86" s="30"/>
      <c r="K86" s="30"/>
      <c r="L86" s="30"/>
      <c r="M86" s="30"/>
    </row>
    <row r="87" spans="1:13" ht="12" customHeight="1">
      <c r="A87" s="35"/>
      <c r="B87" s="30"/>
      <c r="C87" s="30"/>
      <c r="D87" s="30"/>
      <c r="E87" s="30"/>
      <c r="F87" s="30"/>
      <c r="G87" s="30"/>
      <c r="H87" s="30"/>
      <c r="I87" s="30"/>
      <c r="J87" s="30"/>
      <c r="K87" s="30"/>
      <c r="L87" s="30"/>
      <c r="M87" s="30"/>
    </row>
    <row r="88" spans="1:13" ht="12" customHeight="1">
      <c r="A88" s="35"/>
      <c r="B88" s="30"/>
      <c r="C88" s="30"/>
      <c r="D88" s="30"/>
      <c r="E88" s="30"/>
      <c r="F88" s="30"/>
      <c r="G88" s="30"/>
      <c r="H88" s="30"/>
      <c r="I88" s="30"/>
      <c r="J88" s="30"/>
      <c r="K88" s="30"/>
      <c r="L88" s="30"/>
      <c r="M88" s="30"/>
    </row>
    <row r="89" spans="1:13" ht="12" customHeight="1">
      <c r="A89" s="35"/>
      <c r="B89" s="30"/>
      <c r="C89" s="30"/>
      <c r="D89" s="30"/>
      <c r="E89" s="30"/>
      <c r="F89" s="30"/>
      <c r="G89" s="30"/>
      <c r="H89" s="30"/>
      <c r="I89" s="30"/>
      <c r="J89" s="30"/>
      <c r="K89" s="30"/>
      <c r="L89" s="30"/>
      <c r="M89" s="30"/>
    </row>
    <row r="90" spans="1:13" ht="12" customHeight="1">
      <c r="A90" s="35"/>
      <c r="B90" s="30"/>
      <c r="C90" s="30"/>
      <c r="D90" s="30"/>
      <c r="E90" s="30"/>
      <c r="F90" s="30"/>
      <c r="G90" s="30"/>
      <c r="H90" s="30"/>
      <c r="I90" s="30"/>
      <c r="J90" s="30"/>
      <c r="K90" s="30"/>
      <c r="L90" s="30"/>
      <c r="M90" s="30"/>
    </row>
    <row r="91" spans="1:13" ht="12" customHeight="1">
      <c r="A91" s="35"/>
      <c r="B91" s="30"/>
      <c r="C91" s="30"/>
      <c r="D91" s="30"/>
      <c r="E91" s="30"/>
      <c r="F91" s="30"/>
      <c r="G91" s="30"/>
      <c r="H91" s="30"/>
      <c r="I91" s="30"/>
      <c r="J91" s="30"/>
      <c r="K91" s="30"/>
      <c r="L91" s="30"/>
      <c r="M91" s="30"/>
    </row>
  </sheetData>
  <sheetProtection/>
  <mergeCells count="21">
    <mergeCell ref="A62:M62"/>
    <mergeCell ref="I3:I4"/>
    <mergeCell ref="H3:H4"/>
    <mergeCell ref="F3:F4"/>
    <mergeCell ref="B5:M5"/>
    <mergeCell ref="D3:D4"/>
    <mergeCell ref="J3:J4"/>
    <mergeCell ref="G3:G4"/>
    <mergeCell ref="C3:C4"/>
    <mergeCell ref="L3:L4"/>
    <mergeCell ref="K3:K4"/>
    <mergeCell ref="A63:M63"/>
    <mergeCell ref="A58:M61"/>
    <mergeCell ref="A56:M56"/>
    <mergeCell ref="A57:M57"/>
    <mergeCell ref="M2:M4"/>
    <mergeCell ref="L1:M1"/>
    <mergeCell ref="A1:K1"/>
    <mergeCell ref="B3:B4"/>
    <mergeCell ref="A2:A4"/>
    <mergeCell ref="E3:E4"/>
  </mergeCells>
  <printOptions horizontalCentered="1" verticalCentered="1"/>
  <pageMargins left="0.75" right="0.75" top="0.56" bottom="0.75" header="0.5" footer="0.5"/>
  <pageSetup fitToHeight="1" fitToWidth="1" horizontalDpi="600" verticalDpi="600" orientation="landscape" scale="10"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M63"/>
  <sheetViews>
    <sheetView showZeros="0" showOutlineSymbols="0" zoomScalePageLayoutView="0" workbookViewId="0" topLeftCell="A1">
      <pane ySplit="8" topLeftCell="A9" activePane="bottomLeft" state="frozen"/>
      <selection pane="topLeft" activeCell="A1" sqref="A1"/>
      <selection pane="bottomLeft" activeCell="A1" sqref="A1:K1"/>
    </sheetView>
  </sheetViews>
  <sheetFormatPr defaultColWidth="12.7109375" defaultRowHeight="12" customHeight="1"/>
  <cols>
    <col min="1" max="1" width="12.7109375" style="8" customWidth="1"/>
    <col min="2" max="2" width="12.7109375" style="9" customWidth="1"/>
    <col min="3" max="8" width="12.7109375" style="17" customWidth="1"/>
    <col min="9" max="9" width="11.140625" style="17" customWidth="1"/>
    <col min="10" max="10" width="16.421875" style="18" customWidth="1"/>
    <col min="11" max="11" width="11.140625" style="18" customWidth="1"/>
    <col min="12" max="12" width="12.7109375" style="18" customWidth="1"/>
    <col min="13" max="13" width="12.7109375" style="36" customWidth="1"/>
    <col min="14" max="16384" width="12.7109375" style="37" customWidth="1"/>
  </cols>
  <sheetData>
    <row r="1" spans="1:13" s="109" customFormat="1" ht="12" customHeight="1" thickBot="1">
      <c r="A1" s="343" t="s">
        <v>60</v>
      </c>
      <c r="B1" s="343"/>
      <c r="C1" s="343"/>
      <c r="D1" s="343"/>
      <c r="E1" s="343"/>
      <c r="F1" s="343"/>
      <c r="G1" s="343"/>
      <c r="H1" s="343"/>
      <c r="I1" s="343"/>
      <c r="J1" s="343"/>
      <c r="K1" s="343"/>
      <c r="L1" s="257" t="s">
        <v>33</v>
      </c>
      <c r="M1" s="257"/>
    </row>
    <row r="2" spans="1:13" ht="12" customHeight="1" thickTop="1">
      <c r="A2" s="321" t="s">
        <v>27</v>
      </c>
      <c r="B2" s="340" t="s">
        <v>24</v>
      </c>
      <c r="C2" s="13" t="s">
        <v>0</v>
      </c>
      <c r="D2" s="60"/>
      <c r="E2" s="60"/>
      <c r="F2" s="19"/>
      <c r="G2" s="328" t="s">
        <v>55</v>
      </c>
      <c r="H2" s="328"/>
      <c r="I2" s="329" t="s">
        <v>54</v>
      </c>
      <c r="J2" s="330"/>
      <c r="K2" s="330"/>
      <c r="L2" s="330"/>
      <c r="M2" s="330"/>
    </row>
    <row r="3" spans="1:13" ht="12" customHeight="1">
      <c r="A3" s="322"/>
      <c r="B3" s="341"/>
      <c r="C3" s="308" t="s">
        <v>4</v>
      </c>
      <c r="D3" s="333" t="s">
        <v>1</v>
      </c>
      <c r="E3" s="333" t="s">
        <v>19</v>
      </c>
      <c r="F3" s="308" t="s">
        <v>28</v>
      </c>
      <c r="G3" s="333" t="s">
        <v>3</v>
      </c>
      <c r="H3" s="311" t="s">
        <v>20</v>
      </c>
      <c r="I3" s="331"/>
      <c r="J3" s="332"/>
      <c r="K3" s="332"/>
      <c r="L3" s="332"/>
      <c r="M3" s="332"/>
    </row>
    <row r="4" spans="1:13" ht="12" customHeight="1">
      <c r="A4" s="322"/>
      <c r="B4" s="341"/>
      <c r="C4" s="309"/>
      <c r="D4" s="309"/>
      <c r="E4" s="309"/>
      <c r="F4" s="309"/>
      <c r="G4" s="309"/>
      <c r="H4" s="309"/>
      <c r="I4" s="333" t="s">
        <v>2</v>
      </c>
      <c r="J4" s="15" t="s">
        <v>26</v>
      </c>
      <c r="K4" s="15"/>
      <c r="L4" s="14"/>
      <c r="M4" s="14"/>
    </row>
    <row r="5" spans="1:13" ht="12" customHeight="1">
      <c r="A5" s="322"/>
      <c r="B5" s="341"/>
      <c r="C5" s="309"/>
      <c r="D5" s="309"/>
      <c r="E5" s="309"/>
      <c r="F5" s="309"/>
      <c r="G5" s="309"/>
      <c r="H5" s="309"/>
      <c r="I5" s="309"/>
      <c r="J5" s="315" t="s">
        <v>6</v>
      </c>
      <c r="K5" s="316"/>
      <c r="L5" s="16" t="s">
        <v>18</v>
      </c>
      <c r="M5" s="12"/>
    </row>
    <row r="6" spans="1:13" ht="12" customHeight="1">
      <c r="A6" s="322"/>
      <c r="B6" s="341"/>
      <c r="C6" s="309"/>
      <c r="D6" s="309"/>
      <c r="E6" s="309"/>
      <c r="F6" s="309"/>
      <c r="G6" s="309"/>
      <c r="H6" s="309"/>
      <c r="I6" s="309"/>
      <c r="J6" s="317"/>
      <c r="K6" s="318"/>
      <c r="L6" s="324" t="s">
        <v>64</v>
      </c>
      <c r="M6" s="326" t="s">
        <v>65</v>
      </c>
    </row>
    <row r="7" spans="1:13" ht="12" customHeight="1">
      <c r="A7" s="323"/>
      <c r="B7" s="342"/>
      <c r="C7" s="310"/>
      <c r="D7" s="310"/>
      <c r="E7" s="310"/>
      <c r="F7" s="310"/>
      <c r="G7" s="310"/>
      <c r="H7" s="310"/>
      <c r="I7" s="310"/>
      <c r="J7" s="319"/>
      <c r="K7" s="320"/>
      <c r="L7" s="325"/>
      <c r="M7" s="327"/>
    </row>
    <row r="8" spans="1:13" ht="15" customHeight="1">
      <c r="A8" s="133"/>
      <c r="B8" s="136" t="s">
        <v>35</v>
      </c>
      <c r="C8" s="312" t="s">
        <v>77</v>
      </c>
      <c r="D8" s="313"/>
      <c r="E8" s="313"/>
      <c r="F8" s="313"/>
      <c r="G8" s="313"/>
      <c r="H8" s="313"/>
      <c r="I8" s="314"/>
      <c r="J8" s="243" t="s">
        <v>76</v>
      </c>
      <c r="K8" s="344" t="s">
        <v>78</v>
      </c>
      <c r="L8" s="345"/>
      <c r="M8" s="345"/>
    </row>
    <row r="9" spans="1:13" ht="12" customHeight="1">
      <c r="A9" s="52">
        <v>1970</v>
      </c>
      <c r="B9" s="98">
        <v>205.052</v>
      </c>
      <c r="C9" s="53">
        <v>684.3516812293343</v>
      </c>
      <c r="D9" s="53">
        <v>97.6242188238718</v>
      </c>
      <c r="E9" s="53">
        <v>138.564255101498</v>
      </c>
      <c r="F9" s="53">
        <f aca="true" t="shared" si="0" ref="F9:F38">SUM(C9,D9,E9)</f>
        <v>920.5401551547042</v>
      </c>
      <c r="G9" s="53">
        <v>47.0262162842507</v>
      </c>
      <c r="H9" s="53">
        <v>126.274811348782</v>
      </c>
      <c r="I9" s="53">
        <f aca="true" t="shared" si="1" ref="I9:I27">F9-SUM(G9,H9)</f>
        <v>747.2391275216714</v>
      </c>
      <c r="J9" s="54">
        <f aca="true" t="shared" si="2" ref="J9:J37">I9/B9</f>
        <v>3.644144546367124</v>
      </c>
      <c r="K9" s="55">
        <f aca="true" t="shared" si="3" ref="K9:K46">J9*8.7</f>
        <v>31.704057553393973</v>
      </c>
      <c r="L9" s="138">
        <v>67.67599855500926</v>
      </c>
      <c r="M9" s="55">
        <v>0.9550504262333457</v>
      </c>
    </row>
    <row r="10" spans="1:13" ht="12" customHeight="1">
      <c r="A10" s="61">
        <v>1971</v>
      </c>
      <c r="B10" s="99">
        <v>207.661</v>
      </c>
      <c r="C10" s="62">
        <v>711.763645395277</v>
      </c>
      <c r="D10" s="62">
        <v>97.6242188238718</v>
      </c>
      <c r="E10" s="62">
        <v>138.564255101498</v>
      </c>
      <c r="F10" s="62">
        <f t="shared" si="0"/>
        <v>947.9521193206468</v>
      </c>
      <c r="G10" s="62">
        <v>47.0262162842507</v>
      </c>
      <c r="H10" s="62">
        <v>126.274811348782</v>
      </c>
      <c r="I10" s="62">
        <f t="shared" si="1"/>
        <v>774.6510916876141</v>
      </c>
      <c r="J10" s="63">
        <f t="shared" si="2"/>
        <v>3.730363870383048</v>
      </c>
      <c r="K10" s="64">
        <f t="shared" si="3"/>
        <v>32.454165672332515</v>
      </c>
      <c r="L10" s="144">
        <v>68.06751951629504</v>
      </c>
      <c r="M10" s="64">
        <v>1.1559705481529994</v>
      </c>
    </row>
    <row r="11" spans="1:13" ht="12" customHeight="1">
      <c r="A11" s="61">
        <v>1972</v>
      </c>
      <c r="B11" s="99">
        <v>209.896</v>
      </c>
      <c r="C11" s="62">
        <v>761.714328482935</v>
      </c>
      <c r="D11" s="62">
        <v>166.558951530542</v>
      </c>
      <c r="E11" s="62">
        <v>126.274811348782</v>
      </c>
      <c r="F11" s="62">
        <f t="shared" si="0"/>
        <v>1054.548091362259</v>
      </c>
      <c r="G11" s="62">
        <v>46.8422383441775</v>
      </c>
      <c r="H11" s="62">
        <v>153.779445751497</v>
      </c>
      <c r="I11" s="62">
        <f t="shared" si="1"/>
        <v>853.9264072665844</v>
      </c>
      <c r="J11" s="63">
        <f t="shared" si="2"/>
        <v>4.06833101758292</v>
      </c>
      <c r="K11" s="64">
        <f t="shared" si="3"/>
        <v>35.3944798529714</v>
      </c>
      <c r="L11" s="144">
        <v>72.1561827609267</v>
      </c>
      <c r="M11" s="64">
        <v>1.4923819415329498</v>
      </c>
    </row>
    <row r="12" spans="1:13" ht="12" customHeight="1">
      <c r="A12" s="61">
        <v>1973</v>
      </c>
      <c r="B12" s="99">
        <v>211.909</v>
      </c>
      <c r="C12" s="62">
        <v>967.7798135692859</v>
      </c>
      <c r="D12" s="62">
        <v>83.2520946307296</v>
      </c>
      <c r="E12" s="62">
        <v>153.779445751497</v>
      </c>
      <c r="F12" s="62">
        <f t="shared" si="0"/>
        <v>1204.8113539515125</v>
      </c>
      <c r="G12" s="62">
        <v>59.9977779377957</v>
      </c>
      <c r="H12" s="62">
        <v>275.952533411028</v>
      </c>
      <c r="I12" s="62">
        <f t="shared" si="1"/>
        <v>868.8610426026887</v>
      </c>
      <c r="J12" s="63">
        <f t="shared" si="2"/>
        <v>4.100161119172327</v>
      </c>
      <c r="K12" s="64">
        <f t="shared" si="3"/>
        <v>35.67140173679924</v>
      </c>
      <c r="L12" s="144">
        <v>69.92808807362277</v>
      </c>
      <c r="M12" s="64">
        <v>1.4710087820715498</v>
      </c>
    </row>
    <row r="13" spans="1:13" ht="12" customHeight="1">
      <c r="A13" s="61">
        <v>1974</v>
      </c>
      <c r="B13" s="99">
        <v>213.854</v>
      </c>
      <c r="C13" s="62">
        <v>901.3264963845482</v>
      </c>
      <c r="D13" s="62">
        <v>74.6120061825393</v>
      </c>
      <c r="E13" s="62">
        <v>275.952533411028</v>
      </c>
      <c r="F13" s="62">
        <f t="shared" si="0"/>
        <v>1251.8910359781155</v>
      </c>
      <c r="G13" s="62">
        <v>63.2676498745403</v>
      </c>
      <c r="H13" s="62">
        <v>281.234742034383</v>
      </c>
      <c r="I13" s="62">
        <f t="shared" si="1"/>
        <v>907.3886440691922</v>
      </c>
      <c r="J13" s="63">
        <f t="shared" si="2"/>
        <v>4.243028627330759</v>
      </c>
      <c r="K13" s="64">
        <f t="shared" si="3"/>
        <v>36.9143490577776</v>
      </c>
      <c r="L13" s="144">
        <v>72.77875136146186</v>
      </c>
      <c r="M13" s="64">
        <v>1.4040420099694182</v>
      </c>
    </row>
    <row r="14" spans="1:13" ht="12" customHeight="1">
      <c r="A14" s="61">
        <v>1975</v>
      </c>
      <c r="B14" s="99">
        <v>215.973</v>
      </c>
      <c r="C14" s="62">
        <v>964.5775274650439</v>
      </c>
      <c r="D14" s="62">
        <v>134.91937787934</v>
      </c>
      <c r="E14" s="62">
        <v>281.234742034383</v>
      </c>
      <c r="F14" s="62">
        <f t="shared" si="0"/>
        <v>1380.7316473787669</v>
      </c>
      <c r="G14" s="62">
        <v>70.8843193690821</v>
      </c>
      <c r="H14" s="62">
        <v>320.202505108606</v>
      </c>
      <c r="I14" s="62">
        <f t="shared" si="1"/>
        <v>989.6448229010788</v>
      </c>
      <c r="J14" s="63">
        <f t="shared" si="2"/>
        <v>4.5822617776346055</v>
      </c>
      <c r="K14" s="64">
        <f t="shared" si="3"/>
        <v>39.865677465421065</v>
      </c>
      <c r="L14" s="144">
        <v>78.97350145445417</v>
      </c>
      <c r="M14" s="64">
        <v>1.6218925513837377</v>
      </c>
    </row>
    <row r="15" spans="1:13" ht="12" customHeight="1">
      <c r="A15" s="52">
        <v>1976</v>
      </c>
      <c r="B15" s="98">
        <v>218.035</v>
      </c>
      <c r="C15" s="53">
        <v>1001.249328051837</v>
      </c>
      <c r="D15" s="53">
        <v>128.202276917228</v>
      </c>
      <c r="E15" s="53">
        <v>320.202505108606</v>
      </c>
      <c r="F15" s="53">
        <f t="shared" si="0"/>
        <v>1449.654110077671</v>
      </c>
      <c r="G15" s="53">
        <v>81.873280282275</v>
      </c>
      <c r="H15" s="53">
        <v>262.289721801845</v>
      </c>
      <c r="I15" s="53">
        <f t="shared" si="1"/>
        <v>1105.491107993551</v>
      </c>
      <c r="J15" s="54">
        <f t="shared" si="2"/>
        <v>5.0702460980739374</v>
      </c>
      <c r="K15" s="55">
        <f t="shared" si="3"/>
        <v>44.11114105324325</v>
      </c>
      <c r="L15" s="138">
        <v>87.47735472170531</v>
      </c>
      <c r="M15" s="55">
        <v>2.033205677987479</v>
      </c>
    </row>
    <row r="16" spans="1:13" ht="12" customHeight="1">
      <c r="A16" s="52">
        <v>1977</v>
      </c>
      <c r="B16" s="98">
        <v>220.23899999999998</v>
      </c>
      <c r="C16" s="53">
        <v>881.3023530713801</v>
      </c>
      <c r="D16" s="53">
        <v>196.693546221462</v>
      </c>
      <c r="E16" s="53">
        <v>262.289721801845</v>
      </c>
      <c r="F16" s="53">
        <f t="shared" si="0"/>
        <v>1340.285621094687</v>
      </c>
      <c r="G16" s="53">
        <v>81.3278259517489</v>
      </c>
      <c r="H16" s="53">
        <v>173.442254996467</v>
      </c>
      <c r="I16" s="53">
        <f t="shared" si="1"/>
        <v>1085.515540146471</v>
      </c>
      <c r="J16" s="54">
        <f t="shared" si="2"/>
        <v>4.9288070693495305</v>
      </c>
      <c r="K16" s="55">
        <f t="shared" si="3"/>
        <v>42.88062150334091</v>
      </c>
      <c r="L16" s="138">
        <v>95.57375443544699</v>
      </c>
      <c r="M16" s="55">
        <v>1.7098924350364828</v>
      </c>
    </row>
    <row r="17" spans="1:13" ht="12" customHeight="1">
      <c r="A17" s="52">
        <v>1978</v>
      </c>
      <c r="B17" s="98">
        <v>222.585</v>
      </c>
      <c r="C17" s="53">
        <v>877.157618707143</v>
      </c>
      <c r="D17" s="53">
        <v>166.027565950779</v>
      </c>
      <c r="E17" s="53">
        <v>173.442254996467</v>
      </c>
      <c r="F17" s="53">
        <f t="shared" si="0"/>
        <v>1216.627439654389</v>
      </c>
      <c r="G17" s="53">
        <v>57.2003339528762</v>
      </c>
      <c r="H17" s="53">
        <v>219.125036383259</v>
      </c>
      <c r="I17" s="53">
        <f t="shared" si="1"/>
        <v>940.3020693182539</v>
      </c>
      <c r="J17" s="54">
        <f t="shared" si="2"/>
        <v>4.224462876286604</v>
      </c>
      <c r="K17" s="55">
        <f t="shared" si="3"/>
        <v>36.752827023693456</v>
      </c>
      <c r="L17" s="138">
        <v>78.73166459687546</v>
      </c>
      <c r="M17" s="55">
        <v>1.9917110317406834</v>
      </c>
    </row>
    <row r="18" spans="1:13" ht="12" customHeight="1">
      <c r="A18" s="52">
        <v>1979</v>
      </c>
      <c r="B18" s="98">
        <v>225.055</v>
      </c>
      <c r="C18" s="53">
        <v>916.9764170240235</v>
      </c>
      <c r="D18" s="53">
        <v>158.570075146006</v>
      </c>
      <c r="E18" s="53">
        <v>219.125036383259</v>
      </c>
      <c r="F18" s="53">
        <f t="shared" si="0"/>
        <v>1294.6715285532885</v>
      </c>
      <c r="G18" s="53">
        <v>67.1974373759317</v>
      </c>
      <c r="H18" s="53">
        <v>242.811919026108</v>
      </c>
      <c r="I18" s="53">
        <f t="shared" si="1"/>
        <v>984.6621721512488</v>
      </c>
      <c r="J18" s="54">
        <f t="shared" si="2"/>
        <v>4.375206825670386</v>
      </c>
      <c r="K18" s="55">
        <f t="shared" si="3"/>
        <v>38.064299383332354</v>
      </c>
      <c r="L18" s="138">
        <v>74.97303859015187</v>
      </c>
      <c r="M18" s="55">
        <v>1.9038235098087135</v>
      </c>
    </row>
    <row r="19" spans="1:13" ht="12" customHeight="1">
      <c r="A19" s="52">
        <v>1980</v>
      </c>
      <c r="B19" s="98">
        <v>227.726</v>
      </c>
      <c r="C19" s="53">
        <v>1174.3963921757145</v>
      </c>
      <c r="D19" s="53">
        <v>118.965995806756</v>
      </c>
      <c r="E19" s="53">
        <v>242.811919026108</v>
      </c>
      <c r="F19" s="53">
        <f t="shared" si="0"/>
        <v>1536.1743070085784</v>
      </c>
      <c r="G19" s="53">
        <v>123.944717257977</v>
      </c>
      <c r="H19" s="53">
        <v>309.823749957464</v>
      </c>
      <c r="I19" s="53">
        <f t="shared" si="1"/>
        <v>1102.4058397931374</v>
      </c>
      <c r="J19" s="54">
        <f t="shared" si="2"/>
        <v>4.840930942418246</v>
      </c>
      <c r="K19" s="55">
        <f t="shared" si="3"/>
        <v>42.116099199038736</v>
      </c>
      <c r="L19" s="138">
        <v>81.43905702955028</v>
      </c>
      <c r="M19" s="55">
        <v>2.8533852085400877</v>
      </c>
    </row>
    <row r="20" spans="1:13" ht="12" customHeight="1">
      <c r="A20" s="61">
        <v>1981</v>
      </c>
      <c r="B20" s="99">
        <v>229.966</v>
      </c>
      <c r="C20" s="62">
        <v>944.4309574541107</v>
      </c>
      <c r="D20" s="62">
        <v>227.612879776414</v>
      </c>
      <c r="E20" s="62">
        <v>309.823749957464</v>
      </c>
      <c r="F20" s="62">
        <f t="shared" si="0"/>
        <v>1481.8675871879886</v>
      </c>
      <c r="G20" s="62">
        <v>89.3369633846818</v>
      </c>
      <c r="H20" s="62">
        <v>322.136480226515</v>
      </c>
      <c r="I20" s="62">
        <f t="shared" si="1"/>
        <v>1070.394143576792</v>
      </c>
      <c r="J20" s="63">
        <f t="shared" si="2"/>
        <v>4.654575648473218</v>
      </c>
      <c r="K20" s="64">
        <f t="shared" si="3"/>
        <v>40.49480814171699</v>
      </c>
      <c r="L20" s="144">
        <v>83.19156935730874</v>
      </c>
      <c r="M20" s="64">
        <v>2.0219728133724115</v>
      </c>
    </row>
    <row r="21" spans="1:13" ht="12" customHeight="1">
      <c r="A21" s="61">
        <v>1982</v>
      </c>
      <c r="B21" s="99">
        <v>232.188</v>
      </c>
      <c r="C21" s="62">
        <v>676.8944194113218</v>
      </c>
      <c r="D21" s="62">
        <v>412.6686484538549</v>
      </c>
      <c r="E21" s="62">
        <v>322.136480226515</v>
      </c>
      <c r="F21" s="62">
        <f t="shared" si="0"/>
        <v>1411.6995480916917</v>
      </c>
      <c r="G21" s="62">
        <v>74.9694330444407</v>
      </c>
      <c r="H21" s="62">
        <v>355.178956199147</v>
      </c>
      <c r="I21" s="62">
        <f t="shared" si="1"/>
        <v>981.5511588481039</v>
      </c>
      <c r="J21" s="63">
        <f t="shared" si="2"/>
        <v>4.227398310197358</v>
      </c>
      <c r="K21" s="64">
        <f t="shared" si="3"/>
        <v>36.778365298717006</v>
      </c>
      <c r="L21" s="144">
        <v>75.31443893939326</v>
      </c>
      <c r="M21" s="64">
        <v>2.4740081313418436</v>
      </c>
    </row>
    <row r="22" spans="1:13" ht="12" customHeight="1">
      <c r="A22" s="61">
        <v>1983</v>
      </c>
      <c r="B22" s="99">
        <v>234.307</v>
      </c>
      <c r="C22" s="62">
        <v>956.3543859877698</v>
      </c>
      <c r="D22" s="62">
        <v>375.973963130285</v>
      </c>
      <c r="E22" s="62">
        <v>355.178956199147</v>
      </c>
      <c r="F22" s="62">
        <f t="shared" si="0"/>
        <v>1687.5073053172018</v>
      </c>
      <c r="G22" s="62">
        <v>83.1823809120271</v>
      </c>
      <c r="H22" s="62">
        <v>262.16441429765</v>
      </c>
      <c r="I22" s="62">
        <f t="shared" si="1"/>
        <v>1342.1605101075247</v>
      </c>
      <c r="J22" s="63">
        <f t="shared" si="2"/>
        <v>5.7282134554559825</v>
      </c>
      <c r="K22" s="64">
        <f t="shared" si="3"/>
        <v>49.83545706246704</v>
      </c>
      <c r="L22" s="144">
        <v>91.42237442592759</v>
      </c>
      <c r="M22" s="64">
        <v>1.6927791316520633</v>
      </c>
    </row>
    <row r="23" spans="1:13" ht="12" customHeight="1">
      <c r="A23" s="61">
        <v>1984</v>
      </c>
      <c r="B23" s="99">
        <v>236.348</v>
      </c>
      <c r="C23" s="62">
        <v>631.2401819307288</v>
      </c>
      <c r="D23" s="62">
        <v>577.730300464494</v>
      </c>
      <c r="E23" s="62">
        <v>262.16441429765</v>
      </c>
      <c r="F23" s="62">
        <f t="shared" si="0"/>
        <v>1471.1348966928729</v>
      </c>
      <c r="G23" s="62">
        <v>71.5689184135001</v>
      </c>
      <c r="H23" s="62">
        <v>269.744071368146</v>
      </c>
      <c r="I23" s="62">
        <f t="shared" si="1"/>
        <v>1129.8219069112267</v>
      </c>
      <c r="J23" s="63">
        <f t="shared" si="2"/>
        <v>4.780331997356553</v>
      </c>
      <c r="K23" s="64">
        <f t="shared" si="3"/>
        <v>41.58888837700201</v>
      </c>
      <c r="L23" s="144">
        <v>80.59649241638209</v>
      </c>
      <c r="M23" s="64">
        <v>1.6008174386920981</v>
      </c>
    </row>
    <row r="24" spans="1:13" ht="12" customHeight="1">
      <c r="A24" s="61">
        <v>1985</v>
      </c>
      <c r="B24" s="99">
        <v>238.466</v>
      </c>
      <c r="C24" s="62">
        <v>611.3221330160544</v>
      </c>
      <c r="D24" s="62">
        <v>590.717297772468</v>
      </c>
      <c r="E24" s="62">
        <v>269.744071368146</v>
      </c>
      <c r="F24" s="62">
        <f t="shared" si="0"/>
        <v>1471.7835021566684</v>
      </c>
      <c r="G24" s="62">
        <v>57.4811646437886</v>
      </c>
      <c r="H24" s="62">
        <v>279.98961697074</v>
      </c>
      <c r="I24" s="62">
        <f t="shared" si="1"/>
        <v>1134.31272054214</v>
      </c>
      <c r="J24" s="63">
        <f t="shared" si="2"/>
        <v>4.756706283252706</v>
      </c>
      <c r="K24" s="64">
        <f t="shared" si="3"/>
        <v>41.38334466429854</v>
      </c>
      <c r="L24" s="144">
        <v>78.71103455981488</v>
      </c>
      <c r="M24" s="64">
        <v>1.39235782040207</v>
      </c>
    </row>
    <row r="25" spans="1:13" ht="12" customHeight="1">
      <c r="A25" s="52">
        <v>1986</v>
      </c>
      <c r="B25" s="98">
        <v>240.651</v>
      </c>
      <c r="C25" s="53">
        <v>672.6937355414966</v>
      </c>
      <c r="D25" s="53">
        <v>546.17</v>
      </c>
      <c r="E25" s="53">
        <v>279.98961697074</v>
      </c>
      <c r="F25" s="53">
        <f t="shared" si="0"/>
        <v>1498.8533525122366</v>
      </c>
      <c r="G25" s="53">
        <v>70.56</v>
      </c>
      <c r="H25" s="53">
        <v>203.71</v>
      </c>
      <c r="I25" s="53">
        <f t="shared" si="1"/>
        <v>1224.5833525122366</v>
      </c>
      <c r="J25" s="54">
        <f t="shared" si="2"/>
        <v>5.088627732742588</v>
      </c>
      <c r="K25" s="55">
        <f t="shared" si="3"/>
        <v>44.271061274860514</v>
      </c>
      <c r="L25" s="138">
        <v>82.97645343900076</v>
      </c>
      <c r="M25" s="55">
        <v>1.140136546284869</v>
      </c>
    </row>
    <row r="26" spans="1:13" ht="12" customHeight="1">
      <c r="A26" s="52">
        <v>1987</v>
      </c>
      <c r="B26" s="98">
        <v>242.804</v>
      </c>
      <c r="C26" s="53">
        <v>762.6249753483042</v>
      </c>
      <c r="D26" s="53">
        <v>396.217</v>
      </c>
      <c r="E26" s="53">
        <v>203.71</v>
      </c>
      <c r="F26" s="53">
        <f t="shared" si="0"/>
        <v>1362.5519753483043</v>
      </c>
      <c r="G26" s="53">
        <v>72.46533360000001</v>
      </c>
      <c r="H26" s="53">
        <v>201</v>
      </c>
      <c r="I26" s="53">
        <f t="shared" si="1"/>
        <v>1089.0866417483044</v>
      </c>
      <c r="J26" s="54">
        <f t="shared" si="2"/>
        <v>4.485455930496633</v>
      </c>
      <c r="K26" s="55">
        <f t="shared" si="3"/>
        <v>39.0234665953207</v>
      </c>
      <c r="L26" s="138">
        <v>68.52547333305809</v>
      </c>
      <c r="M26" s="55">
        <v>1.5794014925619018</v>
      </c>
    </row>
    <row r="27" spans="1:13" ht="12" customHeight="1">
      <c r="A27" s="52">
        <v>1988</v>
      </c>
      <c r="B27" s="98">
        <v>245.021</v>
      </c>
      <c r="C27" s="53">
        <v>900.7688096339407</v>
      </c>
      <c r="D27" s="53">
        <v>295.722</v>
      </c>
      <c r="E27" s="53">
        <v>201</v>
      </c>
      <c r="F27" s="53">
        <f t="shared" si="0"/>
        <v>1397.4908096339407</v>
      </c>
      <c r="G27" s="53">
        <v>89.15007419999999</v>
      </c>
      <c r="H27" s="53">
        <v>211.61</v>
      </c>
      <c r="I27" s="53">
        <f t="shared" si="1"/>
        <v>1096.7307354339407</v>
      </c>
      <c r="J27" s="54">
        <f t="shared" si="2"/>
        <v>4.476068318364306</v>
      </c>
      <c r="K27" s="55">
        <f t="shared" si="3"/>
        <v>38.94179436976946</v>
      </c>
      <c r="L27" s="138">
        <v>65.71812671667584</v>
      </c>
      <c r="M27" s="55">
        <v>1.5583154096995768</v>
      </c>
    </row>
    <row r="28" spans="1:13" ht="12" customHeight="1">
      <c r="A28" s="52">
        <v>1989</v>
      </c>
      <c r="B28" s="98">
        <v>247.342</v>
      </c>
      <c r="C28" s="56">
        <v>958.0954453111517</v>
      </c>
      <c r="D28" s="56">
        <v>272.155</v>
      </c>
      <c r="E28" s="56">
        <v>211.61</v>
      </c>
      <c r="F28" s="53">
        <f t="shared" si="0"/>
        <v>1441.8604453111516</v>
      </c>
      <c r="G28" s="56">
        <v>72.4152</v>
      </c>
      <c r="H28" s="53">
        <v>232.81</v>
      </c>
      <c r="I28" s="53">
        <f>F28-SUM(G28,H28)</f>
        <v>1136.6352453111517</v>
      </c>
      <c r="J28" s="54">
        <f t="shared" si="2"/>
        <v>4.595399266243305</v>
      </c>
      <c r="K28" s="55">
        <f t="shared" si="3"/>
        <v>39.979973616316755</v>
      </c>
      <c r="L28" s="138">
        <v>67.7407749690396</v>
      </c>
      <c r="M28" s="55">
        <v>1.5872759175554494</v>
      </c>
    </row>
    <row r="29" spans="1:13" ht="12" customHeight="1">
      <c r="A29" s="52">
        <v>1990</v>
      </c>
      <c r="B29" s="98">
        <v>250.132</v>
      </c>
      <c r="C29" s="56">
        <v>640.2569004964287</v>
      </c>
      <c r="D29" s="56">
        <v>350.05</v>
      </c>
      <c r="E29" s="57">
        <v>232.81</v>
      </c>
      <c r="F29" s="57">
        <f t="shared" si="0"/>
        <v>1223.1169004964286</v>
      </c>
      <c r="G29" s="56">
        <v>89.112474</v>
      </c>
      <c r="H29" s="56">
        <v>225.42</v>
      </c>
      <c r="I29" s="53">
        <f>F29-SUM(G29,H29)</f>
        <v>908.5844264964286</v>
      </c>
      <c r="J29" s="54">
        <f>I29/B29</f>
        <v>3.6324197883374723</v>
      </c>
      <c r="K29" s="55">
        <f t="shared" si="3"/>
        <v>31.602052158536004</v>
      </c>
      <c r="L29" s="138">
        <v>62.53906390169646</v>
      </c>
      <c r="M29" s="55">
        <v>1.091017829925632</v>
      </c>
    </row>
    <row r="30" spans="1:13" ht="12" customHeight="1">
      <c r="A30" s="61">
        <v>1991</v>
      </c>
      <c r="B30" s="99">
        <v>253.493</v>
      </c>
      <c r="C30" s="65">
        <v>867.1454488762857</v>
      </c>
      <c r="D30" s="66">
        <v>320</v>
      </c>
      <c r="E30" s="67">
        <v>225.42</v>
      </c>
      <c r="F30" s="67">
        <f t="shared" si="0"/>
        <v>1412.5654488762857</v>
      </c>
      <c r="G30" s="66">
        <v>94</v>
      </c>
      <c r="H30" s="66">
        <v>157.68</v>
      </c>
      <c r="I30" s="67">
        <f aca="true" t="shared" si="4" ref="I30:I38">F30-SUM(G30,H30)</f>
        <v>1160.8854488762856</v>
      </c>
      <c r="J30" s="64">
        <f t="shared" si="2"/>
        <v>4.579556235778841</v>
      </c>
      <c r="K30" s="64">
        <f t="shared" si="3"/>
        <v>39.84213925127592</v>
      </c>
      <c r="L30" s="144">
        <v>73.71505894675043</v>
      </c>
      <c r="M30" s="64">
        <v>0.9475360785675939</v>
      </c>
    </row>
    <row r="31" spans="1:13" ht="12" customHeight="1">
      <c r="A31" s="61">
        <v>1992</v>
      </c>
      <c r="B31" s="99">
        <v>256.894</v>
      </c>
      <c r="C31" s="65">
        <v>929.393851060723</v>
      </c>
      <c r="D31" s="66">
        <v>286</v>
      </c>
      <c r="E31" s="67">
        <v>157.68</v>
      </c>
      <c r="F31" s="67">
        <f t="shared" si="0"/>
        <v>1373.0738510607232</v>
      </c>
      <c r="G31" s="66">
        <v>107</v>
      </c>
      <c r="H31" s="66">
        <v>170.13</v>
      </c>
      <c r="I31" s="67">
        <f t="shared" si="4"/>
        <v>1095.9438510607233</v>
      </c>
      <c r="J31" s="64">
        <f t="shared" si="2"/>
        <v>4.266132533499121</v>
      </c>
      <c r="K31" s="64">
        <f t="shared" si="3"/>
        <v>37.115353041442354</v>
      </c>
      <c r="L31" s="144">
        <v>63.60136945679688</v>
      </c>
      <c r="M31" s="64">
        <v>1.0039660740931207</v>
      </c>
    </row>
    <row r="32" spans="1:13" ht="12" customHeight="1">
      <c r="A32" s="61">
        <v>1993</v>
      </c>
      <c r="B32" s="99">
        <v>260.255</v>
      </c>
      <c r="C32" s="65">
        <v>1207.1907662614285</v>
      </c>
      <c r="D32" s="66">
        <v>324</v>
      </c>
      <c r="E32" s="67">
        <v>170.13</v>
      </c>
      <c r="F32" s="67">
        <f t="shared" si="0"/>
        <v>1701.3207662614286</v>
      </c>
      <c r="G32" s="66">
        <v>114</v>
      </c>
      <c r="H32" s="66">
        <v>249</v>
      </c>
      <c r="I32" s="67">
        <f t="shared" si="4"/>
        <v>1338.3207662614286</v>
      </c>
      <c r="J32" s="64">
        <f t="shared" si="2"/>
        <v>5.142344109667167</v>
      </c>
      <c r="K32" s="64">
        <f t="shared" si="3"/>
        <v>44.73839375410435</v>
      </c>
      <c r="L32" s="144">
        <v>74.4174064249706</v>
      </c>
      <c r="M32" s="64">
        <v>1.123340140056992</v>
      </c>
    </row>
    <row r="33" spans="1:13" ht="12" customHeight="1">
      <c r="A33" s="61">
        <v>1994</v>
      </c>
      <c r="B33" s="99">
        <v>263.436</v>
      </c>
      <c r="C33" s="65">
        <v>1179.8381371488992</v>
      </c>
      <c r="D33" s="66">
        <v>405</v>
      </c>
      <c r="E33" s="67">
        <v>249</v>
      </c>
      <c r="F33" s="67">
        <f t="shared" si="0"/>
        <v>1833.8381371488992</v>
      </c>
      <c r="G33" s="66">
        <v>107</v>
      </c>
      <c r="H33" s="66">
        <v>360.41</v>
      </c>
      <c r="I33" s="67">
        <f t="shared" si="4"/>
        <v>1366.4281371488992</v>
      </c>
      <c r="J33" s="64">
        <f t="shared" si="2"/>
        <v>5.18694535731221</v>
      </c>
      <c r="K33" s="64">
        <f t="shared" si="3"/>
        <v>45.12642460861622</v>
      </c>
      <c r="L33" s="144">
        <v>75.37091952538174</v>
      </c>
      <c r="M33" s="64">
        <v>1.4268917204227547</v>
      </c>
    </row>
    <row r="34" spans="1:13" ht="12" customHeight="1">
      <c r="A34" s="61">
        <v>1995</v>
      </c>
      <c r="B34" s="99">
        <v>266.557</v>
      </c>
      <c r="C34" s="65">
        <v>1245.3281398271602</v>
      </c>
      <c r="D34" s="66">
        <v>198</v>
      </c>
      <c r="E34" s="67">
        <v>360.41</v>
      </c>
      <c r="F34" s="67">
        <f t="shared" si="0"/>
        <v>1803.7381398271602</v>
      </c>
      <c r="G34" s="66">
        <v>117</v>
      </c>
      <c r="H34" s="66">
        <v>434.48286105028296</v>
      </c>
      <c r="I34" s="67">
        <f t="shared" si="4"/>
        <v>1252.2552787768773</v>
      </c>
      <c r="J34" s="64">
        <f t="shared" si="2"/>
        <v>4.697889302388897</v>
      </c>
      <c r="K34" s="64">
        <f t="shared" si="3"/>
        <v>40.8716369307834</v>
      </c>
      <c r="L34" s="144">
        <v>69.86109087388012</v>
      </c>
      <c r="M34" s="64">
        <v>1.251745731405145</v>
      </c>
    </row>
    <row r="35" spans="1:13" ht="12" customHeight="1">
      <c r="A35" s="52">
        <v>1996</v>
      </c>
      <c r="B35" s="98">
        <v>269.667</v>
      </c>
      <c r="C35" s="58">
        <v>1257.8200694522857</v>
      </c>
      <c r="D35" s="59">
        <v>261</v>
      </c>
      <c r="E35" s="57">
        <v>434.48286105028296</v>
      </c>
      <c r="F35" s="57">
        <f t="shared" si="0"/>
        <v>1953.3029305025686</v>
      </c>
      <c r="G35" s="59">
        <v>119</v>
      </c>
      <c r="H35" s="59">
        <v>422.7558336940178</v>
      </c>
      <c r="I35" s="57">
        <f t="shared" si="4"/>
        <v>1411.5470968085508</v>
      </c>
      <c r="J35" s="55">
        <f>I35/B35</f>
        <v>5.234407980244342</v>
      </c>
      <c r="K35" s="55">
        <f t="shared" si="3"/>
        <v>45.53934942812577</v>
      </c>
      <c r="L35" s="138">
        <v>78.17765626647783</v>
      </c>
      <c r="M35" s="55">
        <v>1.2440395569326679</v>
      </c>
    </row>
    <row r="36" spans="1:13" ht="12" customHeight="1">
      <c r="A36" s="52">
        <v>1997</v>
      </c>
      <c r="B36" s="98">
        <v>272.912</v>
      </c>
      <c r="C36" s="58">
        <v>1420.5697194581032</v>
      </c>
      <c r="D36" s="56">
        <v>256</v>
      </c>
      <c r="E36" s="57">
        <v>422.7558336940178</v>
      </c>
      <c r="F36" s="57">
        <f t="shared" si="0"/>
        <v>2099.325553152121</v>
      </c>
      <c r="G36" s="56">
        <v>148</v>
      </c>
      <c r="H36" s="56">
        <v>570.7362656988682</v>
      </c>
      <c r="I36" s="57">
        <f t="shared" si="4"/>
        <v>1380.5892874532526</v>
      </c>
      <c r="J36" s="55">
        <f t="shared" si="2"/>
        <v>5.058734271315489</v>
      </c>
      <c r="K36" s="55">
        <f t="shared" si="3"/>
        <v>44.01098816044475</v>
      </c>
      <c r="L36" s="138">
        <v>74.40427849979116</v>
      </c>
      <c r="M36" s="55">
        <v>2.000615935121501</v>
      </c>
    </row>
    <row r="37" spans="1:13" ht="12" customHeight="1">
      <c r="A37" s="52">
        <v>1998</v>
      </c>
      <c r="B37" s="98">
        <v>276.115</v>
      </c>
      <c r="C37" s="58">
        <v>1530.7829606118128</v>
      </c>
      <c r="D37" s="56">
        <v>280.88</v>
      </c>
      <c r="E37" s="57">
        <v>570.7362656988682</v>
      </c>
      <c r="F37" s="57">
        <f t="shared" si="0"/>
        <v>2382.399226310681</v>
      </c>
      <c r="G37" s="56">
        <v>149.904</v>
      </c>
      <c r="H37" s="56">
        <v>537.1302997056</v>
      </c>
      <c r="I37" s="57">
        <f t="shared" si="4"/>
        <v>1695.364926605081</v>
      </c>
      <c r="J37" s="55">
        <f t="shared" si="2"/>
        <v>6.140068183927281</v>
      </c>
      <c r="K37" s="55">
        <f t="shared" si="3"/>
        <v>53.41859320016734</v>
      </c>
      <c r="L37" s="138">
        <v>89.40710556662253</v>
      </c>
      <c r="M37" s="55">
        <v>1.4782120273232957</v>
      </c>
    </row>
    <row r="38" spans="1:13" ht="12" customHeight="1">
      <c r="A38" s="52">
        <v>1999</v>
      </c>
      <c r="B38" s="98">
        <v>279.295</v>
      </c>
      <c r="C38" s="58">
        <v>1213.0817928980246</v>
      </c>
      <c r="D38" s="58">
        <v>350.353</v>
      </c>
      <c r="E38" s="57">
        <v>537.1302997056</v>
      </c>
      <c r="F38" s="57">
        <f t="shared" si="0"/>
        <v>2100.5650926036246</v>
      </c>
      <c r="G38" s="58">
        <v>146.60101668</v>
      </c>
      <c r="H38" s="58">
        <v>530.3381934931309</v>
      </c>
      <c r="I38" s="57">
        <f t="shared" si="4"/>
        <v>1423.6258824304937</v>
      </c>
      <c r="J38" s="55">
        <f aca="true" t="shared" si="5" ref="J38:J43">I38/B38</f>
        <v>5.097212203693204</v>
      </c>
      <c r="K38" s="55">
        <f t="shared" si="3"/>
        <v>44.34574617213087</v>
      </c>
      <c r="L38" s="138">
        <v>73.09463626238589</v>
      </c>
      <c r="M38" s="55">
        <v>1.2008318287335569</v>
      </c>
    </row>
    <row r="39" spans="1:13" ht="12" customHeight="1">
      <c r="A39" s="52">
        <v>2000</v>
      </c>
      <c r="B39" s="98">
        <v>282.385</v>
      </c>
      <c r="C39" s="58">
        <v>1494.2936716459296</v>
      </c>
      <c r="D39" s="58">
        <v>339.395</v>
      </c>
      <c r="E39" s="57">
        <v>530.3381934931309</v>
      </c>
      <c r="F39" s="57">
        <f aca="true" t="shared" si="6" ref="F39:F44">SUM(C39,D39,E39)</f>
        <v>2364.0268651390606</v>
      </c>
      <c r="G39" s="58">
        <v>145.52912148000001</v>
      </c>
      <c r="H39" s="58">
        <v>645.4823497672595</v>
      </c>
      <c r="I39" s="57">
        <f aca="true" t="shared" si="7" ref="I39:I44">F39-SUM(G39,H39)</f>
        <v>1573.015393891801</v>
      </c>
      <c r="J39" s="55">
        <f t="shared" si="5"/>
        <v>5.570463706966734</v>
      </c>
      <c r="K39" s="55">
        <f t="shared" si="3"/>
        <v>48.46303425061058</v>
      </c>
      <c r="L39" s="138">
        <v>80.32160647902543</v>
      </c>
      <c r="M39" s="55">
        <v>1.6160939156666911</v>
      </c>
    </row>
    <row r="40" spans="1:13" ht="12" customHeight="1">
      <c r="A40" s="61">
        <v>2001</v>
      </c>
      <c r="B40" s="99">
        <v>285.309019</v>
      </c>
      <c r="C40" s="65">
        <v>1384.36077288542</v>
      </c>
      <c r="D40" s="65">
        <v>257.926</v>
      </c>
      <c r="E40" s="67">
        <v>645.4823497672595</v>
      </c>
      <c r="F40" s="67">
        <f t="shared" si="6"/>
        <v>2287.7691226526795</v>
      </c>
      <c r="G40" s="65">
        <v>122.58271759</v>
      </c>
      <c r="H40" s="65">
        <v>698.4643144927243</v>
      </c>
      <c r="I40" s="67">
        <f t="shared" si="7"/>
        <v>1466.722090569955</v>
      </c>
      <c r="J40" s="64">
        <f t="shared" si="5"/>
        <v>5.140819227204154</v>
      </c>
      <c r="K40" s="64">
        <f t="shared" si="3"/>
        <v>44.72512727667613</v>
      </c>
      <c r="L40" s="144">
        <v>75.33840689122704</v>
      </c>
      <c r="M40" s="64">
        <v>1.2193620840286161</v>
      </c>
    </row>
    <row r="41" spans="1:13" ht="12" customHeight="1">
      <c r="A41" s="61">
        <v>2002</v>
      </c>
      <c r="B41" s="99">
        <v>288.104818</v>
      </c>
      <c r="C41" s="65">
        <v>1433.4762878506438</v>
      </c>
      <c r="D41" s="65">
        <v>188.723</v>
      </c>
      <c r="E41" s="67">
        <v>698.4643144927243</v>
      </c>
      <c r="F41" s="67">
        <f t="shared" si="6"/>
        <v>2320.663602343368</v>
      </c>
      <c r="G41" s="65">
        <v>181.22706613</v>
      </c>
      <c r="H41" s="65">
        <v>687.9310255720095</v>
      </c>
      <c r="I41" s="67">
        <f t="shared" si="7"/>
        <v>1451.5055106413583</v>
      </c>
      <c r="J41" s="64">
        <f t="shared" si="5"/>
        <v>5.038116060389376</v>
      </c>
      <c r="K41" s="64">
        <f t="shared" si="3"/>
        <v>43.831609725387565</v>
      </c>
      <c r="L41" s="144">
        <v>72.5211828271393</v>
      </c>
      <c r="M41" s="64">
        <v>1.3136017739210455</v>
      </c>
    </row>
    <row r="42" spans="1:13" ht="12" customHeight="1">
      <c r="A42" s="61">
        <v>2003</v>
      </c>
      <c r="B42" s="99">
        <v>290.819634</v>
      </c>
      <c r="C42" s="65">
        <v>1249.923007780585</v>
      </c>
      <c r="D42" s="65">
        <v>291.058</v>
      </c>
      <c r="E42" s="67">
        <v>687.9310255720095</v>
      </c>
      <c r="F42" s="67">
        <f t="shared" si="6"/>
        <v>2228.9120333525943</v>
      </c>
      <c r="G42" s="65">
        <v>103.01420731999998</v>
      </c>
      <c r="H42" s="65">
        <v>706.6033249504726</v>
      </c>
      <c r="I42" s="67">
        <f t="shared" si="7"/>
        <v>1419.2945010821218</v>
      </c>
      <c r="J42" s="64">
        <f t="shared" si="5"/>
        <v>4.880325587240515</v>
      </c>
      <c r="K42" s="64">
        <f t="shared" si="3"/>
        <v>42.45883260899247</v>
      </c>
      <c r="L42" s="144">
        <v>71.20663304085845</v>
      </c>
      <c r="M42" s="64">
        <v>1.1611148647549703</v>
      </c>
    </row>
    <row r="43" spans="1:13" ht="12" customHeight="1">
      <c r="A43" s="61">
        <v>2004</v>
      </c>
      <c r="B43" s="99">
        <v>293.463185</v>
      </c>
      <c r="C43" s="65">
        <v>1466.7004860996155</v>
      </c>
      <c r="D43" s="65">
        <v>222</v>
      </c>
      <c r="E43" s="67">
        <v>706.6033249504726</v>
      </c>
      <c r="F43" s="67">
        <f t="shared" si="6"/>
        <v>2395.3038110500884</v>
      </c>
      <c r="G43" s="65">
        <v>123.22817377</v>
      </c>
      <c r="H43" s="65">
        <v>821.5143443932094</v>
      </c>
      <c r="I43" s="67">
        <f t="shared" si="7"/>
        <v>1450.561292886879</v>
      </c>
      <c r="J43" s="64">
        <f t="shared" si="5"/>
        <v>4.9429072095938675</v>
      </c>
      <c r="K43" s="64">
        <f t="shared" si="3"/>
        <v>43.00329272346664</v>
      </c>
      <c r="L43" s="144">
        <v>73.1841600625954</v>
      </c>
      <c r="M43" s="64">
        <v>0.930355199409425</v>
      </c>
    </row>
    <row r="44" spans="1:13" ht="12" customHeight="1">
      <c r="A44" s="61">
        <v>2005</v>
      </c>
      <c r="B44" s="99">
        <v>296.186216</v>
      </c>
      <c r="C44" s="65">
        <v>971.5785345367714</v>
      </c>
      <c r="D44" s="65">
        <v>357.611</v>
      </c>
      <c r="E44" s="67">
        <v>821.5143443932094</v>
      </c>
      <c r="F44" s="67">
        <f t="shared" si="6"/>
        <v>2150.703878929981</v>
      </c>
      <c r="G44" s="65">
        <v>119.27318643</v>
      </c>
      <c r="H44" s="65">
        <v>623.2803999544867</v>
      </c>
      <c r="I44" s="67">
        <f t="shared" si="7"/>
        <v>1408.1502925454943</v>
      </c>
      <c r="J44" s="64">
        <f aca="true" t="shared" si="8" ref="J44:J49">I44/B44</f>
        <v>4.75427354980454</v>
      </c>
      <c r="K44" s="64">
        <f t="shared" si="3"/>
        <v>41.3621798832995</v>
      </c>
      <c r="L44" s="144">
        <v>69.1672429748566</v>
      </c>
      <c r="M44" s="64">
        <v>0.8105205003868243</v>
      </c>
    </row>
    <row r="45" spans="1:13" ht="12" customHeight="1">
      <c r="A45" s="52">
        <v>2006</v>
      </c>
      <c r="B45" s="98">
        <v>298.995825</v>
      </c>
      <c r="C45" s="58">
        <v>986.367238764232</v>
      </c>
      <c r="D45" s="58">
        <v>299</v>
      </c>
      <c r="E45" s="57">
        <v>623.2803999544867</v>
      </c>
      <c r="F45" s="57">
        <f aca="true" t="shared" si="9" ref="F45:F59">SUM(C45,D45,E45)</f>
        <v>1908.6476387187186</v>
      </c>
      <c r="G45" s="58">
        <v>137.85124575</v>
      </c>
      <c r="H45" s="58">
        <v>458.82615601263365</v>
      </c>
      <c r="I45" s="57">
        <f aca="true" t="shared" si="10" ref="I45:I51">F45-SUM(G45,H45)</f>
        <v>1311.970236956085</v>
      </c>
      <c r="J45" s="55">
        <f t="shared" si="8"/>
        <v>4.387921593741601</v>
      </c>
      <c r="K45" s="55">
        <f t="shared" si="3"/>
        <v>38.174917865551926</v>
      </c>
      <c r="L45" s="138">
        <v>62.80565904106045</v>
      </c>
      <c r="M45" s="55">
        <v>1.133076022048134</v>
      </c>
    </row>
    <row r="46" spans="1:13" ht="12" customHeight="1">
      <c r="A46" s="52">
        <v>2007</v>
      </c>
      <c r="B46" s="98">
        <v>302.003917</v>
      </c>
      <c r="C46" s="58">
        <v>889.1328946465409</v>
      </c>
      <c r="D46" s="58">
        <v>399.2191647220418</v>
      </c>
      <c r="E46" s="57">
        <v>458.82615601263365</v>
      </c>
      <c r="F46" s="57">
        <f t="shared" si="9"/>
        <v>1747.1782153812162</v>
      </c>
      <c r="G46" s="58">
        <v>122.83532713999999</v>
      </c>
      <c r="H46" s="58">
        <v>375.9451800481957</v>
      </c>
      <c r="I46" s="57">
        <f t="shared" si="10"/>
        <v>1248.3977081930204</v>
      </c>
      <c r="J46" s="55">
        <f t="shared" si="8"/>
        <v>4.133713630585197</v>
      </c>
      <c r="K46" s="55">
        <f t="shared" si="3"/>
        <v>35.96330858609121</v>
      </c>
      <c r="L46" s="138">
        <v>58.00086521992281</v>
      </c>
      <c r="M46" s="55">
        <v>0.9744575597673457</v>
      </c>
    </row>
    <row r="47" spans="1:13" ht="12" customHeight="1">
      <c r="A47" s="52">
        <v>2008</v>
      </c>
      <c r="B47" s="98">
        <v>304.797761</v>
      </c>
      <c r="C47" s="58">
        <v>1155.9770273538802</v>
      </c>
      <c r="D47" s="58">
        <v>403.506719</v>
      </c>
      <c r="E47" s="57">
        <v>375.9451800481957</v>
      </c>
      <c r="F47" s="57">
        <f t="shared" si="9"/>
        <v>1935.4289264020758</v>
      </c>
      <c r="G47" s="58">
        <v>135.96622698</v>
      </c>
      <c r="H47" s="58">
        <v>646.8814478249018</v>
      </c>
      <c r="I47" s="57">
        <f t="shared" si="10"/>
        <v>1152.581251597174</v>
      </c>
      <c r="J47" s="55">
        <f t="shared" si="8"/>
        <v>3.7814623303521384</v>
      </c>
      <c r="K47" s="55">
        <f aca="true" t="shared" si="11" ref="K47:K52">J47*8.7</f>
        <v>32.8987222740636</v>
      </c>
      <c r="L47" s="138">
        <v>52.64229725405858</v>
      </c>
      <c r="M47" s="55">
        <v>1.3002228057705452</v>
      </c>
    </row>
    <row r="48" spans="1:13" ht="12" customHeight="1">
      <c r="A48" s="52">
        <v>2009</v>
      </c>
      <c r="B48" s="98">
        <v>307.439406</v>
      </c>
      <c r="C48" s="58">
        <v>1060.2529570820247</v>
      </c>
      <c r="D48" s="58">
        <v>317.4686912</v>
      </c>
      <c r="E48" s="57">
        <v>646.8814478249018</v>
      </c>
      <c r="F48" s="57">
        <f t="shared" si="9"/>
        <v>2024.6030961069264</v>
      </c>
      <c r="G48" s="58">
        <v>124.72030471</v>
      </c>
      <c r="H48" s="58">
        <v>679.327002924768</v>
      </c>
      <c r="I48" s="57">
        <f t="shared" si="10"/>
        <v>1220.5557884721584</v>
      </c>
      <c r="J48" s="55">
        <f t="shared" si="8"/>
        <v>3.9700694336891815</v>
      </c>
      <c r="K48" s="55">
        <f t="shared" si="11"/>
        <v>34.53960407309587</v>
      </c>
      <c r="L48" s="138">
        <v>54.479910524772976</v>
      </c>
      <c r="M48" s="55">
        <v>0.7970838975664687</v>
      </c>
    </row>
    <row r="49" spans="1:13" ht="12" customHeight="1">
      <c r="A49" s="52">
        <v>2010</v>
      </c>
      <c r="B49" s="98">
        <v>309.741279</v>
      </c>
      <c r="C49" s="58">
        <v>840.4590428683035</v>
      </c>
      <c r="D49" s="58">
        <v>327.71813333</v>
      </c>
      <c r="E49" s="57">
        <v>679.327002924768</v>
      </c>
      <c r="F49" s="57">
        <f t="shared" si="9"/>
        <v>1847.5041791230715</v>
      </c>
      <c r="G49" s="58">
        <v>146.68620293</v>
      </c>
      <c r="H49" s="58">
        <v>557.4867890392268</v>
      </c>
      <c r="I49" s="57">
        <f t="shared" si="10"/>
        <v>1143.3311871538447</v>
      </c>
      <c r="J49" s="55">
        <f t="shared" si="8"/>
        <v>3.6912457740379017</v>
      </c>
      <c r="K49" s="55">
        <f t="shared" si="11"/>
        <v>32.113838234129744</v>
      </c>
      <c r="L49" s="138">
        <v>51.67285639861745</v>
      </c>
      <c r="M49" s="55">
        <v>1.0096490884574674</v>
      </c>
    </row>
    <row r="50" spans="1:13" ht="12" customHeight="1">
      <c r="A50" s="117">
        <v>2011</v>
      </c>
      <c r="B50" s="116">
        <v>311.973914</v>
      </c>
      <c r="C50" s="135">
        <v>919.1109671994813</v>
      </c>
      <c r="D50" s="135">
        <v>265.34521697</v>
      </c>
      <c r="E50" s="121">
        <v>557.4867890392268</v>
      </c>
      <c r="F50" s="121">
        <f t="shared" si="9"/>
        <v>1741.942973208708</v>
      </c>
      <c r="G50" s="135">
        <v>210.42810059</v>
      </c>
      <c r="H50" s="135">
        <v>391.26474715488854</v>
      </c>
      <c r="I50" s="121">
        <f t="shared" si="10"/>
        <v>1140.2501254638196</v>
      </c>
      <c r="J50" s="122">
        <f aca="true" t="shared" si="12" ref="J50:J56">I50/B50</f>
        <v>3.6549534249322515</v>
      </c>
      <c r="K50" s="122">
        <f t="shared" si="11"/>
        <v>31.798094796910586</v>
      </c>
      <c r="L50" s="122">
        <v>53.10018088679362</v>
      </c>
      <c r="M50" s="122">
        <v>1.1189236802664215</v>
      </c>
    </row>
    <row r="51" spans="1:13" ht="12" customHeight="1">
      <c r="A51" s="117">
        <v>2012</v>
      </c>
      <c r="B51" s="116">
        <v>314.167558</v>
      </c>
      <c r="C51" s="135">
        <v>959.4400826591783</v>
      </c>
      <c r="D51" s="135">
        <v>223.36917533000002</v>
      </c>
      <c r="E51" s="121">
        <v>391.26474715488854</v>
      </c>
      <c r="F51" s="121">
        <f t="shared" si="9"/>
        <v>1574.0740051440669</v>
      </c>
      <c r="G51" s="135">
        <v>154.10642500999998</v>
      </c>
      <c r="H51" s="135">
        <v>448.8859299284274</v>
      </c>
      <c r="I51" s="121">
        <f t="shared" si="10"/>
        <v>971.0816502056394</v>
      </c>
      <c r="J51" s="122">
        <f t="shared" si="12"/>
        <v>3.0909673054327254</v>
      </c>
      <c r="K51" s="122">
        <f t="shared" si="11"/>
        <v>26.891415557264708</v>
      </c>
      <c r="L51" s="122">
        <v>43.7653313804719</v>
      </c>
      <c r="M51" s="122">
        <v>1.045747696202292</v>
      </c>
    </row>
    <row r="52" spans="1:13" ht="12" customHeight="1">
      <c r="A52" s="117">
        <v>2013</v>
      </c>
      <c r="B52" s="116">
        <v>316.294766</v>
      </c>
      <c r="C52" s="135">
        <v>847.1694218862143</v>
      </c>
      <c r="D52" s="135">
        <v>420.69702824</v>
      </c>
      <c r="E52" s="121">
        <v>448.8859299284274</v>
      </c>
      <c r="F52" s="121">
        <f t="shared" si="9"/>
        <v>1716.7523800546417</v>
      </c>
      <c r="G52" s="135">
        <v>158.59529148</v>
      </c>
      <c r="H52" s="135">
        <v>534.1505271263093</v>
      </c>
      <c r="I52" s="121">
        <f aca="true" t="shared" si="13" ref="I52:I59">F52-SUM(G52,H52)</f>
        <v>1024.0065614483324</v>
      </c>
      <c r="J52" s="122">
        <f t="shared" si="12"/>
        <v>3.2375071342417736</v>
      </c>
      <c r="K52" s="122">
        <f t="shared" si="11"/>
        <v>28.166312067903426</v>
      </c>
      <c r="L52" s="122">
        <v>45.62006642784105</v>
      </c>
      <c r="M52" s="122">
        <v>0.9047731128121166</v>
      </c>
    </row>
    <row r="53" spans="1:13" ht="12" customHeight="1">
      <c r="A53" s="117">
        <v>2014</v>
      </c>
      <c r="B53" s="116">
        <v>318.576955</v>
      </c>
      <c r="C53" s="135">
        <v>662.6235002164861</v>
      </c>
      <c r="D53" s="135">
        <v>417.77890107</v>
      </c>
      <c r="E53" s="121">
        <v>534.1505271263093</v>
      </c>
      <c r="F53" s="121">
        <f t="shared" si="9"/>
        <v>1614.5529284127954</v>
      </c>
      <c r="G53" s="135">
        <v>157.77363066</v>
      </c>
      <c r="H53" s="135">
        <v>482.8038134903928</v>
      </c>
      <c r="I53" s="121">
        <f t="shared" si="13"/>
        <v>973.9754842624026</v>
      </c>
      <c r="J53" s="122">
        <f t="shared" si="12"/>
        <v>3.0572691118301467</v>
      </c>
      <c r="K53" s="122">
        <f aca="true" t="shared" si="14" ref="K53:K59">J53*8.7</f>
        <v>26.598241272922273</v>
      </c>
      <c r="L53" s="122">
        <v>44.332080606468004</v>
      </c>
      <c r="M53" s="122">
        <v>0.9027175239338954</v>
      </c>
    </row>
    <row r="54" spans="1:13" ht="12" customHeight="1">
      <c r="A54" s="117">
        <v>2015</v>
      </c>
      <c r="B54" s="116">
        <v>320.870703</v>
      </c>
      <c r="C54" s="135">
        <v>591.8185323334475</v>
      </c>
      <c r="D54" s="135">
        <v>459.55062487</v>
      </c>
      <c r="E54" s="121">
        <v>482.8038134903928</v>
      </c>
      <c r="F54" s="121">
        <f t="shared" si="9"/>
        <v>1534.1729706938404</v>
      </c>
      <c r="G54" s="135">
        <v>113.38924531999999</v>
      </c>
      <c r="H54" s="135">
        <v>512.4516885476502</v>
      </c>
      <c r="I54" s="121">
        <f t="shared" si="13"/>
        <v>908.3320368261902</v>
      </c>
      <c r="J54" s="122">
        <f t="shared" si="12"/>
        <v>2.830835063262819</v>
      </c>
      <c r="K54" s="122">
        <f t="shared" si="14"/>
        <v>24.628265050386524</v>
      </c>
      <c r="L54" s="122">
        <v>42.21508092353754</v>
      </c>
      <c r="M54" s="122">
        <v>1.5225914844584612</v>
      </c>
    </row>
    <row r="55" spans="1:13" ht="12" customHeight="1">
      <c r="A55" s="161">
        <v>2016</v>
      </c>
      <c r="B55" s="162">
        <v>323.161011</v>
      </c>
      <c r="C55" s="163">
        <v>503.4411977621121</v>
      </c>
      <c r="D55" s="163">
        <v>390.19358597</v>
      </c>
      <c r="E55" s="164">
        <v>512.4516885476502</v>
      </c>
      <c r="F55" s="164">
        <f t="shared" si="9"/>
        <v>1406.0864722797623</v>
      </c>
      <c r="G55" s="163">
        <v>91.76004791</v>
      </c>
      <c r="H55" s="163">
        <v>420.14981147213723</v>
      </c>
      <c r="I55" s="164">
        <f t="shared" si="13"/>
        <v>894.1766128976251</v>
      </c>
      <c r="J55" s="165">
        <f t="shared" si="12"/>
        <v>2.766969351069474</v>
      </c>
      <c r="K55" s="165">
        <f t="shared" si="14"/>
        <v>24.072633354304422</v>
      </c>
      <c r="L55" s="165">
        <v>42.824902695491105</v>
      </c>
      <c r="M55" s="165">
        <v>1.9585128727054268</v>
      </c>
    </row>
    <row r="56" spans="1:13" ht="12" customHeight="1">
      <c r="A56" s="183">
        <v>2017</v>
      </c>
      <c r="B56" s="184">
        <v>325.20603</v>
      </c>
      <c r="C56" s="190">
        <v>422.44237669658906</v>
      </c>
      <c r="D56" s="190">
        <v>419.00670483</v>
      </c>
      <c r="E56" s="189">
        <v>420.14981147213723</v>
      </c>
      <c r="F56" s="189">
        <f t="shared" si="9"/>
        <v>1261.5988929987261</v>
      </c>
      <c r="G56" s="190">
        <v>79.00948563</v>
      </c>
      <c r="H56" s="190">
        <v>373.6721578301845</v>
      </c>
      <c r="I56" s="189">
        <f t="shared" si="13"/>
        <v>808.9172495385416</v>
      </c>
      <c r="J56" s="180">
        <f t="shared" si="12"/>
        <v>2.487399294344393</v>
      </c>
      <c r="K56" s="180">
        <f t="shared" si="14"/>
        <v>21.64037386079622</v>
      </c>
      <c r="L56" s="180">
        <v>39.309038275720575</v>
      </c>
      <c r="M56" s="180">
        <v>2.093349868082089</v>
      </c>
    </row>
    <row r="57" spans="1:13" ht="12" customHeight="1">
      <c r="A57" s="161">
        <v>2018</v>
      </c>
      <c r="B57" s="162">
        <v>326.923976</v>
      </c>
      <c r="C57" s="163">
        <v>270.8852075372966</v>
      </c>
      <c r="D57" s="163">
        <v>575.50356294</v>
      </c>
      <c r="E57" s="164">
        <v>373.6721578301845</v>
      </c>
      <c r="F57" s="164">
        <f t="shared" si="9"/>
        <v>1220.0609283074812</v>
      </c>
      <c r="G57" s="163">
        <v>48.37378876</v>
      </c>
      <c r="H57" s="163">
        <v>363.6387988893918</v>
      </c>
      <c r="I57" s="164">
        <f t="shared" si="13"/>
        <v>808.0483406580894</v>
      </c>
      <c r="J57" s="165">
        <f>I57/B57</f>
        <v>2.4716704799224924</v>
      </c>
      <c r="K57" s="165">
        <f t="shared" si="14"/>
        <v>21.503533175325682</v>
      </c>
      <c r="L57" s="165">
        <v>40.2643639590831</v>
      </c>
      <c r="M57" s="165">
        <v>1.1534180044353797</v>
      </c>
    </row>
    <row r="58" spans="1:13" ht="12" customHeight="1">
      <c r="A58" s="161">
        <v>2019</v>
      </c>
      <c r="B58" s="162">
        <v>328.475998</v>
      </c>
      <c r="C58" s="239">
        <v>464.5064300341478</v>
      </c>
      <c r="D58" s="163">
        <v>481.961909</v>
      </c>
      <c r="E58" s="240">
        <v>363.6387988893918</v>
      </c>
      <c r="F58" s="164">
        <f t="shared" si="9"/>
        <v>1310.1071379235395</v>
      </c>
      <c r="G58" s="163">
        <v>41.950903</v>
      </c>
      <c r="H58" s="239">
        <v>524.1892037283025</v>
      </c>
      <c r="I58" s="164">
        <f t="shared" si="13"/>
        <v>743.967031195237</v>
      </c>
      <c r="J58" s="165">
        <f>I58/B58</f>
        <v>2.2649053073133127</v>
      </c>
      <c r="K58" s="165">
        <f t="shared" si="14"/>
        <v>19.70467617362582</v>
      </c>
      <c r="L58" s="165">
        <v>37.733980252433305</v>
      </c>
      <c r="M58" s="241">
        <v>1.6392826364135136</v>
      </c>
    </row>
    <row r="59" spans="1:13" ht="12" customHeight="1" thickBot="1">
      <c r="A59" s="210">
        <v>2020</v>
      </c>
      <c r="B59" s="207">
        <v>330.11398</v>
      </c>
      <c r="C59" s="204">
        <v>414.72598079468554</v>
      </c>
      <c r="D59" s="242">
        <v>292.17403</v>
      </c>
      <c r="E59" s="205">
        <v>524.1892037283025</v>
      </c>
      <c r="F59" s="209">
        <f t="shared" si="9"/>
        <v>1231.0892145229882</v>
      </c>
      <c r="G59" s="242">
        <v>47.765386</v>
      </c>
      <c r="H59" s="204">
        <v>417.76591503278405</v>
      </c>
      <c r="I59" s="209">
        <f t="shared" si="13"/>
        <v>765.5579134902041</v>
      </c>
      <c r="J59" s="208">
        <f>I59/B59</f>
        <v>2.319071471890418</v>
      </c>
      <c r="K59" s="208">
        <f t="shared" si="14"/>
        <v>20.175921805446634</v>
      </c>
      <c r="L59" s="208">
        <v>37.50006851550965</v>
      </c>
      <c r="M59" s="206">
        <v>1.3282249012300742</v>
      </c>
    </row>
    <row r="60" spans="1:13" ht="12" customHeight="1" thickTop="1">
      <c r="A60" s="302" t="s">
        <v>44</v>
      </c>
      <c r="B60" s="303"/>
      <c r="C60" s="303"/>
      <c r="D60" s="303"/>
      <c r="E60" s="303"/>
      <c r="F60" s="303"/>
      <c r="G60" s="303"/>
      <c r="H60" s="303"/>
      <c r="I60" s="303"/>
      <c r="J60" s="303"/>
      <c r="K60" s="303"/>
      <c r="L60" s="303"/>
      <c r="M60" s="304"/>
    </row>
    <row r="61" spans="1:13" ht="12" customHeight="1">
      <c r="A61" s="305"/>
      <c r="B61" s="306"/>
      <c r="C61" s="306"/>
      <c r="D61" s="306"/>
      <c r="E61" s="306"/>
      <c r="F61" s="306"/>
      <c r="G61" s="306"/>
      <c r="H61" s="306"/>
      <c r="I61" s="306"/>
      <c r="J61" s="306"/>
      <c r="K61" s="306"/>
      <c r="L61" s="306"/>
      <c r="M61" s="307"/>
    </row>
    <row r="62" spans="1:13" ht="12" customHeight="1">
      <c r="A62" s="337"/>
      <c r="B62" s="338"/>
      <c r="C62" s="338"/>
      <c r="D62" s="338"/>
      <c r="E62" s="338"/>
      <c r="F62" s="338"/>
      <c r="G62" s="338"/>
      <c r="H62" s="338"/>
      <c r="I62" s="338"/>
      <c r="J62" s="338"/>
      <c r="K62" s="338"/>
      <c r="L62" s="338"/>
      <c r="M62" s="339"/>
    </row>
    <row r="63" spans="1:13" ht="12" customHeight="1">
      <c r="A63" s="334" t="s">
        <v>80</v>
      </c>
      <c r="B63" s="335"/>
      <c r="C63" s="335"/>
      <c r="D63" s="335"/>
      <c r="E63" s="335"/>
      <c r="F63" s="335"/>
      <c r="G63" s="335"/>
      <c r="H63" s="335"/>
      <c r="I63" s="335"/>
      <c r="J63" s="335"/>
      <c r="K63" s="335"/>
      <c r="L63" s="335"/>
      <c r="M63" s="336"/>
    </row>
  </sheetData>
  <sheetProtection/>
  <mergeCells count="21">
    <mergeCell ref="L1:M1"/>
    <mergeCell ref="B2:B7"/>
    <mergeCell ref="A1:K1"/>
    <mergeCell ref="K8:M8"/>
    <mergeCell ref="F3:F7"/>
    <mergeCell ref="G3:G7"/>
    <mergeCell ref="A63:M63"/>
    <mergeCell ref="I4:I7"/>
    <mergeCell ref="D3:D7"/>
    <mergeCell ref="E3:E7"/>
    <mergeCell ref="A62:M62"/>
    <mergeCell ref="A60:M61"/>
    <mergeCell ref="C3:C7"/>
    <mergeCell ref="H3:H7"/>
    <mergeCell ref="C8:I8"/>
    <mergeCell ref="J5:K7"/>
    <mergeCell ref="A2:A7"/>
    <mergeCell ref="L6:L7"/>
    <mergeCell ref="M6:M7"/>
    <mergeCell ref="G2:H2"/>
    <mergeCell ref="I2:M3"/>
  </mergeCells>
  <printOptions horizontalCentered="1" verticalCentered="1"/>
  <pageMargins left="0.75" right="0.75" top="0.56" bottom="0.75" header="0.5" footer="0.5"/>
  <pageSetup fitToHeight="1" fitToWidth="1" horizontalDpi="600" verticalDpi="600" orientation="landscape" scale="78"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65"/>
  <sheetViews>
    <sheetView showZeros="0" showOutlineSymbols="0" zoomScalePageLayoutView="0" workbookViewId="0" topLeftCell="A1">
      <pane ySplit="8" topLeftCell="A9" activePane="bottomLeft" state="frozen"/>
      <selection pane="topLeft" activeCell="A1" sqref="A1"/>
      <selection pane="bottomLeft" activeCell="A1" sqref="A1:J1"/>
    </sheetView>
  </sheetViews>
  <sheetFormatPr defaultColWidth="12.7109375" defaultRowHeight="12" customHeight="1"/>
  <cols>
    <col min="1" max="1" width="12.7109375" style="8" customWidth="1"/>
    <col min="2" max="2" width="12.7109375" style="9" customWidth="1"/>
    <col min="3" max="8" width="12.7109375" style="17" customWidth="1"/>
    <col min="9" max="9" width="11.140625" style="17" customWidth="1"/>
    <col min="10" max="10" width="16.00390625" style="18" customWidth="1"/>
    <col min="11" max="11" width="11.140625" style="18" customWidth="1"/>
    <col min="12" max="12" width="12.7109375" style="39" customWidth="1"/>
    <col min="13" max="16384" width="12.7109375" style="37" customWidth="1"/>
  </cols>
  <sheetData>
    <row r="1" spans="1:12" s="109" customFormat="1" ht="12" customHeight="1" thickBot="1">
      <c r="A1" s="343" t="s">
        <v>61</v>
      </c>
      <c r="B1" s="343"/>
      <c r="C1" s="343"/>
      <c r="D1" s="343"/>
      <c r="E1" s="343"/>
      <c r="F1" s="343"/>
      <c r="G1" s="343"/>
      <c r="H1" s="343"/>
      <c r="I1" s="343"/>
      <c r="J1" s="343"/>
      <c r="K1" s="257" t="s">
        <v>33</v>
      </c>
      <c r="L1" s="257"/>
    </row>
    <row r="2" spans="1:12" ht="12" customHeight="1" thickTop="1">
      <c r="A2" s="350" t="s">
        <v>27</v>
      </c>
      <c r="B2" s="349" t="s">
        <v>24</v>
      </c>
      <c r="C2" s="10" t="s">
        <v>0</v>
      </c>
      <c r="D2" s="11"/>
      <c r="E2" s="11"/>
      <c r="F2" s="11"/>
      <c r="G2" s="351" t="s">
        <v>55</v>
      </c>
      <c r="H2" s="328"/>
      <c r="I2" s="329" t="s">
        <v>62</v>
      </c>
      <c r="J2" s="330"/>
      <c r="K2" s="330"/>
      <c r="L2" s="330"/>
    </row>
    <row r="3" spans="1:12" ht="12" customHeight="1">
      <c r="A3" s="322"/>
      <c r="B3" s="341"/>
      <c r="C3" s="308" t="s">
        <v>4</v>
      </c>
      <c r="D3" s="333" t="s">
        <v>1</v>
      </c>
      <c r="E3" s="333" t="s">
        <v>41</v>
      </c>
      <c r="F3" s="308" t="s">
        <v>42</v>
      </c>
      <c r="G3" s="333" t="s">
        <v>43</v>
      </c>
      <c r="H3" s="311" t="s">
        <v>20</v>
      </c>
      <c r="I3" s="331"/>
      <c r="J3" s="332"/>
      <c r="K3" s="332"/>
      <c r="L3" s="332"/>
    </row>
    <row r="4" spans="1:12" ht="12" customHeight="1">
      <c r="A4" s="322"/>
      <c r="B4" s="341"/>
      <c r="C4" s="309"/>
      <c r="D4" s="309"/>
      <c r="E4" s="309"/>
      <c r="F4" s="309"/>
      <c r="G4" s="309"/>
      <c r="H4" s="309"/>
      <c r="I4" s="333" t="s">
        <v>2</v>
      </c>
      <c r="J4" s="15" t="s">
        <v>26</v>
      </c>
      <c r="K4" s="15"/>
      <c r="L4" s="14"/>
    </row>
    <row r="5" spans="1:12" ht="12" customHeight="1">
      <c r="A5" s="322"/>
      <c r="B5" s="341"/>
      <c r="C5" s="309"/>
      <c r="D5" s="309"/>
      <c r="E5" s="309"/>
      <c r="F5" s="309"/>
      <c r="G5" s="309"/>
      <c r="H5" s="309"/>
      <c r="I5" s="309"/>
      <c r="J5" s="315" t="s">
        <v>6</v>
      </c>
      <c r="K5" s="316"/>
      <c r="L5" s="346" t="s">
        <v>18</v>
      </c>
    </row>
    <row r="6" spans="1:12" ht="12" customHeight="1">
      <c r="A6" s="322"/>
      <c r="B6" s="341"/>
      <c r="C6" s="309"/>
      <c r="D6" s="309"/>
      <c r="E6" s="309"/>
      <c r="F6" s="309"/>
      <c r="G6" s="309"/>
      <c r="H6" s="309"/>
      <c r="I6" s="309"/>
      <c r="J6" s="317"/>
      <c r="K6" s="318"/>
      <c r="L6" s="347"/>
    </row>
    <row r="7" spans="1:12" ht="12" customHeight="1">
      <c r="A7" s="323"/>
      <c r="B7" s="342"/>
      <c r="C7" s="310"/>
      <c r="D7" s="310"/>
      <c r="E7" s="310"/>
      <c r="F7" s="310"/>
      <c r="G7" s="310"/>
      <c r="H7" s="310"/>
      <c r="I7" s="310"/>
      <c r="J7" s="319"/>
      <c r="K7" s="320"/>
      <c r="L7" s="348"/>
    </row>
    <row r="8" spans="1:12" ht="15" customHeight="1">
      <c r="A8" s="133"/>
      <c r="B8" s="148" t="s">
        <v>35</v>
      </c>
      <c r="C8" s="312" t="s">
        <v>39</v>
      </c>
      <c r="D8" s="313"/>
      <c r="E8" s="313"/>
      <c r="F8" s="313"/>
      <c r="G8" s="313"/>
      <c r="H8" s="313"/>
      <c r="I8" s="314"/>
      <c r="J8" s="243" t="s">
        <v>76</v>
      </c>
      <c r="K8" s="352" t="s">
        <v>79</v>
      </c>
      <c r="L8" s="353"/>
    </row>
    <row r="9" spans="1:12" ht="12" customHeight="1">
      <c r="A9" s="52">
        <v>1970</v>
      </c>
      <c r="B9" s="98">
        <v>205.052</v>
      </c>
      <c r="C9" s="137">
        <v>125.54209875613962</v>
      </c>
      <c r="D9" s="53" t="s">
        <v>7</v>
      </c>
      <c r="E9" s="137">
        <v>27.4</v>
      </c>
      <c r="F9" s="53">
        <f aca="true" t="shared" si="0" ref="F9:F38">SUM(C9,D9,E9)</f>
        <v>152.94209875613961</v>
      </c>
      <c r="G9" s="137">
        <v>11.6765011494253</v>
      </c>
      <c r="H9" s="137">
        <v>24.2</v>
      </c>
      <c r="I9" s="53">
        <f aca="true" t="shared" si="1" ref="I9:I38">F9-SUM(G9,H9)</f>
        <v>117.0655976067143</v>
      </c>
      <c r="J9" s="54">
        <f aca="true" t="shared" si="2" ref="J9:J37">I9/B9</f>
        <v>0.5709068802387409</v>
      </c>
      <c r="K9" s="55">
        <f aca="true" t="shared" si="3" ref="K9:K46">J9*8.7</f>
        <v>4.966889858077046</v>
      </c>
      <c r="L9" s="55">
        <v>11.23680147751436</v>
      </c>
    </row>
    <row r="10" spans="1:12" ht="12" customHeight="1">
      <c r="A10" s="61">
        <v>1971</v>
      </c>
      <c r="B10" s="99">
        <v>207.661</v>
      </c>
      <c r="C10" s="143">
        <v>160.77668927276545</v>
      </c>
      <c r="D10" s="62" t="s">
        <v>7</v>
      </c>
      <c r="E10" s="143">
        <v>24.2</v>
      </c>
      <c r="F10" s="62">
        <f t="shared" si="0"/>
        <v>184.97668927276544</v>
      </c>
      <c r="G10" s="143">
        <v>11.5816724137931</v>
      </c>
      <c r="H10" s="143">
        <v>33.0549540229885</v>
      </c>
      <c r="I10" s="62">
        <f t="shared" si="1"/>
        <v>140.34006283598384</v>
      </c>
      <c r="J10" s="63">
        <f t="shared" si="2"/>
        <v>0.6758132862501088</v>
      </c>
      <c r="K10" s="64">
        <f t="shared" si="3"/>
        <v>5.879575590375946</v>
      </c>
      <c r="L10" s="64">
        <v>12.656009353386425</v>
      </c>
    </row>
    <row r="11" spans="1:12" ht="12" customHeight="1">
      <c r="A11" s="61">
        <v>1972</v>
      </c>
      <c r="B11" s="99">
        <v>209.896</v>
      </c>
      <c r="C11" s="143">
        <v>164.56355622821107</v>
      </c>
      <c r="D11" s="62" t="s">
        <v>7</v>
      </c>
      <c r="E11" s="143">
        <v>33.0549540229885</v>
      </c>
      <c r="F11" s="62">
        <f t="shared" si="0"/>
        <v>197.61851025119955</v>
      </c>
      <c r="G11" s="143">
        <v>12.6596655172414</v>
      </c>
      <c r="H11" s="143">
        <v>44.4909011494253</v>
      </c>
      <c r="I11" s="62">
        <f t="shared" si="1"/>
        <v>140.46794358453286</v>
      </c>
      <c r="J11" s="63">
        <f t="shared" si="2"/>
        <v>0.6692263958557232</v>
      </c>
      <c r="K11" s="64">
        <f t="shared" si="3"/>
        <v>5.822269643944791</v>
      </c>
      <c r="L11" s="64">
        <v>12.471515642498291</v>
      </c>
    </row>
    <row r="12" spans="1:12" ht="12" customHeight="1">
      <c r="A12" s="61">
        <v>1973</v>
      </c>
      <c r="B12" s="99">
        <v>211.909</v>
      </c>
      <c r="C12" s="143">
        <v>174.1587269952004</v>
      </c>
      <c r="D12" s="62" t="s">
        <v>7</v>
      </c>
      <c r="E12" s="143">
        <v>44.4909011494253</v>
      </c>
      <c r="F12" s="62">
        <f t="shared" si="0"/>
        <v>218.6496281446257</v>
      </c>
      <c r="G12" s="143">
        <v>14.4137655172414</v>
      </c>
      <c r="H12" s="143">
        <v>52.745824137931</v>
      </c>
      <c r="I12" s="62">
        <f t="shared" si="1"/>
        <v>151.4900384894533</v>
      </c>
      <c r="J12" s="63">
        <f t="shared" si="2"/>
        <v>0.7148825131988416</v>
      </c>
      <c r="K12" s="64">
        <f t="shared" si="3"/>
        <v>6.219477864829921</v>
      </c>
      <c r="L12" s="64">
        <v>13.042433948819294</v>
      </c>
    </row>
    <row r="13" spans="1:12" ht="12" customHeight="1">
      <c r="A13" s="61">
        <v>1974</v>
      </c>
      <c r="B13" s="99">
        <v>213.854</v>
      </c>
      <c r="C13" s="143">
        <v>172.00552101327446</v>
      </c>
      <c r="D13" s="62" t="s">
        <v>7</v>
      </c>
      <c r="E13" s="143">
        <v>52.745824137931</v>
      </c>
      <c r="F13" s="62">
        <f t="shared" si="0"/>
        <v>224.75134515120547</v>
      </c>
      <c r="G13" s="143">
        <v>12.6017862068966</v>
      </c>
      <c r="H13" s="143">
        <v>66.3755229885058</v>
      </c>
      <c r="I13" s="62">
        <f t="shared" si="1"/>
        <v>145.77403595580307</v>
      </c>
      <c r="J13" s="63">
        <f t="shared" si="2"/>
        <v>0.6816521362976753</v>
      </c>
      <c r="K13" s="64">
        <f t="shared" si="3"/>
        <v>5.930373585789774</v>
      </c>
      <c r="L13" s="64">
        <v>12.294701064359607</v>
      </c>
    </row>
    <row r="14" spans="1:12" ht="12" customHeight="1">
      <c r="A14" s="61">
        <v>1975</v>
      </c>
      <c r="B14" s="99">
        <v>215.973</v>
      </c>
      <c r="C14" s="143">
        <v>144.12273537534585</v>
      </c>
      <c r="D14" s="62" t="s">
        <v>7</v>
      </c>
      <c r="E14" s="143">
        <v>66.3755229885058</v>
      </c>
      <c r="F14" s="62">
        <f t="shared" si="0"/>
        <v>210.49825836385165</v>
      </c>
      <c r="G14" s="143">
        <v>13.1933252873563</v>
      </c>
      <c r="H14" s="143">
        <v>44.3074011494253</v>
      </c>
      <c r="I14" s="62">
        <f t="shared" si="1"/>
        <v>152.99753192707004</v>
      </c>
      <c r="J14" s="63">
        <f t="shared" si="2"/>
        <v>0.7084104583770658</v>
      </c>
      <c r="K14" s="64">
        <f t="shared" si="3"/>
        <v>6.163170987880473</v>
      </c>
      <c r="L14" s="64">
        <v>13.190326850237584</v>
      </c>
    </row>
    <row r="15" spans="1:12" ht="12" customHeight="1">
      <c r="A15" s="52">
        <v>1976</v>
      </c>
      <c r="B15" s="98">
        <v>218.035</v>
      </c>
      <c r="C15" s="137">
        <v>166.59711859935265</v>
      </c>
      <c r="D15" s="53" t="s">
        <v>7</v>
      </c>
      <c r="E15" s="137">
        <v>44.3074011494253</v>
      </c>
      <c r="F15" s="53">
        <f t="shared" si="0"/>
        <v>210.90451974877794</v>
      </c>
      <c r="G15" s="137">
        <v>13.470008045977</v>
      </c>
      <c r="H15" s="137">
        <v>75.4936701149425</v>
      </c>
      <c r="I15" s="53">
        <f t="shared" si="1"/>
        <v>121.94084158785844</v>
      </c>
      <c r="J15" s="54">
        <f t="shared" si="2"/>
        <v>0.5592718673050586</v>
      </c>
      <c r="K15" s="55">
        <f t="shared" si="3"/>
        <v>4.86566524555401</v>
      </c>
      <c r="L15" s="55">
        <v>10.448555961605278</v>
      </c>
    </row>
    <row r="16" spans="1:12" ht="12" customHeight="1">
      <c r="A16" s="52">
        <v>1977</v>
      </c>
      <c r="B16" s="98">
        <v>220.23899999999998</v>
      </c>
      <c r="C16" s="137">
        <v>180.2305029973769</v>
      </c>
      <c r="D16" s="53" t="s">
        <v>7</v>
      </c>
      <c r="E16" s="137">
        <v>75.4936701149425</v>
      </c>
      <c r="F16" s="53">
        <f t="shared" si="0"/>
        <v>255.72417311231942</v>
      </c>
      <c r="G16" s="137">
        <v>17.6313264367816</v>
      </c>
      <c r="H16" s="137">
        <v>73.7486298850575</v>
      </c>
      <c r="I16" s="53">
        <f t="shared" si="1"/>
        <v>164.34421679048032</v>
      </c>
      <c r="J16" s="54">
        <f t="shared" si="2"/>
        <v>0.746208513435315</v>
      </c>
      <c r="K16" s="55">
        <f t="shared" si="3"/>
        <v>6.49201406688724</v>
      </c>
      <c r="L16" s="55">
        <v>14.378876363868955</v>
      </c>
    </row>
    <row r="17" spans="1:12" ht="12" customHeight="1">
      <c r="A17" s="52">
        <v>1978</v>
      </c>
      <c r="B17" s="98">
        <v>222.585</v>
      </c>
      <c r="C17" s="137">
        <v>189.4607167897091</v>
      </c>
      <c r="D17" s="53" t="s">
        <v>7</v>
      </c>
      <c r="E17" s="137">
        <v>73.7486298850575</v>
      </c>
      <c r="F17" s="53">
        <f t="shared" si="0"/>
        <v>263.2093466747666</v>
      </c>
      <c r="G17" s="137">
        <v>18.4724517241379</v>
      </c>
      <c r="H17" s="137">
        <v>68.3541344827586</v>
      </c>
      <c r="I17" s="53">
        <f t="shared" si="1"/>
        <v>176.38276046787013</v>
      </c>
      <c r="J17" s="54">
        <f t="shared" si="2"/>
        <v>0.7924287821186069</v>
      </c>
      <c r="K17" s="55">
        <f t="shared" si="3"/>
        <v>6.89413040443188</v>
      </c>
      <c r="L17" s="55">
        <v>16.00980526695042</v>
      </c>
    </row>
    <row r="18" spans="1:12" ht="12" customHeight="1">
      <c r="A18" s="52">
        <v>1979</v>
      </c>
      <c r="B18" s="98">
        <v>225.055</v>
      </c>
      <c r="C18" s="137">
        <v>185.67080245439183</v>
      </c>
      <c r="D18" s="53" t="s">
        <v>7</v>
      </c>
      <c r="E18" s="137">
        <v>68.3541344827586</v>
      </c>
      <c r="F18" s="53">
        <f t="shared" si="0"/>
        <v>254.02493693715041</v>
      </c>
      <c r="G18" s="137">
        <v>20.7290114942529</v>
      </c>
      <c r="H18" s="137">
        <v>62.086075862069</v>
      </c>
      <c r="I18" s="53">
        <f t="shared" si="1"/>
        <v>171.20984958082852</v>
      </c>
      <c r="J18" s="54">
        <f t="shared" si="2"/>
        <v>0.7607467044981383</v>
      </c>
      <c r="K18" s="55">
        <f t="shared" si="3"/>
        <v>6.618496329133802</v>
      </c>
      <c r="L18" s="55">
        <v>14.086415692614468</v>
      </c>
    </row>
    <row r="19" spans="1:12" ht="12" customHeight="1">
      <c r="A19" s="52">
        <v>1980</v>
      </c>
      <c r="B19" s="98">
        <v>227.726</v>
      </c>
      <c r="C19" s="137">
        <v>190.74642458980898</v>
      </c>
      <c r="D19" s="53" t="s">
        <v>7</v>
      </c>
      <c r="E19" s="137">
        <v>62.086075862069</v>
      </c>
      <c r="F19" s="53">
        <f t="shared" si="0"/>
        <v>252.832500451878</v>
      </c>
      <c r="G19" s="137">
        <v>23.8821229885058</v>
      </c>
      <c r="H19" s="137">
        <v>97.4402379310345</v>
      </c>
      <c r="I19" s="53">
        <f t="shared" si="1"/>
        <v>131.5101395323377</v>
      </c>
      <c r="J19" s="54">
        <f t="shared" si="2"/>
        <v>0.5774928621779581</v>
      </c>
      <c r="K19" s="55">
        <f t="shared" si="3"/>
        <v>5.0241879009482355</v>
      </c>
      <c r="L19" s="55">
        <v>10.20188921391832</v>
      </c>
    </row>
    <row r="20" spans="1:12" ht="12" customHeight="1">
      <c r="A20" s="61">
        <v>1981</v>
      </c>
      <c r="B20" s="99">
        <v>229.966</v>
      </c>
      <c r="C20" s="143">
        <v>183.26610627514165</v>
      </c>
      <c r="D20" s="62" t="s">
        <v>7</v>
      </c>
      <c r="E20" s="143">
        <v>97.4402379310345</v>
      </c>
      <c r="F20" s="62">
        <f t="shared" si="0"/>
        <v>280.70634420617614</v>
      </c>
      <c r="G20" s="143">
        <v>22.2446068965517</v>
      </c>
      <c r="H20" s="143">
        <v>93.1311310344828</v>
      </c>
      <c r="I20" s="62">
        <f t="shared" si="1"/>
        <v>165.33060627514163</v>
      </c>
      <c r="J20" s="63">
        <f t="shared" si="2"/>
        <v>0.7189350002832663</v>
      </c>
      <c r="K20" s="64">
        <f t="shared" si="3"/>
        <v>6.254734502464416</v>
      </c>
      <c r="L20" s="64">
        <v>13.034268922100777</v>
      </c>
    </row>
    <row r="21" spans="1:12" ht="12" customHeight="1">
      <c r="A21" s="61">
        <v>1982</v>
      </c>
      <c r="B21" s="99">
        <v>232.188</v>
      </c>
      <c r="C21" s="143">
        <v>197.83093747727284</v>
      </c>
      <c r="D21" s="62" t="s">
        <v>7</v>
      </c>
      <c r="E21" s="143">
        <v>93.1311310344828</v>
      </c>
      <c r="F21" s="62">
        <f t="shared" si="0"/>
        <v>290.96206851175566</v>
      </c>
      <c r="G21" s="143">
        <v>20.1887816091954</v>
      </c>
      <c r="H21" s="143">
        <v>110.773131034483</v>
      </c>
      <c r="I21" s="62">
        <f t="shared" si="1"/>
        <v>160.00015586807726</v>
      </c>
      <c r="J21" s="63">
        <f t="shared" si="2"/>
        <v>0.6890974377145987</v>
      </c>
      <c r="K21" s="64">
        <f t="shared" si="3"/>
        <v>5.995147708117009</v>
      </c>
      <c r="L21" s="64">
        <v>12.192624458632116</v>
      </c>
    </row>
    <row r="22" spans="1:12" ht="12" customHeight="1">
      <c r="A22" s="61">
        <v>1983</v>
      </c>
      <c r="B22" s="99">
        <v>234.307</v>
      </c>
      <c r="C22" s="143">
        <v>127.18444455730246</v>
      </c>
      <c r="D22" s="62" t="s">
        <v>7</v>
      </c>
      <c r="E22" s="143">
        <v>110.773131034483</v>
      </c>
      <c r="F22" s="62">
        <f t="shared" si="0"/>
        <v>237.95757559178546</v>
      </c>
      <c r="G22" s="143">
        <v>17.0110402298851</v>
      </c>
      <c r="H22" s="143">
        <v>67.9353620689655</v>
      </c>
      <c r="I22" s="62">
        <f t="shared" si="1"/>
        <v>153.01117329293487</v>
      </c>
      <c r="J22" s="63">
        <f t="shared" si="2"/>
        <v>0.6530371405589029</v>
      </c>
      <c r="K22" s="64">
        <f t="shared" si="3"/>
        <v>5.681423122862455</v>
      </c>
      <c r="L22" s="64">
        <v>11.534205481337303</v>
      </c>
    </row>
    <row r="23" spans="1:12" ht="12" customHeight="1">
      <c r="A23" s="61">
        <v>1984</v>
      </c>
      <c r="B23" s="99">
        <v>236.348</v>
      </c>
      <c r="C23" s="143">
        <v>124.41240885606955</v>
      </c>
      <c r="D23" s="62" t="s">
        <v>7</v>
      </c>
      <c r="E23" s="143">
        <v>67.9353620689655</v>
      </c>
      <c r="F23" s="62">
        <f t="shared" si="0"/>
        <v>192.34777092503504</v>
      </c>
      <c r="G23" s="143">
        <v>18.2827896551724</v>
      </c>
      <c r="H23" s="143">
        <v>95.2037413793104</v>
      </c>
      <c r="I23" s="62">
        <f t="shared" si="1"/>
        <v>78.86123989055224</v>
      </c>
      <c r="J23" s="63">
        <f t="shared" si="2"/>
        <v>0.3336657805039697</v>
      </c>
      <c r="K23" s="64">
        <f t="shared" si="3"/>
        <v>2.9028922903845364</v>
      </c>
      <c r="L23" s="64">
        <v>6.228417311807842</v>
      </c>
    </row>
    <row r="24" spans="1:12" ht="12" customHeight="1">
      <c r="A24" s="61">
        <v>1985</v>
      </c>
      <c r="B24" s="99">
        <v>238.466</v>
      </c>
      <c r="C24" s="143">
        <v>152.50036244537307</v>
      </c>
      <c r="D24" s="62" t="s">
        <v>7</v>
      </c>
      <c r="E24" s="143">
        <v>95.2037413793104</v>
      </c>
      <c r="F24" s="62">
        <f t="shared" si="0"/>
        <v>247.70410382468347</v>
      </c>
      <c r="G24" s="143">
        <v>15.2852609195402</v>
      </c>
      <c r="H24" s="143">
        <v>87.7944827586207</v>
      </c>
      <c r="I24" s="62">
        <f t="shared" si="1"/>
        <v>144.62436014652258</v>
      </c>
      <c r="J24" s="63">
        <f t="shared" si="2"/>
        <v>0.606477905221384</v>
      </c>
      <c r="K24" s="64">
        <f t="shared" si="3"/>
        <v>5.276357775426041</v>
      </c>
      <c r="L24" s="64">
        <v>11.11924596995744</v>
      </c>
    </row>
    <row r="25" spans="1:12" ht="12" customHeight="1">
      <c r="A25" s="52">
        <v>1986</v>
      </c>
      <c r="B25" s="98">
        <v>240.651</v>
      </c>
      <c r="C25" s="137">
        <v>147.40654260709454</v>
      </c>
      <c r="D25" s="53" t="s">
        <v>7</v>
      </c>
      <c r="E25" s="137">
        <v>87.7944827586207</v>
      </c>
      <c r="F25" s="53">
        <f t="shared" si="0"/>
        <v>235.20102536571522</v>
      </c>
      <c r="G25" s="137">
        <v>13.7910126436782</v>
      </c>
      <c r="H25" s="137">
        <v>106.342456321839</v>
      </c>
      <c r="I25" s="53">
        <f t="shared" si="1"/>
        <v>115.06755640019803</v>
      </c>
      <c r="J25" s="54">
        <f t="shared" si="2"/>
        <v>0.47815116662801327</v>
      </c>
      <c r="K25" s="55">
        <f t="shared" si="3"/>
        <v>4.159915149663715</v>
      </c>
      <c r="L25" s="55">
        <v>8.485345455247618</v>
      </c>
    </row>
    <row r="26" spans="1:12" ht="12" customHeight="1">
      <c r="A26" s="52">
        <v>1987</v>
      </c>
      <c r="B26" s="98">
        <v>242.804</v>
      </c>
      <c r="C26" s="137">
        <v>170.923201492666</v>
      </c>
      <c r="D26" s="53" t="s">
        <v>7</v>
      </c>
      <c r="E26" s="137">
        <v>106.342456321839</v>
      </c>
      <c r="F26" s="53">
        <f t="shared" si="0"/>
        <v>277.265657814505</v>
      </c>
      <c r="G26" s="137">
        <v>20.0130804597701</v>
      </c>
      <c r="H26" s="137">
        <v>91.9081827586207</v>
      </c>
      <c r="I26" s="53">
        <f t="shared" si="1"/>
        <v>165.3443945961142</v>
      </c>
      <c r="J26" s="54">
        <f t="shared" si="2"/>
        <v>0.6809788743023764</v>
      </c>
      <c r="K26" s="55">
        <f t="shared" si="3"/>
        <v>5.924516206430674</v>
      </c>
      <c r="L26" s="55">
        <v>11.535279954982041</v>
      </c>
    </row>
    <row r="27" spans="1:12" ht="12" customHeight="1">
      <c r="A27" s="52">
        <v>1988</v>
      </c>
      <c r="B27" s="98">
        <v>245.021</v>
      </c>
      <c r="C27" s="137">
        <v>182.13286829973998</v>
      </c>
      <c r="D27" s="53" t="s">
        <v>7</v>
      </c>
      <c r="E27" s="137">
        <v>91.9081827586207</v>
      </c>
      <c r="F27" s="53">
        <f t="shared" si="0"/>
        <v>274.04105105836067</v>
      </c>
      <c r="G27" s="137">
        <v>28.4149436781609</v>
      </c>
      <c r="H27" s="137">
        <v>156.112822988506</v>
      </c>
      <c r="I27" s="53">
        <f t="shared" si="1"/>
        <v>89.51328439169376</v>
      </c>
      <c r="J27" s="54">
        <f t="shared" si="2"/>
        <v>0.3653290305389896</v>
      </c>
      <c r="K27" s="55">
        <f t="shared" si="3"/>
        <v>3.178362565689209</v>
      </c>
      <c r="L27" s="55">
        <v>6.065685059381498</v>
      </c>
    </row>
    <row r="28" spans="1:12" ht="12" customHeight="1">
      <c r="A28" s="52">
        <v>1989</v>
      </c>
      <c r="B28" s="98">
        <v>247.342</v>
      </c>
      <c r="C28" s="139">
        <v>182.51027210176002</v>
      </c>
      <c r="D28" s="137" t="s">
        <v>7</v>
      </c>
      <c r="E28" s="139">
        <v>156.112822988506</v>
      </c>
      <c r="F28" s="53">
        <f t="shared" si="0"/>
        <v>338.623095090266</v>
      </c>
      <c r="G28" s="139">
        <v>20.2836149425287</v>
      </c>
      <c r="H28" s="139">
        <v>169.961302298851</v>
      </c>
      <c r="I28" s="53">
        <f t="shared" si="1"/>
        <v>148.3781778488863</v>
      </c>
      <c r="J28" s="54">
        <f t="shared" si="2"/>
        <v>0.5998907498479283</v>
      </c>
      <c r="K28" s="55">
        <f t="shared" si="3"/>
        <v>5.2190495236769765</v>
      </c>
      <c r="L28" s="55">
        <v>9.70491517154389</v>
      </c>
    </row>
    <row r="29" spans="1:12" ht="12" customHeight="1">
      <c r="A29" s="52">
        <v>1990</v>
      </c>
      <c r="B29" s="98">
        <v>250.132</v>
      </c>
      <c r="C29" s="139">
        <v>126.77568453113601</v>
      </c>
      <c r="D29" s="139">
        <v>6.031999999999998</v>
      </c>
      <c r="E29" s="140">
        <v>169.961302298851</v>
      </c>
      <c r="F29" s="57">
        <f t="shared" si="0"/>
        <v>302.768986829987</v>
      </c>
      <c r="G29" s="139">
        <v>16.272000000000002</v>
      </c>
      <c r="H29" s="139">
        <v>59.25718370223018</v>
      </c>
      <c r="I29" s="53">
        <f t="shared" si="1"/>
        <v>227.23980312775683</v>
      </c>
      <c r="J29" s="54">
        <f t="shared" si="2"/>
        <v>0.9084795353163803</v>
      </c>
      <c r="K29" s="55">
        <f t="shared" si="3"/>
        <v>7.903771957252507</v>
      </c>
      <c r="L29" s="55">
        <v>14.652925405130025</v>
      </c>
    </row>
    <row r="30" spans="1:12" ht="12" customHeight="1">
      <c r="A30" s="61">
        <v>1991</v>
      </c>
      <c r="B30" s="99">
        <v>253.493</v>
      </c>
      <c r="C30" s="145">
        <v>128.99768343600002</v>
      </c>
      <c r="D30" s="146">
        <v>1.5390000000000001</v>
      </c>
      <c r="E30" s="147">
        <v>59.25718370223018</v>
      </c>
      <c r="F30" s="67">
        <f t="shared" si="0"/>
        <v>189.79386713823018</v>
      </c>
      <c r="G30" s="146">
        <v>16.389999999999997</v>
      </c>
      <c r="H30" s="146">
        <v>41.58837422254757</v>
      </c>
      <c r="I30" s="67">
        <f t="shared" si="1"/>
        <v>131.81549291568263</v>
      </c>
      <c r="J30" s="64">
        <f t="shared" si="2"/>
        <v>0.519996579454591</v>
      </c>
      <c r="K30" s="64">
        <f t="shared" si="3"/>
        <v>4.523970241254942</v>
      </c>
      <c r="L30" s="64">
        <v>8.55383335623694</v>
      </c>
    </row>
    <row r="31" spans="1:12" ht="12" customHeight="1">
      <c r="A31" s="61">
        <v>1992</v>
      </c>
      <c r="B31" s="99">
        <v>256.894</v>
      </c>
      <c r="C31" s="145">
        <v>119.52724321757461</v>
      </c>
      <c r="D31" s="146">
        <v>4.1979999999999995</v>
      </c>
      <c r="E31" s="147">
        <v>41.58837422254757</v>
      </c>
      <c r="F31" s="67">
        <f t="shared" si="0"/>
        <v>165.3136174401222</v>
      </c>
      <c r="G31" s="146">
        <v>23.195</v>
      </c>
      <c r="H31" s="146">
        <v>38.58542668119318</v>
      </c>
      <c r="I31" s="67">
        <f t="shared" si="1"/>
        <v>103.53319075892901</v>
      </c>
      <c r="J31" s="64">
        <f t="shared" si="2"/>
        <v>0.40301910811046193</v>
      </c>
      <c r="K31" s="64">
        <f t="shared" si="3"/>
        <v>3.5062662405610183</v>
      </c>
      <c r="L31" s="64">
        <v>6.561816545164156</v>
      </c>
    </row>
    <row r="32" spans="1:12" ht="12" customHeight="1">
      <c r="A32" s="61">
        <v>1993</v>
      </c>
      <c r="B32" s="99">
        <v>260.255</v>
      </c>
      <c r="C32" s="145">
        <v>186.28007383388203</v>
      </c>
      <c r="D32" s="146">
        <v>1.9450000000000003</v>
      </c>
      <c r="E32" s="147">
        <v>38.58542668119318</v>
      </c>
      <c r="F32" s="67">
        <f t="shared" si="0"/>
        <v>226.8105005150752</v>
      </c>
      <c r="G32" s="146">
        <v>22.033</v>
      </c>
      <c r="H32" s="146">
        <v>70.46518884640196</v>
      </c>
      <c r="I32" s="67">
        <f t="shared" si="1"/>
        <v>134.31231166867326</v>
      </c>
      <c r="J32" s="64">
        <f t="shared" si="2"/>
        <v>0.5160796590600498</v>
      </c>
      <c r="K32" s="64">
        <f t="shared" si="3"/>
        <v>4.489893033822433</v>
      </c>
      <c r="L32" s="64">
        <v>8.467512266864668</v>
      </c>
    </row>
    <row r="33" spans="1:12" ht="12" customHeight="1">
      <c r="A33" s="61">
        <v>1994</v>
      </c>
      <c r="B33" s="99">
        <v>263.436</v>
      </c>
      <c r="C33" s="145">
        <v>168.511397798312</v>
      </c>
      <c r="D33" s="146">
        <v>0.8500000000000001</v>
      </c>
      <c r="E33" s="147">
        <v>70.46518884640196</v>
      </c>
      <c r="F33" s="67">
        <f t="shared" si="0"/>
        <v>239.82658664471396</v>
      </c>
      <c r="G33" s="146">
        <v>17.397</v>
      </c>
      <c r="H33" s="146">
        <v>59.4429087044982</v>
      </c>
      <c r="I33" s="67">
        <f t="shared" si="1"/>
        <v>162.98667794021577</v>
      </c>
      <c r="J33" s="64">
        <f t="shared" si="2"/>
        <v>0.6186955387274927</v>
      </c>
      <c r="K33" s="64">
        <f t="shared" si="3"/>
        <v>5.382651186929186</v>
      </c>
      <c r="L33" s="64">
        <v>10.12399385828425</v>
      </c>
    </row>
    <row r="34" spans="1:12" ht="12" customHeight="1">
      <c r="A34" s="61">
        <v>1995</v>
      </c>
      <c r="B34" s="99">
        <v>266.557</v>
      </c>
      <c r="C34" s="145">
        <v>190.7540751419334</v>
      </c>
      <c r="D34" s="146">
        <v>0.865</v>
      </c>
      <c r="E34" s="147">
        <v>59.4429087044982</v>
      </c>
      <c r="F34" s="67">
        <f t="shared" si="0"/>
        <v>251.06198384643162</v>
      </c>
      <c r="G34" s="146">
        <v>22.110000000000003</v>
      </c>
      <c r="H34" s="146">
        <v>71.988287281825</v>
      </c>
      <c r="I34" s="67">
        <f t="shared" si="1"/>
        <v>156.9636965646066</v>
      </c>
      <c r="J34" s="64">
        <f t="shared" si="2"/>
        <v>0.5888560291592665</v>
      </c>
      <c r="K34" s="64">
        <f t="shared" si="3"/>
        <v>5.123047453685618</v>
      </c>
      <c r="L34" s="64">
        <v>9.788310156846382</v>
      </c>
    </row>
    <row r="35" spans="1:12" ht="12" customHeight="1">
      <c r="A35" s="52">
        <v>1996</v>
      </c>
      <c r="B35" s="98">
        <v>269.667</v>
      </c>
      <c r="C35" s="141">
        <v>171.2830006353775</v>
      </c>
      <c r="D35" s="142">
        <v>0.5070000000000001</v>
      </c>
      <c r="E35" s="140">
        <v>71.988287281825</v>
      </c>
      <c r="F35" s="57">
        <f t="shared" si="0"/>
        <v>243.7782879172025</v>
      </c>
      <c r="G35" s="142">
        <v>26.777999999999995</v>
      </c>
      <c r="H35" s="142">
        <v>66.5617565666221</v>
      </c>
      <c r="I35" s="57">
        <f t="shared" si="1"/>
        <v>150.43853135058043</v>
      </c>
      <c r="J35" s="55">
        <f t="shared" si="2"/>
        <v>0.5578677826748563</v>
      </c>
      <c r="K35" s="55">
        <f t="shared" si="3"/>
        <v>4.853449709271249</v>
      </c>
      <c r="L35" s="55">
        <v>9.247847495957936</v>
      </c>
    </row>
    <row r="36" spans="1:12" ht="12" customHeight="1">
      <c r="A36" s="52">
        <v>1997</v>
      </c>
      <c r="B36" s="98">
        <v>272.912</v>
      </c>
      <c r="C36" s="141">
        <v>192.27683629401463</v>
      </c>
      <c r="D36" s="139">
        <v>0.19400000000000003</v>
      </c>
      <c r="E36" s="140">
        <v>66.5617565666221</v>
      </c>
      <c r="F36" s="57">
        <f t="shared" si="0"/>
        <v>259.0325928606367</v>
      </c>
      <c r="G36" s="139">
        <v>21.298999999999996</v>
      </c>
      <c r="H36" s="139">
        <v>86.27277273704593</v>
      </c>
      <c r="I36" s="57">
        <f t="shared" si="1"/>
        <v>151.4608201235908</v>
      </c>
      <c r="J36" s="55">
        <f t="shared" si="2"/>
        <v>0.5549804337060694</v>
      </c>
      <c r="K36" s="55">
        <f t="shared" si="3"/>
        <v>4.828329773242803</v>
      </c>
      <c r="L36" s="55">
        <v>8.996485286994012</v>
      </c>
    </row>
    <row r="37" spans="1:12" ht="12" customHeight="1">
      <c r="A37" s="52">
        <v>1998</v>
      </c>
      <c r="B37" s="98">
        <v>276.115</v>
      </c>
      <c r="C37" s="141">
        <v>166.29254133080602</v>
      </c>
      <c r="D37" s="139">
        <v>0.16500000000000004</v>
      </c>
      <c r="E37" s="140">
        <v>86.27277273704593</v>
      </c>
      <c r="F37" s="57">
        <f t="shared" si="0"/>
        <v>252.73031406785194</v>
      </c>
      <c r="G37" s="139">
        <v>18.08</v>
      </c>
      <c r="H37" s="139">
        <v>68.47525601410854</v>
      </c>
      <c r="I37" s="57">
        <f t="shared" si="1"/>
        <v>166.17505805374338</v>
      </c>
      <c r="J37" s="55">
        <f t="shared" si="2"/>
        <v>0.6018327800146438</v>
      </c>
      <c r="K37" s="55">
        <f t="shared" si="3"/>
        <v>5.235945186127401</v>
      </c>
      <c r="L37" s="55">
        <v>9.683677510631705</v>
      </c>
    </row>
    <row r="38" spans="1:12" ht="12" customHeight="1">
      <c r="A38" s="52">
        <v>1999</v>
      </c>
      <c r="B38" s="98">
        <v>279.295</v>
      </c>
      <c r="C38" s="141">
        <v>171.4987689128121</v>
      </c>
      <c r="D38" s="141">
        <v>1.291254</v>
      </c>
      <c r="E38" s="140">
        <v>68.47525601410854</v>
      </c>
      <c r="F38" s="57">
        <f t="shared" si="0"/>
        <v>241.26527892692064</v>
      </c>
      <c r="G38" s="141">
        <v>24.332</v>
      </c>
      <c r="H38" s="141">
        <v>54.771217703258415</v>
      </c>
      <c r="I38" s="57">
        <f t="shared" si="1"/>
        <v>162.16206122366222</v>
      </c>
      <c r="J38" s="55">
        <f aca="true" t="shared" si="4" ref="J38:J44">I38/B38</f>
        <v>0.5806121170220098</v>
      </c>
      <c r="K38" s="55">
        <f t="shared" si="3"/>
        <v>5.051325418091484</v>
      </c>
      <c r="L38" s="55">
        <v>8.895629812117518</v>
      </c>
    </row>
    <row r="39" spans="1:12" ht="12" customHeight="1">
      <c r="A39" s="52">
        <v>2000</v>
      </c>
      <c r="B39" s="98">
        <v>282.385</v>
      </c>
      <c r="C39" s="141">
        <v>204.306206213112</v>
      </c>
      <c r="D39" s="141">
        <v>4.9649</v>
      </c>
      <c r="E39" s="140">
        <v>54.771217703258415</v>
      </c>
      <c r="F39" s="57">
        <f aca="true" t="shared" si="5" ref="F39:F44">SUM(C39,D39,E39)</f>
        <v>264.04232391637044</v>
      </c>
      <c r="G39" s="141">
        <v>32.924</v>
      </c>
      <c r="H39" s="141">
        <v>82.56859689366138</v>
      </c>
      <c r="I39" s="57">
        <f aca="true" t="shared" si="6" ref="I39:I44">F39-SUM(G39,H39)</f>
        <v>148.54972702270905</v>
      </c>
      <c r="J39" s="55">
        <f t="shared" si="4"/>
        <v>0.5260538875036176</v>
      </c>
      <c r="K39" s="55">
        <f t="shared" si="3"/>
        <v>4.576668821281473</v>
      </c>
      <c r="L39" s="55">
        <v>8.129307153379065</v>
      </c>
    </row>
    <row r="40" spans="1:12" ht="12" customHeight="1">
      <c r="A40" s="61">
        <v>2001</v>
      </c>
      <c r="B40" s="99">
        <v>285.309019</v>
      </c>
      <c r="C40" s="145">
        <v>185.28207697678403</v>
      </c>
      <c r="D40" s="145">
        <v>0.9257935099999999</v>
      </c>
      <c r="E40" s="147">
        <v>82.56859689366138</v>
      </c>
      <c r="F40" s="67">
        <f t="shared" si="5"/>
        <v>268.7764673804454</v>
      </c>
      <c r="G40" s="145">
        <v>38.98254589</v>
      </c>
      <c r="H40" s="145">
        <v>74.85888839896555</v>
      </c>
      <c r="I40" s="67">
        <f t="shared" si="6"/>
        <v>154.93503309147985</v>
      </c>
      <c r="J40" s="64">
        <f t="shared" si="4"/>
        <v>0.5430428860416777</v>
      </c>
      <c r="K40" s="64">
        <f t="shared" si="3"/>
        <v>4.724473108562596</v>
      </c>
      <c r="L40" s="64">
        <v>8.37629028455156</v>
      </c>
    </row>
    <row r="41" spans="1:12" ht="12" customHeight="1">
      <c r="A41" s="61">
        <v>2002</v>
      </c>
      <c r="B41" s="99">
        <v>288.104818</v>
      </c>
      <c r="C41" s="145">
        <v>180.17184659232643</v>
      </c>
      <c r="D41" s="145">
        <v>0.32993536</v>
      </c>
      <c r="E41" s="147">
        <v>74.85888839896555</v>
      </c>
      <c r="F41" s="67">
        <f t="shared" si="5"/>
        <v>255.360670351292</v>
      </c>
      <c r="G41" s="145">
        <v>36.28098834</v>
      </c>
      <c r="H41" s="145">
        <v>83.55621669911696</v>
      </c>
      <c r="I41" s="67">
        <f t="shared" si="6"/>
        <v>135.52346531217503</v>
      </c>
      <c r="J41" s="64">
        <f t="shared" si="4"/>
        <v>0.47039638647131204</v>
      </c>
      <c r="K41" s="64">
        <f t="shared" si="3"/>
        <v>4.092448562300414</v>
      </c>
      <c r="L41" s="64">
        <v>7.004799853846034</v>
      </c>
    </row>
    <row r="42" spans="1:12" ht="12" customHeight="1">
      <c r="A42" s="61">
        <v>2003</v>
      </c>
      <c r="B42" s="99">
        <v>290.819634</v>
      </c>
      <c r="C42" s="145">
        <v>141.6204913108771</v>
      </c>
      <c r="D42" s="145">
        <v>0.42174787</v>
      </c>
      <c r="E42" s="147">
        <v>83.55621669911696</v>
      </c>
      <c r="F42" s="67">
        <f t="shared" si="5"/>
        <v>225.59845587999405</v>
      </c>
      <c r="G42" s="145">
        <v>38.292844589999994</v>
      </c>
      <c r="H42" s="145">
        <v>72.58425415430467</v>
      </c>
      <c r="I42" s="67">
        <f t="shared" si="6"/>
        <v>114.72135713568937</v>
      </c>
      <c r="J42" s="64">
        <f t="shared" si="4"/>
        <v>0.3944759697197383</v>
      </c>
      <c r="K42" s="64">
        <f t="shared" si="3"/>
        <v>3.431940936561723</v>
      </c>
      <c r="L42" s="64">
        <v>5.973067678675394</v>
      </c>
    </row>
    <row r="43" spans="1:12" ht="12" customHeight="1">
      <c r="A43" s="61">
        <v>2004</v>
      </c>
      <c r="B43" s="99">
        <v>293.463185</v>
      </c>
      <c r="C43" s="145">
        <v>147.76826761896547</v>
      </c>
      <c r="D43" s="145">
        <v>0.48717509</v>
      </c>
      <c r="E43" s="147">
        <v>72.58425415430467</v>
      </c>
      <c r="F43" s="67">
        <f t="shared" si="5"/>
        <v>220.83969686327015</v>
      </c>
      <c r="G43" s="145">
        <v>42.337329219999994</v>
      </c>
      <c r="H43" s="145">
        <v>65.67987601526339</v>
      </c>
      <c r="I43" s="67">
        <f t="shared" si="6"/>
        <v>112.82249162800676</v>
      </c>
      <c r="J43" s="64">
        <f t="shared" si="4"/>
        <v>0.384451942849345</v>
      </c>
      <c r="K43" s="64">
        <f t="shared" si="3"/>
        <v>3.344731902789301</v>
      </c>
      <c r="L43" s="64">
        <v>5.972344228448023</v>
      </c>
    </row>
    <row r="44" spans="1:12" ht="12" customHeight="1">
      <c r="A44" s="61">
        <v>2005</v>
      </c>
      <c r="B44" s="99">
        <v>296.186216</v>
      </c>
      <c r="C44" s="145">
        <v>50.6404319819375</v>
      </c>
      <c r="D44" s="145">
        <v>11.45710965</v>
      </c>
      <c r="E44" s="147">
        <v>65.67987601526339</v>
      </c>
      <c r="F44" s="67">
        <f t="shared" si="5"/>
        <v>127.77741764720089</v>
      </c>
      <c r="G44" s="145">
        <v>23.850628800000003</v>
      </c>
      <c r="H44" s="145">
        <v>35.49580392143227</v>
      </c>
      <c r="I44" s="67">
        <f t="shared" si="6"/>
        <v>68.43098492576863</v>
      </c>
      <c r="J44" s="64">
        <f t="shared" si="4"/>
        <v>0.23104041048881432</v>
      </c>
      <c r="K44" s="64">
        <f t="shared" si="3"/>
        <v>2.0100515712526845</v>
      </c>
      <c r="L44" s="64">
        <v>3.615117605403897</v>
      </c>
    </row>
    <row r="45" spans="1:12" ht="12" customHeight="1">
      <c r="A45" s="52">
        <v>2006</v>
      </c>
      <c r="B45" s="98">
        <v>298.995825</v>
      </c>
      <c r="C45" s="141">
        <v>80.7937268171848</v>
      </c>
      <c r="D45" s="141">
        <v>5.62058054</v>
      </c>
      <c r="E45" s="140">
        <v>35.49580392143227</v>
      </c>
      <c r="F45" s="57">
        <f aca="true" t="shared" si="7" ref="F45:F59">SUM(C45,D45,E45)</f>
        <v>121.91011127861708</v>
      </c>
      <c r="G45" s="141">
        <v>18.67650518</v>
      </c>
      <c r="H45" s="141">
        <v>42.0406339948584</v>
      </c>
      <c r="I45" s="57">
        <f aca="true" t="shared" si="8" ref="I45:I51">F45-SUM(G45,H45)</f>
        <v>61.19297210375868</v>
      </c>
      <c r="J45" s="55">
        <f aca="true" t="shared" si="9" ref="J45:J51">I45/B45</f>
        <v>0.20466162731121304</v>
      </c>
      <c r="K45" s="55">
        <f t="shared" si="3"/>
        <v>1.7805561576075533</v>
      </c>
      <c r="L45" s="55">
        <v>3.1633668085587576</v>
      </c>
    </row>
    <row r="46" spans="1:12" ht="12" customHeight="1">
      <c r="A46" s="52">
        <v>2007</v>
      </c>
      <c r="B46" s="98">
        <v>302.003917</v>
      </c>
      <c r="C46" s="141">
        <v>121.43885303200001</v>
      </c>
      <c r="D46" s="141">
        <v>0.90815105</v>
      </c>
      <c r="E46" s="140">
        <v>42.0406339948584</v>
      </c>
      <c r="F46" s="57">
        <f t="shared" si="7"/>
        <v>164.38763807685842</v>
      </c>
      <c r="G46" s="141">
        <v>20.22475628</v>
      </c>
      <c r="H46" s="141">
        <v>57.87124338089866</v>
      </c>
      <c r="I46" s="57">
        <f t="shared" si="8"/>
        <v>86.29163841595977</v>
      </c>
      <c r="J46" s="55">
        <f t="shared" si="9"/>
        <v>0.28573019606219136</v>
      </c>
      <c r="K46" s="55">
        <f t="shared" si="3"/>
        <v>2.4858527057410646</v>
      </c>
      <c r="L46" s="55">
        <v>4.3151534378283465</v>
      </c>
    </row>
    <row r="47" spans="1:12" ht="12" customHeight="1">
      <c r="A47" s="52">
        <v>2008</v>
      </c>
      <c r="B47" s="98">
        <v>304.797761</v>
      </c>
      <c r="C47" s="141">
        <v>109.24161135900002</v>
      </c>
      <c r="D47" s="141">
        <v>0.31798316000000004</v>
      </c>
      <c r="E47" s="140">
        <v>57.87124338089866</v>
      </c>
      <c r="F47" s="57">
        <f t="shared" si="7"/>
        <v>167.43083789989868</v>
      </c>
      <c r="G47" s="141">
        <v>16.07239381</v>
      </c>
      <c r="H47" s="141">
        <v>59.80667900081537</v>
      </c>
      <c r="I47" s="57">
        <f t="shared" si="8"/>
        <v>91.5517650890833</v>
      </c>
      <c r="J47" s="55">
        <f t="shared" si="9"/>
        <v>0.3003688898130827</v>
      </c>
      <c r="K47" s="55">
        <f aca="true" t="shared" si="10" ref="K47:K52">J47*8.7</f>
        <v>2.6132093413738193</v>
      </c>
      <c r="L47" s="55">
        <v>4.23317787325587</v>
      </c>
    </row>
    <row r="48" spans="1:12" ht="12" customHeight="1">
      <c r="A48" s="52">
        <v>2009</v>
      </c>
      <c r="B48" s="98">
        <v>307.439406</v>
      </c>
      <c r="C48" s="141">
        <v>83.5999846093114</v>
      </c>
      <c r="D48" s="141">
        <v>0.49607028</v>
      </c>
      <c r="E48" s="140">
        <v>59.80667900081537</v>
      </c>
      <c r="F48" s="57">
        <f t="shared" si="7"/>
        <v>143.90273389012677</v>
      </c>
      <c r="G48" s="141">
        <v>15.619813109999996</v>
      </c>
      <c r="H48" s="141">
        <v>47.39843759789283</v>
      </c>
      <c r="I48" s="57">
        <f t="shared" si="8"/>
        <v>80.88448318223394</v>
      </c>
      <c r="J48" s="55">
        <f t="shared" si="9"/>
        <v>0.2630908127054927</v>
      </c>
      <c r="K48" s="55">
        <f t="shared" si="10"/>
        <v>2.2888900705377866</v>
      </c>
      <c r="L48" s="55">
        <v>3.806508569131555</v>
      </c>
    </row>
    <row r="49" spans="1:12" ht="12" customHeight="1">
      <c r="A49" s="52">
        <v>2010</v>
      </c>
      <c r="B49" s="98">
        <v>309.741279</v>
      </c>
      <c r="C49" s="141">
        <v>77.0975221159</v>
      </c>
      <c r="D49" s="141">
        <v>0.5999374600000001</v>
      </c>
      <c r="E49" s="140">
        <v>47.39843759789283</v>
      </c>
      <c r="F49" s="57">
        <f t="shared" si="7"/>
        <v>125.09589717379285</v>
      </c>
      <c r="G49" s="141">
        <v>12.835080710000002</v>
      </c>
      <c r="H49" s="141">
        <v>44.68546513770068</v>
      </c>
      <c r="I49" s="57">
        <f t="shared" si="8"/>
        <v>67.57535132609217</v>
      </c>
      <c r="J49" s="55">
        <f t="shared" si="9"/>
        <v>0.2181670830063699</v>
      </c>
      <c r="K49" s="55">
        <f t="shared" si="10"/>
        <v>1.8980536221554178</v>
      </c>
      <c r="L49" s="55">
        <v>3.2142001259830564</v>
      </c>
    </row>
    <row r="50" spans="1:12" ht="12" customHeight="1">
      <c r="A50" s="117">
        <v>2011</v>
      </c>
      <c r="B50" s="116">
        <v>311.973914</v>
      </c>
      <c r="C50" s="135">
        <v>83.88208890467841</v>
      </c>
      <c r="D50" s="135">
        <v>0.35520289000000005</v>
      </c>
      <c r="E50" s="121">
        <v>44.68546513770068</v>
      </c>
      <c r="F50" s="121">
        <f t="shared" si="7"/>
        <v>128.9227569323791</v>
      </c>
      <c r="G50" s="135">
        <v>15.866947190000001</v>
      </c>
      <c r="H50" s="135">
        <v>36.63982971255078</v>
      </c>
      <c r="I50" s="121">
        <f t="shared" si="8"/>
        <v>76.4159800298283</v>
      </c>
      <c r="J50" s="122">
        <f t="shared" si="9"/>
        <v>0.24494349239029103</v>
      </c>
      <c r="K50" s="122">
        <f t="shared" si="10"/>
        <v>2.131008383795532</v>
      </c>
      <c r="L50" s="122">
        <v>3.53414812911326</v>
      </c>
    </row>
    <row r="51" spans="1:12" ht="12" customHeight="1">
      <c r="A51" s="117">
        <v>2012</v>
      </c>
      <c r="B51" s="116">
        <v>314.167558</v>
      </c>
      <c r="C51" s="135">
        <v>77.2887436114661</v>
      </c>
      <c r="D51" s="135">
        <v>0.5110868900000001</v>
      </c>
      <c r="E51" s="121">
        <v>36.63982971255078</v>
      </c>
      <c r="F51" s="121">
        <f t="shared" si="7"/>
        <v>114.43966021401688</v>
      </c>
      <c r="G51" s="135">
        <v>15.101329159999999</v>
      </c>
      <c r="H51" s="135">
        <v>40.085839303750305</v>
      </c>
      <c r="I51" s="121">
        <f t="shared" si="8"/>
        <v>59.25249175026658</v>
      </c>
      <c r="J51" s="122">
        <f t="shared" si="9"/>
        <v>0.18860156066867534</v>
      </c>
      <c r="K51" s="122">
        <f t="shared" si="10"/>
        <v>1.6408335778174754</v>
      </c>
      <c r="L51" s="122">
        <v>2.6984352923985058</v>
      </c>
    </row>
    <row r="52" spans="1:12" ht="12" customHeight="1">
      <c r="A52" s="117">
        <v>2013</v>
      </c>
      <c r="B52" s="116">
        <v>316.294766</v>
      </c>
      <c r="C52" s="135">
        <v>76.8759887859166</v>
      </c>
      <c r="D52" s="135">
        <v>0.76920496</v>
      </c>
      <c r="E52" s="121">
        <v>40.085839303750305</v>
      </c>
      <c r="F52" s="121">
        <f t="shared" si="7"/>
        <v>117.7310330496669</v>
      </c>
      <c r="G52" s="135">
        <v>14.595985900000002</v>
      </c>
      <c r="H52" s="135">
        <v>37.85176653203325</v>
      </c>
      <c r="I52" s="121">
        <f aca="true" t="shared" si="11" ref="I52:I59">F52-SUM(G52,H52)</f>
        <v>65.28328061763365</v>
      </c>
      <c r="J52" s="122">
        <f aca="true" t="shared" si="12" ref="J52:J57">I52/B52</f>
        <v>0.20640012935792196</v>
      </c>
      <c r="K52" s="122">
        <f t="shared" si="10"/>
        <v>1.7956811254139209</v>
      </c>
      <c r="L52" s="122">
        <v>3.073987161518698</v>
      </c>
    </row>
    <row r="53" spans="1:12" ht="12" customHeight="1">
      <c r="A53" s="117">
        <v>2014</v>
      </c>
      <c r="B53" s="116">
        <v>318.576955</v>
      </c>
      <c r="C53" s="135">
        <v>66.17809630566401</v>
      </c>
      <c r="D53" s="135">
        <v>0.29860138</v>
      </c>
      <c r="E53" s="121">
        <v>37.85176653203325</v>
      </c>
      <c r="F53" s="121">
        <f t="shared" si="7"/>
        <v>104.32846421769726</v>
      </c>
      <c r="G53" s="135">
        <v>12.44479392</v>
      </c>
      <c r="H53" s="135">
        <v>35.96056879541456</v>
      </c>
      <c r="I53" s="121">
        <f t="shared" si="11"/>
        <v>55.9231015022827</v>
      </c>
      <c r="J53" s="122">
        <f t="shared" si="12"/>
        <v>0.17554032275273238</v>
      </c>
      <c r="K53" s="122">
        <f aca="true" t="shared" si="13" ref="K53:K59">J53*8.7</f>
        <v>1.5272008079487716</v>
      </c>
      <c r="L53" s="122">
        <v>2.747058632912952</v>
      </c>
    </row>
    <row r="54" spans="1:12" ht="12" customHeight="1">
      <c r="A54" s="117">
        <v>2015</v>
      </c>
      <c r="B54" s="116">
        <v>320.870703</v>
      </c>
      <c r="C54" s="135">
        <v>48.92485791257361</v>
      </c>
      <c r="D54" s="135">
        <v>0.34980874000000006</v>
      </c>
      <c r="E54" s="121">
        <v>35.96056879541456</v>
      </c>
      <c r="F54" s="121">
        <f t="shared" si="7"/>
        <v>85.23523544798817</v>
      </c>
      <c r="G54" s="135">
        <v>11.003742759999998</v>
      </c>
      <c r="H54" s="135">
        <v>30.465169462995416</v>
      </c>
      <c r="I54" s="121">
        <f t="shared" si="11"/>
        <v>43.76632322499276</v>
      </c>
      <c r="J54" s="122">
        <f t="shared" si="12"/>
        <v>0.13639862666113448</v>
      </c>
      <c r="K54" s="122">
        <f t="shared" si="13"/>
        <v>1.1866680519518698</v>
      </c>
      <c r="L54" s="122">
        <v>2.2295914537100483</v>
      </c>
    </row>
    <row r="55" spans="1:12" ht="12" customHeight="1">
      <c r="A55" s="161">
        <v>2016</v>
      </c>
      <c r="B55" s="162">
        <v>323.161011</v>
      </c>
      <c r="C55" s="163">
        <v>45.3944904205972</v>
      </c>
      <c r="D55" s="163">
        <v>0.8105891000000001</v>
      </c>
      <c r="E55" s="164">
        <v>30.465169462995416</v>
      </c>
      <c r="F55" s="164">
        <f t="shared" si="7"/>
        <v>76.67024898359261</v>
      </c>
      <c r="G55" s="163">
        <v>9.52511339</v>
      </c>
      <c r="H55" s="163">
        <v>29.95325551241543</v>
      </c>
      <c r="I55" s="164">
        <f t="shared" si="11"/>
        <v>37.19188008117718</v>
      </c>
      <c r="J55" s="165">
        <f t="shared" si="12"/>
        <v>0.11508776992029272</v>
      </c>
      <c r="K55" s="165">
        <f t="shared" si="13"/>
        <v>1.0012635983065465</v>
      </c>
      <c r="L55" s="165">
        <v>1.8750609445081479</v>
      </c>
    </row>
    <row r="56" spans="1:12" ht="12" customHeight="1">
      <c r="A56" s="183">
        <v>2017</v>
      </c>
      <c r="B56" s="184">
        <v>325.20603</v>
      </c>
      <c r="C56" s="190">
        <v>36.03988805552049</v>
      </c>
      <c r="D56" s="190">
        <v>2.77084596</v>
      </c>
      <c r="E56" s="189">
        <v>29.95325551241543</v>
      </c>
      <c r="F56" s="189">
        <f t="shared" si="7"/>
        <v>68.76398952793593</v>
      </c>
      <c r="G56" s="190">
        <v>9.015426860000002</v>
      </c>
      <c r="H56" s="190">
        <v>26.682037517223748</v>
      </c>
      <c r="I56" s="189">
        <f t="shared" si="11"/>
        <v>33.06652515071218</v>
      </c>
      <c r="J56" s="180">
        <f t="shared" si="12"/>
        <v>0.10167869627359671</v>
      </c>
      <c r="K56" s="180">
        <f t="shared" si="13"/>
        <v>0.8846046575802914</v>
      </c>
      <c r="L56" s="180">
        <v>1.6897087049179156</v>
      </c>
    </row>
    <row r="57" spans="1:12" ht="12" customHeight="1">
      <c r="A57" s="161">
        <v>2018</v>
      </c>
      <c r="B57" s="162">
        <v>326.923976</v>
      </c>
      <c r="C57" s="163">
        <v>23.8845654009208</v>
      </c>
      <c r="D57" s="163">
        <v>6.6581600737655995</v>
      </c>
      <c r="E57" s="164">
        <v>26.682037517223748</v>
      </c>
      <c r="F57" s="164">
        <f t="shared" si="7"/>
        <v>57.22476299191015</v>
      </c>
      <c r="G57" s="163">
        <v>8.64572938</v>
      </c>
      <c r="H57" s="163">
        <v>19.403381625597053</v>
      </c>
      <c r="I57" s="164">
        <f t="shared" si="11"/>
        <v>29.175651986313092</v>
      </c>
      <c r="J57" s="165">
        <f t="shared" si="12"/>
        <v>0.08924292535311969</v>
      </c>
      <c r="K57" s="165">
        <f t="shared" si="13"/>
        <v>0.7764134505721412</v>
      </c>
      <c r="L57" s="165">
        <v>1.4335992066425456</v>
      </c>
    </row>
    <row r="58" spans="1:12" ht="12" customHeight="1">
      <c r="A58" s="224">
        <v>2019</v>
      </c>
      <c r="B58" s="225">
        <v>328.475998</v>
      </c>
      <c r="C58" s="190">
        <v>37.69</v>
      </c>
      <c r="D58" s="190">
        <v>12.267345782464403</v>
      </c>
      <c r="E58" s="205">
        <v>19.403381625597053</v>
      </c>
      <c r="F58" s="230">
        <f t="shared" si="7"/>
        <v>69.36072740806145</v>
      </c>
      <c r="G58" s="190">
        <v>5.85726088</v>
      </c>
      <c r="H58" s="204">
        <v>22.74712505591076</v>
      </c>
      <c r="I58" s="230">
        <f t="shared" si="11"/>
        <v>40.75634147215069</v>
      </c>
      <c r="J58" s="231">
        <f>I58/B58</f>
        <v>0.12407707631700593</v>
      </c>
      <c r="K58" s="231">
        <f t="shared" si="13"/>
        <v>1.0794705639579516</v>
      </c>
      <c r="L58" s="206">
        <v>2.1794231132149315</v>
      </c>
    </row>
    <row r="59" spans="1:12" ht="12" customHeight="1" thickBot="1">
      <c r="A59" s="166">
        <v>2020</v>
      </c>
      <c r="B59" s="167">
        <v>330.11398</v>
      </c>
      <c r="C59" s="236">
        <v>29.21</v>
      </c>
      <c r="D59" s="219">
        <v>4.9771238041145995</v>
      </c>
      <c r="E59" s="237">
        <v>22.74712505591076</v>
      </c>
      <c r="F59" s="168">
        <f t="shared" si="7"/>
        <v>56.93424886002536</v>
      </c>
      <c r="G59" s="219">
        <v>5.021254</v>
      </c>
      <c r="H59" s="236">
        <v>25.448913031821824</v>
      </c>
      <c r="I59" s="168">
        <f t="shared" si="11"/>
        <v>26.46408182820354</v>
      </c>
      <c r="J59" s="169">
        <f>I59/B59</f>
        <v>0.08016649833552501</v>
      </c>
      <c r="K59" s="169">
        <f t="shared" si="13"/>
        <v>0.6974485355190676</v>
      </c>
      <c r="L59" s="238">
        <v>1.353114971285015</v>
      </c>
    </row>
    <row r="60" spans="1:12" ht="12" customHeight="1" thickTop="1">
      <c r="A60" s="357" t="s">
        <v>34</v>
      </c>
      <c r="B60" s="358"/>
      <c r="C60" s="358"/>
      <c r="D60" s="358"/>
      <c r="E60" s="358"/>
      <c r="F60" s="358"/>
      <c r="G60" s="358"/>
      <c r="H60" s="358"/>
      <c r="I60" s="358"/>
      <c r="J60" s="358"/>
      <c r="K60" s="358"/>
      <c r="L60" s="359"/>
    </row>
    <row r="61" spans="1:12" ht="12" customHeight="1">
      <c r="A61" s="337"/>
      <c r="B61" s="338"/>
      <c r="C61" s="338"/>
      <c r="D61" s="338"/>
      <c r="E61" s="338"/>
      <c r="F61" s="338"/>
      <c r="G61" s="338"/>
      <c r="H61" s="338"/>
      <c r="I61" s="338"/>
      <c r="J61" s="338"/>
      <c r="K61" s="338"/>
      <c r="L61" s="339"/>
    </row>
    <row r="62" spans="1:12" ht="12" customHeight="1">
      <c r="A62" s="363" t="s">
        <v>40</v>
      </c>
      <c r="B62" s="364"/>
      <c r="C62" s="364"/>
      <c r="D62" s="364"/>
      <c r="E62" s="364"/>
      <c r="F62" s="364"/>
      <c r="G62" s="364"/>
      <c r="H62" s="364"/>
      <c r="I62" s="364"/>
      <c r="J62" s="364"/>
      <c r="K62" s="364"/>
      <c r="L62" s="365"/>
    </row>
    <row r="63" spans="1:12" ht="12" customHeight="1">
      <c r="A63" s="366"/>
      <c r="B63" s="367"/>
      <c r="C63" s="367"/>
      <c r="D63" s="367"/>
      <c r="E63" s="367"/>
      <c r="F63" s="367"/>
      <c r="G63" s="367"/>
      <c r="H63" s="367"/>
      <c r="I63" s="367"/>
      <c r="J63" s="367"/>
      <c r="K63" s="367"/>
      <c r="L63" s="368"/>
    </row>
    <row r="64" spans="1:12" ht="12" customHeight="1">
      <c r="A64" s="360"/>
      <c r="B64" s="361"/>
      <c r="C64" s="361"/>
      <c r="D64" s="361"/>
      <c r="E64" s="361"/>
      <c r="F64" s="361"/>
      <c r="G64" s="361"/>
      <c r="H64" s="361"/>
      <c r="I64" s="361"/>
      <c r="J64" s="361"/>
      <c r="K64" s="361"/>
      <c r="L64" s="362"/>
    </row>
    <row r="65" spans="1:12" ht="12" customHeight="1">
      <c r="A65" s="354" t="s">
        <v>80</v>
      </c>
      <c r="B65" s="355"/>
      <c r="C65" s="355"/>
      <c r="D65" s="355"/>
      <c r="E65" s="355"/>
      <c r="F65" s="355"/>
      <c r="G65" s="355"/>
      <c r="H65" s="355"/>
      <c r="I65" s="355"/>
      <c r="J65" s="355"/>
      <c r="K65" s="355"/>
      <c r="L65" s="356"/>
    </row>
  </sheetData>
  <sheetProtection/>
  <mergeCells count="22">
    <mergeCell ref="A65:L65"/>
    <mergeCell ref="A60:L60"/>
    <mergeCell ref="A61:L61"/>
    <mergeCell ref="A64:L64"/>
    <mergeCell ref="A62:L63"/>
    <mergeCell ref="H3:H7"/>
    <mergeCell ref="J5:K7"/>
    <mergeCell ref="I4:I7"/>
    <mergeCell ref="K8:L8"/>
    <mergeCell ref="C8:I8"/>
    <mergeCell ref="I2:L3"/>
    <mergeCell ref="G3:G7"/>
    <mergeCell ref="E3:E7"/>
    <mergeCell ref="D3:D7"/>
    <mergeCell ref="F3:F7"/>
    <mergeCell ref="L5:L7"/>
    <mergeCell ref="C3:C7"/>
    <mergeCell ref="K1:L1"/>
    <mergeCell ref="B2:B7"/>
    <mergeCell ref="A2:A7"/>
    <mergeCell ref="A1:J1"/>
    <mergeCell ref="G2:H2"/>
  </mergeCells>
  <printOptions horizontalCentered="1" verticalCentered="1"/>
  <pageMargins left="0.75" right="0.75" top="0.56" bottom="0.75" header="0.5" footer="0.5"/>
  <pageSetup fitToHeight="1" fitToWidth="1" horizontalDpi="600" verticalDpi="600" orientation="landscape" scale="77"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M63"/>
  <sheetViews>
    <sheetView showZeros="0" showOutlineSymbols="0" zoomScalePageLayoutView="0" workbookViewId="0" topLeftCell="A1">
      <pane ySplit="8" topLeftCell="A9" activePane="bottomLeft" state="frozen"/>
      <selection pane="topLeft" activeCell="A1" sqref="A1"/>
      <selection pane="bottomLeft" activeCell="A1" sqref="A1:J1"/>
    </sheetView>
  </sheetViews>
  <sheetFormatPr defaultColWidth="12.7109375" defaultRowHeight="12" customHeight="1"/>
  <cols>
    <col min="1" max="1" width="12.7109375" style="8" customWidth="1"/>
    <col min="2" max="2" width="12.7109375" style="9" customWidth="1"/>
    <col min="3" max="8" width="12.7109375" style="17" customWidth="1"/>
    <col min="9" max="9" width="11.140625" style="17" customWidth="1"/>
    <col min="10" max="10" width="16.00390625" style="18" customWidth="1"/>
    <col min="11" max="11" width="11.140625" style="18" customWidth="1"/>
    <col min="12" max="12" width="12.7109375" style="39" customWidth="1"/>
    <col min="13" max="16384" width="12.7109375" style="37" customWidth="1"/>
  </cols>
  <sheetData>
    <row r="1" spans="1:12" s="109" customFormat="1" ht="12" customHeight="1" thickBot="1">
      <c r="A1" s="343" t="s">
        <v>53</v>
      </c>
      <c r="B1" s="343"/>
      <c r="C1" s="343"/>
      <c r="D1" s="343"/>
      <c r="E1" s="343"/>
      <c r="F1" s="343"/>
      <c r="G1" s="343"/>
      <c r="H1" s="343"/>
      <c r="I1" s="343"/>
      <c r="J1" s="343"/>
      <c r="K1" s="257" t="s">
        <v>33</v>
      </c>
      <c r="L1" s="257"/>
    </row>
    <row r="2" spans="1:12" ht="12" customHeight="1" thickTop="1">
      <c r="A2" s="369" t="s">
        <v>27</v>
      </c>
      <c r="B2" s="340" t="s">
        <v>32</v>
      </c>
      <c r="C2" s="13" t="s">
        <v>0</v>
      </c>
      <c r="D2" s="60"/>
      <c r="E2" s="60"/>
      <c r="F2" s="60"/>
      <c r="G2" s="351" t="s">
        <v>55</v>
      </c>
      <c r="H2" s="328"/>
      <c r="I2" s="329" t="s">
        <v>54</v>
      </c>
      <c r="J2" s="330"/>
      <c r="K2" s="330"/>
      <c r="L2" s="330"/>
    </row>
    <row r="3" spans="1:12" ht="12" customHeight="1">
      <c r="A3" s="370"/>
      <c r="B3" s="341"/>
      <c r="C3" s="308" t="s">
        <v>4</v>
      </c>
      <c r="D3" s="333" t="s">
        <v>1</v>
      </c>
      <c r="E3" s="333" t="s">
        <v>19</v>
      </c>
      <c r="F3" s="308" t="s">
        <v>28</v>
      </c>
      <c r="G3" s="333" t="s">
        <v>3</v>
      </c>
      <c r="H3" s="311" t="s">
        <v>20</v>
      </c>
      <c r="I3" s="331"/>
      <c r="J3" s="332"/>
      <c r="K3" s="332"/>
      <c r="L3" s="332"/>
    </row>
    <row r="4" spans="1:12" ht="12" customHeight="1">
      <c r="A4" s="370"/>
      <c r="B4" s="341"/>
      <c r="C4" s="309"/>
      <c r="D4" s="309"/>
      <c r="E4" s="309"/>
      <c r="F4" s="309"/>
      <c r="G4" s="309"/>
      <c r="H4" s="309"/>
      <c r="I4" s="333" t="s">
        <v>2</v>
      </c>
      <c r="J4" s="15" t="s">
        <v>26</v>
      </c>
      <c r="K4" s="15"/>
      <c r="L4" s="14"/>
    </row>
    <row r="5" spans="1:12" ht="12" customHeight="1">
      <c r="A5" s="370"/>
      <c r="B5" s="341"/>
      <c r="C5" s="309"/>
      <c r="D5" s="309"/>
      <c r="E5" s="309"/>
      <c r="F5" s="309"/>
      <c r="G5" s="309"/>
      <c r="H5" s="309"/>
      <c r="I5" s="309"/>
      <c r="J5" s="315" t="s">
        <v>6</v>
      </c>
      <c r="K5" s="316"/>
      <c r="L5" s="346" t="s">
        <v>66</v>
      </c>
    </row>
    <row r="6" spans="1:12" ht="12" customHeight="1">
      <c r="A6" s="370"/>
      <c r="B6" s="341"/>
      <c r="C6" s="309"/>
      <c r="D6" s="309"/>
      <c r="E6" s="309"/>
      <c r="F6" s="309"/>
      <c r="G6" s="309"/>
      <c r="H6" s="309"/>
      <c r="I6" s="309"/>
      <c r="J6" s="317"/>
      <c r="K6" s="318"/>
      <c r="L6" s="347"/>
    </row>
    <row r="7" spans="1:12" ht="12" customHeight="1">
      <c r="A7" s="371"/>
      <c r="B7" s="342"/>
      <c r="C7" s="310"/>
      <c r="D7" s="310"/>
      <c r="E7" s="310"/>
      <c r="F7" s="310"/>
      <c r="G7" s="310"/>
      <c r="H7" s="310"/>
      <c r="I7" s="310"/>
      <c r="J7" s="319"/>
      <c r="K7" s="320"/>
      <c r="L7" s="158" t="s">
        <v>75</v>
      </c>
    </row>
    <row r="8" spans="1:13" ht="15" customHeight="1">
      <c r="A8" s="113"/>
      <c r="B8" s="114" t="s">
        <v>35</v>
      </c>
      <c r="C8" s="312" t="s">
        <v>36</v>
      </c>
      <c r="D8" s="313"/>
      <c r="E8" s="313"/>
      <c r="F8" s="313"/>
      <c r="G8" s="313"/>
      <c r="H8" s="313"/>
      <c r="I8" s="314"/>
      <c r="J8" s="243" t="s">
        <v>76</v>
      </c>
      <c r="K8" s="352" t="s">
        <v>79</v>
      </c>
      <c r="L8" s="353"/>
      <c r="M8" s="113"/>
    </row>
    <row r="9" spans="1:13" ht="12" customHeight="1">
      <c r="A9" s="52">
        <v>1970</v>
      </c>
      <c r="B9" s="98">
        <v>203.849</v>
      </c>
      <c r="C9" s="68">
        <v>85.95</v>
      </c>
      <c r="D9" s="53">
        <v>26.56</v>
      </c>
      <c r="E9" s="53" t="s">
        <v>7</v>
      </c>
      <c r="F9" s="68">
        <f aca="true" t="shared" si="0" ref="F9:F37">SUM(C9,D9,E9)</f>
        <v>112.51</v>
      </c>
      <c r="G9" s="53">
        <v>3.1</v>
      </c>
      <c r="H9" s="53" t="s">
        <v>7</v>
      </c>
      <c r="I9" s="68">
        <f aca="true" t="shared" si="1" ref="I9:I37">F9-SUM(G9,H9)</f>
        <v>109.41000000000001</v>
      </c>
      <c r="J9" s="69">
        <f aca="true" t="shared" si="2" ref="J9:J37">I9/B9</f>
        <v>0.5367208080490953</v>
      </c>
      <c r="K9" s="55">
        <f>J9*8.8</f>
        <v>4.723143110832039</v>
      </c>
      <c r="L9" s="55">
        <f>J9*12</f>
        <v>6.440649696589143</v>
      </c>
      <c r="M9" s="38"/>
    </row>
    <row r="10" spans="1:13" ht="12" customHeight="1">
      <c r="A10" s="61">
        <v>1971</v>
      </c>
      <c r="B10" s="99">
        <v>206.46599999999998</v>
      </c>
      <c r="C10" s="62">
        <v>90.58333333333333</v>
      </c>
      <c r="D10" s="62">
        <v>35.751797</v>
      </c>
      <c r="E10" s="62" t="s">
        <v>7</v>
      </c>
      <c r="F10" s="62">
        <f t="shared" si="0"/>
        <v>126.33513033333332</v>
      </c>
      <c r="G10" s="62">
        <v>4.133528</v>
      </c>
      <c r="H10" s="62" t="s">
        <v>7</v>
      </c>
      <c r="I10" s="62">
        <f t="shared" si="1"/>
        <v>122.20160233333333</v>
      </c>
      <c r="J10" s="63">
        <f t="shared" si="2"/>
        <v>0.5918727651687606</v>
      </c>
      <c r="K10" s="64">
        <f aca="true" t="shared" si="3" ref="K10:K41">J10*8.8</f>
        <v>5.208480333485094</v>
      </c>
      <c r="L10" s="64">
        <f>J10*12</f>
        <v>7.102473182025127</v>
      </c>
      <c r="M10" s="38"/>
    </row>
    <row r="11" spans="1:13" ht="12" customHeight="1">
      <c r="A11" s="61">
        <v>1972</v>
      </c>
      <c r="B11" s="99">
        <v>208.917</v>
      </c>
      <c r="C11" s="62">
        <v>85.71666666666665</v>
      </c>
      <c r="D11" s="62">
        <v>14.587697</v>
      </c>
      <c r="E11" s="62" t="s">
        <v>7</v>
      </c>
      <c r="F11" s="62">
        <f t="shared" si="0"/>
        <v>100.30436366666666</v>
      </c>
      <c r="G11" s="62">
        <v>4.681878</v>
      </c>
      <c r="H11" s="62" t="s">
        <v>7</v>
      </c>
      <c r="I11" s="62">
        <f t="shared" si="1"/>
        <v>95.62248566666666</v>
      </c>
      <c r="J11" s="63">
        <f t="shared" si="2"/>
        <v>0.45770562312624946</v>
      </c>
      <c r="K11" s="64">
        <f t="shared" si="3"/>
        <v>4.027809483510995</v>
      </c>
      <c r="L11" s="64">
        <f aca="true" t="shared" si="4" ref="L11:L37">J11*12</f>
        <v>5.492467477514993</v>
      </c>
      <c r="M11" s="38"/>
    </row>
    <row r="12" spans="1:13" ht="12" customHeight="1">
      <c r="A12" s="61">
        <v>1973</v>
      </c>
      <c r="B12" s="99">
        <v>210.985</v>
      </c>
      <c r="C12" s="62">
        <v>68.51666666666667</v>
      </c>
      <c r="D12" s="62">
        <v>19.391719</v>
      </c>
      <c r="E12" s="62" t="s">
        <v>7</v>
      </c>
      <c r="F12" s="62">
        <f t="shared" si="0"/>
        <v>87.90838566666666</v>
      </c>
      <c r="G12" s="62">
        <v>5.772004</v>
      </c>
      <c r="H12" s="62" t="s">
        <v>7</v>
      </c>
      <c r="I12" s="62">
        <f t="shared" si="1"/>
        <v>82.13638166666667</v>
      </c>
      <c r="J12" s="63">
        <f t="shared" si="2"/>
        <v>0.38929962635574406</v>
      </c>
      <c r="K12" s="64">
        <f t="shared" si="3"/>
        <v>3.425836711930548</v>
      </c>
      <c r="L12" s="64">
        <f t="shared" si="4"/>
        <v>4.671595516268929</v>
      </c>
      <c r="M12" s="38"/>
    </row>
    <row r="13" spans="1:13" ht="12" customHeight="1">
      <c r="A13" s="61">
        <v>1974</v>
      </c>
      <c r="B13" s="99">
        <v>212.932</v>
      </c>
      <c r="C13" s="62">
        <v>85.89166666666667</v>
      </c>
      <c r="D13" s="62">
        <v>24.446886000000003</v>
      </c>
      <c r="E13" s="62" t="s">
        <v>7</v>
      </c>
      <c r="F13" s="62">
        <f t="shared" si="0"/>
        <v>110.33855266666667</v>
      </c>
      <c r="G13" s="62">
        <v>4.475176</v>
      </c>
      <c r="H13" s="62" t="s">
        <v>7</v>
      </c>
      <c r="I13" s="62">
        <f t="shared" si="1"/>
        <v>105.86337666666667</v>
      </c>
      <c r="J13" s="63">
        <f t="shared" si="2"/>
        <v>0.49716987895979314</v>
      </c>
      <c r="K13" s="64">
        <f t="shared" si="3"/>
        <v>4.37509493484618</v>
      </c>
      <c r="L13" s="64">
        <f t="shared" si="4"/>
        <v>5.966038547517518</v>
      </c>
      <c r="M13" s="38"/>
    </row>
    <row r="14" spans="1:13" ht="12" customHeight="1">
      <c r="A14" s="61">
        <v>1975</v>
      </c>
      <c r="B14" s="99">
        <v>214.931</v>
      </c>
      <c r="C14" s="62">
        <v>99.3</v>
      </c>
      <c r="D14" s="62">
        <v>29.897495000000003</v>
      </c>
      <c r="E14" s="62" t="s">
        <v>7</v>
      </c>
      <c r="F14" s="62">
        <f t="shared" si="0"/>
        <v>129.197495</v>
      </c>
      <c r="G14" s="62">
        <v>4.883951</v>
      </c>
      <c r="H14" s="62" t="s">
        <v>7</v>
      </c>
      <c r="I14" s="62">
        <f t="shared" si="1"/>
        <v>124.31354400000001</v>
      </c>
      <c r="J14" s="63">
        <f t="shared" si="2"/>
        <v>0.5783881524768414</v>
      </c>
      <c r="K14" s="64">
        <f t="shared" si="3"/>
        <v>5.089815741796205</v>
      </c>
      <c r="L14" s="64">
        <f t="shared" si="4"/>
        <v>6.940657829722097</v>
      </c>
      <c r="M14" s="38"/>
    </row>
    <row r="15" spans="1:13" ht="12" customHeight="1">
      <c r="A15" s="52">
        <v>1976</v>
      </c>
      <c r="B15" s="98">
        <v>217.095</v>
      </c>
      <c r="C15" s="53">
        <v>92.425</v>
      </c>
      <c r="D15" s="53">
        <v>29.530844000000002</v>
      </c>
      <c r="E15" s="53" t="s">
        <v>7</v>
      </c>
      <c r="F15" s="53">
        <f t="shared" si="0"/>
        <v>121.955844</v>
      </c>
      <c r="G15" s="53">
        <v>6.932856999999999</v>
      </c>
      <c r="H15" s="53" t="s">
        <v>7</v>
      </c>
      <c r="I15" s="53">
        <f t="shared" si="1"/>
        <v>115.022987</v>
      </c>
      <c r="J15" s="54">
        <f t="shared" si="2"/>
        <v>0.5298278956217324</v>
      </c>
      <c r="K15" s="55">
        <f t="shared" si="3"/>
        <v>4.662485481471245</v>
      </c>
      <c r="L15" s="55">
        <f t="shared" si="4"/>
        <v>6.357934747460789</v>
      </c>
      <c r="M15" s="38"/>
    </row>
    <row r="16" spans="1:13" ht="12" customHeight="1">
      <c r="A16" s="52">
        <v>1977</v>
      </c>
      <c r="B16" s="98">
        <v>219.179</v>
      </c>
      <c r="C16" s="53">
        <v>105.60000000000001</v>
      </c>
      <c r="D16" s="53">
        <v>45.745096</v>
      </c>
      <c r="E16" s="53" t="s">
        <v>7</v>
      </c>
      <c r="F16" s="53">
        <f t="shared" si="0"/>
        <v>151.345096</v>
      </c>
      <c r="G16" s="53">
        <v>6.007836</v>
      </c>
      <c r="H16" s="53" t="s">
        <v>7</v>
      </c>
      <c r="I16" s="53">
        <f t="shared" si="1"/>
        <v>145.33726000000001</v>
      </c>
      <c r="J16" s="54">
        <f t="shared" si="2"/>
        <v>0.6630984720251485</v>
      </c>
      <c r="K16" s="55">
        <f t="shared" si="3"/>
        <v>5.835266553821307</v>
      </c>
      <c r="L16" s="55">
        <f t="shared" si="4"/>
        <v>7.957181664301782</v>
      </c>
      <c r="M16" s="38"/>
    </row>
    <row r="17" spans="1:13" ht="12" customHeight="1">
      <c r="A17" s="52">
        <v>1978</v>
      </c>
      <c r="B17" s="98">
        <v>221.47699999999998</v>
      </c>
      <c r="C17" s="53">
        <v>124.55</v>
      </c>
      <c r="D17" s="53">
        <v>59.270100000000006</v>
      </c>
      <c r="E17" s="53" t="s">
        <v>7</v>
      </c>
      <c r="F17" s="53">
        <f t="shared" si="0"/>
        <v>183.8201</v>
      </c>
      <c r="G17" s="53">
        <v>5.304499</v>
      </c>
      <c r="H17" s="53" t="s">
        <v>7</v>
      </c>
      <c r="I17" s="53">
        <f t="shared" si="1"/>
        <v>178.515601</v>
      </c>
      <c r="J17" s="54">
        <f t="shared" si="2"/>
        <v>0.8060232033123079</v>
      </c>
      <c r="K17" s="55">
        <f t="shared" si="3"/>
        <v>7.09300418914831</v>
      </c>
      <c r="L17" s="55">
        <f t="shared" si="4"/>
        <v>9.672278439747695</v>
      </c>
      <c r="M17" s="38"/>
    </row>
    <row r="18" spans="1:13" ht="12" customHeight="1">
      <c r="A18" s="52">
        <v>1979</v>
      </c>
      <c r="B18" s="98">
        <v>223.865</v>
      </c>
      <c r="C18" s="53">
        <v>162.81666666666666</v>
      </c>
      <c r="D18" s="53">
        <v>43.501651</v>
      </c>
      <c r="E18" s="53" t="s">
        <v>7</v>
      </c>
      <c r="F18" s="53">
        <f t="shared" si="0"/>
        <v>206.31831766666667</v>
      </c>
      <c r="G18" s="53">
        <v>5.632117</v>
      </c>
      <c r="H18" s="53" t="s">
        <v>7</v>
      </c>
      <c r="I18" s="53">
        <f t="shared" si="1"/>
        <v>200.68620066666668</v>
      </c>
      <c r="J18" s="54">
        <f t="shared" si="2"/>
        <v>0.8964608164146547</v>
      </c>
      <c r="K18" s="55">
        <f t="shared" si="3"/>
        <v>7.888855184448962</v>
      </c>
      <c r="L18" s="55">
        <f t="shared" si="4"/>
        <v>10.757529796975856</v>
      </c>
      <c r="M18" s="38"/>
    </row>
    <row r="19" spans="1:13" ht="12" customHeight="1">
      <c r="A19" s="52">
        <v>1980</v>
      </c>
      <c r="B19" s="98">
        <v>226.451</v>
      </c>
      <c r="C19" s="53">
        <v>178.07500000000002</v>
      </c>
      <c r="D19" s="53">
        <v>76.98128</v>
      </c>
      <c r="E19" s="53" t="s">
        <v>7</v>
      </c>
      <c r="F19" s="53">
        <f t="shared" si="0"/>
        <v>255.05628000000002</v>
      </c>
      <c r="G19" s="53">
        <v>6.865646000000001</v>
      </c>
      <c r="H19" s="53" t="s">
        <v>7</v>
      </c>
      <c r="I19" s="53">
        <f t="shared" si="1"/>
        <v>248.19063400000002</v>
      </c>
      <c r="J19" s="54">
        <f t="shared" si="2"/>
        <v>1.0960014925966326</v>
      </c>
      <c r="K19" s="55">
        <f t="shared" si="3"/>
        <v>9.644813134850368</v>
      </c>
      <c r="L19" s="55">
        <f t="shared" si="4"/>
        <v>13.152017911159591</v>
      </c>
      <c r="M19" s="38"/>
    </row>
    <row r="20" spans="1:12" ht="12" customHeight="1">
      <c r="A20" s="61">
        <v>1981</v>
      </c>
      <c r="B20" s="99">
        <v>228.937</v>
      </c>
      <c r="C20" s="62">
        <v>149.86666666666667</v>
      </c>
      <c r="D20" s="62">
        <v>79.25501</v>
      </c>
      <c r="E20" s="62" t="s">
        <v>7</v>
      </c>
      <c r="F20" s="62">
        <f t="shared" si="0"/>
        <v>229.12167666666667</v>
      </c>
      <c r="G20" s="62">
        <v>7.1208409999999995</v>
      </c>
      <c r="H20" s="62" t="s">
        <v>7</v>
      </c>
      <c r="I20" s="62">
        <f t="shared" si="1"/>
        <v>222.00083566666666</v>
      </c>
      <c r="J20" s="63">
        <f t="shared" si="2"/>
        <v>0.9697027377255169</v>
      </c>
      <c r="K20" s="64">
        <f t="shared" si="3"/>
        <v>8.53338409198455</v>
      </c>
      <c r="L20" s="64">
        <f t="shared" si="4"/>
        <v>11.636432852706202</v>
      </c>
    </row>
    <row r="21" spans="1:12" ht="12" customHeight="1">
      <c r="A21" s="61">
        <v>1982</v>
      </c>
      <c r="B21" s="99">
        <v>231.157</v>
      </c>
      <c r="C21" s="62">
        <v>150.65</v>
      </c>
      <c r="D21" s="62">
        <v>139.75758199999999</v>
      </c>
      <c r="E21" s="62" t="s">
        <v>7</v>
      </c>
      <c r="F21" s="62">
        <f t="shared" si="0"/>
        <v>290.407582</v>
      </c>
      <c r="G21" s="62">
        <v>7.014812</v>
      </c>
      <c r="H21" s="62" t="s">
        <v>7</v>
      </c>
      <c r="I21" s="62">
        <f t="shared" si="1"/>
        <v>283.39277</v>
      </c>
      <c r="J21" s="63">
        <f t="shared" si="2"/>
        <v>1.22597528952184</v>
      </c>
      <c r="K21" s="64">
        <f t="shared" si="3"/>
        <v>10.788582547792194</v>
      </c>
      <c r="L21" s="64">
        <f t="shared" si="4"/>
        <v>14.71170347426208</v>
      </c>
    </row>
    <row r="22" spans="1:12" ht="12" customHeight="1">
      <c r="A22" s="61">
        <v>1983</v>
      </c>
      <c r="B22" s="99">
        <v>233.322</v>
      </c>
      <c r="C22" s="62">
        <v>165.39166666666668</v>
      </c>
      <c r="D22" s="62">
        <v>151.816293</v>
      </c>
      <c r="E22" s="62" t="s">
        <v>7</v>
      </c>
      <c r="F22" s="62">
        <f t="shared" si="0"/>
        <v>317.2079596666667</v>
      </c>
      <c r="G22" s="62">
        <v>6.640048</v>
      </c>
      <c r="H22" s="62" t="s">
        <v>7</v>
      </c>
      <c r="I22" s="62">
        <f t="shared" si="1"/>
        <v>310.5679116666667</v>
      </c>
      <c r="J22" s="63">
        <f t="shared" si="2"/>
        <v>1.3310699876851162</v>
      </c>
      <c r="K22" s="64">
        <f t="shared" si="3"/>
        <v>11.713415891629024</v>
      </c>
      <c r="L22" s="64">
        <f t="shared" si="4"/>
        <v>15.972839852221394</v>
      </c>
    </row>
    <row r="23" spans="1:12" ht="12" customHeight="1">
      <c r="A23" s="61">
        <v>1984</v>
      </c>
      <c r="B23" s="99">
        <v>235.385</v>
      </c>
      <c r="C23" s="62">
        <v>157.4</v>
      </c>
      <c r="D23" s="62">
        <v>211.676332</v>
      </c>
      <c r="E23" s="62" t="s">
        <v>7</v>
      </c>
      <c r="F23" s="62">
        <f t="shared" si="0"/>
        <v>369.076332</v>
      </c>
      <c r="G23" s="62">
        <v>4.817788</v>
      </c>
      <c r="H23" s="62" t="s">
        <v>7</v>
      </c>
      <c r="I23" s="62">
        <f t="shared" si="1"/>
        <v>364.258544</v>
      </c>
      <c r="J23" s="63">
        <f t="shared" si="2"/>
        <v>1.5475010897041017</v>
      </c>
      <c r="K23" s="64">
        <f t="shared" si="3"/>
        <v>13.618009589396097</v>
      </c>
      <c r="L23" s="64">
        <f t="shared" si="4"/>
        <v>18.57001307644922</v>
      </c>
    </row>
    <row r="24" spans="1:12" ht="12" customHeight="1">
      <c r="A24" s="61">
        <v>1985</v>
      </c>
      <c r="B24" s="99">
        <v>237.468</v>
      </c>
      <c r="C24" s="62">
        <v>153.25833333333333</v>
      </c>
      <c r="D24" s="62">
        <v>220.237606</v>
      </c>
      <c r="E24" s="62" t="s">
        <v>7</v>
      </c>
      <c r="F24" s="62">
        <f t="shared" si="0"/>
        <v>373.49593933333335</v>
      </c>
      <c r="G24" s="62">
        <v>5.921063</v>
      </c>
      <c r="H24" s="62" t="s">
        <v>7</v>
      </c>
      <c r="I24" s="62">
        <f t="shared" si="1"/>
        <v>367.57487633333335</v>
      </c>
      <c r="J24" s="63">
        <f t="shared" si="2"/>
        <v>1.547892247937968</v>
      </c>
      <c r="K24" s="64">
        <f t="shared" si="3"/>
        <v>13.62145178185412</v>
      </c>
      <c r="L24" s="64">
        <f t="shared" si="4"/>
        <v>18.574706975255616</v>
      </c>
    </row>
    <row r="25" spans="1:12" ht="12" customHeight="1">
      <c r="A25" s="52">
        <v>1986</v>
      </c>
      <c r="B25" s="98">
        <v>239.638</v>
      </c>
      <c r="C25" s="53">
        <v>136.92499999999998</v>
      </c>
      <c r="D25" s="53">
        <v>235.779351</v>
      </c>
      <c r="E25" s="53" t="s">
        <v>7</v>
      </c>
      <c r="F25" s="53">
        <f t="shared" si="0"/>
        <v>372.704351</v>
      </c>
      <c r="G25" s="53">
        <v>6.8596129999999995</v>
      </c>
      <c r="H25" s="53" t="s">
        <v>7</v>
      </c>
      <c r="I25" s="53">
        <f t="shared" si="1"/>
        <v>365.84473799999995</v>
      </c>
      <c r="J25" s="54">
        <f t="shared" si="2"/>
        <v>1.5266557808027106</v>
      </c>
      <c r="K25" s="55">
        <f t="shared" si="3"/>
        <v>13.434570871063855</v>
      </c>
      <c r="L25" s="55">
        <f t="shared" si="4"/>
        <v>18.319869369632528</v>
      </c>
    </row>
    <row r="26" spans="1:12" ht="12" customHeight="1">
      <c r="A26" s="52">
        <v>1987</v>
      </c>
      <c r="B26" s="98">
        <v>241.784</v>
      </c>
      <c r="C26" s="53">
        <v>244.0666666666667</v>
      </c>
      <c r="D26" s="53">
        <v>165.433135</v>
      </c>
      <c r="E26" s="53" t="s">
        <v>7</v>
      </c>
      <c r="F26" s="53">
        <f t="shared" si="0"/>
        <v>409.4998016666667</v>
      </c>
      <c r="G26" s="53">
        <v>14.34257</v>
      </c>
      <c r="H26" s="53" t="s">
        <v>7</v>
      </c>
      <c r="I26" s="53">
        <f t="shared" si="1"/>
        <v>395.1572316666667</v>
      </c>
      <c r="J26" s="54">
        <f t="shared" si="2"/>
        <v>1.634339872227553</v>
      </c>
      <c r="K26" s="55">
        <f t="shared" si="3"/>
        <v>14.382190875602468</v>
      </c>
      <c r="L26" s="55">
        <f t="shared" si="4"/>
        <v>19.612078466730637</v>
      </c>
    </row>
    <row r="27" spans="1:12" ht="12" customHeight="1">
      <c r="A27" s="52">
        <v>1988</v>
      </c>
      <c r="B27" s="98">
        <v>243.981</v>
      </c>
      <c r="C27" s="53">
        <v>151.96666666666667</v>
      </c>
      <c r="D27" s="53">
        <v>250.722428</v>
      </c>
      <c r="E27" s="53" t="s">
        <v>7</v>
      </c>
      <c r="F27" s="53">
        <f t="shared" si="0"/>
        <v>402.6890946666667</v>
      </c>
      <c r="G27" s="53">
        <v>9.85397</v>
      </c>
      <c r="H27" s="53" t="s">
        <v>7</v>
      </c>
      <c r="I27" s="53">
        <f t="shared" si="1"/>
        <v>392.8351246666667</v>
      </c>
      <c r="J27" s="54">
        <f t="shared" si="2"/>
        <v>1.610105396185222</v>
      </c>
      <c r="K27" s="55">
        <f t="shared" si="3"/>
        <v>14.168927486429956</v>
      </c>
      <c r="L27" s="55">
        <f t="shared" si="4"/>
        <v>19.321264754222664</v>
      </c>
    </row>
    <row r="28" spans="1:12" ht="12" customHeight="1">
      <c r="A28" s="52">
        <v>1989</v>
      </c>
      <c r="B28" s="98">
        <v>246.224</v>
      </c>
      <c r="C28" s="53">
        <v>172.34166666666667</v>
      </c>
      <c r="D28" s="53">
        <v>197.915</v>
      </c>
      <c r="E28" s="53" t="s">
        <v>7</v>
      </c>
      <c r="F28" s="53">
        <f t="shared" si="0"/>
        <v>370.25666666666666</v>
      </c>
      <c r="G28" s="53">
        <v>8.973</v>
      </c>
      <c r="H28" s="53" t="s">
        <v>7</v>
      </c>
      <c r="I28" s="53">
        <f t="shared" si="1"/>
        <v>361.28366666666665</v>
      </c>
      <c r="J28" s="54">
        <f t="shared" si="2"/>
        <v>1.4672967162691966</v>
      </c>
      <c r="K28" s="55">
        <f t="shared" si="3"/>
        <v>12.91221110316893</v>
      </c>
      <c r="L28" s="55">
        <f t="shared" si="4"/>
        <v>17.60756059523036</v>
      </c>
    </row>
    <row r="29" spans="1:12" ht="12" customHeight="1">
      <c r="A29" s="52">
        <v>1990</v>
      </c>
      <c r="B29" s="98">
        <v>248.659</v>
      </c>
      <c r="C29" s="56">
        <v>173.0666666666667</v>
      </c>
      <c r="D29" s="56">
        <v>277.065</v>
      </c>
      <c r="E29" s="56" t="s">
        <v>7</v>
      </c>
      <c r="F29" s="53">
        <f t="shared" si="0"/>
        <v>450.13166666666666</v>
      </c>
      <c r="G29" s="56">
        <v>16.513</v>
      </c>
      <c r="H29" s="56" t="s">
        <v>7</v>
      </c>
      <c r="I29" s="53">
        <f t="shared" si="1"/>
        <v>433.6186666666667</v>
      </c>
      <c r="J29" s="54">
        <f t="shared" si="2"/>
        <v>1.7438285630790227</v>
      </c>
      <c r="K29" s="55">
        <f t="shared" si="3"/>
        <v>15.3456913550954</v>
      </c>
      <c r="L29" s="55">
        <f t="shared" si="4"/>
        <v>20.925942756948274</v>
      </c>
    </row>
    <row r="30" spans="1:12" ht="12" customHeight="1">
      <c r="A30" s="61">
        <v>1991</v>
      </c>
      <c r="B30" s="99">
        <v>251.889</v>
      </c>
      <c r="C30" s="66">
        <v>182.79999999999998</v>
      </c>
      <c r="D30" s="66">
        <v>219.712</v>
      </c>
      <c r="E30" s="62" t="s">
        <v>7</v>
      </c>
      <c r="F30" s="67">
        <f t="shared" si="0"/>
        <v>402.51199999999994</v>
      </c>
      <c r="G30" s="62">
        <v>17.307</v>
      </c>
      <c r="H30" s="62" t="s">
        <v>7</v>
      </c>
      <c r="I30" s="62">
        <f t="shared" si="1"/>
        <v>385.2049999999999</v>
      </c>
      <c r="J30" s="63">
        <f t="shared" si="2"/>
        <v>1.5292648746074657</v>
      </c>
      <c r="K30" s="64">
        <f t="shared" si="3"/>
        <v>13.4575308965457</v>
      </c>
      <c r="L30" s="64">
        <f t="shared" si="4"/>
        <v>18.351178495289588</v>
      </c>
    </row>
    <row r="31" spans="1:12" ht="12" customHeight="1">
      <c r="A31" s="61">
        <v>1992</v>
      </c>
      <c r="B31" s="99">
        <v>255.214</v>
      </c>
      <c r="C31" s="65">
        <v>206</v>
      </c>
      <c r="D31" s="66">
        <v>213.061</v>
      </c>
      <c r="E31" s="62" t="s">
        <v>7</v>
      </c>
      <c r="F31" s="67">
        <f t="shared" si="0"/>
        <v>419.06100000000004</v>
      </c>
      <c r="G31" s="62">
        <v>15.796</v>
      </c>
      <c r="H31" s="62" t="s">
        <v>7</v>
      </c>
      <c r="I31" s="67">
        <f t="shared" si="1"/>
        <v>403.26500000000004</v>
      </c>
      <c r="J31" s="64">
        <f t="shared" si="2"/>
        <v>1.580105323375677</v>
      </c>
      <c r="K31" s="64">
        <f t="shared" si="3"/>
        <v>13.904926845705958</v>
      </c>
      <c r="L31" s="64">
        <f t="shared" si="4"/>
        <v>18.961263880508124</v>
      </c>
    </row>
    <row r="32" spans="1:12" ht="12" customHeight="1">
      <c r="A32" s="61">
        <v>1993</v>
      </c>
      <c r="B32" s="99">
        <v>258.679</v>
      </c>
      <c r="C32" s="65">
        <v>198.525</v>
      </c>
      <c r="D32" s="66">
        <v>277.491</v>
      </c>
      <c r="E32" s="62" t="s">
        <v>7</v>
      </c>
      <c r="F32" s="67">
        <f t="shared" si="0"/>
        <v>476.01599999999996</v>
      </c>
      <c r="G32" s="62">
        <v>10.958</v>
      </c>
      <c r="H32" s="62" t="s">
        <v>7</v>
      </c>
      <c r="I32" s="67">
        <f t="shared" si="1"/>
        <v>465.05799999999994</v>
      </c>
      <c r="J32" s="64">
        <f t="shared" si="2"/>
        <v>1.7978189184278583</v>
      </c>
      <c r="K32" s="64">
        <f t="shared" si="3"/>
        <v>15.820806482165155</v>
      </c>
      <c r="L32" s="64">
        <f t="shared" si="4"/>
        <v>21.5738270211343</v>
      </c>
    </row>
    <row r="33" spans="1:12" ht="12" customHeight="1">
      <c r="A33" s="61">
        <v>1994</v>
      </c>
      <c r="B33" s="99">
        <v>261.919</v>
      </c>
      <c r="C33" s="65">
        <v>225.5</v>
      </c>
      <c r="D33" s="66">
        <v>257.431</v>
      </c>
      <c r="E33" s="62" t="s">
        <v>7</v>
      </c>
      <c r="F33" s="67">
        <f t="shared" si="0"/>
        <v>482.931</v>
      </c>
      <c r="G33" s="62">
        <v>13.531999999999998</v>
      </c>
      <c r="H33" s="62" t="s">
        <v>7</v>
      </c>
      <c r="I33" s="67">
        <f t="shared" si="1"/>
        <v>469.399</v>
      </c>
      <c r="J33" s="64">
        <f t="shared" si="2"/>
        <v>1.7921532993024563</v>
      </c>
      <c r="K33" s="64">
        <f t="shared" si="3"/>
        <v>15.770949033861616</v>
      </c>
      <c r="L33" s="64">
        <f t="shared" si="4"/>
        <v>21.505839591629474</v>
      </c>
    </row>
    <row r="34" spans="1:12" ht="12" customHeight="1">
      <c r="A34" s="61">
        <v>1995</v>
      </c>
      <c r="B34" s="99">
        <v>265.044</v>
      </c>
      <c r="C34" s="65">
        <v>211.33333333333334</v>
      </c>
      <c r="D34" s="66">
        <v>226.62</v>
      </c>
      <c r="E34" s="62" t="s">
        <v>7</v>
      </c>
      <c r="F34" s="67">
        <f t="shared" si="0"/>
        <v>437.9533333333334</v>
      </c>
      <c r="G34" s="62">
        <v>16.088</v>
      </c>
      <c r="H34" s="62" t="s">
        <v>7</v>
      </c>
      <c r="I34" s="67">
        <f t="shared" si="1"/>
        <v>421.86533333333335</v>
      </c>
      <c r="J34" s="64">
        <f t="shared" si="2"/>
        <v>1.5916803750823765</v>
      </c>
      <c r="K34" s="64">
        <f t="shared" si="3"/>
        <v>14.006787300724914</v>
      </c>
      <c r="L34" s="64">
        <f t="shared" si="4"/>
        <v>19.10016450098852</v>
      </c>
    </row>
    <row r="35" spans="1:12" ht="12" customHeight="1">
      <c r="A35" s="52">
        <v>1996</v>
      </c>
      <c r="B35" s="98">
        <v>268.151</v>
      </c>
      <c r="C35" s="58">
        <v>181.9333333333333</v>
      </c>
      <c r="D35" s="56">
        <v>291.245</v>
      </c>
      <c r="E35" s="53" t="s">
        <v>7</v>
      </c>
      <c r="F35" s="57">
        <f t="shared" si="0"/>
        <v>473.1783333333333</v>
      </c>
      <c r="G35" s="53">
        <v>13.747</v>
      </c>
      <c r="H35" s="53" t="s">
        <v>7</v>
      </c>
      <c r="I35" s="57">
        <f t="shared" si="1"/>
        <v>459.43133333333327</v>
      </c>
      <c r="J35" s="55">
        <f t="shared" si="2"/>
        <v>1.7133306731406306</v>
      </c>
      <c r="K35" s="55">
        <f t="shared" si="3"/>
        <v>15.07730992363755</v>
      </c>
      <c r="L35" s="55">
        <f t="shared" si="4"/>
        <v>20.559968077687568</v>
      </c>
    </row>
    <row r="36" spans="1:12" ht="12" customHeight="1">
      <c r="A36" s="52">
        <v>1997</v>
      </c>
      <c r="B36" s="98">
        <v>271.36</v>
      </c>
      <c r="C36" s="58">
        <v>178.75833333333333</v>
      </c>
      <c r="D36" s="59">
        <v>253.85</v>
      </c>
      <c r="E36" s="53" t="s">
        <v>7</v>
      </c>
      <c r="F36" s="57">
        <f t="shared" si="0"/>
        <v>432.60833333333335</v>
      </c>
      <c r="G36" s="53">
        <v>10.221</v>
      </c>
      <c r="H36" s="53" t="s">
        <v>7</v>
      </c>
      <c r="I36" s="57">
        <f t="shared" si="1"/>
        <v>422.38733333333334</v>
      </c>
      <c r="J36" s="55">
        <f t="shared" si="2"/>
        <v>1.556557095125786</v>
      </c>
      <c r="K36" s="55">
        <f t="shared" si="3"/>
        <v>13.69770243710692</v>
      </c>
      <c r="L36" s="55">
        <f t="shared" si="4"/>
        <v>18.678685141509433</v>
      </c>
    </row>
    <row r="37" spans="1:12" ht="12" customHeight="1">
      <c r="A37" s="52">
        <v>1998</v>
      </c>
      <c r="B37" s="98">
        <v>274.626</v>
      </c>
      <c r="C37" s="58">
        <v>207.1</v>
      </c>
      <c r="D37" s="56">
        <v>299.81846</v>
      </c>
      <c r="E37" s="53" t="s">
        <v>7</v>
      </c>
      <c r="F37" s="57">
        <f t="shared" si="0"/>
        <v>506.91846</v>
      </c>
      <c r="G37" s="53">
        <v>9.081018</v>
      </c>
      <c r="H37" s="53" t="s">
        <v>7</v>
      </c>
      <c r="I37" s="57">
        <f t="shared" si="1"/>
        <v>497.837442</v>
      </c>
      <c r="J37" s="55">
        <f t="shared" si="2"/>
        <v>1.8127833562736233</v>
      </c>
      <c r="K37" s="55">
        <f t="shared" si="3"/>
        <v>15.952493535207886</v>
      </c>
      <c r="L37" s="55">
        <f t="shared" si="4"/>
        <v>21.75340027528348</v>
      </c>
    </row>
    <row r="38" spans="1:12" ht="12" customHeight="1">
      <c r="A38" s="52">
        <v>1999</v>
      </c>
      <c r="B38" s="98">
        <v>277.79</v>
      </c>
      <c r="C38" s="58">
        <v>206.0666666666667</v>
      </c>
      <c r="D38" s="56">
        <v>303.337389</v>
      </c>
      <c r="E38" s="53" t="s">
        <v>7</v>
      </c>
      <c r="F38" s="57">
        <f aca="true" t="shared" si="5" ref="F38:F43">SUM(C38,D38,E38)</f>
        <v>509.40405566666664</v>
      </c>
      <c r="G38" s="53">
        <v>9.178276</v>
      </c>
      <c r="H38" s="53" t="s">
        <v>7</v>
      </c>
      <c r="I38" s="57">
        <f aca="true" t="shared" si="6" ref="I38:I43">F38-SUM(G38,H38)</f>
        <v>500.22577966666665</v>
      </c>
      <c r="J38" s="55">
        <f aca="true" t="shared" si="7" ref="J38:J43">I38/B38</f>
        <v>1.8007335745227209</v>
      </c>
      <c r="K38" s="55">
        <f t="shared" si="3"/>
        <v>15.846455455799944</v>
      </c>
      <c r="L38" s="55">
        <f aca="true" t="shared" si="8" ref="L38:L43">J38*12</f>
        <v>21.60880289427265</v>
      </c>
    </row>
    <row r="39" spans="1:12" ht="12" customHeight="1">
      <c r="A39" s="52">
        <v>2000</v>
      </c>
      <c r="B39" s="98">
        <v>280.976</v>
      </c>
      <c r="C39" s="58">
        <v>194.48333333333335</v>
      </c>
      <c r="D39" s="58">
        <v>318.12381899999997</v>
      </c>
      <c r="E39" s="53" t="s">
        <v>7</v>
      </c>
      <c r="F39" s="57">
        <f t="shared" si="5"/>
        <v>512.6071523333333</v>
      </c>
      <c r="G39" s="58">
        <v>6.994961</v>
      </c>
      <c r="H39" s="53" t="s">
        <v>7</v>
      </c>
      <c r="I39" s="57">
        <f t="shared" si="6"/>
        <v>505.61219133333327</v>
      </c>
      <c r="J39" s="55">
        <f t="shared" si="7"/>
        <v>1.7994853344532389</v>
      </c>
      <c r="K39" s="55">
        <f t="shared" si="3"/>
        <v>15.835470943188504</v>
      </c>
      <c r="L39" s="55">
        <f t="shared" si="8"/>
        <v>21.593824013438866</v>
      </c>
    </row>
    <row r="40" spans="1:12" ht="12" customHeight="1">
      <c r="A40" s="61">
        <v>2001</v>
      </c>
      <c r="B40" s="99">
        <v>283.920402</v>
      </c>
      <c r="C40" s="65">
        <v>162.04166666666666</v>
      </c>
      <c r="D40" s="65">
        <v>353.6577250000001</v>
      </c>
      <c r="E40" s="62" t="s">
        <v>7</v>
      </c>
      <c r="F40" s="67">
        <f t="shared" si="5"/>
        <v>515.6993916666668</v>
      </c>
      <c r="G40" s="65">
        <v>6.980391999999998</v>
      </c>
      <c r="H40" s="62" t="s">
        <v>7</v>
      </c>
      <c r="I40" s="67">
        <f t="shared" si="6"/>
        <v>508.7189996666668</v>
      </c>
      <c r="J40" s="64">
        <f t="shared" si="7"/>
        <v>1.7917662699937524</v>
      </c>
      <c r="K40" s="64">
        <f t="shared" si="3"/>
        <v>15.767543175945022</v>
      </c>
      <c r="L40" s="64">
        <f t="shared" si="8"/>
        <v>21.50119523992503</v>
      </c>
    </row>
    <row r="41" spans="1:12" ht="12" customHeight="1">
      <c r="A41" s="61">
        <v>2002</v>
      </c>
      <c r="B41" s="99">
        <v>286.78756</v>
      </c>
      <c r="C41" s="65">
        <v>123.27499999999999</v>
      </c>
      <c r="D41" s="65">
        <v>399.93768700000004</v>
      </c>
      <c r="E41" s="62" t="s">
        <v>7</v>
      </c>
      <c r="F41" s="67">
        <f t="shared" si="5"/>
        <v>523.2126870000001</v>
      </c>
      <c r="G41" s="65">
        <v>5.594465</v>
      </c>
      <c r="H41" s="62" t="s">
        <v>7</v>
      </c>
      <c r="I41" s="67">
        <f t="shared" si="6"/>
        <v>517.6182220000001</v>
      </c>
      <c r="J41" s="64">
        <f t="shared" si="7"/>
        <v>1.8048838031886743</v>
      </c>
      <c r="K41" s="64">
        <f t="shared" si="3"/>
        <v>15.882977468060334</v>
      </c>
      <c r="L41" s="64">
        <f t="shared" si="8"/>
        <v>21.658605638264092</v>
      </c>
    </row>
    <row r="42" spans="1:12" ht="12" customHeight="1">
      <c r="A42" s="61">
        <v>2003</v>
      </c>
      <c r="B42" s="99">
        <v>289.517581</v>
      </c>
      <c r="C42" s="65">
        <v>119.45833333333333</v>
      </c>
      <c r="D42" s="65">
        <v>449.5074160000001</v>
      </c>
      <c r="E42" s="62" t="s">
        <v>7</v>
      </c>
      <c r="F42" s="67">
        <f t="shared" si="5"/>
        <v>568.9657493333334</v>
      </c>
      <c r="G42" s="65">
        <v>5.746288</v>
      </c>
      <c r="H42" s="62" t="s">
        <v>7</v>
      </c>
      <c r="I42" s="67">
        <f t="shared" si="6"/>
        <v>563.2194613333334</v>
      </c>
      <c r="J42" s="64">
        <f t="shared" si="7"/>
        <v>1.9453722270957126</v>
      </c>
      <c r="K42" s="64">
        <f aca="true" t="shared" si="9" ref="K42:K47">J42*8.8</f>
        <v>17.11927559844227</v>
      </c>
      <c r="L42" s="64">
        <f t="shared" si="8"/>
        <v>23.34446672514855</v>
      </c>
    </row>
    <row r="43" spans="1:12" ht="12" customHeight="1">
      <c r="A43" s="61">
        <v>2004</v>
      </c>
      <c r="B43" s="99">
        <v>292.19189</v>
      </c>
      <c r="C43" s="65">
        <v>155.83333333333334</v>
      </c>
      <c r="D43" s="65">
        <v>471.330226</v>
      </c>
      <c r="E43" s="62" t="s">
        <v>7</v>
      </c>
      <c r="F43" s="67">
        <f t="shared" si="5"/>
        <v>627.1635593333333</v>
      </c>
      <c r="G43" s="65">
        <v>5.824323000000001</v>
      </c>
      <c r="H43" s="62" t="s">
        <v>7</v>
      </c>
      <c r="I43" s="67">
        <f t="shared" si="6"/>
        <v>621.3392363333332</v>
      </c>
      <c r="J43" s="64">
        <f t="shared" si="7"/>
        <v>2.1264766668689306</v>
      </c>
      <c r="K43" s="64">
        <f t="shared" si="9"/>
        <v>18.71299466844659</v>
      </c>
      <c r="L43" s="64">
        <f t="shared" si="8"/>
        <v>25.51772000242717</v>
      </c>
    </row>
    <row r="44" spans="1:12" ht="12" customHeight="1">
      <c r="A44" s="61">
        <v>2005</v>
      </c>
      <c r="B44" s="99">
        <v>294.914085</v>
      </c>
      <c r="C44" s="65">
        <v>141.23333333333332</v>
      </c>
      <c r="D44" s="65">
        <v>418.055413</v>
      </c>
      <c r="E44" s="62" t="s">
        <v>7</v>
      </c>
      <c r="F44" s="67">
        <f>SUM(C44,D44,E44)</f>
        <v>559.2887463333333</v>
      </c>
      <c r="G44" s="65">
        <v>7.1395219999999995</v>
      </c>
      <c r="H44" s="62" t="s">
        <v>7</v>
      </c>
      <c r="I44" s="67">
        <f aca="true" t="shared" si="10" ref="I44:I49">F44-SUM(G44,H44)</f>
        <v>552.1492243333332</v>
      </c>
      <c r="J44" s="64">
        <f aca="true" t="shared" si="11" ref="J44:J49">I44/B44</f>
        <v>1.8722375512628813</v>
      </c>
      <c r="K44" s="64">
        <f t="shared" si="9"/>
        <v>16.475690451113355</v>
      </c>
      <c r="L44" s="64">
        <f aca="true" t="shared" si="12" ref="L44:L49">J44*12</f>
        <v>22.466850615154577</v>
      </c>
    </row>
    <row r="45" spans="1:12" ht="12" customHeight="1">
      <c r="A45" s="52">
        <v>2006</v>
      </c>
      <c r="B45" s="98">
        <v>297.646557</v>
      </c>
      <c r="C45" s="70">
        <v>129.18333333333334</v>
      </c>
      <c r="D45" s="70">
        <v>538.846047</v>
      </c>
      <c r="E45" s="71" t="s">
        <v>7</v>
      </c>
      <c r="F45" s="72">
        <f>SUM(C45,D45,E45)</f>
        <v>668.0293803333334</v>
      </c>
      <c r="G45" s="70">
        <v>7.574529000000001</v>
      </c>
      <c r="H45" s="53" t="s">
        <v>7</v>
      </c>
      <c r="I45" s="57">
        <f t="shared" si="10"/>
        <v>660.4548513333334</v>
      </c>
      <c r="J45" s="55">
        <f t="shared" si="11"/>
        <v>2.218923202035673</v>
      </c>
      <c r="K45" s="55">
        <f t="shared" si="9"/>
        <v>19.526524177913924</v>
      </c>
      <c r="L45" s="55">
        <f t="shared" si="12"/>
        <v>26.627078424428074</v>
      </c>
    </row>
    <row r="46" spans="1:12" ht="12" customHeight="1">
      <c r="A46" s="52">
        <v>2007</v>
      </c>
      <c r="B46" s="98">
        <v>300.574481</v>
      </c>
      <c r="C46" s="70">
        <v>104.77499999999999</v>
      </c>
      <c r="D46" s="70">
        <v>590.622752</v>
      </c>
      <c r="E46" s="71" t="s">
        <v>7</v>
      </c>
      <c r="F46" s="72">
        <f>SUM(C46,D46,E46)</f>
        <v>695.397752</v>
      </c>
      <c r="G46" s="70">
        <v>9.006884</v>
      </c>
      <c r="H46" s="53" t="s">
        <v>7</v>
      </c>
      <c r="I46" s="57">
        <f t="shared" si="10"/>
        <v>686.390868</v>
      </c>
      <c r="J46" s="55">
        <f t="shared" si="11"/>
        <v>2.283596617106028</v>
      </c>
      <c r="K46" s="55">
        <f t="shared" si="9"/>
        <v>20.095650230533046</v>
      </c>
      <c r="L46" s="55">
        <f t="shared" si="12"/>
        <v>27.403159405272334</v>
      </c>
    </row>
    <row r="47" spans="1:12" ht="12" customHeight="1">
      <c r="A47" s="52">
        <v>2008</v>
      </c>
      <c r="B47" s="98">
        <v>303.506469</v>
      </c>
      <c r="C47" s="70">
        <v>112.38333333333333</v>
      </c>
      <c r="D47" s="70">
        <v>534.7740599999998</v>
      </c>
      <c r="E47" s="71" t="s">
        <v>7</v>
      </c>
      <c r="F47" s="72">
        <f>SUM(C47,D47,E47)</f>
        <v>647.1573933333332</v>
      </c>
      <c r="G47" s="70">
        <v>8.043268</v>
      </c>
      <c r="H47" s="53" t="s">
        <v>7</v>
      </c>
      <c r="I47" s="57">
        <f t="shared" si="10"/>
        <v>639.1141253333332</v>
      </c>
      <c r="J47" s="55">
        <f t="shared" si="11"/>
        <v>2.1057677203359155</v>
      </c>
      <c r="K47" s="55">
        <f t="shared" si="9"/>
        <v>18.53075593895606</v>
      </c>
      <c r="L47" s="55">
        <f t="shared" si="12"/>
        <v>25.269212644030986</v>
      </c>
    </row>
    <row r="48" spans="1:12" ht="12" customHeight="1">
      <c r="A48" s="52">
        <v>2009</v>
      </c>
      <c r="B48" s="98">
        <v>306.207719</v>
      </c>
      <c r="C48" s="70">
        <v>115.78333333333335</v>
      </c>
      <c r="D48" s="70">
        <v>541.128735</v>
      </c>
      <c r="E48" s="71" t="s">
        <v>7</v>
      </c>
      <c r="F48" s="72">
        <f>SUM(C48,D48,E48)</f>
        <v>656.9120683333333</v>
      </c>
      <c r="G48" s="70">
        <v>15.538478000000005</v>
      </c>
      <c r="H48" s="53" t="s">
        <v>7</v>
      </c>
      <c r="I48" s="57">
        <f t="shared" si="10"/>
        <v>641.3735903333333</v>
      </c>
      <c r="J48" s="55">
        <f t="shared" si="11"/>
        <v>2.0945702885214765</v>
      </c>
      <c r="K48" s="55">
        <f aca="true" t="shared" si="13" ref="K48:K53">J48*8.8</f>
        <v>18.432218538988995</v>
      </c>
      <c r="L48" s="55">
        <f t="shared" si="12"/>
        <v>25.13484346225772</v>
      </c>
    </row>
    <row r="49" spans="1:12" ht="12" customHeight="1">
      <c r="A49" s="52">
        <v>2010</v>
      </c>
      <c r="B49" s="98">
        <v>308.833264</v>
      </c>
      <c r="C49" s="70">
        <v>105.49166666666667</v>
      </c>
      <c r="D49" s="70">
        <v>586.975806</v>
      </c>
      <c r="E49" s="71" t="s">
        <v>7</v>
      </c>
      <c r="F49" s="72">
        <v>692.4674726666667</v>
      </c>
      <c r="G49" s="70">
        <v>9.021510999999999</v>
      </c>
      <c r="H49" s="53" t="s">
        <v>7</v>
      </c>
      <c r="I49" s="57">
        <f t="shared" si="10"/>
        <v>683.4459616666667</v>
      </c>
      <c r="J49" s="55">
        <f t="shared" si="11"/>
        <v>2.21299335704546</v>
      </c>
      <c r="K49" s="55">
        <f t="shared" si="13"/>
        <v>19.474341542000047</v>
      </c>
      <c r="L49" s="55">
        <f t="shared" si="12"/>
        <v>26.55592028454552</v>
      </c>
    </row>
    <row r="50" spans="1:12" ht="12" customHeight="1">
      <c r="A50" s="117">
        <v>2011</v>
      </c>
      <c r="B50" s="116">
        <v>310.946962</v>
      </c>
      <c r="C50" s="115">
        <v>100.7</v>
      </c>
      <c r="D50" s="115">
        <v>446.71371795999994</v>
      </c>
      <c r="E50" s="118" t="s">
        <v>7</v>
      </c>
      <c r="F50" s="119">
        <v>547.41371796</v>
      </c>
      <c r="G50" s="115">
        <v>9.29366393</v>
      </c>
      <c r="H50" s="120" t="s">
        <v>7</v>
      </c>
      <c r="I50" s="121">
        <f aca="true" t="shared" si="14" ref="I50:I55">F50-SUM(G50,H50)</f>
        <v>538.12005403</v>
      </c>
      <c r="J50" s="122">
        <f aca="true" t="shared" si="15" ref="J50:J55">I50/B50</f>
        <v>1.7305846970455367</v>
      </c>
      <c r="K50" s="122">
        <f t="shared" si="13"/>
        <v>15.229145334000725</v>
      </c>
      <c r="L50" s="122">
        <f aca="true" t="shared" si="16" ref="L50:L55">J50*12</f>
        <v>20.767016364546443</v>
      </c>
    </row>
    <row r="51" spans="1:12" ht="12" customHeight="1">
      <c r="A51" s="117">
        <v>2012</v>
      </c>
      <c r="B51" s="116">
        <v>313.149997</v>
      </c>
      <c r="C51" s="115">
        <v>92.675</v>
      </c>
      <c r="D51" s="115">
        <v>507.71802047</v>
      </c>
      <c r="E51" s="118" t="s">
        <v>7</v>
      </c>
      <c r="F51" s="119">
        <v>600.39302047</v>
      </c>
      <c r="G51" s="115">
        <v>8.900495940000003</v>
      </c>
      <c r="H51" s="120" t="s">
        <v>7</v>
      </c>
      <c r="I51" s="121">
        <f t="shared" si="14"/>
        <v>591.49252453</v>
      </c>
      <c r="J51" s="122">
        <f t="shared" si="15"/>
        <v>1.8888472942568797</v>
      </c>
      <c r="K51" s="122">
        <f t="shared" si="13"/>
        <v>16.621856189460544</v>
      </c>
      <c r="L51" s="122">
        <f t="shared" si="16"/>
        <v>22.666167531082557</v>
      </c>
    </row>
    <row r="52" spans="1:12" ht="12" customHeight="1">
      <c r="A52" s="117">
        <v>2013</v>
      </c>
      <c r="B52" s="116">
        <v>315.335976</v>
      </c>
      <c r="C52" s="115">
        <v>127.575</v>
      </c>
      <c r="D52" s="115">
        <v>445.85424384</v>
      </c>
      <c r="E52" s="118" t="s">
        <v>7</v>
      </c>
      <c r="F52" s="119">
        <v>573.42924384</v>
      </c>
      <c r="G52" s="115">
        <v>9.602127600000001</v>
      </c>
      <c r="H52" s="120" t="s">
        <v>7</v>
      </c>
      <c r="I52" s="121">
        <f t="shared" si="14"/>
        <v>563.82711624</v>
      </c>
      <c r="J52" s="122">
        <f t="shared" si="15"/>
        <v>1.788020267754035</v>
      </c>
      <c r="K52" s="122">
        <f t="shared" si="13"/>
        <v>15.73457835623551</v>
      </c>
      <c r="L52" s="122">
        <f t="shared" si="16"/>
        <v>21.45624321304842</v>
      </c>
    </row>
    <row r="53" spans="1:12" ht="12" customHeight="1">
      <c r="A53" s="117">
        <v>2014</v>
      </c>
      <c r="B53" s="116">
        <v>317.519206</v>
      </c>
      <c r="C53" s="115">
        <v>126.75833333333333</v>
      </c>
      <c r="D53" s="115">
        <v>432.45488901000004</v>
      </c>
      <c r="E53" s="118" t="s">
        <v>7</v>
      </c>
      <c r="F53" s="119">
        <v>559.2132223433334</v>
      </c>
      <c r="G53" s="115">
        <v>11.027961269999999</v>
      </c>
      <c r="H53" s="120" t="s">
        <v>7</v>
      </c>
      <c r="I53" s="121">
        <f t="shared" si="14"/>
        <v>548.1852610733334</v>
      </c>
      <c r="J53" s="122">
        <f t="shared" si="15"/>
        <v>1.7264633153351152</v>
      </c>
      <c r="K53" s="122">
        <f t="shared" si="13"/>
        <v>15.192877174949015</v>
      </c>
      <c r="L53" s="122">
        <f t="shared" si="16"/>
        <v>20.717559784021383</v>
      </c>
    </row>
    <row r="54" spans="1:12" ht="12" customHeight="1">
      <c r="A54" s="117">
        <v>2015</v>
      </c>
      <c r="B54" s="116">
        <v>319.83219</v>
      </c>
      <c r="C54" s="115">
        <v>111.75</v>
      </c>
      <c r="D54" s="115">
        <v>504.2376201699999</v>
      </c>
      <c r="E54" s="118" t="s">
        <v>7</v>
      </c>
      <c r="F54" s="119">
        <v>615.9876201699999</v>
      </c>
      <c r="G54" s="115">
        <v>10.763190539999997</v>
      </c>
      <c r="H54" s="120" t="s">
        <v>7</v>
      </c>
      <c r="I54" s="121">
        <f t="shared" si="14"/>
        <v>605.2244296299999</v>
      </c>
      <c r="J54" s="122">
        <f t="shared" si="15"/>
        <v>1.892318686339858</v>
      </c>
      <c r="K54" s="122">
        <f>J54*8.8</f>
        <v>16.65240443979075</v>
      </c>
      <c r="L54" s="122">
        <f t="shared" si="16"/>
        <v>22.707824236078295</v>
      </c>
    </row>
    <row r="55" spans="1:12" ht="12" customHeight="1">
      <c r="A55" s="183">
        <v>2016</v>
      </c>
      <c r="B55" s="184">
        <v>322.114094</v>
      </c>
      <c r="C55" s="185">
        <v>111.83333333333333</v>
      </c>
      <c r="D55" s="185">
        <v>512.2088809200001</v>
      </c>
      <c r="E55" s="186" t="s">
        <v>7</v>
      </c>
      <c r="F55" s="187">
        <v>624.0422142533334</v>
      </c>
      <c r="G55" s="185">
        <v>11.84417963</v>
      </c>
      <c r="H55" s="188" t="s">
        <v>7</v>
      </c>
      <c r="I55" s="189">
        <f t="shared" si="14"/>
        <v>612.1980346233335</v>
      </c>
      <c r="J55" s="180">
        <f t="shared" si="15"/>
        <v>1.9005627075210605</v>
      </c>
      <c r="K55" s="180">
        <f>J55*8.8</f>
        <v>16.724951826185332</v>
      </c>
      <c r="L55" s="180">
        <f t="shared" si="16"/>
        <v>22.806752490252727</v>
      </c>
    </row>
    <row r="56" spans="1:12" ht="12" customHeight="1">
      <c r="A56" s="183">
        <v>2017</v>
      </c>
      <c r="B56" s="184">
        <v>324.296746</v>
      </c>
      <c r="C56" s="185">
        <v>116.23333333333333</v>
      </c>
      <c r="D56" s="185">
        <v>502.52091889999997</v>
      </c>
      <c r="E56" s="186" t="s">
        <v>7</v>
      </c>
      <c r="F56" s="187">
        <v>618.7542522333333</v>
      </c>
      <c r="G56" s="185">
        <v>14.192409099999999</v>
      </c>
      <c r="H56" s="188" t="s">
        <v>7</v>
      </c>
      <c r="I56" s="189">
        <f>F56-SUM(G56,H56)</f>
        <v>604.5618431333334</v>
      </c>
      <c r="J56" s="180">
        <f>I56/B56</f>
        <v>1.8642242038818773</v>
      </c>
      <c r="K56" s="180">
        <f>J56*8.8</f>
        <v>16.40517299416052</v>
      </c>
      <c r="L56" s="180">
        <f>J56*12</f>
        <v>22.37069044658253</v>
      </c>
    </row>
    <row r="57" spans="1:12" ht="12" customHeight="1">
      <c r="A57" s="183">
        <v>2018</v>
      </c>
      <c r="B57" s="184">
        <v>326.163263</v>
      </c>
      <c r="C57" s="185">
        <v>108.64433259004217</v>
      </c>
      <c r="D57" s="235">
        <v>507.03862187</v>
      </c>
      <c r="E57" s="186" t="s">
        <v>7</v>
      </c>
      <c r="F57" s="187">
        <v>615.6829544600422</v>
      </c>
      <c r="G57" s="235">
        <v>13.840514689999997</v>
      </c>
      <c r="H57" s="188" t="s">
        <v>7</v>
      </c>
      <c r="I57" s="189">
        <f>F57-SUM(G57,H57)</f>
        <v>601.8424397700422</v>
      </c>
      <c r="J57" s="180">
        <f>I57/B57</f>
        <v>1.8452183554775214</v>
      </c>
      <c r="K57" s="180">
        <f>J57*8.8</f>
        <v>16.23792152820219</v>
      </c>
      <c r="L57" s="180">
        <f>J57*12</f>
        <v>22.142620265730258</v>
      </c>
    </row>
    <row r="58" spans="1:12" ht="12" customHeight="1" thickBot="1">
      <c r="A58" s="166">
        <v>2019</v>
      </c>
      <c r="B58" s="167">
        <v>327.776541</v>
      </c>
      <c r="C58" s="170">
        <v>113.58375874157605</v>
      </c>
      <c r="D58" s="211">
        <v>451.7568408342692</v>
      </c>
      <c r="E58" s="171" t="s">
        <v>7</v>
      </c>
      <c r="F58" s="172">
        <v>565.3405995758453</v>
      </c>
      <c r="G58" s="211">
        <v>12.657741898827348</v>
      </c>
      <c r="H58" s="173" t="s">
        <v>7</v>
      </c>
      <c r="I58" s="168">
        <f>F58-SUM(G58,H58)</f>
        <v>552.682857677018</v>
      </c>
      <c r="J58" s="169">
        <f>I58/B58</f>
        <v>1.686157453461619</v>
      </c>
      <c r="K58" s="169">
        <f>J58*8.8</f>
        <v>14.838185590462249</v>
      </c>
      <c r="L58" s="169">
        <f>J58*12</f>
        <v>20.23388944153943</v>
      </c>
    </row>
    <row r="59" spans="1:12" ht="12" customHeight="1" thickTop="1">
      <c r="A59" s="372" t="s">
        <v>34</v>
      </c>
      <c r="B59" s="373"/>
      <c r="C59" s="373"/>
      <c r="D59" s="373"/>
      <c r="E59" s="373"/>
      <c r="F59" s="373"/>
      <c r="G59" s="373"/>
      <c r="H59" s="373"/>
      <c r="I59" s="373"/>
      <c r="J59" s="373"/>
      <c r="K59" s="373"/>
      <c r="L59" s="374"/>
    </row>
    <row r="60" spans="1:12" ht="12" customHeight="1">
      <c r="A60" s="376"/>
      <c r="B60" s="377"/>
      <c r="C60" s="377"/>
      <c r="D60" s="377"/>
      <c r="E60" s="377"/>
      <c r="F60" s="377"/>
      <c r="G60" s="377"/>
      <c r="H60" s="377"/>
      <c r="I60" s="377"/>
      <c r="J60" s="377"/>
      <c r="K60" s="377"/>
      <c r="L60" s="378"/>
    </row>
    <row r="61" spans="1:12" ht="12" customHeight="1">
      <c r="A61" s="334" t="s">
        <v>74</v>
      </c>
      <c r="B61" s="335"/>
      <c r="C61" s="335"/>
      <c r="D61" s="335"/>
      <c r="E61" s="335"/>
      <c r="F61" s="335"/>
      <c r="G61" s="335"/>
      <c r="H61" s="335"/>
      <c r="I61" s="335"/>
      <c r="J61" s="335"/>
      <c r="K61" s="335"/>
      <c r="L61" s="336"/>
    </row>
    <row r="62" spans="1:12" ht="12" customHeight="1">
      <c r="A62" s="337"/>
      <c r="B62" s="338"/>
      <c r="C62" s="338"/>
      <c r="D62" s="338"/>
      <c r="E62" s="338"/>
      <c r="F62" s="338"/>
      <c r="G62" s="338"/>
      <c r="H62" s="338"/>
      <c r="I62" s="338"/>
      <c r="J62" s="338"/>
      <c r="K62" s="338"/>
      <c r="L62" s="339"/>
    </row>
    <row r="63" spans="1:12" ht="12" customHeight="1">
      <c r="A63" s="375" t="s">
        <v>80</v>
      </c>
      <c r="B63" s="375"/>
      <c r="C63" s="375"/>
      <c r="D63" s="375"/>
      <c r="E63" s="375"/>
      <c r="F63" s="375"/>
      <c r="G63" s="375"/>
      <c r="H63" s="375"/>
      <c r="I63" s="375"/>
      <c r="J63" s="375"/>
      <c r="K63" s="375"/>
      <c r="L63" s="375"/>
    </row>
  </sheetData>
  <sheetProtection/>
  <mergeCells count="22">
    <mergeCell ref="A1:J1"/>
    <mergeCell ref="E3:E7"/>
    <mergeCell ref="F3:F7"/>
    <mergeCell ref="K8:L8"/>
    <mergeCell ref="C3:C7"/>
    <mergeCell ref="L5:L6"/>
    <mergeCell ref="K1:L1"/>
    <mergeCell ref="G3:G7"/>
    <mergeCell ref="A62:L62"/>
    <mergeCell ref="B2:B7"/>
    <mergeCell ref="I4:I7"/>
    <mergeCell ref="A59:L59"/>
    <mergeCell ref="A61:L61"/>
    <mergeCell ref="A63:L63"/>
    <mergeCell ref="A60:L60"/>
    <mergeCell ref="I2:L3"/>
    <mergeCell ref="A2:A7"/>
    <mergeCell ref="G2:H2"/>
    <mergeCell ref="H3:H7"/>
    <mergeCell ref="C8:I8"/>
    <mergeCell ref="J5:K7"/>
    <mergeCell ref="D3:D7"/>
  </mergeCells>
  <printOptions horizontalCentered="1" verticalCentered="1"/>
  <pageMargins left="0.75" right="0.75" top="0.56" bottom="0.75"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M63"/>
  <sheetViews>
    <sheetView showZeros="0" showOutlineSymbols="0" zoomScalePageLayoutView="0" workbookViewId="0" topLeftCell="A1">
      <pane ySplit="8" topLeftCell="A9" activePane="bottomLeft" state="frozen"/>
      <selection pane="topLeft" activeCell="A1" sqref="A1"/>
      <selection pane="bottomLeft" activeCell="A1" sqref="A1:J1"/>
    </sheetView>
  </sheetViews>
  <sheetFormatPr defaultColWidth="12.7109375" defaultRowHeight="12" customHeight="1"/>
  <cols>
    <col min="1" max="1" width="12.7109375" style="21" customWidth="1"/>
    <col min="2" max="2" width="12.7109375" style="22" customWidth="1"/>
    <col min="3" max="8" width="12.7109375" style="26" customWidth="1"/>
    <col min="9" max="9" width="11.140625" style="26" customWidth="1"/>
    <col min="10" max="10" width="16.00390625" style="27" customWidth="1"/>
    <col min="11" max="11" width="11.140625" style="27" customWidth="1"/>
    <col min="12" max="12" width="12.7109375" style="29" customWidth="1"/>
    <col min="13" max="16384" width="12.7109375" style="20" customWidth="1"/>
  </cols>
  <sheetData>
    <row r="1" spans="1:12" s="110" customFormat="1" ht="12" customHeight="1" thickBot="1">
      <c r="A1" s="388" t="s">
        <v>56</v>
      </c>
      <c r="B1" s="388"/>
      <c r="C1" s="388"/>
      <c r="D1" s="388"/>
      <c r="E1" s="388"/>
      <c r="F1" s="388"/>
      <c r="G1" s="388"/>
      <c r="H1" s="388"/>
      <c r="I1" s="388"/>
      <c r="J1" s="388"/>
      <c r="K1" s="257" t="s">
        <v>33</v>
      </c>
      <c r="L1" s="257"/>
    </row>
    <row r="2" spans="1:12" ht="12" customHeight="1" thickTop="1">
      <c r="A2" s="409" t="s">
        <v>29</v>
      </c>
      <c r="B2" s="412" t="s">
        <v>30</v>
      </c>
      <c r="C2" s="23" t="s">
        <v>0</v>
      </c>
      <c r="D2" s="94"/>
      <c r="E2" s="94"/>
      <c r="F2" s="94"/>
      <c r="G2" s="389" t="s">
        <v>55</v>
      </c>
      <c r="H2" s="390"/>
      <c r="I2" s="391" t="s">
        <v>57</v>
      </c>
      <c r="J2" s="392"/>
      <c r="K2" s="392"/>
      <c r="L2" s="392"/>
    </row>
    <row r="3" spans="1:12" ht="12" customHeight="1">
      <c r="A3" s="410"/>
      <c r="B3" s="413"/>
      <c r="C3" s="407" t="s">
        <v>4</v>
      </c>
      <c r="D3" s="385" t="s">
        <v>1</v>
      </c>
      <c r="E3" s="385" t="s">
        <v>19</v>
      </c>
      <c r="F3" s="407" t="s">
        <v>31</v>
      </c>
      <c r="G3" s="385" t="s">
        <v>3</v>
      </c>
      <c r="H3" s="382" t="s">
        <v>20</v>
      </c>
      <c r="I3" s="393"/>
      <c r="J3" s="394"/>
      <c r="K3" s="394"/>
      <c r="L3" s="394"/>
    </row>
    <row r="4" spans="1:12" ht="12" customHeight="1">
      <c r="A4" s="410"/>
      <c r="B4" s="413"/>
      <c r="C4" s="383"/>
      <c r="D4" s="383"/>
      <c r="E4" s="383"/>
      <c r="F4" s="383"/>
      <c r="G4" s="383"/>
      <c r="H4" s="383"/>
      <c r="I4" s="385" t="s">
        <v>2</v>
      </c>
      <c r="J4" s="25" t="s">
        <v>26</v>
      </c>
      <c r="K4" s="25"/>
      <c r="L4" s="24"/>
    </row>
    <row r="5" spans="1:12" ht="12" customHeight="1">
      <c r="A5" s="410"/>
      <c r="B5" s="413"/>
      <c r="C5" s="383"/>
      <c r="D5" s="383"/>
      <c r="E5" s="383"/>
      <c r="F5" s="383"/>
      <c r="G5" s="383"/>
      <c r="H5" s="383"/>
      <c r="I5" s="383"/>
      <c r="J5" s="401" t="s">
        <v>6</v>
      </c>
      <c r="K5" s="402"/>
      <c r="L5" s="386" t="s">
        <v>68</v>
      </c>
    </row>
    <row r="6" spans="1:12" ht="12" customHeight="1">
      <c r="A6" s="410"/>
      <c r="B6" s="413"/>
      <c r="C6" s="383"/>
      <c r="D6" s="383"/>
      <c r="E6" s="383"/>
      <c r="F6" s="383"/>
      <c r="G6" s="383"/>
      <c r="H6" s="383"/>
      <c r="I6" s="383"/>
      <c r="J6" s="403"/>
      <c r="K6" s="404"/>
      <c r="L6" s="387"/>
    </row>
    <row r="7" spans="1:12" ht="12" customHeight="1">
      <c r="A7" s="411"/>
      <c r="B7" s="414"/>
      <c r="C7" s="384"/>
      <c r="D7" s="384"/>
      <c r="E7" s="384"/>
      <c r="F7" s="384"/>
      <c r="G7" s="384"/>
      <c r="H7" s="384"/>
      <c r="I7" s="384"/>
      <c r="J7" s="405"/>
      <c r="K7" s="406"/>
      <c r="L7" s="159" t="s">
        <v>73</v>
      </c>
    </row>
    <row r="8" spans="1:13" ht="15" customHeight="1">
      <c r="A8" s="133"/>
      <c r="B8" s="134" t="s">
        <v>35</v>
      </c>
      <c r="C8" s="398" t="s">
        <v>38</v>
      </c>
      <c r="D8" s="399"/>
      <c r="E8" s="399"/>
      <c r="F8" s="399"/>
      <c r="G8" s="399"/>
      <c r="H8" s="399"/>
      <c r="I8" s="400"/>
      <c r="J8" s="243" t="s">
        <v>76</v>
      </c>
      <c r="K8" s="352" t="s">
        <v>79</v>
      </c>
      <c r="L8" s="353"/>
      <c r="M8" s="133"/>
    </row>
    <row r="9" spans="1:13" ht="12" customHeight="1">
      <c r="A9" s="73">
        <v>1970</v>
      </c>
      <c r="B9" s="155">
        <v>203.849</v>
      </c>
      <c r="C9" s="74">
        <v>44.29090909090909</v>
      </c>
      <c r="D9" s="75">
        <v>0.142808</v>
      </c>
      <c r="E9" s="75" t="s">
        <v>7</v>
      </c>
      <c r="F9" s="74">
        <f aca="true" t="shared" si="0" ref="F9:F37">SUM(C9,D9,E9)</f>
        <v>44.43371709090909</v>
      </c>
      <c r="G9" s="75" t="s">
        <v>7</v>
      </c>
      <c r="H9" s="75" t="s">
        <v>7</v>
      </c>
      <c r="I9" s="74">
        <f aca="true" t="shared" si="1" ref="I9:I37">F9-SUM(G9,H9)</f>
        <v>44.43371709090909</v>
      </c>
      <c r="J9" s="76">
        <f aca="true" t="shared" si="2" ref="J9:J37">I9/B9</f>
        <v>0.21797368194550423</v>
      </c>
      <c r="K9" s="77">
        <f>J9*8.9</f>
        <v>1.9399657693149877</v>
      </c>
      <c r="L9" s="77">
        <f>J9*11</f>
        <v>2.3977105014005464</v>
      </c>
      <c r="M9" s="28"/>
    </row>
    <row r="10" spans="1:13" ht="12" customHeight="1">
      <c r="A10" s="85">
        <v>1971</v>
      </c>
      <c r="B10" s="156">
        <v>206.46599999999998</v>
      </c>
      <c r="C10" s="86">
        <v>60.50909090909091</v>
      </c>
      <c r="D10" s="86">
        <v>1.6009559999999998</v>
      </c>
      <c r="E10" s="86" t="s">
        <v>7</v>
      </c>
      <c r="F10" s="86">
        <f t="shared" si="0"/>
        <v>62.110046909090904</v>
      </c>
      <c r="G10" s="86" t="s">
        <v>7</v>
      </c>
      <c r="H10" s="86" t="s">
        <v>7</v>
      </c>
      <c r="I10" s="86">
        <f t="shared" si="1"/>
        <v>62.110046909090904</v>
      </c>
      <c r="J10" s="87">
        <f t="shared" si="2"/>
        <v>0.3008245760032689</v>
      </c>
      <c r="K10" s="88">
        <f aca="true" t="shared" si="3" ref="K10:K46">J10*8.9</f>
        <v>2.677338726429093</v>
      </c>
      <c r="L10" s="88">
        <f aca="true" t="shared" si="4" ref="L10:L37">J10*11</f>
        <v>3.309070336035958</v>
      </c>
      <c r="M10" s="28"/>
    </row>
    <row r="11" spans="1:13" ht="12" customHeight="1">
      <c r="A11" s="85">
        <v>1972</v>
      </c>
      <c r="B11" s="156">
        <v>208.917</v>
      </c>
      <c r="C11" s="86">
        <v>37.47272727272727</v>
      </c>
      <c r="D11" s="86">
        <v>2.2957020000000004</v>
      </c>
      <c r="E11" s="86" t="s">
        <v>7</v>
      </c>
      <c r="F11" s="86">
        <f t="shared" si="0"/>
        <v>39.76842927272727</v>
      </c>
      <c r="G11" s="86" t="s">
        <v>7</v>
      </c>
      <c r="H11" s="86" t="s">
        <v>7</v>
      </c>
      <c r="I11" s="86">
        <f t="shared" si="1"/>
        <v>39.76842927272727</v>
      </c>
      <c r="J11" s="87">
        <f t="shared" si="2"/>
        <v>0.19035516148866424</v>
      </c>
      <c r="K11" s="88">
        <f t="shared" si="3"/>
        <v>1.6941609372491118</v>
      </c>
      <c r="L11" s="88">
        <f t="shared" si="4"/>
        <v>2.0939067763753068</v>
      </c>
      <c r="M11" s="28"/>
    </row>
    <row r="12" spans="1:13" ht="12" customHeight="1">
      <c r="A12" s="85">
        <v>1973</v>
      </c>
      <c r="B12" s="156">
        <v>210.985</v>
      </c>
      <c r="C12" s="86">
        <v>33.945454545454545</v>
      </c>
      <c r="D12" s="86">
        <v>16.617147</v>
      </c>
      <c r="E12" s="86" t="s">
        <v>7</v>
      </c>
      <c r="F12" s="86">
        <f t="shared" si="0"/>
        <v>50.56260154545454</v>
      </c>
      <c r="G12" s="86" t="s">
        <v>7</v>
      </c>
      <c r="H12" s="86" t="s">
        <v>7</v>
      </c>
      <c r="I12" s="86">
        <f t="shared" si="1"/>
        <v>50.56260154545454</v>
      </c>
      <c r="J12" s="87">
        <f t="shared" si="2"/>
        <v>0.2396502194253361</v>
      </c>
      <c r="K12" s="88">
        <f t="shared" si="3"/>
        <v>2.1328869528854915</v>
      </c>
      <c r="L12" s="88">
        <f t="shared" si="4"/>
        <v>2.636152413678697</v>
      </c>
      <c r="M12" s="28"/>
    </row>
    <row r="13" spans="1:13" ht="12" customHeight="1">
      <c r="A13" s="85">
        <v>1974</v>
      </c>
      <c r="B13" s="156">
        <v>212.932</v>
      </c>
      <c r="C13" s="86">
        <v>45.92727272727273</v>
      </c>
      <c r="D13" s="86">
        <v>8.433419</v>
      </c>
      <c r="E13" s="86" t="s">
        <v>7</v>
      </c>
      <c r="F13" s="86">
        <f t="shared" si="0"/>
        <v>54.36069172727273</v>
      </c>
      <c r="G13" s="86" t="s">
        <v>7</v>
      </c>
      <c r="H13" s="86" t="s">
        <v>7</v>
      </c>
      <c r="I13" s="86">
        <f t="shared" si="1"/>
        <v>54.36069172727273</v>
      </c>
      <c r="J13" s="87">
        <f t="shared" si="2"/>
        <v>0.2552960181056522</v>
      </c>
      <c r="K13" s="88">
        <f t="shared" si="3"/>
        <v>2.2721345611403048</v>
      </c>
      <c r="L13" s="88">
        <f t="shared" si="4"/>
        <v>2.8082561991621744</v>
      </c>
      <c r="M13" s="28"/>
    </row>
    <row r="14" spans="1:13" ht="12" customHeight="1">
      <c r="A14" s="85">
        <v>1975</v>
      </c>
      <c r="B14" s="156">
        <v>214.931</v>
      </c>
      <c r="C14" s="86">
        <v>48.527272727272724</v>
      </c>
      <c r="D14" s="86">
        <v>0.994577</v>
      </c>
      <c r="E14" s="86" t="s">
        <v>7</v>
      </c>
      <c r="F14" s="86">
        <f t="shared" si="0"/>
        <v>49.52184972727272</v>
      </c>
      <c r="G14" s="86" t="s">
        <v>7</v>
      </c>
      <c r="H14" s="86" t="s">
        <v>7</v>
      </c>
      <c r="I14" s="86">
        <f t="shared" si="1"/>
        <v>49.52184972727272</v>
      </c>
      <c r="J14" s="87">
        <f t="shared" si="2"/>
        <v>0.23040812971266464</v>
      </c>
      <c r="K14" s="88">
        <f t="shared" si="3"/>
        <v>2.0506323544427154</v>
      </c>
      <c r="L14" s="88">
        <f t="shared" si="4"/>
        <v>2.534489426839311</v>
      </c>
      <c r="M14" s="28"/>
    </row>
    <row r="15" spans="1:13" ht="12" customHeight="1">
      <c r="A15" s="73">
        <v>1976</v>
      </c>
      <c r="B15" s="155">
        <v>217.095</v>
      </c>
      <c r="C15" s="75">
        <v>47.78181818181818</v>
      </c>
      <c r="D15" s="75">
        <v>0.5456</v>
      </c>
      <c r="E15" s="75" t="s">
        <v>7</v>
      </c>
      <c r="F15" s="75">
        <f t="shared" si="0"/>
        <v>48.32741818181818</v>
      </c>
      <c r="G15" s="75" t="s">
        <v>7</v>
      </c>
      <c r="H15" s="75" t="s">
        <v>7</v>
      </c>
      <c r="I15" s="75">
        <f t="shared" si="1"/>
        <v>48.32741818181818</v>
      </c>
      <c r="J15" s="78">
        <f t="shared" si="2"/>
        <v>0.22260954043998332</v>
      </c>
      <c r="K15" s="77">
        <f t="shared" si="3"/>
        <v>1.9812249099158517</v>
      </c>
      <c r="L15" s="77">
        <f t="shared" si="4"/>
        <v>2.4487049448398164</v>
      </c>
      <c r="M15" s="28"/>
    </row>
    <row r="16" spans="1:13" ht="12" customHeight="1">
      <c r="A16" s="73">
        <v>1977</v>
      </c>
      <c r="B16" s="155">
        <v>219.179</v>
      </c>
      <c r="C16" s="75">
        <v>37.74545454545454</v>
      </c>
      <c r="D16" s="75">
        <v>0.7482000000000001</v>
      </c>
      <c r="E16" s="75" t="s">
        <v>7</v>
      </c>
      <c r="F16" s="75">
        <f t="shared" si="0"/>
        <v>38.49365454545454</v>
      </c>
      <c r="G16" s="75" t="s">
        <v>7</v>
      </c>
      <c r="H16" s="75" t="s">
        <v>7</v>
      </c>
      <c r="I16" s="75">
        <f t="shared" si="1"/>
        <v>38.49365454545454</v>
      </c>
      <c r="J16" s="78">
        <f t="shared" si="2"/>
        <v>0.175626563427402</v>
      </c>
      <c r="K16" s="77">
        <f t="shared" si="3"/>
        <v>1.5630764145038778</v>
      </c>
      <c r="L16" s="77">
        <f t="shared" si="4"/>
        <v>1.9318921977014218</v>
      </c>
      <c r="M16" s="28"/>
    </row>
    <row r="17" spans="1:13" ht="12" customHeight="1">
      <c r="A17" s="73">
        <v>1978</v>
      </c>
      <c r="B17" s="155">
        <v>221.47699999999998</v>
      </c>
      <c r="C17" s="75">
        <v>70.87272727272727</v>
      </c>
      <c r="D17" s="75">
        <v>0.7243598982000001</v>
      </c>
      <c r="E17" s="75" t="s">
        <v>7</v>
      </c>
      <c r="F17" s="75">
        <f t="shared" si="0"/>
        <v>71.59708717092728</v>
      </c>
      <c r="G17" s="75">
        <v>3.6130818117000003</v>
      </c>
      <c r="H17" s="75" t="s">
        <v>7</v>
      </c>
      <c r="I17" s="75">
        <f t="shared" si="1"/>
        <v>67.98400535922728</v>
      </c>
      <c r="J17" s="78">
        <f t="shared" si="2"/>
        <v>0.3069574057767953</v>
      </c>
      <c r="K17" s="77">
        <f t="shared" si="3"/>
        <v>2.7319209114134786</v>
      </c>
      <c r="L17" s="77">
        <f t="shared" si="4"/>
        <v>3.3765314635447483</v>
      </c>
      <c r="M17" s="28"/>
    </row>
    <row r="18" spans="1:13" ht="12" customHeight="1">
      <c r="A18" s="73">
        <v>1979</v>
      </c>
      <c r="B18" s="155">
        <v>223.865</v>
      </c>
      <c r="C18" s="75">
        <v>55.709090909090904</v>
      </c>
      <c r="D18" s="75">
        <v>0.8350480081</v>
      </c>
      <c r="E18" s="75" t="s">
        <v>7</v>
      </c>
      <c r="F18" s="75">
        <f t="shared" si="0"/>
        <v>56.54413891719091</v>
      </c>
      <c r="G18" s="75">
        <v>4.501492584</v>
      </c>
      <c r="H18" s="75" t="s">
        <v>7</v>
      </c>
      <c r="I18" s="75">
        <f t="shared" si="1"/>
        <v>52.04264633319091</v>
      </c>
      <c r="J18" s="78">
        <f t="shared" si="2"/>
        <v>0.23247334926491817</v>
      </c>
      <c r="K18" s="77">
        <f t="shared" si="3"/>
        <v>2.0690128084577717</v>
      </c>
      <c r="L18" s="77">
        <f t="shared" si="4"/>
        <v>2.5572068419140996</v>
      </c>
      <c r="M18" s="28"/>
    </row>
    <row r="19" spans="1:13" ht="12" customHeight="1">
      <c r="A19" s="73">
        <v>1980</v>
      </c>
      <c r="B19" s="155">
        <v>226.451</v>
      </c>
      <c r="C19" s="75">
        <v>62.67272727272727</v>
      </c>
      <c r="D19" s="75">
        <v>1.0717990441200003</v>
      </c>
      <c r="E19" s="75" t="s">
        <v>7</v>
      </c>
      <c r="F19" s="75">
        <f t="shared" si="0"/>
        <v>63.74452631684727</v>
      </c>
      <c r="G19" s="75">
        <v>7.149</v>
      </c>
      <c r="H19" s="75" t="s">
        <v>7</v>
      </c>
      <c r="I19" s="75">
        <f t="shared" si="1"/>
        <v>56.59552631684727</v>
      </c>
      <c r="J19" s="78">
        <f t="shared" si="2"/>
        <v>0.24992394079446445</v>
      </c>
      <c r="K19" s="77">
        <f t="shared" si="3"/>
        <v>2.2243230730707335</v>
      </c>
      <c r="L19" s="77">
        <f t="shared" si="4"/>
        <v>2.749163348739109</v>
      </c>
      <c r="M19" s="28"/>
    </row>
    <row r="20" spans="1:12" ht="12" customHeight="1">
      <c r="A20" s="85">
        <v>1981</v>
      </c>
      <c r="B20" s="156">
        <v>228.937</v>
      </c>
      <c r="C20" s="86">
        <v>60.74545454545455</v>
      </c>
      <c r="D20" s="86">
        <v>1.78228990707</v>
      </c>
      <c r="E20" s="86" t="s">
        <v>7</v>
      </c>
      <c r="F20" s="86">
        <f t="shared" si="0"/>
        <v>62.52774445252455</v>
      </c>
      <c r="G20" s="86">
        <v>7.934</v>
      </c>
      <c r="H20" s="86" t="s">
        <v>7</v>
      </c>
      <c r="I20" s="86">
        <f t="shared" si="1"/>
        <v>54.593744452524554</v>
      </c>
      <c r="J20" s="87">
        <f t="shared" si="2"/>
        <v>0.23846623504511963</v>
      </c>
      <c r="K20" s="88">
        <f t="shared" si="3"/>
        <v>2.1223494919015646</v>
      </c>
      <c r="L20" s="88">
        <f t="shared" si="4"/>
        <v>2.623128585496316</v>
      </c>
    </row>
    <row r="21" spans="1:12" ht="12" customHeight="1">
      <c r="A21" s="85">
        <v>1982</v>
      </c>
      <c r="B21" s="156">
        <v>231.157</v>
      </c>
      <c r="C21" s="86">
        <v>63.290909090909096</v>
      </c>
      <c r="D21" s="86">
        <v>1.70826888465</v>
      </c>
      <c r="E21" s="86" t="s">
        <v>7</v>
      </c>
      <c r="F21" s="86">
        <f t="shared" si="0"/>
        <v>64.99917797555909</v>
      </c>
      <c r="G21" s="86">
        <v>9.696</v>
      </c>
      <c r="H21" s="86" t="s">
        <v>7</v>
      </c>
      <c r="I21" s="86">
        <f t="shared" si="1"/>
        <v>55.303177975559095</v>
      </c>
      <c r="J21" s="87">
        <f t="shared" si="2"/>
        <v>0.23924509305605754</v>
      </c>
      <c r="K21" s="88">
        <f t="shared" si="3"/>
        <v>2.1292813281989122</v>
      </c>
      <c r="L21" s="88">
        <f t="shared" si="4"/>
        <v>2.631696023616633</v>
      </c>
    </row>
    <row r="22" spans="1:12" ht="12" customHeight="1">
      <c r="A22" s="85">
        <v>1983</v>
      </c>
      <c r="B22" s="156">
        <v>233.322</v>
      </c>
      <c r="C22" s="86">
        <v>81.16363636363636</v>
      </c>
      <c r="D22" s="86">
        <v>6.14990007079</v>
      </c>
      <c r="E22" s="86" t="s">
        <v>7</v>
      </c>
      <c r="F22" s="86">
        <f t="shared" si="0"/>
        <v>87.31353643442635</v>
      </c>
      <c r="G22" s="86">
        <v>9.258</v>
      </c>
      <c r="H22" s="86" t="s">
        <v>7</v>
      </c>
      <c r="I22" s="86">
        <f t="shared" si="1"/>
        <v>78.05553643442636</v>
      </c>
      <c r="J22" s="87">
        <f t="shared" si="2"/>
        <v>0.3345399766606936</v>
      </c>
      <c r="K22" s="88">
        <f t="shared" si="3"/>
        <v>2.9774057922801735</v>
      </c>
      <c r="L22" s="88">
        <f t="shared" si="4"/>
        <v>3.6799397432676297</v>
      </c>
    </row>
    <row r="23" spans="1:12" ht="12" customHeight="1">
      <c r="A23" s="85">
        <v>1984</v>
      </c>
      <c r="B23" s="156">
        <v>235.385</v>
      </c>
      <c r="C23" s="86">
        <v>68.41818181818182</v>
      </c>
      <c r="D23" s="86">
        <v>7.300871493280002</v>
      </c>
      <c r="E23" s="86" t="s">
        <v>7</v>
      </c>
      <c r="F23" s="86">
        <f t="shared" si="0"/>
        <v>75.71905331146182</v>
      </c>
      <c r="G23" s="86">
        <v>7.915</v>
      </c>
      <c r="H23" s="86" t="s">
        <v>7</v>
      </c>
      <c r="I23" s="86">
        <f t="shared" si="1"/>
        <v>67.80405331146181</v>
      </c>
      <c r="J23" s="87">
        <f t="shared" si="2"/>
        <v>0.288055964957248</v>
      </c>
      <c r="K23" s="88">
        <f t="shared" si="3"/>
        <v>2.5636980881195073</v>
      </c>
      <c r="L23" s="88">
        <f t="shared" si="4"/>
        <v>3.168615614529728</v>
      </c>
    </row>
    <row r="24" spans="1:12" ht="12" customHeight="1">
      <c r="A24" s="85">
        <v>1985</v>
      </c>
      <c r="B24" s="156">
        <v>237.468</v>
      </c>
      <c r="C24" s="86">
        <v>53.90909090909091</v>
      </c>
      <c r="D24" s="86">
        <v>7.472160682920001</v>
      </c>
      <c r="E24" s="86" t="s">
        <v>7</v>
      </c>
      <c r="F24" s="86">
        <f t="shared" si="0"/>
        <v>61.381251592010905</v>
      </c>
      <c r="G24" s="86">
        <v>6.079</v>
      </c>
      <c r="H24" s="86" t="s">
        <v>7</v>
      </c>
      <c r="I24" s="86">
        <f t="shared" si="1"/>
        <v>55.302251592010904</v>
      </c>
      <c r="J24" s="87">
        <f t="shared" si="2"/>
        <v>0.23288296356566318</v>
      </c>
      <c r="K24" s="88">
        <f t="shared" si="3"/>
        <v>2.0726583757344024</v>
      </c>
      <c r="L24" s="88">
        <f t="shared" si="4"/>
        <v>2.561712599222295</v>
      </c>
    </row>
    <row r="25" spans="1:12" ht="12" customHeight="1">
      <c r="A25" s="73">
        <v>1986</v>
      </c>
      <c r="B25" s="155">
        <v>239.638</v>
      </c>
      <c r="C25" s="75">
        <v>56.345454545454544</v>
      </c>
      <c r="D25" s="75">
        <v>6.2332727855500005</v>
      </c>
      <c r="E25" s="75" t="s">
        <v>7</v>
      </c>
      <c r="F25" s="75">
        <f t="shared" si="0"/>
        <v>62.57872733100454</v>
      </c>
      <c r="G25" s="75">
        <v>9.47</v>
      </c>
      <c r="H25" s="75" t="s">
        <v>7</v>
      </c>
      <c r="I25" s="75">
        <f t="shared" si="1"/>
        <v>53.108727331004545</v>
      </c>
      <c r="J25" s="78">
        <f t="shared" si="2"/>
        <v>0.22162064168038684</v>
      </c>
      <c r="K25" s="77">
        <f t="shared" si="3"/>
        <v>1.972423710955443</v>
      </c>
      <c r="L25" s="77">
        <f t="shared" si="4"/>
        <v>2.437827058484255</v>
      </c>
    </row>
    <row r="26" spans="1:12" ht="12" customHeight="1">
      <c r="A26" s="73">
        <v>1987</v>
      </c>
      <c r="B26" s="155">
        <v>241.784</v>
      </c>
      <c r="C26" s="75">
        <v>74.76727272727273</v>
      </c>
      <c r="D26" s="75">
        <v>7.8717738185899995</v>
      </c>
      <c r="E26" s="75" t="s">
        <v>7</v>
      </c>
      <c r="F26" s="75">
        <f t="shared" si="0"/>
        <v>82.63904654586273</v>
      </c>
      <c r="G26" s="75">
        <v>9.448</v>
      </c>
      <c r="H26" s="75" t="s">
        <v>7</v>
      </c>
      <c r="I26" s="75">
        <f t="shared" si="1"/>
        <v>73.19104654586272</v>
      </c>
      <c r="J26" s="78">
        <f t="shared" si="2"/>
        <v>0.3027125307955147</v>
      </c>
      <c r="K26" s="77">
        <f t="shared" si="3"/>
        <v>2.694141524080081</v>
      </c>
      <c r="L26" s="77">
        <f t="shared" si="4"/>
        <v>3.3298378387506617</v>
      </c>
    </row>
    <row r="27" spans="1:12" ht="12" customHeight="1">
      <c r="A27" s="73">
        <v>1988</v>
      </c>
      <c r="B27" s="155">
        <v>243.981</v>
      </c>
      <c r="C27" s="75">
        <v>63.940000000000005</v>
      </c>
      <c r="D27" s="75">
        <v>15.790306098880002</v>
      </c>
      <c r="E27" s="75" t="s">
        <v>7</v>
      </c>
      <c r="F27" s="75">
        <f t="shared" si="0"/>
        <v>79.73030609888</v>
      </c>
      <c r="G27" s="75">
        <v>14.193</v>
      </c>
      <c r="H27" s="75" t="s">
        <v>7</v>
      </c>
      <c r="I27" s="75">
        <f t="shared" si="1"/>
        <v>65.53730609888001</v>
      </c>
      <c r="J27" s="78">
        <f t="shared" si="2"/>
        <v>0.26861643365212867</v>
      </c>
      <c r="K27" s="77">
        <f t="shared" si="3"/>
        <v>2.390686259503945</v>
      </c>
      <c r="L27" s="77">
        <f t="shared" si="4"/>
        <v>2.9547807701734152</v>
      </c>
    </row>
    <row r="28" spans="1:12" ht="12" customHeight="1">
      <c r="A28" s="73">
        <v>1989</v>
      </c>
      <c r="B28" s="155">
        <v>246.224</v>
      </c>
      <c r="C28" s="75">
        <v>70.68545454545455</v>
      </c>
      <c r="D28" s="75">
        <v>23.66023071277</v>
      </c>
      <c r="E28" s="75" t="s">
        <v>7</v>
      </c>
      <c r="F28" s="75">
        <f t="shared" si="0"/>
        <v>94.34568525822455</v>
      </c>
      <c r="G28" s="75">
        <v>18.865</v>
      </c>
      <c r="H28" s="75" t="s">
        <v>7</v>
      </c>
      <c r="I28" s="75">
        <f t="shared" si="1"/>
        <v>75.48068525822455</v>
      </c>
      <c r="J28" s="78">
        <f t="shared" si="2"/>
        <v>0.3065529162803973</v>
      </c>
      <c r="K28" s="77">
        <f t="shared" si="3"/>
        <v>2.7283209548955365</v>
      </c>
      <c r="L28" s="77">
        <f t="shared" si="4"/>
        <v>3.3720820790843704</v>
      </c>
    </row>
    <row r="29" spans="1:12" ht="12" customHeight="1">
      <c r="A29" s="73">
        <v>1990</v>
      </c>
      <c r="B29" s="155">
        <v>248.659</v>
      </c>
      <c r="C29" s="79">
        <v>59.221818181818186</v>
      </c>
      <c r="D29" s="79">
        <v>26.2832912132</v>
      </c>
      <c r="E29" s="79" t="s">
        <v>7</v>
      </c>
      <c r="F29" s="79">
        <f t="shared" si="0"/>
        <v>85.50510939501818</v>
      </c>
      <c r="G29" s="79">
        <v>14.9064070268</v>
      </c>
      <c r="H29" s="79" t="s">
        <v>7</v>
      </c>
      <c r="I29" s="79">
        <f t="shared" si="1"/>
        <v>70.59870236821818</v>
      </c>
      <c r="J29" s="80">
        <f t="shared" si="2"/>
        <v>0.2839177442530461</v>
      </c>
      <c r="K29" s="77">
        <f t="shared" si="3"/>
        <v>2.5268679238521106</v>
      </c>
      <c r="L29" s="77">
        <f t="shared" si="4"/>
        <v>3.123095186783507</v>
      </c>
    </row>
    <row r="30" spans="1:12" ht="12" customHeight="1">
      <c r="A30" s="85">
        <v>1991</v>
      </c>
      <c r="B30" s="156">
        <v>251.889</v>
      </c>
      <c r="C30" s="89">
        <v>75.19090909090909</v>
      </c>
      <c r="D30" s="89">
        <v>33.2096697156</v>
      </c>
      <c r="E30" s="86" t="s">
        <v>7</v>
      </c>
      <c r="F30" s="90">
        <f t="shared" si="0"/>
        <v>108.40057880650909</v>
      </c>
      <c r="G30" s="86">
        <v>18.684647805199997</v>
      </c>
      <c r="H30" s="86" t="s">
        <v>7</v>
      </c>
      <c r="I30" s="89">
        <f t="shared" si="1"/>
        <v>89.71593100130909</v>
      </c>
      <c r="J30" s="91">
        <f t="shared" si="2"/>
        <v>0.3561724847107618</v>
      </c>
      <c r="K30" s="88">
        <f t="shared" si="3"/>
        <v>3.16993511392578</v>
      </c>
      <c r="L30" s="88">
        <f t="shared" si="4"/>
        <v>3.91789733181838</v>
      </c>
    </row>
    <row r="31" spans="1:12" ht="12" customHeight="1">
      <c r="A31" s="85">
        <v>1992</v>
      </c>
      <c r="B31" s="156">
        <v>255.214</v>
      </c>
      <c r="C31" s="92">
        <v>73.54</v>
      </c>
      <c r="D31" s="89">
        <v>46.765988101199994</v>
      </c>
      <c r="E31" s="86" t="s">
        <v>7</v>
      </c>
      <c r="F31" s="90">
        <f t="shared" si="0"/>
        <v>120.3059881012</v>
      </c>
      <c r="G31" s="86">
        <v>22.610217308</v>
      </c>
      <c r="H31" s="86" t="s">
        <v>7</v>
      </c>
      <c r="I31" s="90">
        <f t="shared" si="1"/>
        <v>97.6957707932</v>
      </c>
      <c r="J31" s="88">
        <f t="shared" si="2"/>
        <v>0.3827994185005525</v>
      </c>
      <c r="K31" s="88">
        <f t="shared" si="3"/>
        <v>3.4069148246549172</v>
      </c>
      <c r="L31" s="88">
        <f t="shared" si="4"/>
        <v>4.210793603506078</v>
      </c>
    </row>
    <row r="32" spans="1:12" ht="12" customHeight="1">
      <c r="A32" s="85">
        <v>1993</v>
      </c>
      <c r="B32" s="156">
        <v>258.679</v>
      </c>
      <c r="C32" s="92">
        <v>84.75818181818182</v>
      </c>
      <c r="D32" s="89">
        <v>24.6210153204</v>
      </c>
      <c r="E32" s="86" t="s">
        <v>7</v>
      </c>
      <c r="F32" s="90">
        <f t="shared" si="0"/>
        <v>109.37919713858183</v>
      </c>
      <c r="G32" s="86">
        <v>18.77338318</v>
      </c>
      <c r="H32" s="86" t="s">
        <v>7</v>
      </c>
      <c r="I32" s="90">
        <f t="shared" si="1"/>
        <v>90.60581395858183</v>
      </c>
      <c r="J32" s="88">
        <f t="shared" si="2"/>
        <v>0.3502635078942699</v>
      </c>
      <c r="K32" s="88">
        <f t="shared" si="3"/>
        <v>3.1173452202590024</v>
      </c>
      <c r="L32" s="88">
        <f t="shared" si="4"/>
        <v>3.852898586836969</v>
      </c>
    </row>
    <row r="33" spans="1:12" ht="12" customHeight="1">
      <c r="A33" s="85">
        <v>1994</v>
      </c>
      <c r="B33" s="156">
        <v>261.919</v>
      </c>
      <c r="C33" s="92">
        <v>76.51272727272728</v>
      </c>
      <c r="D33" s="89">
        <v>16.9651622123</v>
      </c>
      <c r="E33" s="86" t="s">
        <v>7</v>
      </c>
      <c r="F33" s="90">
        <f t="shared" si="0"/>
        <v>93.47788948502728</v>
      </c>
      <c r="G33" s="86">
        <v>17.721109193100002</v>
      </c>
      <c r="H33" s="86" t="s">
        <v>7</v>
      </c>
      <c r="I33" s="90">
        <f t="shared" si="1"/>
        <v>75.75678029192727</v>
      </c>
      <c r="J33" s="88">
        <f t="shared" si="2"/>
        <v>0.2892374371157773</v>
      </c>
      <c r="K33" s="88">
        <f t="shared" si="3"/>
        <v>2.5742131903304184</v>
      </c>
      <c r="L33" s="88">
        <f t="shared" si="4"/>
        <v>3.1816118082735505</v>
      </c>
    </row>
    <row r="34" spans="1:12" ht="12" customHeight="1">
      <c r="A34" s="85">
        <v>1995</v>
      </c>
      <c r="B34" s="156">
        <v>265.044</v>
      </c>
      <c r="C34" s="92">
        <v>90.65636363636364</v>
      </c>
      <c r="D34" s="89">
        <v>49.339</v>
      </c>
      <c r="E34" s="86" t="s">
        <v>7</v>
      </c>
      <c r="F34" s="90">
        <f t="shared" si="0"/>
        <v>139.99536363636363</v>
      </c>
      <c r="G34" s="86">
        <v>19.578</v>
      </c>
      <c r="H34" s="86" t="s">
        <v>7</v>
      </c>
      <c r="I34" s="90">
        <f t="shared" si="1"/>
        <v>120.41736363636363</v>
      </c>
      <c r="J34" s="88">
        <f t="shared" si="2"/>
        <v>0.45432970992123434</v>
      </c>
      <c r="K34" s="88">
        <f t="shared" si="3"/>
        <v>4.043534418298986</v>
      </c>
      <c r="L34" s="88">
        <f t="shared" si="4"/>
        <v>4.997626809133577</v>
      </c>
    </row>
    <row r="35" spans="1:12" ht="12" customHeight="1">
      <c r="A35" s="73">
        <v>1996</v>
      </c>
      <c r="B35" s="155">
        <v>268.151</v>
      </c>
      <c r="C35" s="82">
        <v>65.89999999999999</v>
      </c>
      <c r="D35" s="79">
        <v>59.924</v>
      </c>
      <c r="E35" s="75" t="s">
        <v>7</v>
      </c>
      <c r="F35" s="81">
        <f t="shared" si="0"/>
        <v>125.82399999999998</v>
      </c>
      <c r="G35" s="75">
        <v>23.911</v>
      </c>
      <c r="H35" s="75" t="s">
        <v>7</v>
      </c>
      <c r="I35" s="81">
        <f t="shared" si="1"/>
        <v>101.91299999999998</v>
      </c>
      <c r="J35" s="77">
        <f t="shared" si="2"/>
        <v>0.38005825076169764</v>
      </c>
      <c r="K35" s="77">
        <f t="shared" si="3"/>
        <v>3.382518431779109</v>
      </c>
      <c r="L35" s="77">
        <f t="shared" si="4"/>
        <v>4.180640758378674</v>
      </c>
    </row>
    <row r="36" spans="1:12" ht="12" customHeight="1">
      <c r="A36" s="73">
        <v>1997</v>
      </c>
      <c r="B36" s="155">
        <v>271.36</v>
      </c>
      <c r="C36" s="82">
        <v>84.60909090909091</v>
      </c>
      <c r="D36" s="83">
        <v>47.438</v>
      </c>
      <c r="E36" s="75" t="s">
        <v>7</v>
      </c>
      <c r="F36" s="81">
        <f t="shared" si="0"/>
        <v>132.0470909090909</v>
      </c>
      <c r="G36" s="75">
        <v>22.089</v>
      </c>
      <c r="H36" s="75" t="s">
        <v>7</v>
      </c>
      <c r="I36" s="81">
        <f t="shared" si="1"/>
        <v>109.95809090909091</v>
      </c>
      <c r="J36" s="77">
        <f t="shared" si="2"/>
        <v>0.4052111251072041</v>
      </c>
      <c r="K36" s="77">
        <f t="shared" si="3"/>
        <v>3.6063790134541165</v>
      </c>
      <c r="L36" s="77">
        <f t="shared" si="4"/>
        <v>4.457322376179245</v>
      </c>
    </row>
    <row r="37" spans="1:12" ht="12" customHeight="1">
      <c r="A37" s="73">
        <v>1998</v>
      </c>
      <c r="B37" s="155">
        <v>274.626</v>
      </c>
      <c r="C37" s="82">
        <v>64.22727272727273</v>
      </c>
      <c r="D37" s="79">
        <v>34.562943999999995</v>
      </c>
      <c r="E37" s="75" t="s">
        <v>7</v>
      </c>
      <c r="F37" s="81">
        <f t="shared" si="0"/>
        <v>98.79021672727274</v>
      </c>
      <c r="G37" s="75">
        <v>23.49122</v>
      </c>
      <c r="H37" s="75" t="s">
        <v>7</v>
      </c>
      <c r="I37" s="81">
        <f t="shared" si="1"/>
        <v>75.29899672727274</v>
      </c>
      <c r="J37" s="77">
        <f t="shared" si="2"/>
        <v>0.2741874284564198</v>
      </c>
      <c r="K37" s="77">
        <f t="shared" si="3"/>
        <v>2.440268113262136</v>
      </c>
      <c r="L37" s="77">
        <f t="shared" si="4"/>
        <v>3.0160617130206178</v>
      </c>
    </row>
    <row r="38" spans="1:12" ht="12" customHeight="1">
      <c r="A38" s="73">
        <v>1999</v>
      </c>
      <c r="B38" s="155">
        <v>277.79</v>
      </c>
      <c r="C38" s="82">
        <v>91.25454545454545</v>
      </c>
      <c r="D38" s="79">
        <v>51.321258</v>
      </c>
      <c r="E38" s="75" t="s">
        <v>7</v>
      </c>
      <c r="F38" s="81">
        <f aca="true" t="shared" si="5" ref="F38:F43">SUM(C38,D38,E38)</f>
        <v>142.57580345454545</v>
      </c>
      <c r="G38" s="75">
        <v>21.104513999999998</v>
      </c>
      <c r="H38" s="75" t="s">
        <v>7</v>
      </c>
      <c r="I38" s="81">
        <f aca="true" t="shared" si="6" ref="I38:I43">F38-SUM(G38,H38)</f>
        <v>121.47128945454546</v>
      </c>
      <c r="J38" s="77">
        <f aca="true" t="shared" si="7" ref="J38:J43">I38/B38</f>
        <v>0.43727740183068303</v>
      </c>
      <c r="K38" s="77">
        <f t="shared" si="3"/>
        <v>3.8917688762930793</v>
      </c>
      <c r="L38" s="77">
        <f aca="true" t="shared" si="8" ref="L38:L43">J38*11</f>
        <v>4.810051420137514</v>
      </c>
    </row>
    <row r="39" spans="1:12" ht="12" customHeight="1">
      <c r="A39" s="73">
        <v>2000</v>
      </c>
      <c r="B39" s="155">
        <v>280.976</v>
      </c>
      <c r="C39" s="82">
        <v>77.13636363636364</v>
      </c>
      <c r="D39" s="82">
        <v>40.330413</v>
      </c>
      <c r="E39" s="75" t="s">
        <v>7</v>
      </c>
      <c r="F39" s="81">
        <f t="shared" si="5"/>
        <v>117.46677663636365</v>
      </c>
      <c r="G39" s="82">
        <v>21.562151000000004</v>
      </c>
      <c r="H39" s="75" t="s">
        <v>7</v>
      </c>
      <c r="I39" s="81">
        <f t="shared" si="6"/>
        <v>95.90462563636365</v>
      </c>
      <c r="J39" s="77">
        <f t="shared" si="7"/>
        <v>0.34132675259226286</v>
      </c>
      <c r="K39" s="77">
        <f t="shared" si="3"/>
        <v>3.0378080980711397</v>
      </c>
      <c r="L39" s="77">
        <f t="shared" si="8"/>
        <v>3.7545942785148916</v>
      </c>
    </row>
    <row r="40" spans="1:12" ht="12" customHeight="1">
      <c r="A40" s="85">
        <v>2001</v>
      </c>
      <c r="B40" s="156">
        <v>283.920402</v>
      </c>
      <c r="C40" s="92">
        <v>67.23272727272727</v>
      </c>
      <c r="D40" s="92">
        <v>49.969609000000005</v>
      </c>
      <c r="E40" s="86" t="s">
        <v>7</v>
      </c>
      <c r="F40" s="90">
        <f t="shared" si="5"/>
        <v>117.20233627272728</v>
      </c>
      <c r="G40" s="92">
        <v>23.247600000000002</v>
      </c>
      <c r="H40" s="86" t="s">
        <v>7</v>
      </c>
      <c r="I40" s="90">
        <f t="shared" si="6"/>
        <v>93.95473627272727</v>
      </c>
      <c r="J40" s="88">
        <f t="shared" si="7"/>
        <v>0.33091928445750535</v>
      </c>
      <c r="K40" s="88">
        <f t="shared" si="3"/>
        <v>2.945181631671798</v>
      </c>
      <c r="L40" s="88">
        <f t="shared" si="8"/>
        <v>3.6401121290325587</v>
      </c>
    </row>
    <row r="41" spans="1:12" ht="12" customHeight="1">
      <c r="A41" s="85">
        <v>2002</v>
      </c>
      <c r="B41" s="156">
        <v>286.78756</v>
      </c>
      <c r="C41" s="92">
        <v>75.9090909090909</v>
      </c>
      <c r="D41" s="92">
        <v>51.46032399999999</v>
      </c>
      <c r="E41" s="86" t="s">
        <v>7</v>
      </c>
      <c r="F41" s="90">
        <f t="shared" si="5"/>
        <v>127.36941490909089</v>
      </c>
      <c r="G41" s="92">
        <v>21.827516000000003</v>
      </c>
      <c r="H41" s="86" t="s">
        <v>7</v>
      </c>
      <c r="I41" s="90">
        <f t="shared" si="6"/>
        <v>105.54189890909089</v>
      </c>
      <c r="J41" s="88">
        <f t="shared" si="7"/>
        <v>0.36801421550185404</v>
      </c>
      <c r="K41" s="88">
        <f t="shared" si="3"/>
        <v>3.275326517966501</v>
      </c>
      <c r="L41" s="88">
        <f t="shared" si="8"/>
        <v>4.0481563705203945</v>
      </c>
    </row>
    <row r="42" spans="1:12" ht="12" customHeight="1">
      <c r="A42" s="85">
        <v>2003</v>
      </c>
      <c r="B42" s="156">
        <v>289.517581</v>
      </c>
      <c r="C42" s="92">
        <v>87.04545454545455</v>
      </c>
      <c r="D42" s="92">
        <v>53.22843999999999</v>
      </c>
      <c r="E42" s="86" t="s">
        <v>7</v>
      </c>
      <c r="F42" s="90">
        <f t="shared" si="5"/>
        <v>140.27389454545454</v>
      </c>
      <c r="G42" s="92">
        <v>23.446513</v>
      </c>
      <c r="H42" s="86" t="s">
        <v>7</v>
      </c>
      <c r="I42" s="90">
        <f t="shared" si="6"/>
        <v>116.82738154545454</v>
      </c>
      <c r="J42" s="88">
        <f t="shared" si="7"/>
        <v>0.40352430806422956</v>
      </c>
      <c r="K42" s="88">
        <f t="shared" si="3"/>
        <v>3.5913663417716433</v>
      </c>
      <c r="L42" s="88">
        <f t="shared" si="8"/>
        <v>4.438767388706525</v>
      </c>
    </row>
    <row r="43" spans="1:12" ht="12" customHeight="1">
      <c r="A43" s="85">
        <v>2004</v>
      </c>
      <c r="B43" s="156">
        <v>292.19189</v>
      </c>
      <c r="C43" s="92">
        <v>72.2218181818182</v>
      </c>
      <c r="D43" s="92">
        <v>64.101319</v>
      </c>
      <c r="E43" s="86" t="s">
        <v>7</v>
      </c>
      <c r="F43" s="90">
        <f t="shared" si="5"/>
        <v>136.3231371818182</v>
      </c>
      <c r="G43" s="92">
        <v>24.040847000000003</v>
      </c>
      <c r="H43" s="86" t="s">
        <v>7</v>
      </c>
      <c r="I43" s="90">
        <f t="shared" si="6"/>
        <v>112.2822901818182</v>
      </c>
      <c r="J43" s="88">
        <f t="shared" si="7"/>
        <v>0.38427586125617036</v>
      </c>
      <c r="K43" s="88">
        <f t="shared" si="3"/>
        <v>3.4200551651799165</v>
      </c>
      <c r="L43" s="88">
        <f t="shared" si="8"/>
        <v>4.227034473817874</v>
      </c>
    </row>
    <row r="44" spans="1:12" ht="12" customHeight="1">
      <c r="A44" s="85">
        <v>2005</v>
      </c>
      <c r="B44" s="156">
        <v>294.914085</v>
      </c>
      <c r="C44" s="93">
        <v>112.56545454545454</v>
      </c>
      <c r="D44" s="93">
        <v>61.405332</v>
      </c>
      <c r="E44" s="86" t="s">
        <v>7</v>
      </c>
      <c r="F44" s="90">
        <f aca="true" t="shared" si="9" ref="F44:F49">SUM(C44,D44,E44)</f>
        <v>173.97078654545453</v>
      </c>
      <c r="G44" s="93">
        <v>22.894407000000005</v>
      </c>
      <c r="H44" s="86" t="s">
        <v>7</v>
      </c>
      <c r="I44" s="90">
        <f aca="true" t="shared" si="10" ref="I44:I49">F44-SUM(G44,H44)</f>
        <v>151.07637954545453</v>
      </c>
      <c r="J44" s="88">
        <f aca="true" t="shared" si="11" ref="J44:J49">I44/B44</f>
        <v>0.5122725133506408</v>
      </c>
      <c r="K44" s="88">
        <f t="shared" si="3"/>
        <v>4.559225368820703</v>
      </c>
      <c r="L44" s="88">
        <f aca="true" t="shared" si="12" ref="L44:L49">J44*11</f>
        <v>5.634997646857049</v>
      </c>
    </row>
    <row r="45" spans="1:12" ht="12" customHeight="1">
      <c r="A45" s="73">
        <v>2006</v>
      </c>
      <c r="B45" s="155">
        <v>297.646557</v>
      </c>
      <c r="C45" s="84">
        <v>72.39999999999999</v>
      </c>
      <c r="D45" s="84">
        <v>71.87652800000002</v>
      </c>
      <c r="E45" s="75" t="s">
        <v>7</v>
      </c>
      <c r="F45" s="81">
        <f t="shared" si="9"/>
        <v>144.276528</v>
      </c>
      <c r="G45" s="84">
        <v>12.249941000000002</v>
      </c>
      <c r="H45" s="75" t="s">
        <v>7</v>
      </c>
      <c r="I45" s="81">
        <f t="shared" si="10"/>
        <v>132.026587</v>
      </c>
      <c r="J45" s="77">
        <f t="shared" si="11"/>
        <v>0.4435683326247917</v>
      </c>
      <c r="K45" s="77">
        <f t="shared" si="3"/>
        <v>3.947758160360646</v>
      </c>
      <c r="L45" s="77">
        <f t="shared" si="12"/>
        <v>4.879251658872708</v>
      </c>
    </row>
    <row r="46" spans="1:12" ht="12" customHeight="1">
      <c r="A46" s="73">
        <v>2007</v>
      </c>
      <c r="B46" s="155">
        <v>300.574481</v>
      </c>
      <c r="C46" s="84">
        <v>104.25454545454545</v>
      </c>
      <c r="D46" s="84">
        <v>80.482521</v>
      </c>
      <c r="E46" s="75" t="s">
        <v>7</v>
      </c>
      <c r="F46" s="81">
        <f t="shared" si="9"/>
        <v>184.73706645454547</v>
      </c>
      <c r="G46" s="84">
        <v>15.622206</v>
      </c>
      <c r="H46" s="75" t="s">
        <v>7</v>
      </c>
      <c r="I46" s="81">
        <f t="shared" si="10"/>
        <v>169.11486045454546</v>
      </c>
      <c r="J46" s="77">
        <f t="shared" si="11"/>
        <v>0.5626387838778152</v>
      </c>
      <c r="K46" s="77">
        <f t="shared" si="3"/>
        <v>5.007485176512556</v>
      </c>
      <c r="L46" s="77">
        <f t="shared" si="12"/>
        <v>6.189026622655967</v>
      </c>
    </row>
    <row r="47" spans="1:12" ht="12" customHeight="1">
      <c r="A47" s="73">
        <v>2008</v>
      </c>
      <c r="B47" s="155">
        <v>303.506469</v>
      </c>
      <c r="C47" s="84">
        <v>87.11454545454545</v>
      </c>
      <c r="D47" s="84">
        <v>65.413017</v>
      </c>
      <c r="E47" s="75" t="s">
        <v>7</v>
      </c>
      <c r="F47" s="81">
        <f t="shared" si="9"/>
        <v>152.52756245454543</v>
      </c>
      <c r="G47" s="84">
        <v>14.92669</v>
      </c>
      <c r="H47" s="75" t="s">
        <v>7</v>
      </c>
      <c r="I47" s="81">
        <f t="shared" si="10"/>
        <v>137.60087245454542</v>
      </c>
      <c r="J47" s="77">
        <f t="shared" si="11"/>
        <v>0.45337047644459083</v>
      </c>
      <c r="K47" s="77">
        <f aca="true" t="shared" si="13" ref="K47:K52">J47*8.9</f>
        <v>4.034997240356859</v>
      </c>
      <c r="L47" s="77">
        <f t="shared" si="12"/>
        <v>4.9870752408904995</v>
      </c>
    </row>
    <row r="48" spans="1:12" ht="12" customHeight="1">
      <c r="A48" s="73">
        <v>2009</v>
      </c>
      <c r="B48" s="155">
        <v>306.207719</v>
      </c>
      <c r="C48" s="84">
        <v>79.69090909090909</v>
      </c>
      <c r="D48" s="84">
        <v>50.139998999999996</v>
      </c>
      <c r="E48" s="75" t="s">
        <v>7</v>
      </c>
      <c r="F48" s="81">
        <f t="shared" si="9"/>
        <v>129.83090809090908</v>
      </c>
      <c r="G48" s="84">
        <v>13.816253000000003</v>
      </c>
      <c r="H48" s="75" t="s">
        <v>7</v>
      </c>
      <c r="I48" s="81">
        <f t="shared" si="10"/>
        <v>116.01465509090907</v>
      </c>
      <c r="J48" s="77">
        <f t="shared" si="11"/>
        <v>0.3788756712919738</v>
      </c>
      <c r="K48" s="77">
        <f t="shared" si="13"/>
        <v>3.371993474498567</v>
      </c>
      <c r="L48" s="77">
        <f t="shared" si="12"/>
        <v>4.167632384211712</v>
      </c>
    </row>
    <row r="49" spans="1:12" ht="12" customHeight="1">
      <c r="A49" s="73">
        <v>2010</v>
      </c>
      <c r="B49" s="155">
        <v>308.833264</v>
      </c>
      <c r="C49" s="84">
        <v>73.43636363636364</v>
      </c>
      <c r="D49" s="84">
        <v>56.661549</v>
      </c>
      <c r="E49" s="75" t="s">
        <v>7</v>
      </c>
      <c r="F49" s="81">
        <f t="shared" si="9"/>
        <v>130.09791263636365</v>
      </c>
      <c r="G49" s="84">
        <v>15.125918999999998</v>
      </c>
      <c r="H49" s="75" t="s">
        <v>7</v>
      </c>
      <c r="I49" s="81">
        <f t="shared" si="10"/>
        <v>114.97199363636365</v>
      </c>
      <c r="J49" s="77">
        <f t="shared" si="11"/>
        <v>0.37227853032166786</v>
      </c>
      <c r="K49" s="77">
        <f t="shared" si="13"/>
        <v>3.313278919862844</v>
      </c>
      <c r="L49" s="77">
        <f t="shared" si="12"/>
        <v>4.0950638335383465</v>
      </c>
    </row>
    <row r="50" spans="1:12" ht="12" customHeight="1">
      <c r="A50" s="132">
        <v>2011</v>
      </c>
      <c r="B50" s="157">
        <v>310.946962</v>
      </c>
      <c r="C50" s="131">
        <v>85.47272727272728</v>
      </c>
      <c r="D50" s="131">
        <v>63.16413053999998</v>
      </c>
      <c r="E50" s="130" t="s">
        <v>7</v>
      </c>
      <c r="F50" s="129">
        <f aca="true" t="shared" si="14" ref="F50:F58">SUM(C50,D50,E50)</f>
        <v>148.63685781272727</v>
      </c>
      <c r="G50" s="131">
        <v>16.858270089999998</v>
      </c>
      <c r="H50" s="130" t="s">
        <v>7</v>
      </c>
      <c r="I50" s="129">
        <f aca="true" t="shared" si="15" ref="I50:I55">F50-SUM(G50,H50)</f>
        <v>131.77858772272728</v>
      </c>
      <c r="J50" s="127">
        <f aca="true" t="shared" si="16" ref="J50:J55">I50/B50</f>
        <v>0.42379763698327205</v>
      </c>
      <c r="K50" s="127">
        <f t="shared" si="13"/>
        <v>3.7717989691511216</v>
      </c>
      <c r="L50" s="127">
        <f aca="true" t="shared" si="17" ref="L50:L55">J50*11</f>
        <v>4.6617740068159925</v>
      </c>
    </row>
    <row r="51" spans="1:12" s="128" customFormat="1" ht="12" customHeight="1">
      <c r="A51" s="132">
        <v>2012</v>
      </c>
      <c r="B51" s="157">
        <v>313.149997</v>
      </c>
      <c r="C51" s="131">
        <v>63.08181818181818</v>
      </c>
      <c r="D51" s="131">
        <v>62.16705389999999</v>
      </c>
      <c r="E51" s="130" t="s">
        <v>7</v>
      </c>
      <c r="F51" s="129">
        <f t="shared" si="14"/>
        <v>125.24887208181818</v>
      </c>
      <c r="G51" s="131">
        <v>18.86814432</v>
      </c>
      <c r="H51" s="130" t="s">
        <v>7</v>
      </c>
      <c r="I51" s="129">
        <f t="shared" si="15"/>
        <v>106.38072776181818</v>
      </c>
      <c r="J51" s="127">
        <f t="shared" si="16"/>
        <v>0.3397117316971208</v>
      </c>
      <c r="K51" s="127">
        <f t="shared" si="13"/>
        <v>3.0234344121043755</v>
      </c>
      <c r="L51" s="127">
        <f t="shared" si="17"/>
        <v>3.736829048668329</v>
      </c>
    </row>
    <row r="52" spans="1:12" s="128" customFormat="1" ht="12" customHeight="1">
      <c r="A52" s="132">
        <v>2013</v>
      </c>
      <c r="B52" s="157">
        <v>315.335976</v>
      </c>
      <c r="C52" s="131">
        <v>91.66545454545455</v>
      </c>
      <c r="D52" s="131">
        <v>62.26959509</v>
      </c>
      <c r="E52" s="130" t="s">
        <v>7</v>
      </c>
      <c r="F52" s="129">
        <f t="shared" si="14"/>
        <v>153.93504963545456</v>
      </c>
      <c r="G52" s="131">
        <v>17.256181239999997</v>
      </c>
      <c r="H52" s="130" t="s">
        <v>7</v>
      </c>
      <c r="I52" s="129">
        <f t="shared" si="15"/>
        <v>136.67886839545457</v>
      </c>
      <c r="J52" s="127">
        <f t="shared" si="16"/>
        <v>0.4334388677410362</v>
      </c>
      <c r="K52" s="127">
        <f t="shared" si="13"/>
        <v>3.857605922895222</v>
      </c>
      <c r="L52" s="127">
        <f t="shared" si="17"/>
        <v>4.767827545151398</v>
      </c>
    </row>
    <row r="53" spans="1:12" s="128" customFormat="1" ht="12" customHeight="1">
      <c r="A53" s="132">
        <v>2014</v>
      </c>
      <c r="B53" s="157">
        <v>317.519206</v>
      </c>
      <c r="C53" s="131">
        <v>99.98545454545454</v>
      </c>
      <c r="D53" s="131">
        <v>48.54395735</v>
      </c>
      <c r="E53" s="130" t="s">
        <v>7</v>
      </c>
      <c r="F53" s="129">
        <f t="shared" si="14"/>
        <v>148.52941189545453</v>
      </c>
      <c r="G53" s="131">
        <v>9.399427939999999</v>
      </c>
      <c r="H53" s="130" t="s">
        <v>7</v>
      </c>
      <c r="I53" s="129">
        <f t="shared" si="15"/>
        <v>139.12998395545452</v>
      </c>
      <c r="J53" s="127">
        <f t="shared" si="16"/>
        <v>0.43817816789153385</v>
      </c>
      <c r="K53" s="127">
        <f aca="true" t="shared" si="18" ref="K53:K58">J53*8.9</f>
        <v>3.8997856942346516</v>
      </c>
      <c r="L53" s="127">
        <f t="shared" si="17"/>
        <v>4.8199598468068725</v>
      </c>
    </row>
    <row r="54" spans="1:12" s="128" customFormat="1" ht="12" customHeight="1">
      <c r="A54" s="132">
        <v>2015</v>
      </c>
      <c r="B54" s="157">
        <v>319.83219</v>
      </c>
      <c r="C54" s="131">
        <v>79.23272727272727</v>
      </c>
      <c r="D54" s="131">
        <v>47.229225879999994</v>
      </c>
      <c r="E54" s="130" t="s">
        <v>7</v>
      </c>
      <c r="F54" s="129">
        <f t="shared" si="14"/>
        <v>126.46195315272726</v>
      </c>
      <c r="G54" s="131">
        <v>8.49211858</v>
      </c>
      <c r="H54" s="130" t="s">
        <v>7</v>
      </c>
      <c r="I54" s="129">
        <f t="shared" si="15"/>
        <v>117.96983457272727</v>
      </c>
      <c r="J54" s="127">
        <f t="shared" si="16"/>
        <v>0.3688491598445024</v>
      </c>
      <c r="K54" s="127">
        <f t="shared" si="18"/>
        <v>3.2827575226160715</v>
      </c>
      <c r="L54" s="127">
        <f t="shared" si="17"/>
        <v>4.057340758289526</v>
      </c>
    </row>
    <row r="55" spans="1:12" s="128" customFormat="1" ht="12" customHeight="1">
      <c r="A55" s="191">
        <v>2016</v>
      </c>
      <c r="B55" s="192">
        <v>322.114094</v>
      </c>
      <c r="C55" s="193">
        <v>88.80363636363637</v>
      </c>
      <c r="D55" s="193">
        <v>32.73348196</v>
      </c>
      <c r="E55" s="194" t="s">
        <v>7</v>
      </c>
      <c r="F55" s="195">
        <f t="shared" si="14"/>
        <v>121.53711832363638</v>
      </c>
      <c r="G55" s="193">
        <v>9.298201970000003</v>
      </c>
      <c r="H55" s="194" t="s">
        <v>7</v>
      </c>
      <c r="I55" s="195">
        <f t="shared" si="15"/>
        <v>112.23891635363637</v>
      </c>
      <c r="J55" s="196">
        <f t="shared" si="16"/>
        <v>0.3484445991165986</v>
      </c>
      <c r="K55" s="196">
        <f t="shared" si="18"/>
        <v>3.1011569321377275</v>
      </c>
      <c r="L55" s="196">
        <f t="shared" si="17"/>
        <v>3.8328905902825845</v>
      </c>
    </row>
    <row r="56" spans="1:12" s="128" customFormat="1" ht="12" customHeight="1">
      <c r="A56" s="191">
        <v>2017</v>
      </c>
      <c r="B56" s="192">
        <v>324.296746</v>
      </c>
      <c r="C56" s="193">
        <v>82.16363636363636</v>
      </c>
      <c r="D56" s="193">
        <v>30.440696380000002</v>
      </c>
      <c r="E56" s="194" t="s">
        <v>7</v>
      </c>
      <c r="F56" s="195">
        <f t="shared" si="14"/>
        <v>112.60433274363636</v>
      </c>
      <c r="G56" s="193">
        <v>10.455230610000001</v>
      </c>
      <c r="H56" s="194" t="s">
        <v>7</v>
      </c>
      <c r="I56" s="195">
        <f>F56-SUM(G56,H56)</f>
        <v>102.14910213363636</v>
      </c>
      <c r="J56" s="196">
        <f>I56/B56</f>
        <v>0.3149865158796147</v>
      </c>
      <c r="K56" s="196">
        <f t="shared" si="18"/>
        <v>2.803379991328571</v>
      </c>
      <c r="L56" s="196">
        <f>J56*11</f>
        <v>3.4648516746757614</v>
      </c>
    </row>
    <row r="57" spans="1:12" s="128" customFormat="1" ht="12" customHeight="1">
      <c r="A57" s="191">
        <v>2018</v>
      </c>
      <c r="B57" s="192">
        <v>326.163263</v>
      </c>
      <c r="C57" s="193">
        <v>84.72687147820388</v>
      </c>
      <c r="D57" s="234">
        <v>40.732103217529726</v>
      </c>
      <c r="E57" s="194" t="s">
        <v>7</v>
      </c>
      <c r="F57" s="195">
        <f t="shared" si="14"/>
        <v>125.4589746957336</v>
      </c>
      <c r="G57" s="234">
        <v>8.656585844095114</v>
      </c>
      <c r="H57" s="194" t="s">
        <v>7</v>
      </c>
      <c r="I57" s="195">
        <f>F57-SUM(G57,H57)</f>
        <v>116.80238885163848</v>
      </c>
      <c r="J57" s="196">
        <f>I57/B57</f>
        <v>0.358110192353694</v>
      </c>
      <c r="K57" s="196">
        <f t="shared" si="18"/>
        <v>3.1871807119478768</v>
      </c>
      <c r="L57" s="196">
        <f>J57*11</f>
        <v>3.9392121158906344</v>
      </c>
    </row>
    <row r="58" spans="1:12" s="128" customFormat="1" ht="12" customHeight="1" thickBot="1">
      <c r="A58" s="174">
        <v>2019</v>
      </c>
      <c r="B58" s="175">
        <v>327.776541</v>
      </c>
      <c r="C58" s="176">
        <v>75.53316284017556</v>
      </c>
      <c r="D58" s="212">
        <v>46.27187978863936</v>
      </c>
      <c r="E58" s="177" t="s">
        <v>7</v>
      </c>
      <c r="F58" s="178">
        <f t="shared" si="14"/>
        <v>121.80504262881493</v>
      </c>
      <c r="G58" s="212">
        <v>8.389718097754292</v>
      </c>
      <c r="H58" s="177" t="s">
        <v>7</v>
      </c>
      <c r="I58" s="178">
        <f>F58-SUM(G58,H58)</f>
        <v>113.41532453106063</v>
      </c>
      <c r="J58" s="179">
        <f>I58/B58</f>
        <v>0.3460141600892073</v>
      </c>
      <c r="K58" s="179">
        <f t="shared" si="18"/>
        <v>3.079526024793945</v>
      </c>
      <c r="L58" s="179">
        <f>J58*11</f>
        <v>3.8061557609812806</v>
      </c>
    </row>
    <row r="59" spans="1:13" ht="12" customHeight="1" thickTop="1">
      <c r="A59" s="395" t="s">
        <v>34</v>
      </c>
      <c r="B59" s="396"/>
      <c r="C59" s="396"/>
      <c r="D59" s="396"/>
      <c r="E59" s="396"/>
      <c r="F59" s="396"/>
      <c r="G59" s="396"/>
      <c r="H59" s="396"/>
      <c r="I59" s="396"/>
      <c r="J59" s="396"/>
      <c r="K59" s="396"/>
      <c r="L59" s="397"/>
      <c r="M59" s="126"/>
    </row>
    <row r="60" spans="1:13" ht="12" customHeight="1">
      <c r="A60" s="418"/>
      <c r="B60" s="419"/>
      <c r="C60" s="419"/>
      <c r="D60" s="419"/>
      <c r="E60" s="419"/>
      <c r="F60" s="419"/>
      <c r="G60" s="419"/>
      <c r="H60" s="419"/>
      <c r="I60" s="419"/>
      <c r="J60" s="419"/>
      <c r="K60" s="419"/>
      <c r="L60" s="420"/>
      <c r="M60" s="126"/>
    </row>
    <row r="61" spans="1:13" ht="12" customHeight="1">
      <c r="A61" s="379" t="s">
        <v>72</v>
      </c>
      <c r="B61" s="380"/>
      <c r="C61" s="380"/>
      <c r="D61" s="380"/>
      <c r="E61" s="380"/>
      <c r="F61" s="380"/>
      <c r="G61" s="380"/>
      <c r="H61" s="380"/>
      <c r="I61" s="380"/>
      <c r="J61" s="380"/>
      <c r="K61" s="380"/>
      <c r="L61" s="381"/>
      <c r="M61" s="126"/>
    </row>
    <row r="62" spans="1:13" ht="12" customHeight="1">
      <c r="A62" s="415"/>
      <c r="B62" s="416"/>
      <c r="C62" s="416"/>
      <c r="D62" s="416"/>
      <c r="E62" s="416"/>
      <c r="F62" s="416"/>
      <c r="G62" s="416"/>
      <c r="H62" s="416"/>
      <c r="I62" s="416"/>
      <c r="J62" s="416"/>
      <c r="K62" s="416"/>
      <c r="L62" s="417"/>
      <c r="M62" s="126"/>
    </row>
    <row r="63" spans="1:13" ht="12" customHeight="1">
      <c r="A63" s="408" t="s">
        <v>80</v>
      </c>
      <c r="B63" s="408"/>
      <c r="C63" s="408"/>
      <c r="D63" s="408"/>
      <c r="E63" s="408"/>
      <c r="F63" s="408"/>
      <c r="G63" s="408"/>
      <c r="H63" s="408"/>
      <c r="I63" s="408"/>
      <c r="J63" s="408"/>
      <c r="K63" s="408"/>
      <c r="L63" s="408"/>
      <c r="M63" s="126"/>
    </row>
  </sheetData>
  <sheetProtection/>
  <mergeCells count="22">
    <mergeCell ref="A60:L60"/>
    <mergeCell ref="E3:E7"/>
    <mergeCell ref="J5:K7"/>
    <mergeCell ref="F3:F7"/>
    <mergeCell ref="A63:L63"/>
    <mergeCell ref="K8:L8"/>
    <mergeCell ref="A2:A7"/>
    <mergeCell ref="B2:B7"/>
    <mergeCell ref="C3:C7"/>
    <mergeCell ref="D3:D7"/>
    <mergeCell ref="A62:L62"/>
    <mergeCell ref="I4:I7"/>
    <mergeCell ref="A61:L61"/>
    <mergeCell ref="H3:H7"/>
    <mergeCell ref="G3:G7"/>
    <mergeCell ref="K1:L1"/>
    <mergeCell ref="L5:L6"/>
    <mergeCell ref="A1:J1"/>
    <mergeCell ref="G2:H2"/>
    <mergeCell ref="I2:L3"/>
    <mergeCell ref="A59:L59"/>
    <mergeCell ref="C8:I8"/>
  </mergeCells>
  <printOptions horizontalCentered="1" verticalCentered="1"/>
  <pageMargins left="0.75" right="0.75" top="0.56" bottom="0.75" header="0.5" footer="0.5"/>
  <pageSetup fitToHeight="1" fitToWidth="1" horizontalDpi="600" verticalDpi="600" orientation="landscape" scale="82" r:id="rId1"/>
  <ignoredErrors>
    <ignoredError sqref="F29 I29:J30" unlockedFormula="1"/>
  </ignoredErrors>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M64"/>
  <sheetViews>
    <sheetView showZeros="0" showOutlineSymbols="0" zoomScalePageLayoutView="0" workbookViewId="0" topLeftCell="A1">
      <pane ySplit="8" topLeftCell="A9" activePane="bottomLeft" state="frozen"/>
      <selection pane="topLeft" activeCell="A1" sqref="A1"/>
      <selection pane="bottomLeft" activeCell="A1" sqref="A1:J1"/>
    </sheetView>
  </sheetViews>
  <sheetFormatPr defaultColWidth="12.7109375" defaultRowHeight="12" customHeight="1"/>
  <cols>
    <col min="1" max="1" width="12.7109375" style="8" customWidth="1"/>
    <col min="2" max="2" width="12.7109375" style="9" customWidth="1"/>
    <col min="3" max="8" width="12.7109375" style="17" customWidth="1"/>
    <col min="9" max="9" width="11.140625" style="17" customWidth="1"/>
    <col min="10" max="10" width="16.00390625" style="18" customWidth="1"/>
    <col min="11" max="11" width="11.140625" style="18" customWidth="1"/>
    <col min="12" max="12" width="12.7109375" style="39" customWidth="1"/>
    <col min="13" max="16384" width="12.7109375" style="37" customWidth="1"/>
  </cols>
  <sheetData>
    <row r="1" spans="1:12" s="109" customFormat="1" ht="12" customHeight="1" thickBot="1">
      <c r="A1" s="343" t="s">
        <v>59</v>
      </c>
      <c r="B1" s="343"/>
      <c r="C1" s="343"/>
      <c r="D1" s="343"/>
      <c r="E1" s="343"/>
      <c r="F1" s="343"/>
      <c r="G1" s="343"/>
      <c r="H1" s="343"/>
      <c r="I1" s="343"/>
      <c r="J1" s="343"/>
      <c r="K1" s="257" t="s">
        <v>33</v>
      </c>
      <c r="L1" s="257"/>
    </row>
    <row r="2" spans="1:12" ht="12" customHeight="1" thickTop="1">
      <c r="A2" s="321" t="s">
        <v>27</v>
      </c>
      <c r="B2" s="340" t="s">
        <v>24</v>
      </c>
      <c r="C2" s="13" t="s">
        <v>0</v>
      </c>
      <c r="D2" s="60"/>
      <c r="E2" s="60"/>
      <c r="F2" s="60"/>
      <c r="G2" s="351" t="s">
        <v>55</v>
      </c>
      <c r="H2" s="328"/>
      <c r="I2" s="329" t="s">
        <v>58</v>
      </c>
      <c r="J2" s="330"/>
      <c r="K2" s="330"/>
      <c r="L2" s="330"/>
    </row>
    <row r="3" spans="1:12" ht="12" customHeight="1">
      <c r="A3" s="322"/>
      <c r="B3" s="341"/>
      <c r="C3" s="308" t="s">
        <v>45</v>
      </c>
      <c r="D3" s="333" t="s">
        <v>1</v>
      </c>
      <c r="E3" s="333" t="s">
        <v>19</v>
      </c>
      <c r="F3" s="308" t="s">
        <v>46</v>
      </c>
      <c r="G3" s="333" t="s">
        <v>3</v>
      </c>
      <c r="H3" s="311" t="s">
        <v>20</v>
      </c>
      <c r="I3" s="331"/>
      <c r="J3" s="332"/>
      <c r="K3" s="332"/>
      <c r="L3" s="332"/>
    </row>
    <row r="4" spans="1:12" ht="12" customHeight="1">
      <c r="A4" s="322"/>
      <c r="B4" s="341"/>
      <c r="C4" s="309"/>
      <c r="D4" s="309"/>
      <c r="E4" s="309"/>
      <c r="F4" s="309"/>
      <c r="G4" s="309"/>
      <c r="H4" s="309"/>
      <c r="I4" s="333" t="s">
        <v>2</v>
      </c>
      <c r="J4" s="15" t="s">
        <v>26</v>
      </c>
      <c r="K4" s="15"/>
      <c r="L4" s="14"/>
    </row>
    <row r="5" spans="1:12" ht="12" customHeight="1">
      <c r="A5" s="322"/>
      <c r="B5" s="341"/>
      <c r="C5" s="309"/>
      <c r="D5" s="309"/>
      <c r="E5" s="309"/>
      <c r="F5" s="309"/>
      <c r="G5" s="309"/>
      <c r="H5" s="309"/>
      <c r="I5" s="309"/>
      <c r="J5" s="315" t="s">
        <v>6</v>
      </c>
      <c r="K5" s="316"/>
      <c r="L5" s="346" t="s">
        <v>67</v>
      </c>
    </row>
    <row r="6" spans="1:12" ht="12" customHeight="1">
      <c r="A6" s="322"/>
      <c r="B6" s="341"/>
      <c r="C6" s="309"/>
      <c r="D6" s="309"/>
      <c r="E6" s="309"/>
      <c r="F6" s="309"/>
      <c r="G6" s="309"/>
      <c r="H6" s="309"/>
      <c r="I6" s="309"/>
      <c r="J6" s="317"/>
      <c r="K6" s="318"/>
      <c r="L6" s="347"/>
    </row>
    <row r="7" spans="1:12" ht="12" customHeight="1">
      <c r="A7" s="323"/>
      <c r="B7" s="342"/>
      <c r="C7" s="310"/>
      <c r="D7" s="310"/>
      <c r="E7" s="310"/>
      <c r="F7" s="310"/>
      <c r="G7" s="310"/>
      <c r="H7" s="310"/>
      <c r="I7" s="310"/>
      <c r="J7" s="319"/>
      <c r="K7" s="320"/>
      <c r="L7" s="160" t="s">
        <v>71</v>
      </c>
    </row>
    <row r="8" spans="1:13" ht="15" customHeight="1">
      <c r="A8" s="123"/>
      <c r="B8" s="124" t="s">
        <v>35</v>
      </c>
      <c r="C8" s="312" t="s">
        <v>37</v>
      </c>
      <c r="D8" s="313"/>
      <c r="E8" s="313"/>
      <c r="F8" s="313"/>
      <c r="G8" s="313"/>
      <c r="H8" s="313"/>
      <c r="I8" s="314"/>
      <c r="J8" s="243" t="s">
        <v>76</v>
      </c>
      <c r="K8" s="352" t="s">
        <v>79</v>
      </c>
      <c r="L8" s="353"/>
      <c r="M8" s="123"/>
    </row>
    <row r="9" spans="1:13" ht="12" customHeight="1">
      <c r="A9" s="52">
        <v>1970</v>
      </c>
      <c r="B9" s="98">
        <v>205.052</v>
      </c>
      <c r="C9" s="68">
        <v>45.288</v>
      </c>
      <c r="D9" s="53">
        <v>13.594738</v>
      </c>
      <c r="E9" s="68" t="s">
        <v>7</v>
      </c>
      <c r="F9" s="68">
        <f aca="true" t="shared" si="0" ref="F9:F39">SUM(C9,D9,E9)</f>
        <v>58.882737999999996</v>
      </c>
      <c r="G9" s="68">
        <v>4.031111999999999</v>
      </c>
      <c r="H9" s="53" t="s">
        <v>7</v>
      </c>
      <c r="I9" s="68">
        <f aca="true" t="shared" si="1" ref="I9:I39">F9-SUM(G9,H9)</f>
        <v>54.851625999999996</v>
      </c>
      <c r="J9" s="69">
        <f aca="true" t="shared" si="2" ref="J9:J39">I9/B9</f>
        <v>0.2675010533913349</v>
      </c>
      <c r="K9" s="55">
        <f>J9*8.8</f>
        <v>2.3540092698437474</v>
      </c>
      <c r="L9" s="55">
        <f>J9*15</f>
        <v>4.012515800870023</v>
      </c>
      <c r="M9" s="38"/>
    </row>
    <row r="10" spans="1:13" ht="12" customHeight="1">
      <c r="A10" s="61">
        <v>1971</v>
      </c>
      <c r="B10" s="99">
        <v>207.661</v>
      </c>
      <c r="C10" s="62">
        <v>44.94266666666667</v>
      </c>
      <c r="D10" s="62">
        <v>13.141654999999998</v>
      </c>
      <c r="E10" s="62" t="s">
        <v>7</v>
      </c>
      <c r="F10" s="62">
        <f t="shared" si="0"/>
        <v>58.08432166666667</v>
      </c>
      <c r="G10" s="62">
        <v>3.533042</v>
      </c>
      <c r="H10" s="62" t="s">
        <v>7</v>
      </c>
      <c r="I10" s="62">
        <f t="shared" si="1"/>
        <v>54.551279666666666</v>
      </c>
      <c r="J10" s="63">
        <f t="shared" si="2"/>
        <v>0.26269390818048005</v>
      </c>
      <c r="K10" s="64">
        <f aca="true" t="shared" si="3" ref="K10:K46">J10*8.8</f>
        <v>2.3117063919882246</v>
      </c>
      <c r="L10" s="64">
        <f aca="true" t="shared" si="4" ref="L10:L39">J10*15</f>
        <v>3.9404086227072006</v>
      </c>
      <c r="M10" s="38"/>
    </row>
    <row r="11" spans="1:13" ht="12" customHeight="1">
      <c r="A11" s="61">
        <v>1972</v>
      </c>
      <c r="B11" s="99">
        <v>209.896</v>
      </c>
      <c r="C11" s="62">
        <v>44.696</v>
      </c>
      <c r="D11" s="62">
        <v>10.67961</v>
      </c>
      <c r="E11" s="62" t="s">
        <v>7</v>
      </c>
      <c r="F11" s="62">
        <f t="shared" si="0"/>
        <v>55.375609999999995</v>
      </c>
      <c r="G11" s="62">
        <v>3.144711</v>
      </c>
      <c r="H11" s="62" t="s">
        <v>7</v>
      </c>
      <c r="I11" s="62">
        <f t="shared" si="1"/>
        <v>52.230898999999994</v>
      </c>
      <c r="J11" s="63">
        <f t="shared" si="2"/>
        <v>0.24884180260700536</v>
      </c>
      <c r="K11" s="64">
        <f t="shared" si="3"/>
        <v>2.1898078629416475</v>
      </c>
      <c r="L11" s="64">
        <f t="shared" si="4"/>
        <v>3.7326270391050804</v>
      </c>
      <c r="M11" s="38"/>
    </row>
    <row r="12" spans="1:13" ht="12" customHeight="1">
      <c r="A12" s="61">
        <v>1973</v>
      </c>
      <c r="B12" s="99">
        <v>211.909</v>
      </c>
      <c r="C12" s="62">
        <v>36.90133333333333</v>
      </c>
      <c r="D12" s="62">
        <v>10.101699</v>
      </c>
      <c r="E12" s="62" t="s">
        <v>7</v>
      </c>
      <c r="F12" s="62">
        <f t="shared" si="0"/>
        <v>47.00303233333334</v>
      </c>
      <c r="G12" s="62">
        <v>3.460741</v>
      </c>
      <c r="H12" s="62" t="s">
        <v>7</v>
      </c>
      <c r="I12" s="62">
        <f t="shared" si="1"/>
        <v>43.54229133333334</v>
      </c>
      <c r="J12" s="63">
        <f t="shared" si="2"/>
        <v>0.20547636642772765</v>
      </c>
      <c r="K12" s="64">
        <f t="shared" si="3"/>
        <v>1.8081920245640035</v>
      </c>
      <c r="L12" s="64">
        <f t="shared" si="4"/>
        <v>3.0821454964159147</v>
      </c>
      <c r="M12" s="38"/>
    </row>
    <row r="13" spans="1:13" ht="12" customHeight="1">
      <c r="A13" s="61">
        <v>1974</v>
      </c>
      <c r="B13" s="99">
        <v>213.854</v>
      </c>
      <c r="C13" s="62">
        <v>31.622666666666664</v>
      </c>
      <c r="D13" s="62">
        <v>9.338729</v>
      </c>
      <c r="E13" s="62" t="s">
        <v>7</v>
      </c>
      <c r="F13" s="62">
        <f t="shared" si="0"/>
        <v>40.96139566666666</v>
      </c>
      <c r="G13" s="62">
        <v>2.7870380000000003</v>
      </c>
      <c r="H13" s="62" t="s">
        <v>7</v>
      </c>
      <c r="I13" s="62">
        <f t="shared" si="1"/>
        <v>38.17435766666666</v>
      </c>
      <c r="J13" s="63">
        <f t="shared" si="2"/>
        <v>0.178506633809359</v>
      </c>
      <c r="K13" s="64">
        <f t="shared" si="3"/>
        <v>1.5708583775223592</v>
      </c>
      <c r="L13" s="64">
        <f t="shared" si="4"/>
        <v>2.677599507140385</v>
      </c>
      <c r="M13" s="38"/>
    </row>
    <row r="14" spans="1:13" ht="12" customHeight="1">
      <c r="A14" s="61">
        <v>1975</v>
      </c>
      <c r="B14" s="99">
        <v>215.973</v>
      </c>
      <c r="C14" s="62">
        <v>32.412</v>
      </c>
      <c r="D14" s="62">
        <v>14.190812</v>
      </c>
      <c r="E14" s="62" t="s">
        <v>7</v>
      </c>
      <c r="F14" s="62">
        <f t="shared" si="0"/>
        <v>46.602812</v>
      </c>
      <c r="G14" s="62">
        <v>1.736305</v>
      </c>
      <c r="H14" s="62" t="s">
        <v>7</v>
      </c>
      <c r="I14" s="62">
        <f t="shared" si="1"/>
        <v>44.866507</v>
      </c>
      <c r="J14" s="63">
        <f t="shared" si="2"/>
        <v>0.20774127784491578</v>
      </c>
      <c r="K14" s="64">
        <f t="shared" si="3"/>
        <v>1.828123245035259</v>
      </c>
      <c r="L14" s="64">
        <f t="shared" si="4"/>
        <v>3.1161191676737365</v>
      </c>
      <c r="M14" s="38"/>
    </row>
    <row r="15" spans="1:13" ht="12" customHeight="1">
      <c r="A15" s="52">
        <v>1976</v>
      </c>
      <c r="B15" s="98">
        <v>218.035</v>
      </c>
      <c r="C15" s="53">
        <v>31.772000000000002</v>
      </c>
      <c r="D15" s="53">
        <v>14.610888999999998</v>
      </c>
      <c r="E15" s="53" t="s">
        <v>7</v>
      </c>
      <c r="F15" s="53">
        <f t="shared" si="0"/>
        <v>46.382889</v>
      </c>
      <c r="G15" s="53">
        <v>1.529493</v>
      </c>
      <c r="H15" s="53" t="s">
        <v>7</v>
      </c>
      <c r="I15" s="53">
        <f t="shared" si="1"/>
        <v>44.853396</v>
      </c>
      <c r="J15" s="54">
        <f t="shared" si="2"/>
        <v>0.20571649505813286</v>
      </c>
      <c r="K15" s="55">
        <f t="shared" si="3"/>
        <v>1.8103051565115693</v>
      </c>
      <c r="L15" s="55">
        <f t="shared" si="4"/>
        <v>3.085747425871993</v>
      </c>
      <c r="M15" s="38"/>
    </row>
    <row r="16" spans="1:13" ht="12" customHeight="1">
      <c r="A16" s="52">
        <v>1977</v>
      </c>
      <c r="B16" s="98">
        <v>220.23899999999998</v>
      </c>
      <c r="C16" s="53">
        <v>33.18266666666666</v>
      </c>
      <c r="D16" s="53">
        <v>21.400768000000003</v>
      </c>
      <c r="E16" s="53" t="s">
        <v>7</v>
      </c>
      <c r="F16" s="53">
        <f t="shared" si="0"/>
        <v>54.58343466666666</v>
      </c>
      <c r="G16" s="53">
        <v>2.144464</v>
      </c>
      <c r="H16" s="53" t="s">
        <v>7</v>
      </c>
      <c r="I16" s="53">
        <f t="shared" si="1"/>
        <v>52.43897066666666</v>
      </c>
      <c r="J16" s="54">
        <f t="shared" si="2"/>
        <v>0.2381002940744676</v>
      </c>
      <c r="K16" s="55">
        <f t="shared" si="3"/>
        <v>2.0952825878553147</v>
      </c>
      <c r="L16" s="55">
        <f t="shared" si="4"/>
        <v>3.5715044111170138</v>
      </c>
      <c r="M16" s="38"/>
    </row>
    <row r="17" spans="1:13" ht="12" customHeight="1">
      <c r="A17" s="52">
        <v>1978</v>
      </c>
      <c r="B17" s="98">
        <v>222.585</v>
      </c>
      <c r="C17" s="53">
        <v>32.48</v>
      </c>
      <c r="D17" s="53">
        <v>24.657814</v>
      </c>
      <c r="E17" s="53" t="s">
        <v>7</v>
      </c>
      <c r="F17" s="53">
        <f t="shared" si="0"/>
        <v>57.13781399999999</v>
      </c>
      <c r="G17" s="53">
        <v>2.8115669999999997</v>
      </c>
      <c r="H17" s="53" t="s">
        <v>7</v>
      </c>
      <c r="I17" s="53">
        <f t="shared" si="1"/>
        <v>54.326246999999995</v>
      </c>
      <c r="J17" s="54">
        <f t="shared" si="2"/>
        <v>0.24406966776736974</v>
      </c>
      <c r="K17" s="55">
        <f t="shared" si="3"/>
        <v>2.147813076352854</v>
      </c>
      <c r="L17" s="55">
        <f t="shared" si="4"/>
        <v>3.661045016510546</v>
      </c>
      <c r="M17" s="38"/>
    </row>
    <row r="18" spans="1:13" ht="12" customHeight="1">
      <c r="A18" s="52">
        <v>1979</v>
      </c>
      <c r="B18" s="98">
        <v>225.055</v>
      </c>
      <c r="C18" s="53">
        <v>32.872</v>
      </c>
      <c r="D18" s="53">
        <v>33.992246</v>
      </c>
      <c r="E18" s="53" t="s">
        <v>7</v>
      </c>
      <c r="F18" s="53">
        <f t="shared" si="0"/>
        <v>66.86424600000001</v>
      </c>
      <c r="G18" s="53">
        <v>2.374727</v>
      </c>
      <c r="H18" s="53" t="s">
        <v>7</v>
      </c>
      <c r="I18" s="53">
        <f t="shared" si="1"/>
        <v>64.489519</v>
      </c>
      <c r="J18" s="54">
        <f t="shared" si="2"/>
        <v>0.286550038879385</v>
      </c>
      <c r="K18" s="55">
        <f t="shared" si="3"/>
        <v>2.5216403421385882</v>
      </c>
      <c r="L18" s="55">
        <f t="shared" si="4"/>
        <v>4.298250583190775</v>
      </c>
      <c r="M18" s="38"/>
    </row>
    <row r="19" spans="1:13" ht="12" customHeight="1">
      <c r="A19" s="52">
        <v>1980</v>
      </c>
      <c r="B19" s="98">
        <v>227.726</v>
      </c>
      <c r="C19" s="53">
        <v>34.101333333333336</v>
      </c>
      <c r="D19" s="53">
        <v>39.774677</v>
      </c>
      <c r="E19" s="53" t="s">
        <v>7</v>
      </c>
      <c r="F19" s="53">
        <f t="shared" si="0"/>
        <v>73.87601033333334</v>
      </c>
      <c r="G19" s="53">
        <v>3.748875</v>
      </c>
      <c r="H19" s="53" t="s">
        <v>7</v>
      </c>
      <c r="I19" s="53">
        <f t="shared" si="1"/>
        <v>70.12713533333334</v>
      </c>
      <c r="J19" s="54">
        <f t="shared" si="2"/>
        <v>0.30794522950095</v>
      </c>
      <c r="K19" s="55">
        <f t="shared" si="3"/>
        <v>2.7099180196083603</v>
      </c>
      <c r="L19" s="55">
        <f t="shared" si="4"/>
        <v>4.61917844251425</v>
      </c>
      <c r="M19" s="38"/>
    </row>
    <row r="20" spans="1:12" ht="12" customHeight="1">
      <c r="A20" s="61">
        <v>1981</v>
      </c>
      <c r="B20" s="99">
        <v>229.966</v>
      </c>
      <c r="C20" s="62">
        <v>31.832</v>
      </c>
      <c r="D20" s="62">
        <v>37.329719</v>
      </c>
      <c r="E20" s="62" t="s">
        <v>7</v>
      </c>
      <c r="F20" s="62">
        <f t="shared" si="0"/>
        <v>69.161719</v>
      </c>
      <c r="G20" s="62">
        <v>4.094487</v>
      </c>
      <c r="H20" s="62" t="s">
        <v>7</v>
      </c>
      <c r="I20" s="62">
        <f t="shared" si="1"/>
        <v>65.067232</v>
      </c>
      <c r="J20" s="63">
        <f t="shared" si="2"/>
        <v>0.2829428350277867</v>
      </c>
      <c r="K20" s="64">
        <f t="shared" si="3"/>
        <v>2.4898969482445232</v>
      </c>
      <c r="L20" s="64">
        <f t="shared" si="4"/>
        <v>4.244142525416801</v>
      </c>
    </row>
    <row r="21" spans="1:12" ht="12" customHeight="1">
      <c r="A21" s="61">
        <v>1982</v>
      </c>
      <c r="B21" s="99">
        <v>232.188</v>
      </c>
      <c r="C21" s="62">
        <v>33.24266666666667</v>
      </c>
      <c r="D21" s="62">
        <v>37.952819</v>
      </c>
      <c r="E21" s="62" t="s">
        <v>7</v>
      </c>
      <c r="F21" s="62">
        <f t="shared" si="0"/>
        <v>71.19548566666667</v>
      </c>
      <c r="G21" s="62">
        <v>4.1726410000000005</v>
      </c>
      <c r="H21" s="62" t="s">
        <v>7</v>
      </c>
      <c r="I21" s="62">
        <f t="shared" si="1"/>
        <v>67.02284466666667</v>
      </c>
      <c r="J21" s="63">
        <f t="shared" si="2"/>
        <v>0.28865765959768236</v>
      </c>
      <c r="K21" s="64">
        <f t="shared" si="3"/>
        <v>2.540187404459605</v>
      </c>
      <c r="L21" s="64">
        <f t="shared" si="4"/>
        <v>4.329864893965236</v>
      </c>
    </row>
    <row r="22" spans="1:12" ht="12" customHeight="1">
      <c r="A22" s="61">
        <v>1983</v>
      </c>
      <c r="B22" s="99">
        <v>234.307</v>
      </c>
      <c r="C22" s="62">
        <v>36.92266666666667</v>
      </c>
      <c r="D22" s="62">
        <v>32.615493</v>
      </c>
      <c r="E22" s="62" t="s">
        <v>7</v>
      </c>
      <c r="F22" s="62">
        <f t="shared" si="0"/>
        <v>69.53815966666667</v>
      </c>
      <c r="G22" s="62">
        <v>4.069453</v>
      </c>
      <c r="H22" s="62" t="s">
        <v>7</v>
      </c>
      <c r="I22" s="62">
        <f t="shared" si="1"/>
        <v>65.46870666666668</v>
      </c>
      <c r="J22" s="63">
        <f t="shared" si="2"/>
        <v>0.2794142158222617</v>
      </c>
      <c r="K22" s="64">
        <f t="shared" si="3"/>
        <v>2.458845099235903</v>
      </c>
      <c r="L22" s="64">
        <f t="shared" si="4"/>
        <v>4.191213237333926</v>
      </c>
    </row>
    <row r="23" spans="1:12" ht="12" customHeight="1">
      <c r="A23" s="61">
        <v>1984</v>
      </c>
      <c r="B23" s="99">
        <v>236.348</v>
      </c>
      <c r="C23" s="62">
        <v>29.501333333333335</v>
      </c>
      <c r="D23" s="62">
        <v>37.722463999999995</v>
      </c>
      <c r="E23" s="62" t="s">
        <v>7</v>
      </c>
      <c r="F23" s="62">
        <f t="shared" si="0"/>
        <v>67.22379733333332</v>
      </c>
      <c r="G23" s="62">
        <v>3.343367</v>
      </c>
      <c r="H23" s="62" t="s">
        <v>7</v>
      </c>
      <c r="I23" s="62">
        <f t="shared" si="1"/>
        <v>63.88043033333332</v>
      </c>
      <c r="J23" s="63">
        <f t="shared" si="2"/>
        <v>0.2702812392460834</v>
      </c>
      <c r="K23" s="64">
        <f t="shared" si="3"/>
        <v>2.378474905365534</v>
      </c>
      <c r="L23" s="64">
        <f t="shared" si="4"/>
        <v>4.054218588691251</v>
      </c>
    </row>
    <row r="24" spans="1:12" ht="12" customHeight="1">
      <c r="A24" s="61">
        <v>1985</v>
      </c>
      <c r="B24" s="99">
        <v>238.466</v>
      </c>
      <c r="C24" s="62">
        <v>27.048000000000002</v>
      </c>
      <c r="D24" s="62">
        <v>56.612647</v>
      </c>
      <c r="E24" s="62" t="s">
        <v>7</v>
      </c>
      <c r="F24" s="62">
        <f t="shared" si="0"/>
        <v>83.66064700000001</v>
      </c>
      <c r="G24" s="62">
        <v>2.851427</v>
      </c>
      <c r="H24" s="62" t="s">
        <v>7</v>
      </c>
      <c r="I24" s="62">
        <f t="shared" si="1"/>
        <v>80.80922000000001</v>
      </c>
      <c r="J24" s="63">
        <f t="shared" si="2"/>
        <v>0.33887103402581503</v>
      </c>
      <c r="K24" s="64">
        <f t="shared" si="3"/>
        <v>2.9820650994271727</v>
      </c>
      <c r="L24" s="64">
        <f t="shared" si="4"/>
        <v>5.083065510387225</v>
      </c>
    </row>
    <row r="25" spans="1:12" ht="12" customHeight="1">
      <c r="A25" s="52">
        <v>1986</v>
      </c>
      <c r="B25" s="98">
        <v>240.651</v>
      </c>
      <c r="C25" s="53">
        <v>31.525333333333332</v>
      </c>
      <c r="D25" s="53">
        <v>65.891504</v>
      </c>
      <c r="E25" s="53" t="s">
        <v>7</v>
      </c>
      <c r="F25" s="53">
        <f t="shared" si="0"/>
        <v>97.41683733333333</v>
      </c>
      <c r="G25" s="53">
        <v>2.7247879999999998</v>
      </c>
      <c r="H25" s="53" t="s">
        <v>7</v>
      </c>
      <c r="I25" s="53">
        <f t="shared" si="1"/>
        <v>94.69204933333333</v>
      </c>
      <c r="J25" s="54">
        <f t="shared" si="2"/>
        <v>0.3934828832347812</v>
      </c>
      <c r="K25" s="55">
        <f t="shared" si="3"/>
        <v>3.4626493724660747</v>
      </c>
      <c r="L25" s="55">
        <f t="shared" si="4"/>
        <v>5.902243248521718</v>
      </c>
    </row>
    <row r="26" spans="1:12" ht="12" customHeight="1">
      <c r="A26" s="52">
        <v>1987</v>
      </c>
      <c r="B26" s="98">
        <v>242.804</v>
      </c>
      <c r="C26" s="53">
        <v>49.104000000000006</v>
      </c>
      <c r="D26" s="53">
        <v>56.543946</v>
      </c>
      <c r="E26" s="53" t="s">
        <v>7</v>
      </c>
      <c r="F26" s="53">
        <f t="shared" si="0"/>
        <v>105.647946</v>
      </c>
      <c r="G26" s="53">
        <v>1.82246</v>
      </c>
      <c r="H26" s="53" t="s">
        <v>7</v>
      </c>
      <c r="I26" s="53">
        <f t="shared" si="1"/>
        <v>103.825486</v>
      </c>
      <c r="J26" s="54">
        <f t="shared" si="2"/>
        <v>0.42761027824912273</v>
      </c>
      <c r="K26" s="55">
        <f t="shared" si="3"/>
        <v>3.7629704485922804</v>
      </c>
      <c r="L26" s="55">
        <f t="shared" si="4"/>
        <v>6.414154173736841</v>
      </c>
    </row>
    <row r="27" spans="1:12" ht="12" customHeight="1">
      <c r="A27" s="52">
        <v>1988</v>
      </c>
      <c r="B27" s="98">
        <v>245.021</v>
      </c>
      <c r="C27" s="53">
        <v>46.288000000000004</v>
      </c>
      <c r="D27" s="53">
        <v>60.039142999999996</v>
      </c>
      <c r="E27" s="53" t="s">
        <v>7</v>
      </c>
      <c r="F27" s="53">
        <f t="shared" si="0"/>
        <v>106.327143</v>
      </c>
      <c r="G27" s="53">
        <v>1.927988</v>
      </c>
      <c r="H27" s="53" t="s">
        <v>7</v>
      </c>
      <c r="I27" s="53">
        <f t="shared" si="1"/>
        <v>104.39915500000001</v>
      </c>
      <c r="J27" s="54">
        <f t="shared" si="2"/>
        <v>0.4260824786446877</v>
      </c>
      <c r="K27" s="55">
        <f t="shared" si="3"/>
        <v>3.749525812073252</v>
      </c>
      <c r="L27" s="55">
        <f t="shared" si="4"/>
        <v>6.391237179670315</v>
      </c>
    </row>
    <row r="28" spans="1:12" ht="12" customHeight="1">
      <c r="A28" s="52">
        <v>1989</v>
      </c>
      <c r="B28" s="98">
        <v>247.342</v>
      </c>
      <c r="C28" s="53">
        <v>38.28</v>
      </c>
      <c r="D28" s="53">
        <v>73.99687668410208</v>
      </c>
      <c r="E28" s="53" t="s">
        <v>7</v>
      </c>
      <c r="F28" s="53">
        <f t="shared" si="0"/>
        <v>112.27687668410208</v>
      </c>
      <c r="G28" s="53">
        <v>2.6577904580757648</v>
      </c>
      <c r="H28" s="53" t="s">
        <v>7</v>
      </c>
      <c r="I28" s="53">
        <f t="shared" si="1"/>
        <v>109.61908622602631</v>
      </c>
      <c r="J28" s="54">
        <f t="shared" si="2"/>
        <v>0.44318832315589873</v>
      </c>
      <c r="K28" s="55">
        <f t="shared" si="3"/>
        <v>3.900057243771909</v>
      </c>
      <c r="L28" s="55">
        <f t="shared" si="4"/>
        <v>6.647824847338481</v>
      </c>
    </row>
    <row r="29" spans="1:12" ht="12" customHeight="1">
      <c r="A29" s="52">
        <v>1990</v>
      </c>
      <c r="B29" s="98">
        <v>250.132</v>
      </c>
      <c r="C29" s="56">
        <v>38.192</v>
      </c>
      <c r="D29" s="56">
        <v>89.3747376763354</v>
      </c>
      <c r="E29" s="56" t="s">
        <v>7</v>
      </c>
      <c r="F29" s="56">
        <f t="shared" si="0"/>
        <v>127.5667376763354</v>
      </c>
      <c r="G29" s="56">
        <v>3.4057167010091405</v>
      </c>
      <c r="H29" s="56" t="s">
        <v>7</v>
      </c>
      <c r="I29" s="56">
        <f t="shared" si="1"/>
        <v>124.16102097532627</v>
      </c>
      <c r="J29" s="95">
        <f t="shared" si="2"/>
        <v>0.49638199420836304</v>
      </c>
      <c r="K29" s="55">
        <f t="shared" si="3"/>
        <v>4.368161549033595</v>
      </c>
      <c r="L29" s="55">
        <f t="shared" si="4"/>
        <v>7.4457299131254455</v>
      </c>
    </row>
    <row r="30" spans="1:12" ht="12" customHeight="1">
      <c r="A30" s="61">
        <v>1991</v>
      </c>
      <c r="B30" s="99">
        <v>253.493</v>
      </c>
      <c r="C30" s="66">
        <v>37.84</v>
      </c>
      <c r="D30" s="66">
        <v>92.92941300787237</v>
      </c>
      <c r="E30" s="62" t="s">
        <v>7</v>
      </c>
      <c r="F30" s="67">
        <f t="shared" si="0"/>
        <v>130.76941300787237</v>
      </c>
      <c r="G30" s="66">
        <v>3.9427273207587046</v>
      </c>
      <c r="H30" s="62" t="s">
        <v>7</v>
      </c>
      <c r="I30" s="66">
        <f t="shared" si="1"/>
        <v>126.82668568711367</v>
      </c>
      <c r="J30" s="97">
        <f t="shared" si="2"/>
        <v>0.5003163230823481</v>
      </c>
      <c r="K30" s="64">
        <f t="shared" si="3"/>
        <v>4.402783643124663</v>
      </c>
      <c r="L30" s="64">
        <f t="shared" si="4"/>
        <v>7.504744846235221</v>
      </c>
    </row>
    <row r="31" spans="1:12" ht="12" customHeight="1">
      <c r="A31" s="61">
        <v>1992</v>
      </c>
      <c r="B31" s="99">
        <v>256.894</v>
      </c>
      <c r="C31" s="65">
        <v>36.96</v>
      </c>
      <c r="D31" s="66">
        <v>87.89480636128283</v>
      </c>
      <c r="E31" s="62" t="s">
        <v>7</v>
      </c>
      <c r="F31" s="67">
        <f t="shared" si="0"/>
        <v>124.85480636128284</v>
      </c>
      <c r="G31" s="66">
        <v>3.472</v>
      </c>
      <c r="H31" s="62" t="s">
        <v>7</v>
      </c>
      <c r="I31" s="67">
        <f t="shared" si="1"/>
        <v>121.38280636128285</v>
      </c>
      <c r="J31" s="64">
        <f t="shared" si="2"/>
        <v>0.4725015234348908</v>
      </c>
      <c r="K31" s="64">
        <f t="shared" si="3"/>
        <v>4.15801340622704</v>
      </c>
      <c r="L31" s="64">
        <f t="shared" si="4"/>
        <v>7.087522851523362</v>
      </c>
    </row>
    <row r="32" spans="1:12" ht="12" customHeight="1">
      <c r="A32" s="61">
        <v>1993</v>
      </c>
      <c r="B32" s="99">
        <v>260.255</v>
      </c>
      <c r="C32" s="65">
        <v>20.68</v>
      </c>
      <c r="D32" s="66">
        <v>89.01</v>
      </c>
      <c r="E32" s="62" t="s">
        <v>7</v>
      </c>
      <c r="F32" s="67">
        <f t="shared" si="0"/>
        <v>109.69</v>
      </c>
      <c r="G32" s="66">
        <v>2.2670000000000003</v>
      </c>
      <c r="H32" s="62" t="s">
        <v>7</v>
      </c>
      <c r="I32" s="67">
        <f t="shared" si="1"/>
        <v>107.423</v>
      </c>
      <c r="J32" s="64">
        <f t="shared" si="2"/>
        <v>0.4127605617567386</v>
      </c>
      <c r="K32" s="64">
        <f t="shared" si="3"/>
        <v>3.6322929434592997</v>
      </c>
      <c r="L32" s="64">
        <f t="shared" si="4"/>
        <v>6.191408426351079</v>
      </c>
    </row>
    <row r="33" spans="1:12" ht="12" customHeight="1">
      <c r="A33" s="61">
        <v>1994</v>
      </c>
      <c r="B33" s="99">
        <v>263.436</v>
      </c>
      <c r="C33" s="65">
        <v>20.68</v>
      </c>
      <c r="D33" s="66">
        <v>73.22</v>
      </c>
      <c r="E33" s="62" t="s">
        <v>7</v>
      </c>
      <c r="F33" s="67">
        <f t="shared" si="0"/>
        <v>93.9</v>
      </c>
      <c r="G33" s="66">
        <v>2.125</v>
      </c>
      <c r="H33" s="62" t="s">
        <v>7</v>
      </c>
      <c r="I33" s="67">
        <f t="shared" si="1"/>
        <v>91.775</v>
      </c>
      <c r="J33" s="64">
        <f t="shared" si="2"/>
        <v>0.3483768353603912</v>
      </c>
      <c r="K33" s="64">
        <f t="shared" si="3"/>
        <v>3.065716151171443</v>
      </c>
      <c r="L33" s="64">
        <f t="shared" si="4"/>
        <v>5.225652530405868</v>
      </c>
    </row>
    <row r="34" spans="1:12" ht="12" customHeight="1">
      <c r="A34" s="61">
        <v>1995</v>
      </c>
      <c r="B34" s="99">
        <v>266.557</v>
      </c>
      <c r="C34" s="65">
        <v>19.360000000000003</v>
      </c>
      <c r="D34" s="66">
        <v>85.025</v>
      </c>
      <c r="E34" s="62" t="s">
        <v>7</v>
      </c>
      <c r="F34" s="67">
        <f t="shared" si="0"/>
        <v>104.385</v>
      </c>
      <c r="G34" s="66">
        <v>2.641</v>
      </c>
      <c r="H34" s="62" t="s">
        <v>7</v>
      </c>
      <c r="I34" s="67">
        <f t="shared" si="1"/>
        <v>101.744</v>
      </c>
      <c r="J34" s="64">
        <f t="shared" si="2"/>
        <v>0.3816969728800969</v>
      </c>
      <c r="K34" s="64">
        <f t="shared" si="3"/>
        <v>3.358933361344853</v>
      </c>
      <c r="L34" s="64">
        <f t="shared" si="4"/>
        <v>5.725454593201453</v>
      </c>
    </row>
    <row r="35" spans="1:12" ht="12" customHeight="1">
      <c r="A35" s="52">
        <v>1996</v>
      </c>
      <c r="B35" s="98">
        <v>269.667</v>
      </c>
      <c r="C35" s="58">
        <v>20.416</v>
      </c>
      <c r="D35" s="56">
        <v>83.852</v>
      </c>
      <c r="E35" s="53" t="s">
        <v>7</v>
      </c>
      <c r="F35" s="57">
        <f t="shared" si="0"/>
        <v>104.268</v>
      </c>
      <c r="G35" s="56">
        <v>1.6409999999999998</v>
      </c>
      <c r="H35" s="53" t="s">
        <v>7</v>
      </c>
      <c r="I35" s="57">
        <f t="shared" si="1"/>
        <v>102.627</v>
      </c>
      <c r="J35" s="55">
        <f t="shared" si="2"/>
        <v>0.38056936888829557</v>
      </c>
      <c r="K35" s="55">
        <f t="shared" si="3"/>
        <v>3.3490104462170014</v>
      </c>
      <c r="L35" s="55">
        <f t="shared" si="4"/>
        <v>5.708540533324434</v>
      </c>
    </row>
    <row r="36" spans="1:12" ht="12" customHeight="1">
      <c r="A36" s="52">
        <v>1997</v>
      </c>
      <c r="B36" s="98">
        <v>272.912</v>
      </c>
      <c r="C36" s="58">
        <v>19.448</v>
      </c>
      <c r="D36" s="59">
        <v>76.087</v>
      </c>
      <c r="E36" s="53" t="s">
        <v>7</v>
      </c>
      <c r="F36" s="57">
        <f t="shared" si="0"/>
        <v>95.535</v>
      </c>
      <c r="G36" s="59">
        <v>1.6119999999999999</v>
      </c>
      <c r="H36" s="53" t="s">
        <v>7</v>
      </c>
      <c r="I36" s="57">
        <f t="shared" si="1"/>
        <v>93.923</v>
      </c>
      <c r="J36" s="55">
        <f t="shared" si="2"/>
        <v>0.34415122823474237</v>
      </c>
      <c r="K36" s="55">
        <f t="shared" si="3"/>
        <v>3.028530808465733</v>
      </c>
      <c r="L36" s="55">
        <f t="shared" si="4"/>
        <v>5.162268423521136</v>
      </c>
    </row>
    <row r="37" spans="1:12" ht="12" customHeight="1">
      <c r="A37" s="52">
        <v>1998</v>
      </c>
      <c r="B37" s="98">
        <v>276.115</v>
      </c>
      <c r="C37" s="58">
        <v>19.448</v>
      </c>
      <c r="D37" s="56">
        <v>61.508</v>
      </c>
      <c r="E37" s="53" t="s">
        <v>7</v>
      </c>
      <c r="F37" s="57">
        <f t="shared" si="0"/>
        <v>80.956</v>
      </c>
      <c r="G37" s="56">
        <v>1.8090000000000002</v>
      </c>
      <c r="H37" s="53" t="s">
        <v>7</v>
      </c>
      <c r="I37" s="57">
        <f t="shared" si="1"/>
        <v>79.147</v>
      </c>
      <c r="J37" s="55">
        <f t="shared" si="2"/>
        <v>0.2866450573130761</v>
      </c>
      <c r="K37" s="55">
        <f t="shared" si="3"/>
        <v>2.52247650435507</v>
      </c>
      <c r="L37" s="55">
        <f t="shared" si="4"/>
        <v>4.2996758596961415</v>
      </c>
    </row>
    <row r="38" spans="1:12" ht="12" customHeight="1">
      <c r="A38" s="52">
        <v>1999</v>
      </c>
      <c r="B38" s="98">
        <v>279.295</v>
      </c>
      <c r="C38" s="58">
        <v>20.240000000000002</v>
      </c>
      <c r="D38" s="56">
        <v>72.764294</v>
      </c>
      <c r="E38" s="53" t="s">
        <v>7</v>
      </c>
      <c r="F38" s="57">
        <f t="shared" si="0"/>
        <v>93.00429400000002</v>
      </c>
      <c r="G38" s="56">
        <v>2.372893</v>
      </c>
      <c r="H38" s="53" t="s">
        <v>7</v>
      </c>
      <c r="I38" s="57">
        <f t="shared" si="1"/>
        <v>90.63140100000001</v>
      </c>
      <c r="J38" s="55">
        <f t="shared" si="2"/>
        <v>0.32450062120696754</v>
      </c>
      <c r="K38" s="55">
        <f t="shared" si="3"/>
        <v>2.8556054666213146</v>
      </c>
      <c r="L38" s="55">
        <f t="shared" si="4"/>
        <v>4.8675093181045135</v>
      </c>
    </row>
    <row r="39" spans="1:12" ht="12" customHeight="1">
      <c r="A39" s="52">
        <v>2000</v>
      </c>
      <c r="B39" s="98">
        <v>282.385</v>
      </c>
      <c r="C39" s="58">
        <v>20.416</v>
      </c>
      <c r="D39" s="58">
        <v>67.374951</v>
      </c>
      <c r="E39" s="53" t="s">
        <v>7</v>
      </c>
      <c r="F39" s="57">
        <f t="shared" si="0"/>
        <v>87.79095099999999</v>
      </c>
      <c r="G39" s="58">
        <v>2.1414600000000004</v>
      </c>
      <c r="H39" s="53" t="s">
        <v>7</v>
      </c>
      <c r="I39" s="57">
        <f t="shared" si="1"/>
        <v>85.649491</v>
      </c>
      <c r="J39" s="55">
        <f t="shared" si="2"/>
        <v>0.30330750925155375</v>
      </c>
      <c r="K39" s="55">
        <f t="shared" si="3"/>
        <v>2.6691060814136733</v>
      </c>
      <c r="L39" s="55">
        <f t="shared" si="4"/>
        <v>4.549612638773306</v>
      </c>
    </row>
    <row r="40" spans="1:12" ht="12" customHeight="1">
      <c r="A40" s="61">
        <v>2001</v>
      </c>
      <c r="B40" s="99">
        <v>285.309019</v>
      </c>
      <c r="C40" s="65">
        <v>18.744000000000003</v>
      </c>
      <c r="D40" s="65">
        <v>70.82613</v>
      </c>
      <c r="E40" s="62" t="s">
        <v>7</v>
      </c>
      <c r="F40" s="67">
        <f aca="true" t="shared" si="5" ref="F40:F45">SUM(C40,D40,E40)</f>
        <v>89.57013</v>
      </c>
      <c r="G40" s="65">
        <v>1.0378669999999999</v>
      </c>
      <c r="H40" s="62" t="s">
        <v>7</v>
      </c>
      <c r="I40" s="67">
        <f aca="true" t="shared" si="6" ref="I40:I45">F40-SUM(G40,H40)</f>
        <v>88.532263</v>
      </c>
      <c r="J40" s="64">
        <f aca="true" t="shared" si="7" ref="J40:J45">I40/B40</f>
        <v>0.3103030647622114</v>
      </c>
      <c r="K40" s="64">
        <f t="shared" si="3"/>
        <v>2.730666969907461</v>
      </c>
      <c r="L40" s="64">
        <f aca="true" t="shared" si="8" ref="L40:L45">J40*15</f>
        <v>4.654545971433171</v>
      </c>
    </row>
    <row r="41" spans="1:12" ht="12" customHeight="1">
      <c r="A41" s="61">
        <v>2002</v>
      </c>
      <c r="B41" s="99">
        <v>288.104818</v>
      </c>
      <c r="C41" s="65">
        <v>17.864</v>
      </c>
      <c r="D41" s="65">
        <v>75.37601</v>
      </c>
      <c r="E41" s="62" t="s">
        <v>7</v>
      </c>
      <c r="F41" s="67">
        <f t="shared" si="5"/>
        <v>93.24001</v>
      </c>
      <c r="G41" s="65">
        <v>1.0573819999999998</v>
      </c>
      <c r="H41" s="62" t="s">
        <v>7</v>
      </c>
      <c r="I41" s="67">
        <f t="shared" si="6"/>
        <v>92.182628</v>
      </c>
      <c r="J41" s="64">
        <f t="shared" si="7"/>
        <v>0.31996211878692005</v>
      </c>
      <c r="K41" s="64">
        <f t="shared" si="3"/>
        <v>2.815666645324897</v>
      </c>
      <c r="L41" s="64">
        <f t="shared" si="8"/>
        <v>4.799431781803801</v>
      </c>
    </row>
    <row r="42" spans="1:12" ht="12" customHeight="1">
      <c r="A42" s="61">
        <v>2003</v>
      </c>
      <c r="B42" s="99">
        <v>290.819634</v>
      </c>
      <c r="C42" s="65">
        <v>14.96</v>
      </c>
      <c r="D42" s="65">
        <v>83.91198400000002</v>
      </c>
      <c r="E42" s="62" t="s">
        <v>7</v>
      </c>
      <c r="F42" s="67">
        <f t="shared" si="5"/>
        <v>98.87198400000003</v>
      </c>
      <c r="G42" s="65">
        <v>1.3570090000000001</v>
      </c>
      <c r="H42" s="62" t="s">
        <v>7</v>
      </c>
      <c r="I42" s="67">
        <f t="shared" si="6"/>
        <v>97.51497500000002</v>
      </c>
      <c r="J42" s="64">
        <f t="shared" si="7"/>
        <v>0.3353108373693917</v>
      </c>
      <c r="K42" s="64">
        <f t="shared" si="3"/>
        <v>2.9507353688506472</v>
      </c>
      <c r="L42" s="64">
        <f t="shared" si="8"/>
        <v>5.029662560540876</v>
      </c>
    </row>
    <row r="43" spans="1:12" ht="12" customHeight="1">
      <c r="A43" s="61">
        <v>2004</v>
      </c>
      <c r="B43" s="99">
        <v>293.463185</v>
      </c>
      <c r="C43" s="65">
        <v>10.208</v>
      </c>
      <c r="D43" s="65">
        <v>69.10396700000001</v>
      </c>
      <c r="E43" s="62" t="s">
        <v>7</v>
      </c>
      <c r="F43" s="67">
        <f t="shared" si="5"/>
        <v>79.31196700000001</v>
      </c>
      <c r="G43" s="65">
        <v>0.715135</v>
      </c>
      <c r="H43" s="62" t="s">
        <v>7</v>
      </c>
      <c r="I43" s="67">
        <f t="shared" si="6"/>
        <v>78.596832</v>
      </c>
      <c r="J43" s="64">
        <f t="shared" si="7"/>
        <v>0.26782518563614716</v>
      </c>
      <c r="K43" s="64">
        <f t="shared" si="3"/>
        <v>2.356861633598095</v>
      </c>
      <c r="L43" s="64">
        <f t="shared" si="8"/>
        <v>4.017377784542207</v>
      </c>
    </row>
    <row r="44" spans="1:12" ht="12" customHeight="1">
      <c r="A44" s="61">
        <v>2005</v>
      </c>
      <c r="B44" s="99">
        <v>296.186216</v>
      </c>
      <c r="C44" s="65">
        <v>9.328000000000001</v>
      </c>
      <c r="D44" s="65">
        <v>67.691569</v>
      </c>
      <c r="E44" s="62" t="s">
        <v>7</v>
      </c>
      <c r="F44" s="67">
        <f t="shared" si="5"/>
        <v>77.019569</v>
      </c>
      <c r="G44" s="65">
        <v>0.979739</v>
      </c>
      <c r="H44" s="62" t="s">
        <v>7</v>
      </c>
      <c r="I44" s="67">
        <f t="shared" si="6"/>
        <v>76.03983000000001</v>
      </c>
      <c r="J44" s="64">
        <f t="shared" si="7"/>
        <v>0.256729806764539</v>
      </c>
      <c r="K44" s="64">
        <f t="shared" si="3"/>
        <v>2.259222299527943</v>
      </c>
      <c r="L44" s="64">
        <f t="shared" si="8"/>
        <v>3.8509471014680847</v>
      </c>
    </row>
    <row r="45" spans="1:12" ht="12" customHeight="1">
      <c r="A45" s="52">
        <v>2006</v>
      </c>
      <c r="B45" s="98">
        <v>298.995825</v>
      </c>
      <c r="C45" s="58">
        <v>7.832</v>
      </c>
      <c r="D45" s="58">
        <v>72.785219</v>
      </c>
      <c r="E45" s="53" t="s">
        <v>7</v>
      </c>
      <c r="F45" s="57">
        <f t="shared" si="5"/>
        <v>80.61721899999999</v>
      </c>
      <c r="G45" s="58">
        <v>0.921508</v>
      </c>
      <c r="H45" s="53" t="s">
        <v>7</v>
      </c>
      <c r="I45" s="57">
        <f t="shared" si="6"/>
        <v>79.69571099999999</v>
      </c>
      <c r="J45" s="55">
        <f t="shared" si="7"/>
        <v>0.2665445612827536</v>
      </c>
      <c r="K45" s="55">
        <f t="shared" si="3"/>
        <v>2.345592139288232</v>
      </c>
      <c r="L45" s="55">
        <f t="shared" si="8"/>
        <v>3.998168419241304</v>
      </c>
    </row>
    <row r="46" spans="1:12" ht="12" customHeight="1">
      <c r="A46" s="52">
        <v>2007</v>
      </c>
      <c r="B46" s="98">
        <v>302.003917</v>
      </c>
      <c r="C46" s="112" t="s">
        <v>7</v>
      </c>
      <c r="D46" s="96">
        <v>66.32627199999999</v>
      </c>
      <c r="E46" s="71" t="s">
        <v>7</v>
      </c>
      <c r="F46" s="72">
        <f aca="true" t="shared" si="9" ref="F46:F53">SUM(D46)</f>
        <v>66.32627199999999</v>
      </c>
      <c r="G46" s="96">
        <v>1.1139869999999996</v>
      </c>
      <c r="H46" s="53" t="s">
        <v>7</v>
      </c>
      <c r="I46" s="57">
        <f aca="true" t="shared" si="10" ref="I46:I51">F46-SUM(G46,H46)</f>
        <v>65.212285</v>
      </c>
      <c r="J46" s="55">
        <f aca="true" t="shared" si="11" ref="J46:J51">I46/B46</f>
        <v>0.21593191786317126</v>
      </c>
      <c r="K46" s="55">
        <f t="shared" si="3"/>
        <v>1.9002008771959071</v>
      </c>
      <c r="L46" s="55">
        <f aca="true" t="shared" si="12" ref="L46:L51">J46*15</f>
        <v>3.238978767947569</v>
      </c>
    </row>
    <row r="47" spans="1:12" ht="12" customHeight="1">
      <c r="A47" s="52">
        <v>2008</v>
      </c>
      <c r="B47" s="98">
        <v>304.797761</v>
      </c>
      <c r="C47" s="112" t="s">
        <v>7</v>
      </c>
      <c r="D47" s="96">
        <v>83.04285396</v>
      </c>
      <c r="E47" s="71" t="s">
        <v>7</v>
      </c>
      <c r="F47" s="72">
        <f t="shared" si="9"/>
        <v>83.04285396</v>
      </c>
      <c r="G47" s="96">
        <v>1.22438</v>
      </c>
      <c r="H47" s="53" t="s">
        <v>7</v>
      </c>
      <c r="I47" s="57">
        <f t="shared" si="10"/>
        <v>81.81847396</v>
      </c>
      <c r="J47" s="55">
        <f t="shared" si="11"/>
        <v>0.2684352853891207</v>
      </c>
      <c r="K47" s="55">
        <f aca="true" t="shared" si="13" ref="K47:K52">J47*8.8</f>
        <v>2.3622305114242623</v>
      </c>
      <c r="L47" s="55">
        <f t="shared" si="12"/>
        <v>4.026529280836811</v>
      </c>
    </row>
    <row r="48" spans="1:12" ht="12" customHeight="1">
      <c r="A48" s="52">
        <v>2009</v>
      </c>
      <c r="B48" s="98">
        <v>307.439406</v>
      </c>
      <c r="C48" s="112" t="s">
        <v>7</v>
      </c>
      <c r="D48" s="96">
        <v>84.23660801</v>
      </c>
      <c r="E48" s="71" t="s">
        <v>7</v>
      </c>
      <c r="F48" s="72">
        <f t="shared" si="9"/>
        <v>84.23660801</v>
      </c>
      <c r="G48" s="96">
        <v>1.261644</v>
      </c>
      <c r="H48" s="53" t="s">
        <v>7</v>
      </c>
      <c r="I48" s="57">
        <f t="shared" si="10"/>
        <v>82.97496401</v>
      </c>
      <c r="J48" s="55">
        <f t="shared" si="11"/>
        <v>0.26989046423671526</v>
      </c>
      <c r="K48" s="55">
        <f t="shared" si="13"/>
        <v>2.3750360852830945</v>
      </c>
      <c r="L48" s="55">
        <f t="shared" si="12"/>
        <v>4.048356963550729</v>
      </c>
    </row>
    <row r="49" spans="1:12" ht="12" customHeight="1">
      <c r="A49" s="52">
        <v>2010</v>
      </c>
      <c r="B49" s="98">
        <v>309.741279</v>
      </c>
      <c r="C49" s="112" t="s">
        <v>7</v>
      </c>
      <c r="D49" s="96">
        <v>67.49637153</v>
      </c>
      <c r="E49" s="71" t="s">
        <v>7</v>
      </c>
      <c r="F49" s="72">
        <f t="shared" si="9"/>
        <v>67.49637153</v>
      </c>
      <c r="G49" s="96">
        <v>1.10998116</v>
      </c>
      <c r="H49" s="53" t="s">
        <v>7</v>
      </c>
      <c r="I49" s="57">
        <f t="shared" si="10"/>
        <v>66.38639037</v>
      </c>
      <c r="J49" s="55">
        <f t="shared" si="11"/>
        <v>0.2143285214819559</v>
      </c>
      <c r="K49" s="55">
        <f t="shared" si="13"/>
        <v>1.886090989041212</v>
      </c>
      <c r="L49" s="55">
        <f t="shared" si="12"/>
        <v>3.2149278222293387</v>
      </c>
    </row>
    <row r="50" spans="1:12" ht="12" customHeight="1">
      <c r="A50" s="117">
        <v>2011</v>
      </c>
      <c r="B50" s="116">
        <v>311.973914</v>
      </c>
      <c r="C50" s="218" t="s">
        <v>7</v>
      </c>
      <c r="D50" s="125">
        <v>73.14456788000001</v>
      </c>
      <c r="E50" s="118" t="s">
        <v>7</v>
      </c>
      <c r="F50" s="119">
        <f t="shared" si="9"/>
        <v>73.14456788000001</v>
      </c>
      <c r="G50" s="125">
        <v>1.4669656300000002</v>
      </c>
      <c r="H50" s="120" t="s">
        <v>7</v>
      </c>
      <c r="I50" s="121">
        <f t="shared" si="10"/>
        <v>71.67760225</v>
      </c>
      <c r="J50" s="122">
        <f t="shared" si="11"/>
        <v>0.22975511423689102</v>
      </c>
      <c r="K50" s="122">
        <f t="shared" si="13"/>
        <v>2.021845005284641</v>
      </c>
      <c r="L50" s="122">
        <f t="shared" si="12"/>
        <v>3.4463267135533653</v>
      </c>
    </row>
    <row r="51" spans="1:12" ht="12" customHeight="1">
      <c r="A51" s="117">
        <v>2012</v>
      </c>
      <c r="B51" s="116">
        <v>314.167558</v>
      </c>
      <c r="C51" s="218" t="s">
        <v>7</v>
      </c>
      <c r="D51" s="125">
        <v>68.1272742</v>
      </c>
      <c r="E51" s="118" t="s">
        <v>7</v>
      </c>
      <c r="F51" s="119">
        <f t="shared" si="9"/>
        <v>68.1272742</v>
      </c>
      <c r="G51" s="125">
        <v>1.4659852700000002</v>
      </c>
      <c r="H51" s="120" t="s">
        <v>7</v>
      </c>
      <c r="I51" s="121">
        <f t="shared" si="10"/>
        <v>66.66128893</v>
      </c>
      <c r="J51" s="122">
        <f t="shared" si="11"/>
        <v>0.21218387205339642</v>
      </c>
      <c r="K51" s="122">
        <f t="shared" si="13"/>
        <v>1.8672180740698887</v>
      </c>
      <c r="L51" s="122">
        <f t="shared" si="12"/>
        <v>3.182758080800946</v>
      </c>
    </row>
    <row r="52" spans="1:12" ht="12" customHeight="1">
      <c r="A52" s="117">
        <v>2013</v>
      </c>
      <c r="B52" s="116">
        <v>316.294766</v>
      </c>
      <c r="C52" s="218" t="s">
        <v>7</v>
      </c>
      <c r="D52" s="125">
        <v>67.137769</v>
      </c>
      <c r="E52" s="118" t="s">
        <v>7</v>
      </c>
      <c r="F52" s="119">
        <f t="shared" si="9"/>
        <v>67.137769</v>
      </c>
      <c r="G52" s="125">
        <v>1.01674</v>
      </c>
      <c r="H52" s="120" t="s">
        <v>7</v>
      </c>
      <c r="I52" s="121">
        <f aca="true" t="shared" si="14" ref="I52:I58">F52-SUM(G52,H52)</f>
        <v>66.12102900000001</v>
      </c>
      <c r="J52" s="122">
        <f aca="true" t="shared" si="15" ref="J52:J58">I52/B52</f>
        <v>0.20904876117994317</v>
      </c>
      <c r="K52" s="122">
        <f t="shared" si="13"/>
        <v>1.8396290983835</v>
      </c>
      <c r="L52" s="122">
        <f aca="true" t="shared" si="16" ref="L52:L58">J52*15</f>
        <v>3.1357314176991475</v>
      </c>
    </row>
    <row r="53" spans="1:12" ht="12" customHeight="1">
      <c r="A53" s="117">
        <v>2014</v>
      </c>
      <c r="B53" s="116">
        <v>318.576955</v>
      </c>
      <c r="C53" s="218" t="s">
        <v>7</v>
      </c>
      <c r="D53" s="125">
        <v>67.63535298999999</v>
      </c>
      <c r="E53" s="118" t="s">
        <v>7</v>
      </c>
      <c r="F53" s="119">
        <f t="shared" si="9"/>
        <v>67.63535298999999</v>
      </c>
      <c r="G53" s="125">
        <v>0.6774648599999998</v>
      </c>
      <c r="H53" s="120" t="s">
        <v>7</v>
      </c>
      <c r="I53" s="121">
        <f t="shared" si="14"/>
        <v>66.95788812999999</v>
      </c>
      <c r="J53" s="122">
        <f t="shared" si="15"/>
        <v>0.21017806554777319</v>
      </c>
      <c r="K53" s="122">
        <f aca="true" t="shared" si="17" ref="K53:K58">J53*8.8</f>
        <v>1.8495669768204042</v>
      </c>
      <c r="L53" s="122">
        <f t="shared" si="16"/>
        <v>3.1526709832165976</v>
      </c>
    </row>
    <row r="54" spans="1:12" ht="12" customHeight="1">
      <c r="A54" s="117">
        <v>2015</v>
      </c>
      <c r="B54" s="116">
        <v>320.870703</v>
      </c>
      <c r="C54" s="218" t="s">
        <v>7</v>
      </c>
      <c r="D54" s="125">
        <v>64.94454405</v>
      </c>
      <c r="E54" s="118" t="s">
        <v>7</v>
      </c>
      <c r="F54" s="119">
        <f>SUM(D54)</f>
        <v>64.94454405</v>
      </c>
      <c r="G54" s="125">
        <v>0.43020691</v>
      </c>
      <c r="H54" s="120" t="s">
        <v>7</v>
      </c>
      <c r="I54" s="121">
        <f t="shared" si="14"/>
        <v>64.51433714000001</v>
      </c>
      <c r="J54" s="122">
        <f t="shared" si="15"/>
        <v>0.2010602293597369</v>
      </c>
      <c r="K54" s="122">
        <f t="shared" si="17"/>
        <v>1.7693300183656848</v>
      </c>
      <c r="L54" s="122">
        <f t="shared" si="16"/>
        <v>3.015903440396053</v>
      </c>
    </row>
    <row r="55" spans="1:12" ht="12" customHeight="1">
      <c r="A55" s="183">
        <v>2016</v>
      </c>
      <c r="B55" s="184">
        <v>323.161011</v>
      </c>
      <c r="C55" s="112" t="s">
        <v>7</v>
      </c>
      <c r="D55" s="197">
        <v>67.72771098999999</v>
      </c>
      <c r="E55" s="186" t="s">
        <v>7</v>
      </c>
      <c r="F55" s="187">
        <f>SUM(D55)</f>
        <v>67.72771098999999</v>
      </c>
      <c r="G55" s="197">
        <v>0.56249081</v>
      </c>
      <c r="H55" s="188" t="s">
        <v>7</v>
      </c>
      <c r="I55" s="189">
        <f t="shared" si="14"/>
        <v>67.16522017999999</v>
      </c>
      <c r="J55" s="180">
        <f t="shared" si="15"/>
        <v>0.20783825366854047</v>
      </c>
      <c r="K55" s="180">
        <f t="shared" si="17"/>
        <v>1.8289766322831562</v>
      </c>
      <c r="L55" s="180">
        <f t="shared" si="16"/>
        <v>3.117573805028107</v>
      </c>
    </row>
    <row r="56" spans="1:12" ht="12" customHeight="1">
      <c r="A56" s="161">
        <v>2017</v>
      </c>
      <c r="B56" s="162">
        <v>325.20603</v>
      </c>
      <c r="C56" s="112" t="s">
        <v>7</v>
      </c>
      <c r="D56" s="214">
        <v>65.84137452</v>
      </c>
      <c r="E56" s="215" t="s">
        <v>7</v>
      </c>
      <c r="F56" s="216">
        <f>SUM(D56)</f>
        <v>65.84137452</v>
      </c>
      <c r="G56" s="214">
        <v>0.40734966</v>
      </c>
      <c r="H56" s="217" t="s">
        <v>7</v>
      </c>
      <c r="I56" s="164">
        <f t="shared" si="14"/>
        <v>65.43402486000001</v>
      </c>
      <c r="J56" s="165">
        <f t="shared" si="15"/>
        <v>0.20120790767625069</v>
      </c>
      <c r="K56" s="165">
        <f t="shared" si="17"/>
        <v>1.770629587551006</v>
      </c>
      <c r="L56" s="165">
        <f t="shared" si="16"/>
        <v>3.0181186151437602</v>
      </c>
    </row>
    <row r="57" spans="1:12" ht="12" customHeight="1">
      <c r="A57" s="224">
        <v>2018</v>
      </c>
      <c r="B57" s="225">
        <v>326.923976</v>
      </c>
      <c r="C57" s="226" t="s">
        <v>7</v>
      </c>
      <c r="D57" s="213">
        <v>42.33458632</v>
      </c>
      <c r="E57" s="227" t="s">
        <v>7</v>
      </c>
      <c r="F57" s="228">
        <f>SUM(D57)</f>
        <v>42.33458632</v>
      </c>
      <c r="G57" s="213">
        <v>0.4175551799999999</v>
      </c>
      <c r="H57" s="229" t="s">
        <v>7</v>
      </c>
      <c r="I57" s="230">
        <f t="shared" si="14"/>
        <v>41.91703114</v>
      </c>
      <c r="J57" s="231">
        <f t="shared" si="15"/>
        <v>0.12821644852379993</v>
      </c>
      <c r="K57" s="231">
        <f t="shared" si="17"/>
        <v>1.1283047470094394</v>
      </c>
      <c r="L57" s="231">
        <f t="shared" si="16"/>
        <v>1.923246727856999</v>
      </c>
    </row>
    <row r="58" spans="1:12" ht="12" customHeight="1" thickBot="1">
      <c r="A58" s="166">
        <v>2019</v>
      </c>
      <c r="B58" s="167">
        <v>328.475998</v>
      </c>
      <c r="C58" s="232" t="s">
        <v>7</v>
      </c>
      <c r="D58" s="233">
        <v>40.492200000000004</v>
      </c>
      <c r="E58" s="171" t="s">
        <v>7</v>
      </c>
      <c r="F58" s="172">
        <f>SUM(D58)</f>
        <v>40.492200000000004</v>
      </c>
      <c r="G58" s="233">
        <v>0.412885</v>
      </c>
      <c r="H58" s="173" t="s">
        <v>7</v>
      </c>
      <c r="I58" s="168">
        <f t="shared" si="14"/>
        <v>40.079315</v>
      </c>
      <c r="J58" s="169">
        <f t="shared" si="15"/>
        <v>0.12201596233524496</v>
      </c>
      <c r="K58" s="169">
        <f t="shared" si="17"/>
        <v>1.0737404685501557</v>
      </c>
      <c r="L58" s="169">
        <f t="shared" si="16"/>
        <v>1.8302394350286744</v>
      </c>
    </row>
    <row r="59" spans="1:12" ht="12" customHeight="1" thickTop="1">
      <c r="A59" s="372" t="s">
        <v>34</v>
      </c>
      <c r="B59" s="373"/>
      <c r="C59" s="373"/>
      <c r="D59" s="373"/>
      <c r="E59" s="373"/>
      <c r="F59" s="373"/>
      <c r="G59" s="373"/>
      <c r="H59" s="373"/>
      <c r="I59" s="373"/>
      <c r="J59" s="373"/>
      <c r="K59" s="373"/>
      <c r="L59" s="374"/>
    </row>
    <row r="60" spans="1:12" ht="12" customHeight="1">
      <c r="A60" s="421"/>
      <c r="B60" s="422"/>
      <c r="C60" s="422"/>
      <c r="D60" s="422"/>
      <c r="E60" s="422"/>
      <c r="F60" s="422"/>
      <c r="G60" s="422"/>
      <c r="H60" s="422"/>
      <c r="I60" s="422"/>
      <c r="J60" s="422"/>
      <c r="K60" s="422"/>
      <c r="L60" s="423"/>
    </row>
    <row r="61" spans="1:12" ht="12" customHeight="1">
      <c r="A61" s="363" t="s">
        <v>81</v>
      </c>
      <c r="B61" s="364"/>
      <c r="C61" s="364"/>
      <c r="D61" s="364"/>
      <c r="E61" s="364"/>
      <c r="F61" s="364"/>
      <c r="G61" s="364"/>
      <c r="H61" s="364"/>
      <c r="I61" s="364"/>
      <c r="J61" s="364"/>
      <c r="K61" s="364"/>
      <c r="L61" s="365"/>
    </row>
    <row r="62" spans="1:12" ht="12" customHeight="1">
      <c r="A62" s="305"/>
      <c r="B62" s="306"/>
      <c r="C62" s="306"/>
      <c r="D62" s="306"/>
      <c r="E62" s="306"/>
      <c r="F62" s="306"/>
      <c r="G62" s="306"/>
      <c r="H62" s="306"/>
      <c r="I62" s="306"/>
      <c r="J62" s="306"/>
      <c r="K62" s="306"/>
      <c r="L62" s="307"/>
    </row>
    <row r="63" spans="1:12" ht="12" customHeight="1">
      <c r="A63" s="337"/>
      <c r="B63" s="338"/>
      <c r="C63" s="338"/>
      <c r="D63" s="338"/>
      <c r="E63" s="338"/>
      <c r="F63" s="338"/>
      <c r="G63" s="338"/>
      <c r="H63" s="338"/>
      <c r="I63" s="338"/>
      <c r="J63" s="338"/>
      <c r="K63" s="338"/>
      <c r="L63" s="339"/>
    </row>
    <row r="64" spans="1:12" ht="12" customHeight="1">
      <c r="A64" s="364" t="s">
        <v>80</v>
      </c>
      <c r="B64" s="364"/>
      <c r="C64" s="364"/>
      <c r="D64" s="364"/>
      <c r="E64" s="364"/>
      <c r="F64" s="364"/>
      <c r="G64" s="364"/>
      <c r="H64" s="364"/>
      <c r="I64" s="364"/>
      <c r="J64" s="364"/>
      <c r="K64" s="364"/>
      <c r="L64" s="364"/>
    </row>
  </sheetData>
  <sheetProtection/>
  <mergeCells count="22">
    <mergeCell ref="A64:L64"/>
    <mergeCell ref="K1:L1"/>
    <mergeCell ref="G3:G7"/>
    <mergeCell ref="A61:L62"/>
    <mergeCell ref="G2:H2"/>
    <mergeCell ref="A1:J1"/>
    <mergeCell ref="H3:H7"/>
    <mergeCell ref="L5:L6"/>
    <mergeCell ref="A2:A7"/>
    <mergeCell ref="C3:C7"/>
    <mergeCell ref="D3:D7"/>
    <mergeCell ref="I4:I7"/>
    <mergeCell ref="E3:E7"/>
    <mergeCell ref="K8:L8"/>
    <mergeCell ref="F3:F7"/>
    <mergeCell ref="A63:L63"/>
    <mergeCell ref="A59:L59"/>
    <mergeCell ref="A60:L60"/>
    <mergeCell ref="C8:I8"/>
    <mergeCell ref="J5:K7"/>
    <mergeCell ref="B2:B7"/>
    <mergeCell ref="I2:L3"/>
  </mergeCells>
  <printOptions horizontalCentered="1" verticalCentered="1"/>
  <pageMargins left="0.75" right="0.75" top="0.56" bottom="0.75" header="0.5" footer="0.5"/>
  <pageSetup fitToHeight="1" fitToWidth="1" horizontalDpi="600" verticalDpi="600" orientation="landscape" scale="77" r:id="rId1"/>
  <ignoredErrors>
    <ignoredError sqref="F29 I29:J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juices (selected): Per capita availability</dc:title>
  <dc:subject>Agricultural economics</dc:subject>
  <dc:creator>Andrzej Blazejczyk</dc:creator>
  <cp:keywords>Food, consumption, availability, per capita, fruit, juice, citrus, orange, grapefruit, lemon, lime, apples, grape, pineapple, cranberry, prune</cp:keywords>
  <dc:description/>
  <cp:lastModifiedBy>Blazejczyk, Andrzej - REE-ERS, Kansas City, MO</cp:lastModifiedBy>
  <cp:lastPrinted>2012-04-10T19:10:09Z</cp:lastPrinted>
  <dcterms:created xsi:type="dcterms:W3CDTF">1999-06-07T18:26:09Z</dcterms:created>
  <dcterms:modified xsi:type="dcterms:W3CDTF">2021-07-15T06:39:59Z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