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2" tabRatio="821" activeTab="0"/>
  </bookViews>
  <sheets>
    <sheet name="TableOfContents" sheetId="1" r:id="rId1"/>
    <sheet name="PccProc" sheetId="2" r:id="rId2"/>
    <sheet name="PccFresh" sheetId="3" r:id="rId3"/>
    <sheet name="Prunes" sheetId="4" r:id="rId4"/>
    <sheet name="Raisins" sheetId="5" r:id="rId5"/>
  </sheets>
  <definedNames>
    <definedName name="_xlnm.Print_Area" localSheetId="2">'PccFresh'!$A$1:$K$60</definedName>
    <definedName name="_xlnm.Print_Area" localSheetId="1">'PccProc'!$A$1:$K$60</definedName>
    <definedName name="_xlnm.Print_Area" localSheetId="3">'Prunes'!$A$1:$K$60</definedName>
    <definedName name="_xlnm.Print_Area" localSheetId="4">'Raisins'!$A$1:$K$49</definedName>
    <definedName name="_xlnm.Print_Titles" localSheetId="2">'PccFresh'!$A:$A,'PccFresh'!$1:$6</definedName>
    <definedName name="_xlnm.Print_Titles" localSheetId="1">'PccProc'!$A:$A,'PccProc'!$1:$6</definedName>
  </definedNames>
  <calcPr fullCalcOnLoad="1"/>
</workbook>
</file>

<file path=xl/sharedStrings.xml><?xml version="1.0" encoding="utf-8"?>
<sst xmlns="http://schemas.openxmlformats.org/spreadsheetml/2006/main" count="181" uniqueCount="64">
  <si>
    <t>Supply</t>
  </si>
  <si>
    <t>Imports</t>
  </si>
  <si>
    <t>Total</t>
  </si>
  <si>
    <t>Exports</t>
  </si>
  <si>
    <t/>
  </si>
  <si>
    <t>Apples</t>
  </si>
  <si>
    <t>Apricots</t>
  </si>
  <si>
    <t>Peaches</t>
  </si>
  <si>
    <t>Pears</t>
  </si>
  <si>
    <t>FILENAME:  FRUITDR</t>
  </si>
  <si>
    <t>Product weight</t>
  </si>
  <si>
    <t>Fresh weight</t>
  </si>
  <si>
    <t>Figs</t>
  </si>
  <si>
    <t>Dry/Fresh</t>
  </si>
  <si>
    <t>Shrinkage</t>
  </si>
  <si>
    <t>Conversion factors</t>
  </si>
  <si>
    <t>Beginning stocks</t>
  </si>
  <si>
    <t>Ending stocks</t>
  </si>
  <si>
    <t>Filename:</t>
  </si>
  <si>
    <t>fruitdr.xls</t>
  </si>
  <si>
    <t>Worksheets:</t>
  </si>
  <si>
    <t>Per capita availability</t>
  </si>
  <si>
    <r>
      <t>U.S. population, January 1 of following year</t>
    </r>
    <r>
      <rPr>
        <vertAlign val="superscript"/>
        <sz val="8"/>
        <color indexed="8"/>
        <rFont val="Arial"/>
        <family val="2"/>
      </rPr>
      <t>2</t>
    </r>
  </si>
  <si>
    <r>
      <t>Dates</t>
    </r>
    <r>
      <rPr>
        <vertAlign val="superscript"/>
        <sz val="8"/>
        <color indexed="8"/>
        <rFont val="Arial"/>
        <family val="2"/>
      </rPr>
      <t>3</t>
    </r>
  </si>
  <si>
    <r>
      <t>Prunes</t>
    </r>
    <r>
      <rPr>
        <vertAlign val="superscript"/>
        <sz val="8"/>
        <color indexed="8"/>
        <rFont val="Arial"/>
        <family val="2"/>
      </rPr>
      <t>4</t>
    </r>
  </si>
  <si>
    <r>
      <t>Year</t>
    </r>
    <r>
      <rPr>
        <vertAlign val="superscript"/>
        <sz val="8"/>
        <color indexed="8"/>
        <rFont val="Arial"/>
        <family val="2"/>
      </rPr>
      <t>2</t>
    </r>
  </si>
  <si>
    <t>NA</t>
  </si>
  <si>
    <t>--- Millions ---</t>
  </si>
  <si>
    <t>------------------------------------------------------------------------ Million pounds -------------------------------------------------------------------------</t>
  </si>
  <si>
    <t>-------- Pounds --------</t>
  </si>
  <si>
    <t>NA = Not available.</t>
  </si>
  <si>
    <t>------------------------------------------------- Million pounds -------------------------------------------------</t>
  </si>
  <si>
    <t>------------------------------------------------------------------------------------------ Pounds ------------------------------------------------------------------------------------------</t>
  </si>
  <si>
    <t>--------------------------------------------------------------------------------------- Pounds -------------------------------------------------------------------------------------------------</t>
  </si>
  <si>
    <r>
      <t>U.S. population, January 1 of following year</t>
    </r>
    <r>
      <rPr>
        <vertAlign val="superscript"/>
        <sz val="8"/>
        <color indexed="8"/>
        <rFont val="Arial"/>
        <family val="2"/>
      </rPr>
      <t>3</t>
    </r>
  </si>
  <si>
    <r>
      <t>Year</t>
    </r>
    <r>
      <rPr>
        <vertAlign val="superscript"/>
        <sz val="8"/>
        <color indexed="8"/>
        <rFont val="Arial"/>
        <family val="2"/>
      </rPr>
      <t>1</t>
    </r>
  </si>
  <si>
    <r>
      <t>Production</t>
    </r>
    <r>
      <rPr>
        <vertAlign val="superscript"/>
        <sz val="8"/>
        <color indexed="8"/>
        <rFont val="Arial"/>
        <family val="2"/>
      </rPr>
      <t>4</t>
    </r>
  </si>
  <si>
    <r>
      <t>Total supply</t>
    </r>
    <r>
      <rPr>
        <vertAlign val="superscript"/>
        <sz val="8"/>
        <color indexed="8"/>
        <rFont val="Arial"/>
        <family val="2"/>
      </rPr>
      <t>5</t>
    </r>
  </si>
  <si>
    <t>Dried fruit (fresh-weight equivalent): Per capita availability</t>
  </si>
  <si>
    <t>Dried fruit (processed weight): Per capita availability</t>
  </si>
  <si>
    <r>
      <t>Food availability</t>
    </r>
    <r>
      <rPr>
        <vertAlign val="superscript"/>
        <sz val="8"/>
        <color indexed="8"/>
        <rFont val="Arial"/>
        <family val="2"/>
      </rPr>
      <t>5</t>
    </r>
  </si>
  <si>
    <t>Nonfood use</t>
  </si>
  <si>
    <r>
      <t>Dried plums (prunes): Supply and use</t>
    </r>
    <r>
      <rPr>
        <b/>
        <vertAlign val="superscript"/>
        <sz val="8"/>
        <color indexed="8"/>
        <rFont val="Arial"/>
        <family val="2"/>
      </rPr>
      <t>1</t>
    </r>
  </si>
  <si>
    <r>
      <t>Raisins: Supply and use</t>
    </r>
    <r>
      <rPr>
        <b/>
        <vertAlign val="superscript"/>
        <sz val="8"/>
        <color indexed="8"/>
        <rFont val="Arial"/>
        <family val="2"/>
      </rPr>
      <t>1</t>
    </r>
  </si>
  <si>
    <t>CF = 2.6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</si>
  <si>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Processed weight. 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Beginning in August of year indicated. 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Resident population plus the Armed Forces overseas. 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Total production minus quantity used for juice.</t>
    </r>
    <r>
      <rPr>
        <vertAlign val="superscript"/>
        <sz val="8"/>
        <color indexed="8"/>
        <rFont val="Arial"/>
        <family val="2"/>
      </rPr>
      <t xml:space="preserve"> 5</t>
    </r>
    <r>
      <rPr>
        <sz val="8"/>
        <color indexed="8"/>
        <rFont val="Arial"/>
        <family val="2"/>
      </rPr>
      <t>Computed from unrounded data.</t>
    </r>
    <r>
      <rPr>
        <vertAlign val="superscript"/>
        <sz val="8"/>
        <color indexed="8"/>
        <rFont val="Arial"/>
        <family val="2"/>
      </rPr>
      <t xml:space="preserve"> 6</t>
    </r>
    <r>
      <rPr>
        <sz val="8"/>
        <color indexed="8"/>
        <rFont val="Arial"/>
        <family val="2"/>
      </rPr>
      <t>Conversion factor = 2.6.</t>
    </r>
  </si>
  <si>
    <r>
      <t>Fresh weight</t>
    </r>
    <r>
      <rPr>
        <vertAlign val="superscript"/>
        <sz val="8"/>
        <color indexed="8"/>
        <rFont val="Arial"/>
        <family val="2"/>
      </rPr>
      <t>6</t>
    </r>
  </si>
  <si>
    <r>
      <t>Raisins</t>
    </r>
    <r>
      <rPr>
        <vertAlign val="superscript"/>
        <sz val="8"/>
        <color indexed="8"/>
        <rFont val="Arial"/>
        <family val="2"/>
      </rPr>
      <t>5</t>
    </r>
  </si>
  <si>
    <r>
      <t>Total</t>
    </r>
    <r>
      <rPr>
        <vertAlign val="superscript"/>
        <sz val="8"/>
        <color indexed="8"/>
        <rFont val="Arial"/>
        <family val="2"/>
      </rPr>
      <t>5,6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</si>
  <si>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Beginning July 1 for apricots, peaches, and pears; September 1 for dates, and August 1 for apples, figs, prunes, and raisins. 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Resident population plus the Armed Forces overseas. 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Pits-in basis. 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Excludes quantities used for juice. </t>
    </r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2018-19 - Raisin Administrative Committee data on raisins shipments no longer available to public - dropped from the count. </t>
    </r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Computed from unrounded data.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</si>
  <si>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Beginning July 1 for apricots, peaches, and pears; September 1 for dates, and August 1 for apples, figs, prunes, and raisins. 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Resident population plus the Armed Forces overseas. 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Pits-in basis. 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Excludes quantities used for juice. </t>
    </r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2018-19 - Raisin Administrative Committee data on raisins shipments no longer available to public - dropped from the count. </t>
    </r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Computed from unrounded data.</t>
    </r>
  </si>
  <si>
    <r>
      <t>U.S. population, January 1 of following year</t>
    </r>
    <r>
      <rPr>
        <vertAlign val="superscript"/>
        <sz val="8"/>
        <color indexed="8"/>
        <rFont val="Arial"/>
        <family val="2"/>
      </rPr>
      <t>3</t>
    </r>
  </si>
  <si>
    <r>
      <t>Production</t>
    </r>
    <r>
      <rPr>
        <vertAlign val="superscript"/>
        <sz val="8"/>
        <color indexed="8"/>
        <rFont val="Arial"/>
        <family val="2"/>
      </rPr>
      <t>4</t>
    </r>
  </si>
  <si>
    <r>
      <t>Total supply</t>
    </r>
    <r>
      <rPr>
        <vertAlign val="superscript"/>
        <sz val="8"/>
        <color indexed="8"/>
        <rFont val="Arial"/>
        <family val="2"/>
      </rPr>
      <t>5</t>
    </r>
  </si>
  <si>
    <r>
      <t>Food availability</t>
    </r>
    <r>
      <rPr>
        <vertAlign val="superscript"/>
        <sz val="8"/>
        <color indexed="8"/>
        <rFont val="Arial"/>
        <family val="2"/>
      </rPr>
      <t>5</t>
    </r>
  </si>
  <si>
    <r>
      <t>Exports</t>
    </r>
    <r>
      <rPr>
        <vertAlign val="superscript"/>
        <sz val="8"/>
        <color indexed="8"/>
        <rFont val="Arial"/>
        <family val="2"/>
      </rPr>
      <t>6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</si>
  <si>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Processed weight. 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Beginning in August of year indicated. 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Resident population plus the Armed Forces overseas. 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Source: Raisin Administrative Committee. </t>
    </r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Computed from unrounded data.  </t>
    </r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Source: U.S. Department of Commerce, Canadian import data 1978-89.</t>
    </r>
    <r>
      <rPr>
        <sz val="8"/>
        <color indexed="8"/>
        <rFont val="Arial"/>
        <family val="2"/>
      </rPr>
      <t xml:space="preserve"> </t>
    </r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>Discontinued - Raisin Administrative Committee data on shipments no longer available to public.</t>
    </r>
  </si>
  <si>
    <r>
      <t>2018</t>
    </r>
    <r>
      <rPr>
        <vertAlign val="superscript"/>
        <sz val="8"/>
        <color indexed="8"/>
        <rFont val="Arial"/>
        <family val="2"/>
      </rPr>
      <t>7</t>
    </r>
  </si>
  <si>
    <r>
      <t>2019</t>
    </r>
    <r>
      <rPr>
        <vertAlign val="superscript"/>
        <sz val="8"/>
        <color indexed="8"/>
        <rFont val="Arial"/>
        <family val="2"/>
      </rPr>
      <t>7</t>
    </r>
  </si>
  <si>
    <t>Source: USDA, Economic Research Service based on data from various sources as documented on the Food Availability Data System home page. Data last updated February 1, 2021.</t>
  </si>
  <si>
    <t>Dried fruit: Per capita availability, processed weight</t>
  </si>
  <si>
    <t>Dried fruit: Per capita availability, fresh weight</t>
  </si>
  <si>
    <t>Dried plums (prunes): Supply and use</t>
  </si>
  <si>
    <t>Raisins: Supply and use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</si>
</sst>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&lt;36526]dd\-mmm\-yy;dd\-mmm\-yyyy"/>
    <numFmt numFmtId="166" formatCode="0.000"/>
    <numFmt numFmtId="167" formatCode="0.0"/>
    <numFmt numFmtId="168" formatCode="mmmm\ d\,\ yyyy"/>
    <numFmt numFmtId="169" formatCode="0.0_)"/>
    <numFmt numFmtId="170" formatCode="0.00_)"/>
    <numFmt numFmtId="171" formatCode="#,##0.0_);\(#,##0.0\)"/>
    <numFmt numFmtId="172" formatCode="#,##0.0000_);\(#,##0.0000\)"/>
    <numFmt numFmtId="173" formatCode="0.00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_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MT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>
        <color indexed="63"/>
      </left>
      <right>
        <color indexed="63"/>
      </right>
      <top style="thin">
        <color theme="0" tint="-0.3499799966812134"/>
      </top>
      <bottom style="double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double"/>
      <bottom style="thin">
        <color theme="0" tint="-0.349979996681213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double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4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NumberFormat="1" applyFont="1" applyFill="1" applyBorder="1" applyAlignment="1">
      <alignment/>
    </xf>
    <xf numFmtId="166" fontId="50" fillId="0" borderId="0" xfId="0" applyNumberFormat="1" applyFont="1" applyFill="1" applyAlignment="1">
      <alignment/>
    </xf>
    <xf numFmtId="167" fontId="50" fillId="0" borderId="0" xfId="0" applyNumberFormat="1" applyFont="1" applyFill="1" applyAlignment="1">
      <alignment/>
    </xf>
    <xf numFmtId="166" fontId="50" fillId="0" borderId="0" xfId="0" applyNumberFormat="1" applyFont="1" applyFill="1" applyAlignment="1">
      <alignment horizontal="left"/>
    </xf>
    <xf numFmtId="0" fontId="50" fillId="0" borderId="0" xfId="0" applyNumberFormat="1" applyFont="1" applyFill="1" applyAlignment="1">
      <alignment horizontal="left"/>
    </xf>
    <xf numFmtId="0" fontId="50" fillId="0" borderId="0" xfId="0" applyNumberFormat="1" applyFont="1" applyFill="1" applyAlignment="1">
      <alignment/>
    </xf>
    <xf numFmtId="0" fontId="50" fillId="0" borderId="0" xfId="63" applyNumberFormat="1" applyFont="1" applyFill="1" applyAlignment="1">
      <alignment/>
    </xf>
    <xf numFmtId="3" fontId="50" fillId="0" borderId="8" xfId="63" applyNumberFormat="1" applyFont="1" applyFill="1" applyBorder="1" applyAlignment="1">
      <alignment horizontal="centerContinuous"/>
    </xf>
    <xf numFmtId="167" fontId="50" fillId="0" borderId="8" xfId="63" applyNumberFormat="1" applyFont="1" applyFill="1" applyBorder="1" applyAlignment="1">
      <alignment horizontal="centerContinuous"/>
    </xf>
    <xf numFmtId="3" fontId="50" fillId="0" borderId="0" xfId="63" applyNumberFormat="1" applyFont="1" applyFill="1" applyAlignment="1">
      <alignment/>
    </xf>
    <xf numFmtId="167" fontId="50" fillId="0" borderId="0" xfId="63" applyNumberFormat="1" applyFont="1" applyFill="1" applyAlignment="1">
      <alignment/>
    </xf>
    <xf numFmtId="167" fontId="50" fillId="0" borderId="0" xfId="62" applyNumberFormat="1" applyFont="1" applyFill="1" applyBorder="1">
      <alignment/>
      <protection/>
    </xf>
    <xf numFmtId="0" fontId="50" fillId="0" borderId="0" xfId="63" applyNumberFormat="1" applyFont="1" applyFill="1" applyBorder="1" applyAlignment="1">
      <alignment/>
    </xf>
    <xf numFmtId="167" fontId="50" fillId="0" borderId="0" xfId="63" applyNumberFormat="1" applyFont="1" applyFill="1" applyBorder="1" applyAlignment="1">
      <alignment/>
    </xf>
    <xf numFmtId="167" fontId="50" fillId="0" borderId="9" xfId="63" applyNumberFormat="1" applyFont="1" applyFill="1" applyBorder="1" applyAlignment="1">
      <alignment horizontal="centerContinuous"/>
    </xf>
    <xf numFmtId="167" fontId="50" fillId="0" borderId="10" xfId="63" applyNumberFormat="1" applyFont="1" applyFill="1" applyBorder="1" applyAlignment="1">
      <alignment horizontal="centerContinuous"/>
    </xf>
    <xf numFmtId="167" fontId="50" fillId="0" borderId="11" xfId="63" applyNumberFormat="1" applyFont="1" applyFill="1" applyBorder="1" applyAlignment="1">
      <alignment horizontal="centerContinuous"/>
    </xf>
    <xf numFmtId="0" fontId="50" fillId="0" borderId="0" xfId="62" applyNumberFormat="1" applyFont="1" applyFill="1" applyBorder="1">
      <alignment/>
      <protection/>
    </xf>
    <xf numFmtId="166" fontId="50" fillId="0" borderId="0" xfId="62" applyNumberFormat="1" applyFont="1" applyFill="1">
      <alignment/>
      <protection/>
    </xf>
    <xf numFmtId="167" fontId="50" fillId="0" borderId="0" xfId="62" applyNumberFormat="1" applyFont="1" applyFill="1">
      <alignment/>
      <protection/>
    </xf>
    <xf numFmtId="166" fontId="50" fillId="0" borderId="0" xfId="62" applyNumberFormat="1" applyFont="1" applyFill="1" applyAlignment="1">
      <alignment horizontal="left"/>
      <protection/>
    </xf>
    <xf numFmtId="0" fontId="50" fillId="0" borderId="12" xfId="0" applyNumberFormat="1" applyFont="1" applyFill="1" applyBorder="1" applyAlignment="1">
      <alignment horizontal="center"/>
    </xf>
    <xf numFmtId="0" fontId="50" fillId="33" borderId="12" xfId="0" applyNumberFormat="1" applyFont="1" applyFill="1" applyBorder="1" applyAlignment="1">
      <alignment horizontal="center"/>
    </xf>
    <xf numFmtId="0" fontId="50" fillId="0" borderId="0" xfId="62" applyNumberFormat="1" applyFont="1" applyFill="1" applyAlignment="1">
      <alignment horizontal="center"/>
      <protection/>
    </xf>
    <xf numFmtId="0" fontId="50" fillId="0" borderId="12" xfId="62" applyNumberFormat="1" applyFont="1" applyFill="1" applyBorder="1" applyAlignment="1">
      <alignment horizontal="center"/>
      <protection/>
    </xf>
    <xf numFmtId="0" fontId="50" fillId="33" borderId="12" xfId="62" applyNumberFormat="1" applyFont="1" applyFill="1" applyBorder="1" applyAlignment="1">
      <alignment horizontal="center"/>
      <protection/>
    </xf>
    <xf numFmtId="3" fontId="50" fillId="0" borderId="13" xfId="63" applyNumberFormat="1" applyFont="1" applyFill="1" applyBorder="1" applyAlignment="1">
      <alignment horizontal="centerContinuous"/>
    </xf>
    <xf numFmtId="167" fontId="50" fillId="0" borderId="14" xfId="63" applyNumberFormat="1" applyFont="1" applyFill="1" applyBorder="1" applyAlignment="1">
      <alignment horizontal="centerContinuous"/>
    </xf>
    <xf numFmtId="0" fontId="50" fillId="0" borderId="12" xfId="63" applyNumberFormat="1" applyFont="1" applyFill="1" applyBorder="1" applyAlignment="1">
      <alignment horizontal="center"/>
    </xf>
    <xf numFmtId="164" fontId="50" fillId="0" borderId="12" xfId="63" applyNumberFormat="1" applyFont="1" applyFill="1" applyBorder="1" applyAlignment="1">
      <alignment horizontal="right"/>
    </xf>
    <xf numFmtId="4" fontId="50" fillId="0" borderId="12" xfId="63" applyNumberFormat="1" applyFont="1" applyFill="1" applyBorder="1" applyAlignment="1">
      <alignment horizontal="right"/>
    </xf>
    <xf numFmtId="167" fontId="50" fillId="0" borderId="12" xfId="63" applyNumberFormat="1" applyFont="1" applyFill="1" applyBorder="1" applyAlignment="1">
      <alignment/>
    </xf>
    <xf numFmtId="164" fontId="50" fillId="0" borderId="12" xfId="63" applyNumberFormat="1" applyFont="1" applyFill="1" applyBorder="1" applyAlignment="1" applyProtection="1">
      <alignment/>
      <protection locked="0"/>
    </xf>
    <xf numFmtId="164" fontId="50" fillId="0" borderId="12" xfId="63" applyNumberFormat="1" applyFont="1" applyFill="1" applyBorder="1" applyAlignment="1">
      <alignment/>
    </xf>
    <xf numFmtId="4" fontId="50" fillId="0" borderId="12" xfId="63" applyNumberFormat="1" applyFont="1" applyFill="1" applyBorder="1" applyAlignment="1" applyProtection="1">
      <alignment/>
      <protection locked="0"/>
    </xf>
    <xf numFmtId="4" fontId="50" fillId="0" borderId="12" xfId="63" applyNumberFormat="1" applyFont="1" applyFill="1" applyBorder="1" applyAlignment="1">
      <alignment/>
    </xf>
    <xf numFmtId="164" fontId="50" fillId="0" borderId="12" xfId="62" applyNumberFormat="1" applyFont="1" applyFill="1" applyBorder="1" applyProtection="1">
      <alignment/>
      <protection locked="0"/>
    </xf>
    <xf numFmtId="4" fontId="50" fillId="0" borderId="12" xfId="62" applyNumberFormat="1" applyFont="1" applyFill="1" applyBorder="1" applyProtection="1">
      <alignment/>
      <protection locked="0"/>
    </xf>
    <xf numFmtId="0" fontId="50" fillId="33" borderId="12" xfId="63" applyNumberFormat="1" applyFont="1" applyFill="1" applyBorder="1" applyAlignment="1">
      <alignment horizontal="center"/>
    </xf>
    <xf numFmtId="164" fontId="50" fillId="33" borderId="12" xfId="63" applyNumberFormat="1" applyFont="1" applyFill="1" applyBorder="1" applyAlignment="1" applyProtection="1">
      <alignment horizontal="right"/>
      <protection locked="0"/>
    </xf>
    <xf numFmtId="164" fontId="50" fillId="33" borderId="12" xfId="63" applyNumberFormat="1" applyFont="1" applyFill="1" applyBorder="1" applyAlignment="1">
      <alignment horizontal="right"/>
    </xf>
    <xf numFmtId="4" fontId="50" fillId="33" borderId="12" xfId="63" applyNumberFormat="1" applyFont="1" applyFill="1" applyBorder="1" applyAlignment="1">
      <alignment horizontal="right"/>
    </xf>
    <xf numFmtId="167" fontId="50" fillId="33" borderId="12" xfId="63" applyNumberFormat="1" applyFont="1" applyFill="1" applyBorder="1" applyAlignment="1">
      <alignment/>
    </xf>
    <xf numFmtId="164" fontId="50" fillId="33" borderId="12" xfId="63" applyNumberFormat="1" applyFont="1" applyFill="1" applyBorder="1" applyAlignment="1" applyProtection="1">
      <alignment/>
      <protection locked="0"/>
    </xf>
    <xf numFmtId="164" fontId="50" fillId="33" borderId="12" xfId="63" applyNumberFormat="1" applyFont="1" applyFill="1" applyBorder="1" applyAlignment="1">
      <alignment/>
    </xf>
    <xf numFmtId="4" fontId="50" fillId="33" borderId="12" xfId="63" applyNumberFormat="1" applyFont="1" applyFill="1" applyBorder="1" applyAlignment="1" applyProtection="1">
      <alignment/>
      <protection locked="0"/>
    </xf>
    <xf numFmtId="4" fontId="50" fillId="33" borderId="12" xfId="63" applyNumberFormat="1" applyFont="1" applyFill="1" applyBorder="1" applyAlignment="1">
      <alignment/>
    </xf>
    <xf numFmtId="167" fontId="50" fillId="0" borderId="12" xfId="0" applyNumberFormat="1" applyFont="1" applyFill="1" applyBorder="1" applyAlignment="1">
      <alignment/>
    </xf>
    <xf numFmtId="167" fontId="50" fillId="0" borderId="12" xfId="62" applyNumberFormat="1" applyFont="1" applyFill="1" applyBorder="1">
      <alignment/>
      <protection/>
    </xf>
    <xf numFmtId="167" fontId="50" fillId="0" borderId="12" xfId="64" applyNumberFormat="1" applyFont="1" applyFill="1" applyBorder="1" applyAlignment="1">
      <alignment horizontal="right"/>
      <protection/>
    </xf>
    <xf numFmtId="164" fontId="50" fillId="0" borderId="12" xfId="64" applyNumberFormat="1" applyFont="1" applyFill="1" applyBorder="1" applyAlignment="1" applyProtection="1">
      <alignment horizontal="right"/>
      <protection locked="0"/>
    </xf>
    <xf numFmtId="164" fontId="50" fillId="0" borderId="12" xfId="64" applyNumberFormat="1" applyFont="1" applyFill="1" applyBorder="1" applyAlignment="1">
      <alignment horizontal="right"/>
      <protection/>
    </xf>
    <xf numFmtId="167" fontId="50" fillId="33" borderId="12" xfId="0" applyNumberFormat="1" applyFont="1" applyFill="1" applyBorder="1" applyAlignment="1">
      <alignment/>
    </xf>
    <xf numFmtId="167" fontId="50" fillId="33" borderId="12" xfId="62" applyNumberFormat="1" applyFont="1" applyFill="1" applyBorder="1">
      <alignment/>
      <protection/>
    </xf>
    <xf numFmtId="167" fontId="50" fillId="33" borderId="12" xfId="64" applyNumberFormat="1" applyFont="1" applyFill="1" applyBorder="1" applyAlignment="1">
      <alignment horizontal="right"/>
      <protection/>
    </xf>
    <xf numFmtId="164" fontId="50" fillId="33" borderId="12" xfId="64" applyNumberFormat="1" applyFont="1" applyFill="1" applyBorder="1" applyAlignment="1" applyProtection="1">
      <alignment horizontal="right"/>
      <protection locked="0"/>
    </xf>
    <xf numFmtId="0" fontId="51" fillId="0" borderId="0" xfId="0" applyNumberFormat="1" applyFont="1" applyFill="1" applyBorder="1" applyAlignment="1">
      <alignment/>
    </xf>
    <xf numFmtId="0" fontId="51" fillId="0" borderId="0" xfId="62" applyNumberFormat="1" applyFont="1" applyFill="1" applyBorder="1">
      <alignment/>
      <protection/>
    </xf>
    <xf numFmtId="166" fontId="50" fillId="0" borderId="12" xfId="0" applyNumberFormat="1" applyFont="1" applyFill="1" applyBorder="1" applyAlignment="1">
      <alignment horizontal="center"/>
    </xf>
    <xf numFmtId="167" fontId="50" fillId="0" borderId="12" xfId="0" applyNumberFormat="1" applyFont="1" applyFill="1" applyBorder="1" applyAlignment="1">
      <alignment horizontal="center"/>
    </xf>
    <xf numFmtId="166" fontId="50" fillId="33" borderId="12" xfId="0" applyNumberFormat="1" applyFont="1" applyFill="1" applyBorder="1" applyAlignment="1">
      <alignment horizontal="center"/>
    </xf>
    <xf numFmtId="167" fontId="50" fillId="33" borderId="12" xfId="0" applyNumberFormat="1" applyFont="1" applyFill="1" applyBorder="1" applyAlignment="1">
      <alignment horizontal="center"/>
    </xf>
    <xf numFmtId="166" fontId="50" fillId="0" borderId="12" xfId="63" applyNumberFormat="1" applyFont="1" applyFill="1" applyBorder="1" applyAlignment="1">
      <alignment horizontal="center"/>
    </xf>
    <xf numFmtId="166" fontId="50" fillId="33" borderId="12" xfId="63" applyNumberFormat="1" applyFont="1" applyFill="1" applyBorder="1" applyAlignment="1">
      <alignment horizontal="center"/>
    </xf>
    <xf numFmtId="167" fontId="50" fillId="0" borderId="11" xfId="63" applyNumberFormat="1" applyFont="1" applyFill="1" applyBorder="1" applyAlignment="1" quotePrefix="1">
      <alignment horizontal="center"/>
    </xf>
    <xf numFmtId="166" fontId="50" fillId="0" borderId="12" xfId="62" applyNumberFormat="1" applyFont="1" applyFill="1" applyBorder="1" applyAlignment="1">
      <alignment horizontal="center"/>
      <protection/>
    </xf>
    <xf numFmtId="167" fontId="50" fillId="0" borderId="12" xfId="62" applyNumberFormat="1" applyFont="1" applyFill="1" applyBorder="1" applyAlignment="1">
      <alignment horizontal="right"/>
      <protection/>
    </xf>
    <xf numFmtId="166" fontId="50" fillId="33" borderId="12" xfId="62" applyNumberFormat="1" applyFont="1" applyFill="1" applyBorder="1" applyAlignment="1">
      <alignment horizontal="center"/>
      <protection/>
    </xf>
    <xf numFmtId="167" fontId="50" fillId="33" borderId="12" xfId="62" applyNumberFormat="1" applyFont="1" applyFill="1" applyBorder="1" applyAlignment="1">
      <alignment horizontal="right"/>
      <protection/>
    </xf>
    <xf numFmtId="164" fontId="50" fillId="0" borderId="12" xfId="63" applyNumberFormat="1" applyFont="1" applyFill="1" applyBorder="1" applyAlignment="1" quotePrefix="1">
      <alignment horizontal="right"/>
    </xf>
    <xf numFmtId="164" fontId="50" fillId="0" borderId="12" xfId="63" applyNumberFormat="1" applyFont="1" applyFill="1" applyBorder="1" applyAlignment="1" applyProtection="1" quotePrefix="1">
      <alignment horizontal="right"/>
      <protection locked="0"/>
    </xf>
    <xf numFmtId="164" fontId="50" fillId="33" borderId="12" xfId="63" applyNumberFormat="1" applyFont="1" applyFill="1" applyBorder="1" applyAlignment="1" applyProtection="1" quotePrefix="1">
      <alignment horizontal="right"/>
      <protection locked="0"/>
    </xf>
    <xf numFmtId="0" fontId="52" fillId="0" borderId="15" xfId="63" applyNumberFormat="1" applyFont="1" applyFill="1" applyBorder="1" applyAlignment="1" quotePrefix="1">
      <alignment horizontal="center" vertical="center"/>
    </xf>
    <xf numFmtId="0" fontId="50" fillId="0" borderId="0" xfId="0" applyNumberFormat="1" applyFont="1" applyFill="1" applyBorder="1" applyAlignment="1">
      <alignment/>
    </xf>
    <xf numFmtId="0" fontId="50" fillId="0" borderId="0" xfId="62" applyNumberFormat="1" applyFont="1" applyFill="1" applyBorder="1">
      <alignment/>
      <protection/>
    </xf>
    <xf numFmtId="0" fontId="50" fillId="33" borderId="16" xfId="63" applyNumberFormat="1" applyFont="1" applyFill="1" applyBorder="1" applyAlignment="1">
      <alignment horizontal="center"/>
    </xf>
    <xf numFmtId="166" fontId="50" fillId="33" borderId="16" xfId="63" applyNumberFormat="1" applyFont="1" applyFill="1" applyBorder="1" applyAlignment="1">
      <alignment horizontal="center"/>
    </xf>
    <xf numFmtId="164" fontId="50" fillId="33" borderId="16" xfId="63" applyNumberFormat="1" applyFont="1" applyFill="1" applyBorder="1" applyAlignment="1" applyProtection="1">
      <alignment/>
      <protection locked="0"/>
    </xf>
    <xf numFmtId="164" fontId="50" fillId="33" borderId="16" xfId="63" applyNumberFormat="1" applyFont="1" applyFill="1" applyBorder="1" applyAlignment="1">
      <alignment/>
    </xf>
    <xf numFmtId="4" fontId="50" fillId="33" borderId="16" xfId="63" applyNumberFormat="1" applyFont="1" applyFill="1" applyBorder="1" applyAlignment="1" applyProtection="1">
      <alignment/>
      <protection locked="0"/>
    </xf>
    <xf numFmtId="4" fontId="50" fillId="33" borderId="16" xfId="63" applyNumberFormat="1" applyFont="1" applyFill="1" applyBorder="1" applyAlignment="1">
      <alignment/>
    </xf>
    <xf numFmtId="167" fontId="50" fillId="33" borderId="16" xfId="63" applyNumberFormat="1" applyFont="1" applyFill="1" applyBorder="1" applyAlignment="1">
      <alignment/>
    </xf>
    <xf numFmtId="0" fontId="0" fillId="0" borderId="0" xfId="61">
      <alignment/>
      <protection/>
    </xf>
    <xf numFmtId="0" fontId="50" fillId="0" borderId="0" xfId="62" applyNumberFormat="1" applyFont="1" applyFill="1" applyBorder="1">
      <alignment/>
      <protection/>
    </xf>
    <xf numFmtId="0" fontId="52" fillId="0" borderId="15" xfId="63" applyNumberFormat="1" applyFont="1" applyFill="1" applyBorder="1" applyAlignment="1" quotePrefix="1">
      <alignment horizontal="center" vertical="center"/>
    </xf>
    <xf numFmtId="167" fontId="50" fillId="0" borderId="15" xfId="62" applyNumberFormat="1" applyFont="1" applyFill="1" applyBorder="1">
      <alignment/>
      <protection/>
    </xf>
    <xf numFmtId="0" fontId="50" fillId="0" borderId="0" xfId="63" applyNumberFormat="1" applyFont="1" applyFill="1" applyBorder="1" applyAlignment="1">
      <alignment/>
    </xf>
    <xf numFmtId="0" fontId="50" fillId="0" borderId="0" xfId="62" applyNumberFormat="1" applyFont="1" applyFill="1" applyBorder="1">
      <alignment/>
      <protection/>
    </xf>
    <xf numFmtId="164" fontId="50" fillId="33" borderId="16" xfId="64" applyNumberFormat="1" applyFont="1" applyFill="1" applyBorder="1" applyAlignment="1" applyProtection="1">
      <alignment horizontal="right"/>
      <protection locked="0"/>
    </xf>
    <xf numFmtId="164" fontId="50" fillId="33" borderId="16" xfId="63" applyNumberFormat="1" applyFont="1" applyFill="1" applyBorder="1" applyAlignment="1">
      <alignment horizontal="right"/>
    </xf>
    <xf numFmtId="4" fontId="50" fillId="33" borderId="16" xfId="63" applyNumberFormat="1" applyFont="1" applyFill="1" applyBorder="1" applyAlignment="1">
      <alignment horizontal="right"/>
    </xf>
    <xf numFmtId="167" fontId="50" fillId="33" borderId="16" xfId="64" applyNumberFormat="1" applyFont="1" applyFill="1" applyBorder="1" applyAlignment="1">
      <alignment horizontal="right"/>
      <protection/>
    </xf>
    <xf numFmtId="0" fontId="50" fillId="0" borderId="0" xfId="62" applyNumberFormat="1" applyFont="1" applyFill="1" applyBorder="1">
      <alignment/>
      <protection/>
    </xf>
    <xf numFmtId="0" fontId="50" fillId="0" borderId="0" xfId="62" applyNumberFormat="1" applyFont="1" applyFill="1" applyBorder="1" applyAlignment="1" quotePrefix="1">
      <alignment horizontal="left"/>
      <protection/>
    </xf>
    <xf numFmtId="166" fontId="52" fillId="0" borderId="15" xfId="62" applyNumberFormat="1" applyFont="1" applyFill="1" applyBorder="1" applyAlignment="1" quotePrefix="1">
      <alignment horizontal="center" vertical="center"/>
      <protection/>
    </xf>
    <xf numFmtId="0" fontId="50" fillId="0" borderId="0" xfId="62" applyNumberFormat="1" applyFont="1" applyFill="1" applyBorder="1">
      <alignment/>
      <protection/>
    </xf>
    <xf numFmtId="0" fontId="50" fillId="33" borderId="16" xfId="62" applyNumberFormat="1" applyFont="1" applyFill="1" applyBorder="1" applyAlignment="1">
      <alignment horizontal="center"/>
      <protection/>
    </xf>
    <xf numFmtId="166" fontId="50" fillId="33" borderId="16" xfId="62" applyNumberFormat="1" applyFont="1" applyFill="1" applyBorder="1" applyAlignment="1">
      <alignment horizontal="center"/>
      <protection/>
    </xf>
    <xf numFmtId="167" fontId="50" fillId="33" borderId="16" xfId="62" applyNumberFormat="1" applyFont="1" applyFill="1" applyBorder="1" applyAlignment="1">
      <alignment horizontal="right"/>
      <protection/>
    </xf>
    <xf numFmtId="166" fontId="50" fillId="33" borderId="16" xfId="0" applyNumberFormat="1" applyFont="1" applyFill="1" applyBorder="1" applyAlignment="1">
      <alignment horizontal="center"/>
    </xf>
    <xf numFmtId="0" fontId="50" fillId="33" borderId="16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53" fillId="0" borderId="0" xfId="0" applyFont="1" applyAlignment="1">
      <alignment/>
    </xf>
    <xf numFmtId="167" fontId="50" fillId="33" borderId="16" xfId="0" applyNumberFormat="1" applyFont="1" applyFill="1" applyBorder="1" applyAlignment="1">
      <alignment horizontal="center"/>
    </xf>
    <xf numFmtId="0" fontId="50" fillId="0" borderId="0" xfId="61" applyNumberFormat="1" applyFont="1" applyFill="1" applyAlignment="1">
      <alignment horizontal="center"/>
      <protection/>
    </xf>
    <xf numFmtId="166" fontId="52" fillId="0" borderId="15" xfId="61" applyNumberFormat="1" applyFont="1" applyFill="1" applyBorder="1" applyAlignment="1" quotePrefix="1">
      <alignment horizontal="center" vertical="center"/>
      <protection/>
    </xf>
    <xf numFmtId="164" fontId="50" fillId="34" borderId="12" xfId="63" applyNumberFormat="1" applyFont="1" applyFill="1" applyBorder="1" applyAlignment="1">
      <alignment/>
    </xf>
    <xf numFmtId="4" fontId="50" fillId="34" borderId="12" xfId="63" applyNumberFormat="1" applyFont="1" applyFill="1" applyBorder="1" applyAlignment="1">
      <alignment/>
    </xf>
    <xf numFmtId="3" fontId="50" fillId="0" borderId="8" xfId="63" applyNumberFormat="1" applyFont="1" applyFill="1" applyBorder="1" applyAlignment="1">
      <alignment horizontal="center"/>
    </xf>
    <xf numFmtId="0" fontId="50" fillId="34" borderId="17" xfId="63" applyNumberFormat="1" applyFont="1" applyFill="1" applyBorder="1" applyAlignment="1">
      <alignment horizontal="center"/>
    </xf>
    <xf numFmtId="166" fontId="50" fillId="34" borderId="17" xfId="63" applyNumberFormat="1" applyFont="1" applyFill="1" applyBorder="1" applyAlignment="1">
      <alignment horizontal="center"/>
    </xf>
    <xf numFmtId="164" fontId="50" fillId="34" borderId="17" xfId="63" applyNumberFormat="1" applyFont="1" applyFill="1" applyBorder="1" applyAlignment="1" applyProtection="1">
      <alignment/>
      <protection locked="0"/>
    </xf>
    <xf numFmtId="164" fontId="50" fillId="34" borderId="16" xfId="63" applyNumberFormat="1" applyFont="1" applyFill="1" applyBorder="1" applyAlignment="1">
      <alignment/>
    </xf>
    <xf numFmtId="4" fontId="50" fillId="34" borderId="16" xfId="63" applyNumberFormat="1" applyFont="1" applyFill="1" applyBorder="1" applyAlignment="1">
      <alignment/>
    </xf>
    <xf numFmtId="167" fontId="50" fillId="34" borderId="16" xfId="63" applyNumberFormat="1" applyFont="1" applyFill="1" applyBorder="1" applyAlignment="1">
      <alignment/>
    </xf>
    <xf numFmtId="164" fontId="50" fillId="34" borderId="16" xfId="63" applyNumberFormat="1" applyFont="1" applyFill="1" applyBorder="1" applyAlignment="1">
      <alignment horizontal="right"/>
    </xf>
    <xf numFmtId="4" fontId="50" fillId="34" borderId="16" xfId="63" applyNumberFormat="1" applyFont="1" applyFill="1" applyBorder="1" applyAlignment="1">
      <alignment horizontal="right"/>
    </xf>
    <xf numFmtId="0" fontId="50" fillId="34" borderId="17" xfId="0" applyNumberFormat="1" applyFont="1" applyFill="1" applyBorder="1" applyAlignment="1">
      <alignment horizontal="center"/>
    </xf>
    <xf numFmtId="166" fontId="50" fillId="34" borderId="17" xfId="0" applyNumberFormat="1" applyFont="1" applyFill="1" applyBorder="1" applyAlignment="1">
      <alignment horizontal="center"/>
    </xf>
    <xf numFmtId="167" fontId="50" fillId="34" borderId="17" xfId="0" applyNumberFormat="1" applyFont="1" applyFill="1" applyBorder="1" applyAlignment="1">
      <alignment horizontal="center"/>
    </xf>
    <xf numFmtId="0" fontId="50" fillId="34" borderId="16" xfId="63" applyNumberFormat="1" applyFont="1" applyFill="1" applyBorder="1" applyAlignment="1">
      <alignment horizontal="center"/>
    </xf>
    <xf numFmtId="166" fontId="50" fillId="34" borderId="16" xfId="63" applyNumberFormat="1" applyFont="1" applyFill="1" applyBorder="1" applyAlignment="1">
      <alignment horizontal="center"/>
    </xf>
    <xf numFmtId="164" fontId="50" fillId="34" borderId="16" xfId="63" applyNumberFormat="1" applyFont="1" applyFill="1" applyBorder="1" applyAlignment="1" applyProtection="1">
      <alignment/>
      <protection locked="0"/>
    </xf>
    <xf numFmtId="4" fontId="50" fillId="34" borderId="16" xfId="63" applyNumberFormat="1" applyFont="1" applyFill="1" applyBorder="1" applyAlignment="1" applyProtection="1">
      <alignment/>
      <protection locked="0"/>
    </xf>
    <xf numFmtId="164" fontId="50" fillId="34" borderId="17" xfId="63" applyNumberFormat="1" applyFont="1" applyFill="1" applyBorder="1" applyAlignment="1">
      <alignment/>
    </xf>
    <xf numFmtId="4" fontId="50" fillId="34" borderId="17" xfId="63" applyNumberFormat="1" applyFont="1" applyFill="1" applyBorder="1" applyAlignment="1">
      <alignment/>
    </xf>
    <xf numFmtId="167" fontId="50" fillId="34" borderId="17" xfId="63" applyNumberFormat="1" applyFont="1" applyFill="1" applyBorder="1" applyAlignment="1">
      <alignment/>
    </xf>
    <xf numFmtId="164" fontId="50" fillId="34" borderId="16" xfId="64" applyNumberFormat="1" applyFont="1" applyFill="1" applyBorder="1" applyAlignment="1" applyProtection="1">
      <alignment horizontal="right"/>
      <protection locked="0"/>
    </xf>
    <xf numFmtId="167" fontId="50" fillId="34" borderId="16" xfId="64" applyNumberFormat="1" applyFont="1" applyFill="1" applyBorder="1" applyAlignment="1">
      <alignment horizontal="right"/>
      <protection/>
    </xf>
    <xf numFmtId="0" fontId="50" fillId="34" borderId="12" xfId="62" applyNumberFormat="1" applyFont="1" applyFill="1" applyBorder="1" applyAlignment="1">
      <alignment horizontal="center"/>
      <protection/>
    </xf>
    <xf numFmtId="166" fontId="50" fillId="34" borderId="12" xfId="62" applyNumberFormat="1" applyFont="1" applyFill="1" applyBorder="1" applyAlignment="1">
      <alignment horizontal="center"/>
      <protection/>
    </xf>
    <xf numFmtId="167" fontId="50" fillId="34" borderId="12" xfId="62" applyNumberFormat="1" applyFont="1" applyFill="1" applyBorder="1" applyAlignment="1">
      <alignment horizontal="right"/>
      <protection/>
    </xf>
    <xf numFmtId="0" fontId="50" fillId="34" borderId="12" xfId="0" applyNumberFormat="1" applyFont="1" applyFill="1" applyBorder="1" applyAlignment="1">
      <alignment horizontal="center"/>
    </xf>
    <xf numFmtId="166" fontId="50" fillId="34" borderId="12" xfId="0" applyNumberFormat="1" applyFont="1" applyFill="1" applyBorder="1" applyAlignment="1">
      <alignment horizontal="center"/>
    </xf>
    <xf numFmtId="167" fontId="50" fillId="34" borderId="12" xfId="0" applyNumberFormat="1" applyFont="1" applyFill="1" applyBorder="1" applyAlignment="1">
      <alignment horizontal="center"/>
    </xf>
    <xf numFmtId="164" fontId="50" fillId="34" borderId="18" xfId="63" applyNumberFormat="1" applyFont="1" applyFill="1" applyBorder="1" applyAlignment="1" applyProtection="1">
      <alignment/>
      <protection locked="0"/>
    </xf>
    <xf numFmtId="4" fontId="50" fillId="34" borderId="18" xfId="63" applyNumberFormat="1" applyFont="1" applyFill="1" applyBorder="1" applyAlignment="1" applyProtection="1">
      <alignment/>
      <protection locked="0"/>
    </xf>
    <xf numFmtId="164" fontId="50" fillId="0" borderId="19" xfId="64" applyNumberFormat="1" applyFont="1" applyFill="1" applyBorder="1" applyAlignment="1" applyProtection="1">
      <alignment horizontal="right"/>
      <protection locked="0"/>
    </xf>
    <xf numFmtId="0" fontId="50" fillId="34" borderId="12" xfId="63" applyNumberFormat="1" applyFont="1" applyFill="1" applyBorder="1" applyAlignment="1">
      <alignment horizontal="center"/>
    </xf>
    <xf numFmtId="166" fontId="50" fillId="34" borderId="12" xfId="63" applyNumberFormat="1" applyFont="1" applyFill="1" applyBorder="1" applyAlignment="1">
      <alignment horizontal="center"/>
    </xf>
    <xf numFmtId="164" fontId="50" fillId="34" borderId="12" xfId="64" applyNumberFormat="1" applyFont="1" applyFill="1" applyBorder="1" applyAlignment="1" applyProtection="1">
      <alignment horizontal="right"/>
      <protection locked="0"/>
    </xf>
    <xf numFmtId="164" fontId="50" fillId="34" borderId="12" xfId="63" applyNumberFormat="1" applyFont="1" applyFill="1" applyBorder="1" applyAlignment="1">
      <alignment horizontal="right"/>
    </xf>
    <xf numFmtId="4" fontId="50" fillId="34" borderId="12" xfId="63" applyNumberFormat="1" applyFont="1" applyFill="1" applyBorder="1" applyAlignment="1">
      <alignment horizontal="right"/>
    </xf>
    <xf numFmtId="167" fontId="50" fillId="34" borderId="12" xfId="64" applyNumberFormat="1" applyFont="1" applyFill="1" applyBorder="1" applyAlignment="1">
      <alignment horizontal="right"/>
      <protection/>
    </xf>
    <xf numFmtId="0" fontId="50" fillId="34" borderId="16" xfId="0" applyNumberFormat="1" applyFont="1" applyFill="1" applyBorder="1" applyAlignment="1">
      <alignment horizontal="center"/>
    </xf>
    <xf numFmtId="166" fontId="50" fillId="34" borderId="16" xfId="0" applyNumberFormat="1" applyFont="1" applyFill="1" applyBorder="1" applyAlignment="1">
      <alignment horizontal="center"/>
    </xf>
    <xf numFmtId="167" fontId="50" fillId="34" borderId="16" xfId="0" applyNumberFormat="1" applyFont="1" applyFill="1" applyBorder="1" applyAlignment="1">
      <alignment horizontal="center"/>
    </xf>
    <xf numFmtId="166" fontId="50" fillId="34" borderId="19" xfId="63" applyNumberFormat="1" applyFont="1" applyFill="1" applyBorder="1" applyAlignment="1">
      <alignment horizontal="center"/>
    </xf>
    <xf numFmtId="49" fontId="50" fillId="34" borderId="19" xfId="63" applyNumberFormat="1" applyFont="1" applyFill="1" applyBorder="1" applyAlignment="1">
      <alignment horizontal="center"/>
    </xf>
    <xf numFmtId="49" fontId="50" fillId="34" borderId="17" xfId="63" applyNumberFormat="1" applyFont="1" applyFill="1" applyBorder="1" applyAlignment="1">
      <alignment horizontal="center"/>
    </xf>
    <xf numFmtId="164" fontId="50" fillId="34" borderId="20" xfId="63" applyNumberFormat="1" applyFont="1" applyFill="1" applyBorder="1" applyAlignment="1" applyProtection="1">
      <alignment/>
      <protection locked="0"/>
    </xf>
    <xf numFmtId="4" fontId="50" fillId="34" borderId="20" xfId="63" applyNumberFormat="1" applyFont="1" applyFill="1" applyBorder="1" applyAlignment="1" applyProtection="1">
      <alignment/>
      <protection locked="0"/>
    </xf>
    <xf numFmtId="0" fontId="50" fillId="34" borderId="19" xfId="62" applyNumberFormat="1" applyFont="1" applyFill="1" applyBorder="1" applyAlignment="1">
      <alignment horizontal="center"/>
      <protection/>
    </xf>
    <xf numFmtId="166" fontId="50" fillId="34" borderId="19" xfId="62" applyNumberFormat="1" applyFont="1" applyFill="1" applyBorder="1" applyAlignment="1">
      <alignment horizontal="center"/>
      <protection/>
    </xf>
    <xf numFmtId="167" fontId="50" fillId="34" borderId="19" xfId="62" applyNumberFormat="1" applyFont="1" applyFill="1" applyBorder="1" applyAlignment="1">
      <alignment horizontal="right"/>
      <protection/>
    </xf>
    <xf numFmtId="0" fontId="50" fillId="34" borderId="17" xfId="62" applyNumberFormat="1" applyFont="1" applyFill="1" applyBorder="1" applyAlignment="1">
      <alignment horizontal="center"/>
      <protection/>
    </xf>
    <xf numFmtId="166" fontId="50" fillId="34" borderId="17" xfId="62" applyNumberFormat="1" applyFont="1" applyFill="1" applyBorder="1" applyAlignment="1">
      <alignment horizontal="center"/>
      <protection/>
    </xf>
    <xf numFmtId="167" fontId="50" fillId="34" borderId="17" xfId="62" applyNumberFormat="1" applyFont="1" applyFill="1" applyBorder="1" applyAlignment="1">
      <alignment horizontal="right"/>
      <protection/>
    </xf>
    <xf numFmtId="0" fontId="7" fillId="0" borderId="0" xfId="57" applyAlignment="1" applyProtection="1">
      <alignment/>
      <protection/>
    </xf>
    <xf numFmtId="0" fontId="7" fillId="0" borderId="0" xfId="57" applyAlignment="1" applyProtection="1" quotePrefix="1">
      <alignment horizontal="left"/>
      <protection/>
    </xf>
    <xf numFmtId="0" fontId="50" fillId="0" borderId="21" xfId="61" applyNumberFormat="1" applyFont="1" applyFill="1" applyBorder="1" applyAlignment="1" quotePrefix="1">
      <alignment horizontal="left" vertical="center" wrapText="1"/>
      <protection/>
    </xf>
    <xf numFmtId="0" fontId="50" fillId="0" borderId="22" xfId="61" applyNumberFormat="1" applyFont="1" applyFill="1" applyBorder="1" applyAlignment="1" quotePrefix="1">
      <alignment horizontal="left" vertical="center" wrapText="1"/>
      <protection/>
    </xf>
    <xf numFmtId="0" fontId="50" fillId="0" borderId="23" xfId="61" applyNumberFormat="1" applyFont="1" applyFill="1" applyBorder="1" applyAlignment="1" quotePrefix="1">
      <alignment horizontal="left" vertical="center" wrapText="1"/>
      <protection/>
    </xf>
    <xf numFmtId="0" fontId="50" fillId="0" borderId="21" xfId="61" applyNumberFormat="1" applyFont="1" applyFill="1" applyBorder="1" applyAlignment="1">
      <alignment horizontal="center" vertical="center" wrapText="1"/>
      <protection/>
    </xf>
    <xf numFmtId="0" fontId="50" fillId="0" borderId="22" xfId="61" applyNumberFormat="1" applyFont="1" applyFill="1" applyBorder="1" applyAlignment="1">
      <alignment horizontal="center" vertical="center" wrapText="1"/>
      <protection/>
    </xf>
    <xf numFmtId="0" fontId="50" fillId="0" borderId="23" xfId="61" applyNumberFormat="1" applyFont="1" applyFill="1" applyBorder="1" applyAlignment="1">
      <alignment horizontal="center" vertical="center" wrapText="1"/>
      <protection/>
    </xf>
    <xf numFmtId="167" fontId="52" fillId="0" borderId="15" xfId="61" applyNumberFormat="1" applyFont="1" applyFill="1" applyBorder="1" applyAlignment="1" quotePrefix="1">
      <alignment horizontal="center" vertical="center"/>
      <protection/>
    </xf>
    <xf numFmtId="0" fontId="50" fillId="0" borderId="24" xfId="61" applyNumberFormat="1" applyFont="1" applyFill="1" applyBorder="1" applyAlignment="1" quotePrefix="1">
      <alignment horizontal="left" vertical="center" wrapText="1"/>
      <protection/>
    </xf>
    <xf numFmtId="0" fontId="50" fillId="0" borderId="25" xfId="61" applyNumberFormat="1" applyFont="1" applyFill="1" applyBorder="1" applyAlignment="1">
      <alignment horizontal="left" vertical="center" wrapText="1"/>
      <protection/>
    </xf>
    <xf numFmtId="0" fontId="50" fillId="0" borderId="26" xfId="61" applyNumberFormat="1" applyFont="1" applyFill="1" applyBorder="1" applyAlignment="1">
      <alignment horizontal="left" vertical="center" wrapText="1"/>
      <protection/>
    </xf>
    <xf numFmtId="0" fontId="50" fillId="0" borderId="21" xfId="61" applyNumberFormat="1" applyFont="1" applyFill="1" applyBorder="1" applyAlignment="1">
      <alignment horizontal="left" vertical="center" wrapText="1"/>
      <protection/>
    </xf>
    <xf numFmtId="0" fontId="50" fillId="0" borderId="22" xfId="61" applyNumberFormat="1" applyFont="1" applyFill="1" applyBorder="1" applyAlignment="1">
      <alignment horizontal="left" vertical="center" wrapText="1"/>
      <protection/>
    </xf>
    <xf numFmtId="0" fontId="50" fillId="0" borderId="23" xfId="61" applyNumberFormat="1" applyFont="1" applyFill="1" applyBorder="1" applyAlignment="1">
      <alignment horizontal="left" vertical="center" wrapText="1"/>
      <protection/>
    </xf>
    <xf numFmtId="167" fontId="50" fillId="0" borderId="27" xfId="0" applyNumberFormat="1" applyFont="1" applyFill="1" applyBorder="1" applyAlignment="1">
      <alignment horizontal="center" vertical="center" wrapText="1"/>
    </xf>
    <xf numFmtId="167" fontId="50" fillId="0" borderId="28" xfId="0" applyNumberFormat="1" applyFont="1" applyFill="1" applyBorder="1" applyAlignment="1">
      <alignment horizontal="center" vertical="center" wrapText="1"/>
    </xf>
    <xf numFmtId="167" fontId="50" fillId="0" borderId="27" xfId="0" applyNumberFormat="1" applyFont="1" applyFill="1" applyBorder="1" applyAlignment="1" quotePrefix="1">
      <alignment horizontal="center" vertical="center" wrapText="1"/>
    </xf>
    <xf numFmtId="167" fontId="50" fillId="0" borderId="29" xfId="0" applyNumberFormat="1" applyFont="1" applyFill="1" applyBorder="1" applyAlignment="1" quotePrefix="1">
      <alignment horizontal="center" vertical="center" wrapText="1"/>
    </xf>
    <xf numFmtId="167" fontId="50" fillId="0" borderId="29" xfId="0" applyNumberFormat="1" applyFont="1" applyFill="1" applyBorder="1" applyAlignment="1">
      <alignment horizontal="center" vertical="center" wrapText="1"/>
    </xf>
    <xf numFmtId="167" fontId="50" fillId="0" borderId="8" xfId="0" applyNumberFormat="1" applyFont="1" applyFill="1" applyBorder="1" applyAlignment="1">
      <alignment horizontal="center" vertical="center" wrapText="1"/>
    </xf>
    <xf numFmtId="0" fontId="50" fillId="0" borderId="30" xfId="0" applyNumberFormat="1" applyFont="1" applyFill="1" applyBorder="1" applyAlignment="1" quotePrefix="1">
      <alignment horizontal="center" vertical="center" wrapText="1"/>
    </xf>
    <xf numFmtId="0" fontId="50" fillId="0" borderId="30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166" fontId="50" fillId="0" borderId="27" xfId="0" applyNumberFormat="1" applyFont="1" applyFill="1" applyBorder="1" applyAlignment="1" quotePrefix="1">
      <alignment horizontal="center" vertical="center" wrapText="1"/>
    </xf>
    <xf numFmtId="166" fontId="50" fillId="0" borderId="27" xfId="0" applyNumberFormat="1" applyFont="1" applyFill="1" applyBorder="1" applyAlignment="1">
      <alignment horizontal="center" vertical="center" wrapText="1"/>
    </xf>
    <xf numFmtId="166" fontId="50" fillId="0" borderId="28" xfId="0" applyNumberFormat="1" applyFont="1" applyFill="1" applyBorder="1" applyAlignment="1">
      <alignment horizontal="center" vertical="center" wrapText="1"/>
    </xf>
    <xf numFmtId="3" fontId="51" fillId="0" borderId="31" xfId="63" applyNumberFormat="1" applyFont="1" applyFill="1" applyBorder="1" applyAlignment="1">
      <alignment horizontal="right"/>
    </xf>
    <xf numFmtId="0" fontId="51" fillId="0" borderId="31" xfId="0" applyNumberFormat="1" applyFont="1" applyFill="1" applyBorder="1" applyAlignment="1" quotePrefix="1">
      <alignment horizontal="left"/>
    </xf>
    <xf numFmtId="167" fontId="52" fillId="0" borderId="15" xfId="62" applyNumberFormat="1" applyFont="1" applyFill="1" applyBorder="1" applyAlignment="1" quotePrefix="1">
      <alignment horizontal="center" vertical="center"/>
      <protection/>
    </xf>
    <xf numFmtId="0" fontId="51" fillId="0" borderId="31" xfId="62" applyNumberFormat="1" applyFont="1" applyFill="1" applyBorder="1" applyAlignment="1" quotePrefix="1">
      <alignment horizontal="left"/>
      <protection/>
    </xf>
    <xf numFmtId="3" fontId="50" fillId="0" borderId="27" xfId="63" applyNumberFormat="1" applyFont="1" applyFill="1" applyBorder="1" applyAlignment="1">
      <alignment horizontal="center" vertical="center" wrapText="1"/>
    </xf>
    <xf numFmtId="3" fontId="50" fillId="0" borderId="27" xfId="0" applyNumberFormat="1" applyFont="1" applyFill="1" applyBorder="1" applyAlignment="1">
      <alignment horizontal="center" vertical="center" wrapText="1"/>
    </xf>
    <xf numFmtId="3" fontId="50" fillId="0" borderId="28" xfId="0" applyNumberFormat="1" applyFont="1" applyFill="1" applyBorder="1" applyAlignment="1">
      <alignment horizontal="center" vertical="center" wrapText="1"/>
    </xf>
    <xf numFmtId="3" fontId="50" fillId="0" borderId="32" xfId="63" applyNumberFormat="1" applyFont="1" applyFill="1" applyBorder="1" applyAlignment="1" quotePrefix="1">
      <alignment horizontal="center" vertical="center" wrapText="1"/>
    </xf>
    <xf numFmtId="167" fontId="52" fillId="0" borderId="15" xfId="63" applyNumberFormat="1" applyFont="1" applyFill="1" applyBorder="1" applyAlignment="1" quotePrefix="1">
      <alignment horizontal="center" vertical="center"/>
    </xf>
    <xf numFmtId="0" fontId="50" fillId="0" borderId="33" xfId="63" applyNumberFormat="1" applyFont="1" applyFill="1" applyBorder="1" applyAlignment="1" quotePrefix="1">
      <alignment horizontal="left" vertical="center" wrapText="1"/>
    </xf>
    <xf numFmtId="0" fontId="50" fillId="0" borderId="20" xfId="63" applyNumberFormat="1" applyFont="1" applyFill="1" applyBorder="1" applyAlignment="1" quotePrefix="1">
      <alignment horizontal="left" vertical="center" wrapText="1"/>
    </xf>
    <xf numFmtId="0" fontId="50" fillId="0" borderId="34" xfId="63" applyNumberFormat="1" applyFont="1" applyFill="1" applyBorder="1" applyAlignment="1" quotePrefix="1">
      <alignment horizontal="left" vertical="center" wrapText="1"/>
    </xf>
    <xf numFmtId="0" fontId="50" fillId="0" borderId="35" xfId="63" applyNumberFormat="1" applyFont="1" applyFill="1" applyBorder="1" applyAlignment="1" quotePrefix="1">
      <alignment horizontal="left" vertical="center" wrapText="1"/>
    </xf>
    <xf numFmtId="0" fontId="50" fillId="0" borderId="36" xfId="63" applyNumberFormat="1" applyFont="1" applyFill="1" applyBorder="1" applyAlignment="1" quotePrefix="1">
      <alignment horizontal="left" vertical="center" wrapText="1"/>
    </xf>
    <xf numFmtId="0" fontId="50" fillId="0" borderId="37" xfId="63" applyNumberFormat="1" applyFont="1" applyFill="1" applyBorder="1" applyAlignment="1" quotePrefix="1">
      <alignment horizontal="left" vertical="center" wrapText="1"/>
    </xf>
    <xf numFmtId="0" fontId="50" fillId="0" borderId="33" xfId="0" applyNumberFormat="1" applyFont="1" applyFill="1" applyBorder="1" applyAlignment="1" quotePrefix="1">
      <alignment horizontal="left" vertical="center" wrapText="1"/>
    </xf>
    <xf numFmtId="0" fontId="50" fillId="0" borderId="20" xfId="0" applyNumberFormat="1" applyFont="1" applyFill="1" applyBorder="1" applyAlignment="1" quotePrefix="1">
      <alignment horizontal="left" vertical="center" wrapText="1"/>
    </xf>
    <xf numFmtId="0" fontId="50" fillId="0" borderId="34" xfId="0" applyNumberFormat="1" applyFont="1" applyFill="1" applyBorder="1" applyAlignment="1" quotePrefix="1">
      <alignment horizontal="left" vertical="center" wrapText="1"/>
    </xf>
    <xf numFmtId="0" fontId="50" fillId="0" borderId="24" xfId="63" applyNumberFormat="1" applyFont="1" applyFill="1" applyBorder="1" applyAlignment="1" quotePrefix="1">
      <alignment horizontal="left" vertical="center"/>
    </xf>
    <xf numFmtId="0" fontId="50" fillId="0" borderId="25" xfId="63" applyNumberFormat="1" applyFont="1" applyFill="1" applyBorder="1" applyAlignment="1" quotePrefix="1">
      <alignment horizontal="left" vertical="center"/>
    </xf>
    <xf numFmtId="0" fontId="50" fillId="0" borderId="26" xfId="63" applyNumberFormat="1" applyFont="1" applyFill="1" applyBorder="1" applyAlignment="1" quotePrefix="1">
      <alignment horizontal="left" vertical="center"/>
    </xf>
    <xf numFmtId="0" fontId="50" fillId="0" borderId="21" xfId="63" applyNumberFormat="1" applyFont="1" applyFill="1" applyBorder="1" applyAlignment="1" quotePrefix="1">
      <alignment horizontal="center" vertical="center"/>
    </xf>
    <xf numFmtId="0" fontId="50" fillId="0" borderId="22" xfId="63" applyNumberFormat="1" applyFont="1" applyFill="1" applyBorder="1" applyAlignment="1" quotePrefix="1">
      <alignment horizontal="center" vertical="center"/>
    </xf>
    <xf numFmtId="0" fontId="50" fillId="0" borderId="23" xfId="63" applyNumberFormat="1" applyFont="1" applyFill="1" applyBorder="1" applyAlignment="1" quotePrefix="1">
      <alignment horizontal="center" vertical="center"/>
    </xf>
    <xf numFmtId="3" fontId="50" fillId="0" borderId="32" xfId="63" applyNumberFormat="1" applyFont="1" applyFill="1" applyBorder="1" applyAlignment="1">
      <alignment horizontal="center" vertical="center" wrapText="1"/>
    </xf>
    <xf numFmtId="167" fontId="50" fillId="0" borderId="32" xfId="63" applyNumberFormat="1" applyFont="1" applyFill="1" applyBorder="1" applyAlignment="1">
      <alignment horizontal="center" vertical="center"/>
    </xf>
    <xf numFmtId="167" fontId="50" fillId="0" borderId="28" xfId="63" applyNumberFormat="1" applyFont="1" applyFill="1" applyBorder="1" applyAlignment="1">
      <alignment horizontal="center" vertical="center"/>
    </xf>
    <xf numFmtId="3" fontId="50" fillId="0" borderId="38" xfId="63" applyNumberFormat="1" applyFont="1" applyFill="1" applyBorder="1" applyAlignment="1">
      <alignment horizontal="center"/>
    </xf>
    <xf numFmtId="3" fontId="50" fillId="0" borderId="39" xfId="63" applyNumberFormat="1" applyFont="1" applyFill="1" applyBorder="1" applyAlignment="1">
      <alignment horizontal="center"/>
    </xf>
    <xf numFmtId="3" fontId="52" fillId="0" borderId="15" xfId="63" applyNumberFormat="1" applyFont="1" applyFill="1" applyBorder="1" applyAlignment="1" quotePrefix="1">
      <alignment horizontal="center" vertical="center"/>
    </xf>
    <xf numFmtId="3" fontId="52" fillId="0" borderId="15" xfId="63" applyNumberFormat="1" applyFont="1" applyFill="1" applyBorder="1" applyAlignment="1">
      <alignment horizontal="center" vertical="center"/>
    </xf>
    <xf numFmtId="3" fontId="50" fillId="0" borderId="40" xfId="63" applyNumberFormat="1" applyFont="1" applyFill="1" applyBorder="1" applyAlignment="1">
      <alignment horizontal="center" vertical="center"/>
    </xf>
    <xf numFmtId="3" fontId="50" fillId="0" borderId="7" xfId="63" applyNumberFormat="1" applyFont="1" applyFill="1" applyBorder="1" applyAlignment="1">
      <alignment horizontal="center" vertical="center"/>
    </xf>
    <xf numFmtId="3" fontId="50" fillId="0" borderId="41" xfId="63" applyNumberFormat="1" applyFont="1" applyFill="1" applyBorder="1" applyAlignment="1">
      <alignment horizontal="center" vertical="center"/>
    </xf>
    <xf numFmtId="3" fontId="50" fillId="0" borderId="8" xfId="63" applyNumberFormat="1" applyFont="1" applyFill="1" applyBorder="1" applyAlignment="1">
      <alignment horizontal="center" vertical="center"/>
    </xf>
    <xf numFmtId="3" fontId="50" fillId="0" borderId="13" xfId="63" applyNumberFormat="1" applyFont="1" applyFill="1" applyBorder="1" applyAlignment="1">
      <alignment horizontal="center" vertical="center"/>
    </xf>
    <xf numFmtId="3" fontId="50" fillId="0" borderId="14" xfId="63" applyNumberFormat="1" applyFont="1" applyFill="1" applyBorder="1" applyAlignment="1">
      <alignment horizontal="center" vertical="center"/>
    </xf>
    <xf numFmtId="3" fontId="50" fillId="0" borderId="29" xfId="63" applyNumberFormat="1" applyFont="1" applyFill="1" applyBorder="1" applyAlignment="1">
      <alignment horizontal="center" vertical="center" wrapText="1"/>
    </xf>
    <xf numFmtId="0" fontId="51" fillId="0" borderId="31" xfId="63" applyNumberFormat="1" applyFont="1" applyFill="1" applyBorder="1" applyAlignment="1">
      <alignment horizontal="left"/>
    </xf>
    <xf numFmtId="0" fontId="50" fillId="0" borderId="30" xfId="63" applyNumberFormat="1" applyFont="1" applyFill="1" applyBorder="1" applyAlignment="1" quotePrefix="1">
      <alignment horizontal="center" vertical="center" wrapText="1"/>
    </xf>
    <xf numFmtId="0" fontId="50" fillId="0" borderId="27" xfId="63" applyNumberFormat="1" applyFont="1" applyFill="1" applyBorder="1" applyAlignment="1" quotePrefix="1">
      <alignment horizontal="center" vertical="center" wrapText="1"/>
    </xf>
    <xf numFmtId="0" fontId="50" fillId="0" borderId="27" xfId="0" applyNumberFormat="1" applyFont="1" applyFill="1" applyBorder="1" applyAlignment="1">
      <alignment horizontal="center" vertical="center" wrapText="1"/>
    </xf>
    <xf numFmtId="0" fontId="50" fillId="0" borderId="28" xfId="0" applyNumberFormat="1" applyFont="1" applyFill="1" applyBorder="1" applyAlignment="1">
      <alignment horizontal="center" vertical="center" wrapText="1"/>
    </xf>
    <xf numFmtId="3" fontId="50" fillId="0" borderId="8" xfId="63" applyNumberFormat="1" applyFont="1" applyFill="1" applyBorder="1" applyAlignment="1">
      <alignment horizontal="center"/>
    </xf>
    <xf numFmtId="3" fontId="50" fillId="0" borderId="13" xfId="63" applyNumberFormat="1" applyFont="1" applyFill="1" applyBorder="1" applyAlignment="1">
      <alignment horizontal="center"/>
    </xf>
    <xf numFmtId="3" fontId="50" fillId="0" borderId="14" xfId="63" applyNumberFormat="1" applyFont="1" applyFill="1" applyBorder="1" applyAlignment="1">
      <alignment horizontal="center"/>
    </xf>
    <xf numFmtId="0" fontId="50" fillId="0" borderId="21" xfId="63" applyNumberFormat="1" applyFont="1" applyFill="1" applyBorder="1" applyAlignment="1" quotePrefix="1">
      <alignment horizontal="center" vertical="center" wrapText="1"/>
    </xf>
    <xf numFmtId="0" fontId="50" fillId="0" borderId="22" xfId="63" applyNumberFormat="1" applyFont="1" applyFill="1" applyBorder="1" applyAlignment="1" quotePrefix="1">
      <alignment horizontal="center" vertical="center" wrapText="1"/>
    </xf>
    <xf numFmtId="0" fontId="50" fillId="0" borderId="23" xfId="63" applyNumberFormat="1" applyFont="1" applyFill="1" applyBorder="1" applyAlignment="1" quotePrefix="1">
      <alignment horizontal="center" vertical="center" wrapText="1"/>
    </xf>
    <xf numFmtId="0" fontId="50" fillId="0" borderId="42" xfId="63" applyNumberFormat="1" applyFont="1" applyFill="1" applyBorder="1" applyAlignment="1" quotePrefix="1">
      <alignment horizontal="left" vertical="center"/>
    </xf>
    <xf numFmtId="167" fontId="50" fillId="0" borderId="32" xfId="0" applyNumberFormat="1" applyFont="1" applyFill="1" applyBorder="1" applyAlignment="1">
      <alignment horizontal="center" vertical="center"/>
    </xf>
    <xf numFmtId="167" fontId="50" fillId="0" borderId="27" xfId="0" applyNumberFormat="1" applyFont="1" applyFill="1" applyBorder="1" applyAlignment="1">
      <alignment horizontal="center" vertical="center"/>
    </xf>
    <xf numFmtId="167" fontId="50" fillId="0" borderId="28" xfId="0" applyNumberFormat="1" applyFont="1" applyFill="1" applyBorder="1" applyAlignment="1">
      <alignment horizontal="center" vertical="center"/>
    </xf>
    <xf numFmtId="3" fontId="50" fillId="0" borderId="29" xfId="63" applyNumberFormat="1" applyFont="1" applyFill="1" applyBorder="1" applyAlignment="1" quotePrefix="1">
      <alignment horizontal="center" vertical="center" wrapText="1"/>
    </xf>
    <xf numFmtId="167" fontId="50" fillId="0" borderId="43" xfId="0" applyNumberFormat="1" applyFont="1" applyFill="1" applyBorder="1" applyAlignment="1">
      <alignment horizontal="center" vertical="center"/>
    </xf>
    <xf numFmtId="167" fontId="50" fillId="0" borderId="0" xfId="0" applyNumberFormat="1" applyFont="1" applyFill="1" applyBorder="1" applyAlignment="1">
      <alignment horizontal="center" vertical="center"/>
    </xf>
    <xf numFmtId="167" fontId="50" fillId="0" borderId="13" xfId="0" applyNumberFormat="1" applyFont="1" applyFill="1" applyBorder="1" applyAlignment="1">
      <alignment horizontal="center" vertical="center"/>
    </xf>
    <xf numFmtId="167" fontId="50" fillId="0" borderId="32" xfId="63" applyNumberFormat="1" applyFont="1" applyFill="1" applyBorder="1" applyAlignment="1">
      <alignment horizontal="center" vertical="center" wrapText="1"/>
    </xf>
    <xf numFmtId="167" fontId="50" fillId="0" borderId="28" xfId="63" applyNumberFormat="1" applyFont="1" applyFill="1" applyBorder="1" applyAlignment="1">
      <alignment horizontal="center" vertical="center" wrapText="1"/>
    </xf>
    <xf numFmtId="167" fontId="50" fillId="0" borderId="40" xfId="0" applyNumberFormat="1" applyFont="1" applyFill="1" applyBorder="1" applyAlignment="1">
      <alignment horizontal="center" vertical="center"/>
    </xf>
    <xf numFmtId="167" fontId="50" fillId="0" borderId="7" xfId="0" applyNumberFormat="1" applyFont="1" applyFill="1" applyBorder="1" applyAlignment="1">
      <alignment horizontal="center" vertical="center"/>
    </xf>
    <xf numFmtId="167" fontId="50" fillId="0" borderId="8" xfId="0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fruitdr" xfId="62"/>
    <cellStyle name="normal_fruitfr" xfId="63"/>
    <cellStyle name="Normal_Raisins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2" customWidth="1"/>
    <col min="2" max="16384" width="9.140625" style="2" customWidth="1"/>
  </cols>
  <sheetData>
    <row r="2" spans="1:3" s="1" customFormat="1" ht="12.75">
      <c r="A2" s="106" t="s">
        <v>18</v>
      </c>
      <c r="B2" s="106" t="s">
        <v>19</v>
      </c>
      <c r="C2" s="3"/>
    </row>
    <row r="3" s="1" customFormat="1" ht="12.75"/>
    <row r="4" spans="1:2" ht="12.75">
      <c r="A4" s="105" t="s">
        <v>20</v>
      </c>
      <c r="B4" s="163" t="s">
        <v>60</v>
      </c>
    </row>
    <row r="5" ht="12.75">
      <c r="B5" s="162" t="s">
        <v>61</v>
      </c>
    </row>
    <row r="6" ht="12.75">
      <c r="B6" s="162" t="s">
        <v>62</v>
      </c>
    </row>
    <row r="7" ht="12.75">
      <c r="B7" s="162" t="s">
        <v>63</v>
      </c>
    </row>
  </sheetData>
  <sheetProtection/>
  <hyperlinks>
    <hyperlink ref="B6" location="Prunes!A1" display="Dried plums (prunes): Supply and use"/>
    <hyperlink ref="B7" location="Raisins!A1" display="Raisins: Supply and use"/>
    <hyperlink ref="B4" location="PccProc!A1" display="Dried fruit: Per capita availability, processed weight"/>
    <hyperlink ref="B5" location="PccFresh!A1" display="Dried fruit: Per capita availability, fresh weight"/>
  </hyperlink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1"/>
    </sheetView>
  </sheetViews>
  <sheetFormatPr defaultColWidth="12.7109375" defaultRowHeight="12" customHeight="1"/>
  <cols>
    <col min="1" max="1" width="12.7109375" style="9" customWidth="1"/>
    <col min="2" max="2" width="12.7109375" style="5" customWidth="1"/>
    <col min="3" max="11" width="12.7109375" style="6" customWidth="1"/>
    <col min="12" max="16384" width="12.7109375" style="4" customWidth="1"/>
  </cols>
  <sheetData>
    <row r="1" spans="1:11" s="60" customFormat="1" ht="12" customHeight="1" thickBot="1">
      <c r="A1" s="190" t="s">
        <v>39</v>
      </c>
      <c r="B1" s="190"/>
      <c r="C1" s="190"/>
      <c r="D1" s="190"/>
      <c r="E1" s="190"/>
      <c r="F1" s="190"/>
      <c r="G1" s="190"/>
      <c r="H1" s="190"/>
      <c r="I1" s="190"/>
      <c r="J1" s="189" t="s">
        <v>9</v>
      </c>
      <c r="K1" s="189"/>
    </row>
    <row r="2" spans="1:11" ht="12" customHeight="1" thickTop="1">
      <c r="A2" s="183" t="s">
        <v>35</v>
      </c>
      <c r="B2" s="186" t="s">
        <v>22</v>
      </c>
      <c r="C2" s="177" t="s">
        <v>5</v>
      </c>
      <c r="D2" s="177" t="s">
        <v>6</v>
      </c>
      <c r="E2" s="179" t="s">
        <v>23</v>
      </c>
      <c r="F2" s="177" t="s">
        <v>12</v>
      </c>
      <c r="G2" s="177" t="s">
        <v>7</v>
      </c>
      <c r="H2" s="177" t="s">
        <v>8</v>
      </c>
      <c r="I2" s="179" t="s">
        <v>24</v>
      </c>
      <c r="J2" s="177" t="s">
        <v>47</v>
      </c>
      <c r="K2" s="180" t="s">
        <v>48</v>
      </c>
    </row>
    <row r="3" spans="1:11" ht="12" customHeight="1">
      <c r="A3" s="184"/>
      <c r="B3" s="187"/>
      <c r="C3" s="177"/>
      <c r="D3" s="177"/>
      <c r="E3" s="177"/>
      <c r="F3" s="177"/>
      <c r="G3" s="177"/>
      <c r="H3" s="177"/>
      <c r="I3" s="177"/>
      <c r="J3" s="177"/>
      <c r="K3" s="181"/>
    </row>
    <row r="4" spans="1:11" ht="12" customHeight="1">
      <c r="A4" s="184"/>
      <c r="B4" s="187"/>
      <c r="C4" s="177"/>
      <c r="D4" s="177"/>
      <c r="E4" s="177"/>
      <c r="F4" s="177"/>
      <c r="G4" s="177"/>
      <c r="H4" s="177"/>
      <c r="I4" s="177"/>
      <c r="J4" s="177"/>
      <c r="K4" s="181"/>
    </row>
    <row r="5" spans="1:11" ht="12" customHeight="1">
      <c r="A5" s="185"/>
      <c r="B5" s="188"/>
      <c r="C5" s="178"/>
      <c r="D5" s="178"/>
      <c r="E5" s="178"/>
      <c r="F5" s="178"/>
      <c r="G5" s="178"/>
      <c r="H5" s="178"/>
      <c r="I5" s="178"/>
      <c r="J5" s="178"/>
      <c r="K5" s="182"/>
    </row>
    <row r="6" spans="1:11" ht="12" customHeight="1">
      <c r="A6" s="108"/>
      <c r="B6" s="109" t="s">
        <v>27</v>
      </c>
      <c r="C6" s="170" t="s">
        <v>33</v>
      </c>
      <c r="D6" s="170"/>
      <c r="E6" s="170"/>
      <c r="F6" s="170"/>
      <c r="G6" s="170"/>
      <c r="H6" s="170"/>
      <c r="I6" s="170"/>
      <c r="J6" s="170"/>
      <c r="K6" s="170"/>
    </row>
    <row r="7" spans="1:11" ht="12" customHeight="1">
      <c r="A7" s="25">
        <v>1970</v>
      </c>
      <c r="B7" s="62">
        <v>203.849</v>
      </c>
      <c r="C7" s="63">
        <v>0.11388925135762257</v>
      </c>
      <c r="D7" s="63">
        <v>0.06</v>
      </c>
      <c r="E7" s="63">
        <v>0.26</v>
      </c>
      <c r="F7" s="63">
        <v>0.22</v>
      </c>
      <c r="G7" s="63">
        <v>0.02</v>
      </c>
      <c r="H7" s="63">
        <v>0.01</v>
      </c>
      <c r="I7" s="63">
        <f>Prunes!J8</f>
        <v>0.69</v>
      </c>
      <c r="J7" s="63">
        <f>Raisins!H8</f>
        <v>1.2646344696319343</v>
      </c>
      <c r="K7" s="63">
        <f>SUM(C7:J7)</f>
        <v>2.6385237209895567</v>
      </c>
    </row>
    <row r="8" spans="1:11" ht="12" customHeight="1">
      <c r="A8" s="26">
        <v>1971</v>
      </c>
      <c r="B8" s="64">
        <v>206.46599999999998</v>
      </c>
      <c r="C8" s="65">
        <v>0.06108587854658879</v>
      </c>
      <c r="D8" s="65">
        <v>0.04</v>
      </c>
      <c r="E8" s="65">
        <v>0.26</v>
      </c>
      <c r="F8" s="65">
        <v>0.2</v>
      </c>
      <c r="G8" s="65">
        <v>0.02</v>
      </c>
      <c r="H8" s="65">
        <v>0.01</v>
      </c>
      <c r="I8" s="65">
        <f>Prunes!J9</f>
        <v>0.58</v>
      </c>
      <c r="J8" s="65">
        <f>Raisins!H9</f>
        <v>1.3557889386145912</v>
      </c>
      <c r="K8" s="65">
        <f aca="true" t="shared" si="0" ref="K8:K36">SUM(C8:J8)</f>
        <v>2.52687481716118</v>
      </c>
    </row>
    <row r="9" spans="1:11" ht="12" customHeight="1">
      <c r="A9" s="26">
        <v>1972</v>
      </c>
      <c r="B9" s="64">
        <v>208.917</v>
      </c>
      <c r="C9" s="65">
        <v>0.08050261108478486</v>
      </c>
      <c r="D9" s="65">
        <v>0.04</v>
      </c>
      <c r="E9" s="65">
        <v>0.25</v>
      </c>
      <c r="F9" s="65">
        <v>0.13</v>
      </c>
      <c r="G9" s="65">
        <v>0.02</v>
      </c>
      <c r="H9" s="65">
        <v>0.01</v>
      </c>
      <c r="I9" s="65">
        <f>Prunes!J10</f>
        <v>0.49</v>
      </c>
      <c r="J9" s="65">
        <f>Raisins!H10</f>
        <v>0.9655304738245334</v>
      </c>
      <c r="K9" s="65">
        <f t="shared" si="0"/>
        <v>1.9860330849093184</v>
      </c>
    </row>
    <row r="10" spans="1:11" ht="12" customHeight="1">
      <c r="A10" s="26">
        <v>1973</v>
      </c>
      <c r="B10" s="64">
        <v>210.985</v>
      </c>
      <c r="C10" s="65">
        <v>0.14142823897433465</v>
      </c>
      <c r="D10" s="65">
        <v>0.05</v>
      </c>
      <c r="E10" s="65">
        <v>0.33</v>
      </c>
      <c r="F10" s="65">
        <v>0.18</v>
      </c>
      <c r="G10" s="65">
        <v>0.01</v>
      </c>
      <c r="H10" s="65">
        <v>0.01</v>
      </c>
      <c r="I10" s="65">
        <f>Prunes!J11</f>
        <v>0.55</v>
      </c>
      <c r="J10" s="65">
        <f>Raisins!H11</f>
        <v>1.3212347939426974</v>
      </c>
      <c r="K10" s="65">
        <f t="shared" si="0"/>
        <v>2.592663032917032</v>
      </c>
    </row>
    <row r="11" spans="1:11" ht="12" customHeight="1">
      <c r="A11" s="26">
        <v>1974</v>
      </c>
      <c r="B11" s="64">
        <v>212.932</v>
      </c>
      <c r="C11" s="65">
        <v>0.11425529276952266</v>
      </c>
      <c r="D11" s="65">
        <v>0.03</v>
      </c>
      <c r="E11" s="65">
        <v>0.26</v>
      </c>
      <c r="F11" s="65">
        <v>0.16</v>
      </c>
      <c r="G11" s="65">
        <v>0.01</v>
      </c>
      <c r="H11" s="65">
        <v>0.01</v>
      </c>
      <c r="I11" s="65">
        <f>Prunes!J12</f>
        <v>0.51</v>
      </c>
      <c r="J11" s="65">
        <f>Raisins!H12</f>
        <v>1.3995257781827064</v>
      </c>
      <c r="K11" s="65">
        <f t="shared" si="0"/>
        <v>2.4937810709522292</v>
      </c>
    </row>
    <row r="12" spans="1:11" ht="12" customHeight="1">
      <c r="A12" s="26">
        <v>1975</v>
      </c>
      <c r="B12" s="64">
        <v>214.931</v>
      </c>
      <c r="C12" s="65">
        <v>0.13118105345436443</v>
      </c>
      <c r="D12" s="65">
        <v>0.05</v>
      </c>
      <c r="E12" s="65">
        <v>0.34</v>
      </c>
      <c r="F12" s="65">
        <v>0.16</v>
      </c>
      <c r="G12" s="65">
        <v>0.02</v>
      </c>
      <c r="H12" s="65">
        <v>0.01</v>
      </c>
      <c r="I12" s="65">
        <f>Prunes!J13</f>
        <v>0.6</v>
      </c>
      <c r="J12" s="65">
        <f>Raisins!H13</f>
        <v>1.3055146256240378</v>
      </c>
      <c r="K12" s="65">
        <f t="shared" si="0"/>
        <v>2.6166956790784024</v>
      </c>
    </row>
    <row r="13" spans="1:11" ht="12" customHeight="1">
      <c r="A13" s="25">
        <v>1976</v>
      </c>
      <c r="B13" s="62">
        <v>217.095</v>
      </c>
      <c r="C13" s="63">
        <v>0.13529203804785922</v>
      </c>
      <c r="D13" s="63">
        <v>0.06</v>
      </c>
      <c r="E13" s="63">
        <v>0.33</v>
      </c>
      <c r="F13" s="63">
        <v>0.17</v>
      </c>
      <c r="G13" s="63">
        <v>0.02</v>
      </c>
      <c r="H13" s="63">
        <v>0.01</v>
      </c>
      <c r="I13" s="63">
        <f>Prunes!J14</f>
        <v>0.53</v>
      </c>
      <c r="J13" s="63">
        <f>Raisins!H14</f>
        <v>1.2882287293581152</v>
      </c>
      <c r="K13" s="63">
        <f t="shared" si="0"/>
        <v>2.5435207674059743</v>
      </c>
    </row>
    <row r="14" spans="1:11" ht="12" customHeight="1">
      <c r="A14" s="25">
        <v>1977</v>
      </c>
      <c r="B14" s="62">
        <v>219.179</v>
      </c>
      <c r="C14" s="63">
        <v>0.12552170144037522</v>
      </c>
      <c r="D14" s="63">
        <v>0.06</v>
      </c>
      <c r="E14" s="63">
        <v>0.36</v>
      </c>
      <c r="F14" s="63">
        <v>0.16</v>
      </c>
      <c r="G14" s="63">
        <v>0.02</v>
      </c>
      <c r="H14" s="63">
        <v>0.01</v>
      </c>
      <c r="I14" s="63">
        <f>Prunes!J15</f>
        <v>0.49</v>
      </c>
      <c r="J14" s="63">
        <f>Raisins!H15</f>
        <v>1.2655830166211182</v>
      </c>
      <c r="K14" s="63">
        <f t="shared" si="0"/>
        <v>2.4911047180614934</v>
      </c>
    </row>
    <row r="15" spans="1:11" ht="12" customHeight="1">
      <c r="A15" s="25">
        <v>1978</v>
      </c>
      <c r="B15" s="62">
        <v>221.47699999999998</v>
      </c>
      <c r="C15" s="63">
        <v>0.12494583184709927</v>
      </c>
      <c r="D15" s="63">
        <v>0.04</v>
      </c>
      <c r="E15" s="63">
        <v>0.34</v>
      </c>
      <c r="F15" s="63">
        <v>0.17</v>
      </c>
      <c r="G15" s="63">
        <v>0.01</v>
      </c>
      <c r="H15" s="63">
        <v>0.01</v>
      </c>
      <c r="I15" s="63">
        <f>Prunes!J16</f>
        <v>0.43</v>
      </c>
      <c r="J15" s="63">
        <f>Raisins!H16</f>
        <v>1.1124245316669454</v>
      </c>
      <c r="K15" s="63">
        <f t="shared" si="0"/>
        <v>2.237370363514045</v>
      </c>
    </row>
    <row r="16" spans="1:11" ht="12" customHeight="1">
      <c r="A16" s="25">
        <v>1979</v>
      </c>
      <c r="B16" s="62">
        <v>223.865</v>
      </c>
      <c r="C16" s="63">
        <v>0.13972296696669867</v>
      </c>
      <c r="D16" s="63">
        <v>0.06</v>
      </c>
      <c r="E16" s="63">
        <v>0.26</v>
      </c>
      <c r="F16" s="63">
        <v>0.17</v>
      </c>
      <c r="G16" s="63">
        <v>0.01</v>
      </c>
      <c r="H16" s="63">
        <v>0.01</v>
      </c>
      <c r="I16" s="63">
        <f>Prunes!J17</f>
        <v>0.38</v>
      </c>
      <c r="J16" s="63">
        <f>Raisins!H17</f>
        <v>1.3278838317736135</v>
      </c>
      <c r="K16" s="63">
        <f t="shared" si="0"/>
        <v>2.357606798740312</v>
      </c>
    </row>
    <row r="17" spans="1:11" ht="12" customHeight="1">
      <c r="A17" s="25">
        <v>1980</v>
      </c>
      <c r="B17" s="62">
        <v>226.451</v>
      </c>
      <c r="C17" s="63">
        <v>0.10334125263301994</v>
      </c>
      <c r="D17" s="63">
        <v>0.03</v>
      </c>
      <c r="E17" s="63">
        <v>0.14</v>
      </c>
      <c r="F17" s="63">
        <v>0.13</v>
      </c>
      <c r="G17" s="63">
        <v>0.01</v>
      </c>
      <c r="H17" s="63">
        <v>0.01</v>
      </c>
      <c r="I17" s="63">
        <f>Prunes!J18</f>
        <v>0.43</v>
      </c>
      <c r="J17" s="63">
        <f>Raisins!H18</f>
        <v>1.4800554777854815</v>
      </c>
      <c r="K17" s="63">
        <f t="shared" si="0"/>
        <v>2.3333967304185013</v>
      </c>
    </row>
    <row r="18" spans="1:11" ht="12" customHeight="1">
      <c r="A18" s="26">
        <v>1981</v>
      </c>
      <c r="B18" s="64">
        <v>228.937</v>
      </c>
      <c r="C18" s="65">
        <v>0.1032080921825655</v>
      </c>
      <c r="D18" s="65">
        <v>0.05</v>
      </c>
      <c r="E18" s="65">
        <v>0.18</v>
      </c>
      <c r="F18" s="65">
        <v>0.14</v>
      </c>
      <c r="G18" s="65">
        <v>0.02</v>
      </c>
      <c r="H18" s="65">
        <v>0.01</v>
      </c>
      <c r="I18" s="65">
        <f>Prunes!J19</f>
        <v>0.46</v>
      </c>
      <c r="J18" s="65">
        <f>Raisins!H19</f>
        <v>1.534603345025051</v>
      </c>
      <c r="K18" s="65">
        <f t="shared" si="0"/>
        <v>2.4978114372076163</v>
      </c>
    </row>
    <row r="19" spans="1:11" ht="12" customHeight="1">
      <c r="A19" s="26">
        <v>1982</v>
      </c>
      <c r="B19" s="64">
        <v>231.157</v>
      </c>
      <c r="C19" s="65">
        <v>0.10782162772487962</v>
      </c>
      <c r="D19" s="65">
        <v>0.08</v>
      </c>
      <c r="E19" s="65">
        <v>0.26</v>
      </c>
      <c r="F19" s="65">
        <v>0.14</v>
      </c>
      <c r="G19" s="65">
        <v>0.02</v>
      </c>
      <c r="H19" s="65">
        <v>0.01</v>
      </c>
      <c r="I19" s="65">
        <f>Prunes!J20</f>
        <v>0.42</v>
      </c>
      <c r="J19" s="65">
        <f>Raisins!H20</f>
        <v>1.5330373944981117</v>
      </c>
      <c r="K19" s="65">
        <f t="shared" si="0"/>
        <v>2.5708590222229915</v>
      </c>
    </row>
    <row r="20" spans="1:11" ht="12" customHeight="1">
      <c r="A20" s="26">
        <v>1983</v>
      </c>
      <c r="B20" s="64">
        <v>233.322</v>
      </c>
      <c r="C20" s="65">
        <v>0.15247441304291923</v>
      </c>
      <c r="D20" s="65">
        <v>0.09</v>
      </c>
      <c r="E20" s="65">
        <v>0.25</v>
      </c>
      <c r="F20" s="65">
        <v>0.14</v>
      </c>
      <c r="G20" s="65">
        <v>0.04</v>
      </c>
      <c r="H20" s="65">
        <v>0.01</v>
      </c>
      <c r="I20" s="65">
        <f>Prunes!J21</f>
        <v>0.47</v>
      </c>
      <c r="J20" s="65">
        <f>Raisins!H21</f>
        <v>1.5951886363051915</v>
      </c>
      <c r="K20" s="65">
        <f t="shared" si="0"/>
        <v>2.7476630493481107</v>
      </c>
    </row>
    <row r="21" spans="1:11" ht="12" customHeight="1">
      <c r="A21" s="26">
        <v>1984</v>
      </c>
      <c r="B21" s="64">
        <v>235.385</v>
      </c>
      <c r="C21" s="65">
        <v>0.15911700405718293</v>
      </c>
      <c r="D21" s="65">
        <v>0.09</v>
      </c>
      <c r="E21" s="65">
        <v>0.32</v>
      </c>
      <c r="F21" s="65">
        <v>0.13</v>
      </c>
      <c r="G21" s="65">
        <v>0.04</v>
      </c>
      <c r="H21" s="65">
        <v>0.01</v>
      </c>
      <c r="I21" s="65">
        <f>Prunes!J22</f>
        <v>0.48</v>
      </c>
      <c r="J21" s="65">
        <f>Raisins!H22</f>
        <v>1.9182398623531658</v>
      </c>
      <c r="K21" s="65">
        <f t="shared" si="0"/>
        <v>3.147356866410349</v>
      </c>
    </row>
    <row r="22" spans="1:11" ht="12" customHeight="1">
      <c r="A22" s="26">
        <v>1985</v>
      </c>
      <c r="B22" s="64">
        <v>237.468</v>
      </c>
      <c r="C22" s="65">
        <v>0.14538411491232506</v>
      </c>
      <c r="D22" s="65">
        <v>0.03</v>
      </c>
      <c r="E22" s="65">
        <v>0.24</v>
      </c>
      <c r="F22" s="65">
        <v>0.13</v>
      </c>
      <c r="G22" s="65">
        <v>0.02</v>
      </c>
      <c r="H22" s="65">
        <v>0.01</v>
      </c>
      <c r="I22" s="65">
        <f>Prunes!J23</f>
        <v>0.49</v>
      </c>
      <c r="J22" s="65">
        <f>Raisins!H23</f>
        <v>1.9382746348981759</v>
      </c>
      <c r="K22" s="65">
        <f t="shared" si="0"/>
        <v>3.003658749810501</v>
      </c>
    </row>
    <row r="23" spans="1:11" ht="12" customHeight="1">
      <c r="A23" s="25">
        <v>1986</v>
      </c>
      <c r="B23" s="62">
        <v>239.638</v>
      </c>
      <c r="C23" s="63">
        <v>0.1046913260835093</v>
      </c>
      <c r="D23" s="63">
        <v>0.08</v>
      </c>
      <c r="E23" s="63">
        <v>0.15</v>
      </c>
      <c r="F23" s="63">
        <v>0.14</v>
      </c>
      <c r="G23" s="63">
        <v>0.01</v>
      </c>
      <c r="H23" s="63">
        <v>0.01</v>
      </c>
      <c r="I23" s="63">
        <f>Prunes!J24</f>
        <v>0.46</v>
      </c>
      <c r="J23" s="63">
        <f>Raisins!H24</f>
        <v>1.844382981830928</v>
      </c>
      <c r="K23" s="63">
        <f t="shared" si="0"/>
        <v>2.799074307914437</v>
      </c>
    </row>
    <row r="24" spans="1:11" ht="12" customHeight="1">
      <c r="A24" s="25">
        <v>1987</v>
      </c>
      <c r="B24" s="62">
        <v>241.784</v>
      </c>
      <c r="C24" s="63">
        <v>0.15204655394897928</v>
      </c>
      <c r="D24" s="63">
        <v>0.05</v>
      </c>
      <c r="E24" s="63">
        <v>0.17</v>
      </c>
      <c r="F24" s="63">
        <v>0.18</v>
      </c>
      <c r="G24" s="63">
        <v>0.02</v>
      </c>
      <c r="H24" s="63">
        <v>0.01</v>
      </c>
      <c r="I24" s="63">
        <f>Prunes!J25</f>
        <v>0.64</v>
      </c>
      <c r="J24" s="63">
        <f>Raisins!H25</f>
        <v>1.8972268843265063</v>
      </c>
      <c r="K24" s="63">
        <f t="shared" si="0"/>
        <v>3.119273438275486</v>
      </c>
    </row>
    <row r="25" spans="1:11" ht="12" customHeight="1">
      <c r="A25" s="25">
        <v>1988</v>
      </c>
      <c r="B25" s="62">
        <v>243.981</v>
      </c>
      <c r="C25" s="63">
        <v>0.15241254851812233</v>
      </c>
      <c r="D25" s="63">
        <v>0.08</v>
      </c>
      <c r="E25" s="63">
        <v>0.23</v>
      </c>
      <c r="F25" s="63">
        <v>0.15</v>
      </c>
      <c r="G25" s="63">
        <v>0.02</v>
      </c>
      <c r="H25" s="63">
        <v>0.01</v>
      </c>
      <c r="I25" s="63">
        <f>Prunes!J26</f>
        <v>0.6</v>
      </c>
      <c r="J25" s="63">
        <f>Raisins!H26</f>
        <v>2.0933985425094574</v>
      </c>
      <c r="K25" s="63">
        <f t="shared" si="0"/>
        <v>3.3358110910275798</v>
      </c>
    </row>
    <row r="26" spans="1:11" ht="12" customHeight="1">
      <c r="A26" s="25">
        <v>1989</v>
      </c>
      <c r="B26" s="62">
        <v>246.224</v>
      </c>
      <c r="C26" s="63">
        <v>0.13958021963740336</v>
      </c>
      <c r="D26" s="63">
        <v>0.1</v>
      </c>
      <c r="E26" s="63">
        <v>0.23</v>
      </c>
      <c r="F26" s="63">
        <v>0.16</v>
      </c>
      <c r="G26" s="63">
        <v>0.01</v>
      </c>
      <c r="H26" s="63">
        <v>0.01</v>
      </c>
      <c r="I26" s="63">
        <f>Prunes!J27</f>
        <v>0.74</v>
      </c>
      <c r="J26" s="63">
        <f>Raisins!H27</f>
        <v>1.9402448177269485</v>
      </c>
      <c r="K26" s="63">
        <f t="shared" si="0"/>
        <v>3.329825037364352</v>
      </c>
    </row>
    <row r="27" spans="1:11" ht="12" customHeight="1">
      <c r="A27" s="25">
        <v>1990</v>
      </c>
      <c r="B27" s="62">
        <v>248.659</v>
      </c>
      <c r="C27" s="63">
        <v>0.09629452382580161</v>
      </c>
      <c r="D27" s="63">
        <v>0.07</v>
      </c>
      <c r="E27" s="63">
        <v>0.23</v>
      </c>
      <c r="F27" s="63">
        <v>0.2</v>
      </c>
      <c r="G27" s="63">
        <v>0.01</v>
      </c>
      <c r="H27" s="63">
        <v>0.01</v>
      </c>
      <c r="I27" s="63">
        <f>Prunes!J28</f>
        <v>0.63</v>
      </c>
      <c r="J27" s="63">
        <f>Raisins!H28</f>
        <v>1.8170607096465445</v>
      </c>
      <c r="K27" s="63">
        <f t="shared" si="0"/>
        <v>3.063355233472346</v>
      </c>
    </row>
    <row r="28" spans="1:11" ht="12" customHeight="1">
      <c r="A28" s="26">
        <v>1991</v>
      </c>
      <c r="B28" s="64">
        <v>251.889</v>
      </c>
      <c r="C28" s="65">
        <v>0.09997260698164666</v>
      </c>
      <c r="D28" s="65">
        <v>0.08217905505996688</v>
      </c>
      <c r="E28" s="65">
        <v>0.22271714922048996</v>
      </c>
      <c r="F28" s="65">
        <v>0.15602110453414006</v>
      </c>
      <c r="G28" s="65">
        <v>0.017698271857842143</v>
      </c>
      <c r="H28" s="65">
        <v>0.011513007713715167</v>
      </c>
      <c r="I28" s="65">
        <f>Prunes!J29</f>
        <v>0.6420530471755417</v>
      </c>
      <c r="J28" s="65">
        <f>Raisins!H29</f>
        <v>1.791704361841922</v>
      </c>
      <c r="K28" s="65">
        <f t="shared" si="0"/>
        <v>3.0238586043852647</v>
      </c>
    </row>
    <row r="29" spans="1:11" ht="12" customHeight="1">
      <c r="A29" s="26">
        <v>1992</v>
      </c>
      <c r="B29" s="64">
        <v>255.214</v>
      </c>
      <c r="C29" s="65">
        <v>0.15181769025210215</v>
      </c>
      <c r="D29" s="65">
        <v>0.09886213138777654</v>
      </c>
      <c r="E29" s="65">
        <v>0.16245190310876362</v>
      </c>
      <c r="F29" s="65">
        <v>0.1578087408997939</v>
      </c>
      <c r="G29" s="65">
        <v>0.016476368851238567</v>
      </c>
      <c r="H29" s="65">
        <v>0.0117548410353664</v>
      </c>
      <c r="I29" s="65">
        <f>Prunes!J30</f>
        <v>0.5345474778029418</v>
      </c>
      <c r="J29" s="65">
        <f>Raisins!H30</f>
        <v>1.6290019356304903</v>
      </c>
      <c r="K29" s="65">
        <f t="shared" si="0"/>
        <v>2.7627210889684735</v>
      </c>
    </row>
    <row r="30" spans="1:11" ht="12" customHeight="1">
      <c r="A30" s="26">
        <v>1993</v>
      </c>
      <c r="B30" s="64">
        <v>258.679</v>
      </c>
      <c r="C30" s="65">
        <v>0.18270520606620563</v>
      </c>
      <c r="D30" s="65">
        <v>0.09104333942840356</v>
      </c>
      <c r="E30" s="65">
        <v>0.21376686936318762</v>
      </c>
      <c r="F30" s="65">
        <v>0.20867561727082604</v>
      </c>
      <c r="G30" s="65">
        <v>0.014574047371452651</v>
      </c>
      <c r="H30" s="65">
        <v>0.01159738517622227</v>
      </c>
      <c r="I30" s="65">
        <f>Prunes!J31</f>
        <v>0.43811364664313673</v>
      </c>
      <c r="J30" s="65">
        <f>Raisins!H31</f>
        <v>1.8668137251187773</v>
      </c>
      <c r="K30" s="65">
        <f t="shared" si="0"/>
        <v>3.0272898364382117</v>
      </c>
    </row>
    <row r="31" spans="1:11" ht="12" customHeight="1">
      <c r="A31" s="26">
        <v>1994</v>
      </c>
      <c r="B31" s="64">
        <v>261.919</v>
      </c>
      <c r="C31" s="65">
        <v>0.1939340024969552</v>
      </c>
      <c r="D31" s="65">
        <v>0.14747307373653687</v>
      </c>
      <c r="E31" s="65">
        <v>0.14874827713911554</v>
      </c>
      <c r="F31" s="65">
        <v>0.207041108128849</v>
      </c>
      <c r="G31" s="65">
        <v>0.01133556557561689</v>
      </c>
      <c r="H31" s="65">
        <v>0.009926733073965617</v>
      </c>
      <c r="I31" s="65">
        <f>Prunes!J32</f>
        <v>0.5171194147809058</v>
      </c>
      <c r="J31" s="65">
        <f>Raisins!H32</f>
        <v>1.7316825484214586</v>
      </c>
      <c r="K31" s="65">
        <f t="shared" si="0"/>
        <v>2.9672607233534034</v>
      </c>
    </row>
    <row r="32" spans="1:11" ht="12" customHeight="1">
      <c r="A32" s="26">
        <v>1995</v>
      </c>
      <c r="B32" s="64">
        <v>265.044</v>
      </c>
      <c r="C32" s="65">
        <v>0.15292743846304765</v>
      </c>
      <c r="D32" s="65">
        <v>0.12150058103560166</v>
      </c>
      <c r="E32" s="65">
        <v>0.17024720423778694</v>
      </c>
      <c r="F32" s="65">
        <v>0.12159867795535836</v>
      </c>
      <c r="G32" s="65">
        <v>0.011838766393504476</v>
      </c>
      <c r="H32" s="65">
        <v>0.00603673352349044</v>
      </c>
      <c r="I32" s="65">
        <f>Prunes!J33</f>
        <v>0.5064883566502167</v>
      </c>
      <c r="J32" s="65">
        <f>Raisins!H33</f>
        <v>1.6734723457237288</v>
      </c>
      <c r="K32" s="65">
        <f t="shared" si="0"/>
        <v>2.764110103982735</v>
      </c>
    </row>
    <row r="33" spans="1:11" ht="12" customHeight="1">
      <c r="A33" s="25">
        <v>1996</v>
      </c>
      <c r="B33" s="62">
        <v>268.151</v>
      </c>
      <c r="C33" s="63">
        <v>0.15625524424671175</v>
      </c>
      <c r="D33" s="63">
        <v>0.09801194103322382</v>
      </c>
      <c r="E33" s="63">
        <v>0.16095408930043148</v>
      </c>
      <c r="F33" s="63">
        <v>0.11605401434266513</v>
      </c>
      <c r="G33" s="63">
        <v>0.012768954805314914</v>
      </c>
      <c r="H33" s="63">
        <v>0.005220938948577481</v>
      </c>
      <c r="I33" s="63">
        <f>Prunes!J34</f>
        <v>0.670123176866765</v>
      </c>
      <c r="J33" s="63">
        <f>Raisins!H34</f>
        <v>1.5880968066499845</v>
      </c>
      <c r="K33" s="63">
        <f t="shared" si="0"/>
        <v>2.807485166193674</v>
      </c>
    </row>
    <row r="34" spans="1:11" ht="12" customHeight="1">
      <c r="A34" s="25">
        <v>1997</v>
      </c>
      <c r="B34" s="62">
        <v>271.36</v>
      </c>
      <c r="C34" s="63">
        <v>0.11975604363207547</v>
      </c>
      <c r="D34" s="63">
        <v>0.11065005896226414</v>
      </c>
      <c r="E34" s="63">
        <v>0.14770415683962265</v>
      </c>
      <c r="F34" s="63">
        <v>0.16205041273584905</v>
      </c>
      <c r="G34" s="63">
        <v>0.01411094855542453</v>
      </c>
      <c r="H34" s="63">
        <v>0.00589622641509434</v>
      </c>
      <c r="I34" s="63">
        <f>Prunes!J35</f>
        <v>0.5273717570754715</v>
      </c>
      <c r="J34" s="63">
        <f>Raisins!H35</f>
        <v>1.597439668337264</v>
      </c>
      <c r="K34" s="63">
        <f t="shared" si="0"/>
        <v>2.6849792725530657</v>
      </c>
    </row>
    <row r="35" spans="1:11" ht="12" customHeight="1">
      <c r="A35" s="25">
        <v>1998</v>
      </c>
      <c r="B35" s="62">
        <v>274.626</v>
      </c>
      <c r="C35" s="63">
        <v>0.14913681151821023</v>
      </c>
      <c r="D35" s="63">
        <v>0.12001478738356891</v>
      </c>
      <c r="E35" s="63">
        <v>0.19667725925440419</v>
      </c>
      <c r="F35" s="63">
        <v>0.13208371020952134</v>
      </c>
      <c r="G35" s="63">
        <v>0.011399175606097019</v>
      </c>
      <c r="H35" s="63">
        <v>0.008010894816951055</v>
      </c>
      <c r="I35" s="63">
        <f>Prunes!J36</f>
        <v>0.5479369360512117</v>
      </c>
      <c r="J35" s="63">
        <f>Raisins!H36</f>
        <v>1.6418064174550115</v>
      </c>
      <c r="K35" s="63">
        <f t="shared" si="0"/>
        <v>2.807065992294976</v>
      </c>
    </row>
    <row r="36" spans="1:11" ht="12" customHeight="1">
      <c r="A36" s="25">
        <v>1999</v>
      </c>
      <c r="B36" s="62">
        <v>277.79</v>
      </c>
      <c r="C36" s="63">
        <v>0.12476518953166062</v>
      </c>
      <c r="D36" s="63">
        <v>0.09581150869361746</v>
      </c>
      <c r="E36" s="63">
        <v>0.17457132726160046</v>
      </c>
      <c r="F36" s="63">
        <v>0.1169523920947478</v>
      </c>
      <c r="G36" s="63">
        <v>0.014406476115050935</v>
      </c>
      <c r="H36" s="63">
        <v>0.007271680046077972</v>
      </c>
      <c r="I36" s="63">
        <f>Prunes!J37</f>
        <v>0.3984373519565139</v>
      </c>
      <c r="J36" s="63">
        <f>Raisins!H37</f>
        <v>1.5948780229669892</v>
      </c>
      <c r="K36" s="63">
        <f t="shared" si="0"/>
        <v>2.5270939486662582</v>
      </c>
    </row>
    <row r="37" spans="1:11" ht="12" customHeight="1">
      <c r="A37" s="25">
        <v>2000</v>
      </c>
      <c r="B37" s="62">
        <v>280.976</v>
      </c>
      <c r="C37" s="63">
        <v>0.09755195105631798</v>
      </c>
      <c r="D37" s="63">
        <v>0.1420136239394112</v>
      </c>
      <c r="E37" s="63">
        <v>0.12243678819543308</v>
      </c>
      <c r="F37" s="63">
        <v>0.12785036088491544</v>
      </c>
      <c r="G37" s="63">
        <v>0.011109511132623427</v>
      </c>
      <c r="H37" s="63">
        <v>0.0042708274016286085</v>
      </c>
      <c r="I37" s="63">
        <f>Prunes!J38</f>
        <v>0.46519843687717133</v>
      </c>
      <c r="J37" s="63">
        <f>Raisins!H38</f>
        <v>1.524098367832128</v>
      </c>
      <c r="K37" s="63">
        <f aca="true" t="shared" si="1" ref="K37:K42">SUM(C37:J37)</f>
        <v>2.494529867319629</v>
      </c>
    </row>
    <row r="38" spans="1:11" ht="12" customHeight="1">
      <c r="A38" s="26">
        <v>2001</v>
      </c>
      <c r="B38" s="64">
        <v>283.920402</v>
      </c>
      <c r="C38" s="65">
        <v>0.10502534087000903</v>
      </c>
      <c r="D38" s="65">
        <v>0.13115928527038362</v>
      </c>
      <c r="E38" s="65">
        <v>0.1437914947725384</v>
      </c>
      <c r="F38" s="65">
        <v>0.1284980534790874</v>
      </c>
      <c r="G38" s="65">
        <v>0.010418145294116622</v>
      </c>
      <c r="H38" s="65">
        <v>0.0035221139198020716</v>
      </c>
      <c r="I38" s="65">
        <f>Prunes!J39</f>
        <v>0.4546791322167822</v>
      </c>
      <c r="J38" s="65">
        <f>Raisins!H39</f>
        <v>1.4833684266197962</v>
      </c>
      <c r="K38" s="65">
        <f t="shared" si="1"/>
        <v>2.4604619924425153</v>
      </c>
    </row>
    <row r="39" spans="1:11" ht="12" customHeight="1">
      <c r="A39" s="26">
        <v>2002</v>
      </c>
      <c r="B39" s="64">
        <v>286.78756</v>
      </c>
      <c r="C39" s="65">
        <v>0.10148854085581677</v>
      </c>
      <c r="D39" s="65">
        <v>0.08598552880048214</v>
      </c>
      <c r="E39" s="65">
        <v>0.18225882252354325</v>
      </c>
      <c r="F39" s="65">
        <v>0.1539455128388414</v>
      </c>
      <c r="G39" s="65">
        <v>0.011409490704547996</v>
      </c>
      <c r="H39" s="65">
        <v>0.0032079494661483923</v>
      </c>
      <c r="I39" s="65">
        <f>Prunes!J40</f>
        <v>0.5359401398024379</v>
      </c>
      <c r="J39" s="65">
        <f>Raisins!H40</f>
        <v>1.5478475949235733</v>
      </c>
      <c r="K39" s="65">
        <f t="shared" si="1"/>
        <v>2.622083579915391</v>
      </c>
    </row>
    <row r="40" spans="1:11" ht="12" customHeight="1">
      <c r="A40" s="26">
        <v>2003</v>
      </c>
      <c r="B40" s="64">
        <v>289.517581</v>
      </c>
      <c r="C40" s="65">
        <v>0.08070527157381849</v>
      </c>
      <c r="D40" s="65">
        <v>0.1336494571637085</v>
      </c>
      <c r="E40" s="65">
        <v>0.13712758604459324</v>
      </c>
      <c r="F40" s="65">
        <v>0.12269864191770796</v>
      </c>
      <c r="G40" s="65">
        <v>0.04281547585878732</v>
      </c>
      <c r="H40" s="65">
        <v>0.004213906443215273</v>
      </c>
      <c r="I40" s="65">
        <f>Prunes!J41</f>
        <v>0.4429097294944409</v>
      </c>
      <c r="J40" s="65">
        <f>Raisins!H41</f>
        <v>1.3789406454041904</v>
      </c>
      <c r="K40" s="65">
        <f t="shared" si="1"/>
        <v>2.3430607139004618</v>
      </c>
    </row>
    <row r="41" spans="1:11" ht="12" customHeight="1">
      <c r="A41" s="26">
        <v>2004</v>
      </c>
      <c r="B41" s="64">
        <v>292.19189</v>
      </c>
      <c r="C41" s="65">
        <v>0.08813128933866028</v>
      </c>
      <c r="D41" s="65">
        <v>0.09700386619217939</v>
      </c>
      <c r="E41" s="65">
        <v>0.12812859727215564</v>
      </c>
      <c r="F41" s="65">
        <v>0.12306755331231131</v>
      </c>
      <c r="G41" s="65">
        <v>0.038550926242340265</v>
      </c>
      <c r="H41" s="65">
        <v>0.004243786506189477</v>
      </c>
      <c r="I41" s="65">
        <f>Prunes!J42</f>
        <v>0.36111553209082353</v>
      </c>
      <c r="J41" s="65">
        <f>Raisins!H42</f>
        <v>1.5221618950478062</v>
      </c>
      <c r="K41" s="65">
        <f t="shared" si="1"/>
        <v>2.362403446002466</v>
      </c>
    </row>
    <row r="42" spans="1:11" ht="12" customHeight="1">
      <c r="A42" s="26">
        <v>2005</v>
      </c>
      <c r="B42" s="64">
        <v>294.914085</v>
      </c>
      <c r="C42" s="65">
        <v>0.09176123276716334</v>
      </c>
      <c r="D42" s="65">
        <v>0.13864239139341206</v>
      </c>
      <c r="E42" s="65">
        <v>0.13210521294701807</v>
      </c>
      <c r="F42" s="65">
        <v>0.10147222029086878</v>
      </c>
      <c r="G42" s="65">
        <v>0.038988120896294255</v>
      </c>
      <c r="H42" s="65">
        <v>0.002712654432900348</v>
      </c>
      <c r="I42" s="65">
        <f>Prunes!J43</f>
        <v>0.3530214504101845</v>
      </c>
      <c r="J42" s="65">
        <f>Raisins!H43</f>
        <v>1.4562340893280832</v>
      </c>
      <c r="K42" s="65">
        <f t="shared" si="1"/>
        <v>2.3149373724659243</v>
      </c>
    </row>
    <row r="43" spans="1:11" ht="12" customHeight="1">
      <c r="A43" s="25">
        <v>2006</v>
      </c>
      <c r="B43" s="62">
        <v>297.646557</v>
      </c>
      <c r="C43" s="63">
        <v>0.12201347922865442</v>
      </c>
      <c r="D43" s="63">
        <v>0.12669344937190055</v>
      </c>
      <c r="E43" s="63">
        <v>0.16406777384628038</v>
      </c>
      <c r="F43" s="63">
        <v>0.10489126202121665</v>
      </c>
      <c r="G43" s="63">
        <v>0.023737254249509093</v>
      </c>
      <c r="H43" s="63">
        <v>0</v>
      </c>
      <c r="I43" s="63">
        <f>Prunes!J44</f>
        <v>0.3000945151226353</v>
      </c>
      <c r="J43" s="63">
        <f>Raisins!H44</f>
        <v>1.520501757391402</v>
      </c>
      <c r="K43" s="63">
        <f aca="true" t="shared" si="2" ref="K43:K48">SUM(C43:J43)</f>
        <v>2.3619994912315985</v>
      </c>
    </row>
    <row r="44" spans="1:11" ht="12" customHeight="1">
      <c r="A44" s="25">
        <v>2007</v>
      </c>
      <c r="B44" s="62">
        <v>300.574481</v>
      </c>
      <c r="C44" s="63">
        <v>0.11407509674781739</v>
      </c>
      <c r="D44" s="63">
        <v>0.12426424517389417</v>
      </c>
      <c r="E44" s="63">
        <v>0.12414172978310824</v>
      </c>
      <c r="F44" s="63">
        <v>0.09274979335321552</v>
      </c>
      <c r="G44" s="63">
        <v>0.04768819013614133</v>
      </c>
      <c r="H44" s="63">
        <v>0</v>
      </c>
      <c r="I44" s="63">
        <f>Prunes!J45</f>
        <v>0.2929601173732658</v>
      </c>
      <c r="J44" s="63">
        <f>Raisins!H45</f>
        <v>1.4739605588805789</v>
      </c>
      <c r="K44" s="63">
        <f t="shared" si="2"/>
        <v>2.2698397314480214</v>
      </c>
    </row>
    <row r="45" spans="1:11" ht="12" customHeight="1">
      <c r="A45" s="25">
        <v>2008</v>
      </c>
      <c r="B45" s="62">
        <v>303.506469</v>
      </c>
      <c r="C45" s="63">
        <v>0.11050350626958136</v>
      </c>
      <c r="D45" s="63">
        <v>0.1058642904906254</v>
      </c>
      <c r="E45" s="63">
        <v>0.20757754260585468</v>
      </c>
      <c r="F45" s="63">
        <v>0.09493035550421827</v>
      </c>
      <c r="G45" s="63">
        <v>0.04556214253212507</v>
      </c>
      <c r="H45" s="63">
        <v>0</v>
      </c>
      <c r="I45" s="63">
        <f>Prunes!J46</f>
        <v>0.29030360210545897</v>
      </c>
      <c r="J45" s="63">
        <f>Raisins!H46</f>
        <v>1.379929325328483</v>
      </c>
      <c r="K45" s="63">
        <f t="shared" si="2"/>
        <v>2.2346707648363466</v>
      </c>
    </row>
    <row r="46" spans="1:11" ht="12" customHeight="1">
      <c r="A46" s="25">
        <v>2009</v>
      </c>
      <c r="B46" s="62">
        <v>306.207719</v>
      </c>
      <c r="C46" s="63">
        <v>0.07655430789450478</v>
      </c>
      <c r="D46" s="63">
        <v>0.10583352407259203</v>
      </c>
      <c r="E46" s="63">
        <v>0.21383309412915225</v>
      </c>
      <c r="F46" s="63">
        <v>0.07339015513191555</v>
      </c>
      <c r="G46" s="63">
        <v>0.02918793500434259</v>
      </c>
      <c r="H46" s="63">
        <v>0</v>
      </c>
      <c r="I46" s="63">
        <f>Prunes!J47</f>
        <v>0.31926010507897445</v>
      </c>
      <c r="J46" s="63">
        <f>Raisins!H47</f>
        <v>1.3452566523967997</v>
      </c>
      <c r="K46" s="63">
        <f t="shared" si="2"/>
        <v>2.1633157737082813</v>
      </c>
    </row>
    <row r="47" spans="1:11" ht="12" customHeight="1">
      <c r="A47" s="25">
        <v>2010</v>
      </c>
      <c r="B47" s="62">
        <v>308.833264</v>
      </c>
      <c r="C47" s="63">
        <v>0.08198912795870332</v>
      </c>
      <c r="D47" s="63">
        <v>0.10278068038681222</v>
      </c>
      <c r="E47" s="63">
        <v>0.29724306835030573</v>
      </c>
      <c r="F47" s="63">
        <v>0.07333404020882932</v>
      </c>
      <c r="G47" s="63">
        <v>0.06188328210655444</v>
      </c>
      <c r="H47" s="63">
        <v>0</v>
      </c>
      <c r="I47" s="63">
        <f>Prunes!J48</f>
        <v>0.3390196454908547</v>
      </c>
      <c r="J47" s="63">
        <f>Raisins!H48</f>
        <v>1.3201032062401152</v>
      </c>
      <c r="K47" s="63">
        <f t="shared" si="2"/>
        <v>2.276353050742175</v>
      </c>
    </row>
    <row r="48" spans="1:11" ht="12" customHeight="1">
      <c r="A48" s="104">
        <v>2011</v>
      </c>
      <c r="B48" s="103">
        <v>310.946962</v>
      </c>
      <c r="C48" s="107">
        <v>0.07548316895921303</v>
      </c>
      <c r="D48" s="107">
        <v>0.1045081186546534</v>
      </c>
      <c r="E48" s="107">
        <v>0.32992669019869697</v>
      </c>
      <c r="F48" s="107">
        <v>0.062208937098411014</v>
      </c>
      <c r="G48" s="107">
        <v>0.026293815342051805</v>
      </c>
      <c r="H48" s="107">
        <v>0</v>
      </c>
      <c r="I48" s="107">
        <f>Prunes!J49</f>
        <v>0.40215852889595516</v>
      </c>
      <c r="J48" s="107">
        <f>Raisins!H49</f>
        <v>1.3247165058329142</v>
      </c>
      <c r="K48" s="107">
        <f t="shared" si="2"/>
        <v>2.3252957649818957</v>
      </c>
    </row>
    <row r="49" spans="1:11" s="77" customFormat="1" ht="12" customHeight="1">
      <c r="A49" s="26">
        <v>2012</v>
      </c>
      <c r="B49" s="64">
        <v>313.149997</v>
      </c>
      <c r="C49" s="65">
        <v>0.10971180188132017</v>
      </c>
      <c r="D49" s="65">
        <v>0.11029101331909003</v>
      </c>
      <c r="E49" s="65">
        <v>0.3295711109650753</v>
      </c>
      <c r="F49" s="65">
        <v>0.07167272066108309</v>
      </c>
      <c r="G49" s="65">
        <v>0.029448660381114426</v>
      </c>
      <c r="H49" s="65">
        <v>0</v>
      </c>
      <c r="I49" s="65">
        <f>Prunes!J50</f>
        <v>0.33923561148027676</v>
      </c>
      <c r="J49" s="65">
        <f>Raisins!H50</f>
        <v>1.3251884600528994</v>
      </c>
      <c r="K49" s="65">
        <f aca="true" t="shared" si="3" ref="K49:K56">SUM(C49:J49)</f>
        <v>2.3151193787408593</v>
      </c>
    </row>
    <row r="50" spans="1:11" s="77" customFormat="1" ht="12" customHeight="1">
      <c r="A50" s="26">
        <v>2013</v>
      </c>
      <c r="B50" s="64">
        <v>315.335976</v>
      </c>
      <c r="C50" s="65">
        <v>0.08055996065605911</v>
      </c>
      <c r="D50" s="65">
        <v>0.11979694257911125</v>
      </c>
      <c r="E50" s="65">
        <v>0.3477306192300747</v>
      </c>
      <c r="F50" s="65">
        <v>0.0936708296486919</v>
      </c>
      <c r="G50" s="65">
        <v>0.03595849596304863</v>
      </c>
      <c r="H50" s="65">
        <v>0</v>
      </c>
      <c r="I50" s="65">
        <f>Prunes!J51</f>
        <v>0.3935378974989297</v>
      </c>
      <c r="J50" s="65">
        <f>Raisins!H51</f>
        <v>1.3848669824466842</v>
      </c>
      <c r="K50" s="65">
        <f t="shared" si="3"/>
        <v>2.4561217280225995</v>
      </c>
    </row>
    <row r="51" spans="1:11" s="77" customFormat="1" ht="12" customHeight="1">
      <c r="A51" s="26">
        <v>2014</v>
      </c>
      <c r="B51" s="64">
        <v>317.519206</v>
      </c>
      <c r="C51" s="65">
        <v>0.0881638439219327</v>
      </c>
      <c r="D51" s="65">
        <v>0.07999524463411514</v>
      </c>
      <c r="E51" s="65">
        <v>0.38726797720072403</v>
      </c>
      <c r="F51" s="65">
        <v>0.07620293677605128</v>
      </c>
      <c r="G51" s="65">
        <v>0.027280112025727353</v>
      </c>
      <c r="H51" s="65">
        <v>0</v>
      </c>
      <c r="I51" s="65">
        <f>Prunes!J52</f>
        <v>0.296850040708518</v>
      </c>
      <c r="J51" s="65">
        <f>Raisins!H52</f>
        <v>1.3331718660823308</v>
      </c>
      <c r="K51" s="65">
        <f t="shared" si="3"/>
        <v>2.2889320213493995</v>
      </c>
    </row>
    <row r="52" spans="1:11" s="77" customFormat="1" ht="12" customHeight="1">
      <c r="A52" s="104">
        <v>2015</v>
      </c>
      <c r="B52" s="103">
        <v>319.83219</v>
      </c>
      <c r="C52" s="107">
        <v>0.0863961419268023</v>
      </c>
      <c r="D52" s="107">
        <v>0.09972720062980525</v>
      </c>
      <c r="E52" s="107">
        <v>0.37949390259936</v>
      </c>
      <c r="F52" s="107">
        <v>0.1155774207718116</v>
      </c>
      <c r="G52" s="107">
        <v>0.05153135283224619</v>
      </c>
      <c r="H52" s="107">
        <v>0</v>
      </c>
      <c r="I52" s="107">
        <f>Prunes!J53</f>
        <v>0.3285681109930751</v>
      </c>
      <c r="J52" s="107">
        <f>Raisins!H53</f>
        <v>1.3757218356601317</v>
      </c>
      <c r="K52" s="107">
        <f t="shared" si="3"/>
        <v>2.437015965413232</v>
      </c>
    </row>
    <row r="53" spans="1:11" s="77" customFormat="1" ht="12" customHeight="1">
      <c r="A53" s="136">
        <v>2016</v>
      </c>
      <c r="B53" s="137">
        <v>322.114094</v>
      </c>
      <c r="C53" s="138">
        <v>0.15099013674328696</v>
      </c>
      <c r="D53" s="138">
        <v>0.08761129986445113</v>
      </c>
      <c r="E53" s="138">
        <v>0.33447698479160615</v>
      </c>
      <c r="F53" s="138">
        <v>0.09256063592175509</v>
      </c>
      <c r="G53" s="138">
        <v>0.03279181435010416</v>
      </c>
      <c r="H53" s="138">
        <v>0</v>
      </c>
      <c r="I53" s="138">
        <f>Prunes!J54</f>
        <v>0.39412443868641966</v>
      </c>
      <c r="J53" s="138">
        <f>Raisins!H54</f>
        <v>1.3413758233130897</v>
      </c>
      <c r="K53" s="138">
        <f t="shared" si="3"/>
        <v>2.433931133670713</v>
      </c>
    </row>
    <row r="54" spans="1:11" s="77" customFormat="1" ht="12" customHeight="1">
      <c r="A54" s="148">
        <v>2017</v>
      </c>
      <c r="B54" s="149">
        <v>324.296746</v>
      </c>
      <c r="C54" s="150">
        <v>0.16968464641948644</v>
      </c>
      <c r="D54" s="150">
        <v>0.10730204534645368</v>
      </c>
      <c r="E54" s="150">
        <v>0.4332239639555311</v>
      </c>
      <c r="F54" s="150">
        <v>0.12003575792894328</v>
      </c>
      <c r="G54" s="150">
        <v>0.03307180322432221</v>
      </c>
      <c r="H54" s="150">
        <v>0</v>
      </c>
      <c r="I54" s="150">
        <f>Prunes!J55</f>
        <v>0.24911890035449935</v>
      </c>
      <c r="J54" s="150">
        <f>Raisins!H55</f>
        <v>1.2503073665438507</v>
      </c>
      <c r="K54" s="150">
        <f t="shared" si="3"/>
        <v>2.3627444837730867</v>
      </c>
    </row>
    <row r="55" spans="1:11" s="77" customFormat="1" ht="12" customHeight="1">
      <c r="A55" s="148">
        <v>2018</v>
      </c>
      <c r="B55" s="149">
        <v>326.163263</v>
      </c>
      <c r="C55" s="150">
        <v>0.11256695076194159</v>
      </c>
      <c r="D55" s="150">
        <v>0.08227614770672005</v>
      </c>
      <c r="E55" s="150">
        <v>0.37604404055768836</v>
      </c>
      <c r="F55" s="150">
        <v>0.10920056008882889</v>
      </c>
      <c r="G55" s="150">
        <v>0.0016088320774495077</v>
      </c>
      <c r="H55" s="150">
        <v>0</v>
      </c>
      <c r="I55" s="150">
        <f>Prunes!J56</f>
        <v>0.333864554848089</v>
      </c>
      <c r="J55" s="150" t="str">
        <f>Raisins!H56</f>
        <v>NA</v>
      </c>
      <c r="K55" s="150">
        <f t="shared" si="3"/>
        <v>1.0155610860407176</v>
      </c>
    </row>
    <row r="56" spans="1:11" s="77" customFormat="1" ht="12" customHeight="1" thickBot="1">
      <c r="A56" s="121">
        <v>2019</v>
      </c>
      <c r="B56" s="122">
        <v>327.776541</v>
      </c>
      <c r="C56" s="123">
        <v>0.11997639332583997</v>
      </c>
      <c r="D56" s="123">
        <v>0.09375549924172705</v>
      </c>
      <c r="E56" s="123">
        <v>0.4184841718126496</v>
      </c>
      <c r="F56" s="123">
        <v>0.1283355260009288</v>
      </c>
      <c r="G56" s="123">
        <v>0.001714811533037686</v>
      </c>
      <c r="H56" s="123">
        <v>0</v>
      </c>
      <c r="I56" s="123">
        <f>Prunes!J57</f>
        <v>0.3009838822038701</v>
      </c>
      <c r="J56" s="123" t="str">
        <f>Raisins!H57</f>
        <v>NA</v>
      </c>
      <c r="K56" s="123">
        <f t="shared" si="3"/>
        <v>1.0632502841180531</v>
      </c>
    </row>
    <row r="57" spans="1:11" ht="12" customHeight="1" thickTop="1">
      <c r="A57" s="171" t="s">
        <v>50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3"/>
    </row>
    <row r="58" spans="1:11" ht="12" customHeight="1">
      <c r="A58" s="174"/>
      <c r="B58" s="175"/>
      <c r="C58" s="175"/>
      <c r="D58" s="175"/>
      <c r="E58" s="175"/>
      <c r="F58" s="175"/>
      <c r="G58" s="175"/>
      <c r="H58" s="175"/>
      <c r="I58" s="175"/>
      <c r="J58" s="175"/>
      <c r="K58" s="176"/>
    </row>
    <row r="59" spans="1:11" ht="12" customHeight="1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9"/>
    </row>
    <row r="60" spans="1:11" ht="12" customHeight="1">
      <c r="A60" s="164" t="s">
        <v>59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6"/>
    </row>
    <row r="61" spans="1:2" ht="12" customHeight="1">
      <c r="A61" s="8"/>
      <c r="B61" s="7"/>
    </row>
    <row r="62" spans="1:2" ht="12" customHeight="1">
      <c r="A62" s="8"/>
      <c r="B62" s="7"/>
    </row>
    <row r="63" spans="1:2" ht="12" customHeight="1">
      <c r="A63" s="8"/>
      <c r="B63" s="7"/>
    </row>
    <row r="64" spans="1:2" ht="12" customHeight="1">
      <c r="A64" s="8"/>
      <c r="B64" s="7"/>
    </row>
    <row r="65" spans="1:2" ht="12" customHeight="1">
      <c r="A65" s="8"/>
      <c r="B65" s="7"/>
    </row>
    <row r="66" spans="1:2" ht="12" customHeight="1">
      <c r="A66" s="8"/>
      <c r="B66" s="7"/>
    </row>
    <row r="67" spans="1:2" ht="12" customHeight="1">
      <c r="A67" s="8"/>
      <c r="B67" s="7"/>
    </row>
    <row r="68" spans="1:2" ht="12" customHeight="1">
      <c r="A68" s="8"/>
      <c r="B68" s="7"/>
    </row>
    <row r="69" spans="1:2" ht="12" customHeight="1">
      <c r="A69" s="8"/>
      <c r="B69" s="7"/>
    </row>
    <row r="70" spans="1:2" ht="12" customHeight="1">
      <c r="A70" s="8"/>
      <c r="B70" s="7"/>
    </row>
    <row r="71" spans="1:2" ht="12" customHeight="1">
      <c r="A71" s="8"/>
      <c r="B71" s="7"/>
    </row>
    <row r="72" spans="1:2" ht="12" customHeight="1">
      <c r="A72" s="8"/>
      <c r="B72" s="7"/>
    </row>
    <row r="73" spans="1:2" ht="12" customHeight="1">
      <c r="A73" s="8"/>
      <c r="B73" s="7"/>
    </row>
    <row r="74" spans="1:2" ht="12" customHeight="1">
      <c r="A74" s="8"/>
      <c r="B74" s="7"/>
    </row>
    <row r="75" spans="1:2" ht="12" customHeight="1">
      <c r="A75" s="8"/>
      <c r="B75" s="7"/>
    </row>
    <row r="76" spans="1:2" ht="12" customHeight="1">
      <c r="A76" s="8"/>
      <c r="B76" s="7"/>
    </row>
    <row r="77" spans="1:2" ht="12" customHeight="1">
      <c r="A77" s="8"/>
      <c r="B77" s="7"/>
    </row>
    <row r="78" spans="1:2" ht="12" customHeight="1">
      <c r="A78" s="8"/>
      <c r="B78" s="7"/>
    </row>
    <row r="79" spans="1:2" ht="12" customHeight="1">
      <c r="A79" s="8"/>
      <c r="B79" s="7"/>
    </row>
    <row r="80" spans="1:2" ht="12" customHeight="1">
      <c r="A80" s="8"/>
      <c r="B80" s="7"/>
    </row>
    <row r="81" spans="1:2" ht="12" customHeight="1">
      <c r="A81" s="8"/>
      <c r="B81" s="7"/>
    </row>
    <row r="82" spans="1:2" ht="12" customHeight="1">
      <c r="A82" s="8"/>
      <c r="B82" s="7"/>
    </row>
    <row r="83" spans="1:2" ht="12" customHeight="1">
      <c r="A83" s="8"/>
      <c r="B83" s="7"/>
    </row>
    <row r="84" spans="1:2" ht="12" customHeight="1">
      <c r="A84" s="8"/>
      <c r="B84" s="7"/>
    </row>
    <row r="85" spans="1:2" ht="12" customHeight="1">
      <c r="A85" s="8"/>
      <c r="B85" s="7"/>
    </row>
    <row r="86" spans="1:2" ht="12" customHeight="1">
      <c r="A86" s="8"/>
      <c r="B86" s="7"/>
    </row>
    <row r="87" spans="1:2" ht="12" customHeight="1">
      <c r="A87" s="8"/>
      <c r="B87" s="7"/>
    </row>
    <row r="88" spans="1:2" ht="12" customHeight="1">
      <c r="A88" s="8"/>
      <c r="B88" s="7"/>
    </row>
    <row r="89" spans="1:2" ht="12" customHeight="1">
      <c r="A89" s="8"/>
      <c r="B89" s="7"/>
    </row>
    <row r="90" spans="1:2" ht="12" customHeight="1">
      <c r="A90" s="8"/>
      <c r="B90" s="7"/>
    </row>
    <row r="91" spans="1:2" ht="12" customHeight="1">
      <c r="A91" s="8"/>
      <c r="B91" s="7"/>
    </row>
    <row r="92" spans="1:2" ht="12" customHeight="1">
      <c r="A92" s="8"/>
      <c r="B92" s="7"/>
    </row>
    <row r="93" spans="1:2" ht="12" customHeight="1">
      <c r="A93" s="8"/>
      <c r="B93" s="7"/>
    </row>
    <row r="94" spans="1:2" ht="12" customHeight="1">
      <c r="A94" s="8"/>
      <c r="B94" s="7"/>
    </row>
    <row r="95" spans="1:2" ht="12" customHeight="1">
      <c r="A95" s="8"/>
      <c r="B95" s="7"/>
    </row>
    <row r="96" spans="1:2" ht="12" customHeight="1">
      <c r="A96" s="8"/>
      <c r="B96" s="7"/>
    </row>
  </sheetData>
  <sheetProtection/>
  <mergeCells count="17">
    <mergeCell ref="C2:C5"/>
    <mergeCell ref="J1:K1"/>
    <mergeCell ref="D2:D5"/>
    <mergeCell ref="E2:E5"/>
    <mergeCell ref="F2:F5"/>
    <mergeCell ref="G2:G5"/>
    <mergeCell ref="A1:I1"/>
    <mergeCell ref="A60:K60"/>
    <mergeCell ref="A59:K59"/>
    <mergeCell ref="C6:K6"/>
    <mergeCell ref="A57:K58"/>
    <mergeCell ref="H2:H5"/>
    <mergeCell ref="I2:I5"/>
    <mergeCell ref="J2:J5"/>
    <mergeCell ref="K2:K5"/>
    <mergeCell ref="A2:A5"/>
    <mergeCell ref="B2:B5"/>
  </mergeCells>
  <printOptions horizontalCentered="1"/>
  <pageMargins left="0.75" right="0.75" top="0.699305555555556" bottom="0.449305556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1"/>
    </sheetView>
  </sheetViews>
  <sheetFormatPr defaultColWidth="12.7109375" defaultRowHeight="12" customHeight="1"/>
  <cols>
    <col min="1" max="1" width="12.7109375" style="27" customWidth="1"/>
    <col min="2" max="2" width="12.7109375" style="22" customWidth="1"/>
    <col min="3" max="11" width="12.7109375" style="23" customWidth="1"/>
    <col min="12" max="16384" width="12.7109375" style="21" customWidth="1"/>
  </cols>
  <sheetData>
    <row r="1" spans="1:11" s="61" customFormat="1" ht="12" customHeight="1" thickBot="1">
      <c r="A1" s="192" t="s">
        <v>38</v>
      </c>
      <c r="B1" s="192"/>
      <c r="C1" s="192"/>
      <c r="D1" s="192"/>
      <c r="E1" s="192"/>
      <c r="F1" s="192"/>
      <c r="G1" s="192"/>
      <c r="H1" s="192"/>
      <c r="I1" s="192"/>
      <c r="J1" s="189" t="s">
        <v>9</v>
      </c>
      <c r="K1" s="189"/>
    </row>
    <row r="2" spans="1:11" ht="12" customHeight="1" thickTop="1">
      <c r="A2" s="183" t="s">
        <v>35</v>
      </c>
      <c r="B2" s="186" t="s">
        <v>22</v>
      </c>
      <c r="C2" s="177" t="s">
        <v>5</v>
      </c>
      <c r="D2" s="177" t="s">
        <v>6</v>
      </c>
      <c r="E2" s="179" t="s">
        <v>23</v>
      </c>
      <c r="F2" s="177" t="s">
        <v>12</v>
      </c>
      <c r="G2" s="177" t="s">
        <v>7</v>
      </c>
      <c r="H2" s="177" t="s">
        <v>8</v>
      </c>
      <c r="I2" s="179" t="s">
        <v>24</v>
      </c>
      <c r="J2" s="177" t="s">
        <v>47</v>
      </c>
      <c r="K2" s="180" t="s">
        <v>48</v>
      </c>
    </row>
    <row r="3" spans="1:11" ht="12" customHeight="1">
      <c r="A3" s="184"/>
      <c r="B3" s="187"/>
      <c r="C3" s="177"/>
      <c r="D3" s="177"/>
      <c r="E3" s="177"/>
      <c r="F3" s="177"/>
      <c r="G3" s="177"/>
      <c r="H3" s="177"/>
      <c r="I3" s="177"/>
      <c r="J3" s="177"/>
      <c r="K3" s="181"/>
    </row>
    <row r="4" spans="1:11" ht="12" customHeight="1">
      <c r="A4" s="184"/>
      <c r="B4" s="187"/>
      <c r="C4" s="177"/>
      <c r="D4" s="177"/>
      <c r="E4" s="177"/>
      <c r="F4" s="177"/>
      <c r="G4" s="177"/>
      <c r="H4" s="177"/>
      <c r="I4" s="177"/>
      <c r="J4" s="177"/>
      <c r="K4" s="181"/>
    </row>
    <row r="5" spans="1:11" ht="12" customHeight="1">
      <c r="A5" s="185"/>
      <c r="B5" s="188"/>
      <c r="C5" s="178"/>
      <c r="D5" s="178"/>
      <c r="E5" s="178"/>
      <c r="F5" s="178"/>
      <c r="G5" s="178"/>
      <c r="H5" s="178"/>
      <c r="I5" s="178"/>
      <c r="J5" s="178"/>
      <c r="K5" s="182"/>
    </row>
    <row r="6" spans="1:12" ht="12" customHeight="1">
      <c r="A6" s="86"/>
      <c r="B6" s="98" t="s">
        <v>27</v>
      </c>
      <c r="C6" s="191" t="s">
        <v>32</v>
      </c>
      <c r="D6" s="191"/>
      <c r="E6" s="191"/>
      <c r="F6" s="191"/>
      <c r="G6" s="191"/>
      <c r="H6" s="191"/>
      <c r="I6" s="191"/>
      <c r="J6" s="191"/>
      <c r="K6" s="191"/>
      <c r="L6" s="97" t="s">
        <v>4</v>
      </c>
    </row>
    <row r="7" spans="1:11" ht="12" customHeight="1">
      <c r="A7" s="28">
        <v>1970</v>
      </c>
      <c r="B7" s="69">
        <v>203.849</v>
      </c>
      <c r="C7" s="70">
        <v>0.9111140108609805</v>
      </c>
      <c r="D7" s="70">
        <v>0.33359999999999995</v>
      </c>
      <c r="E7" s="70">
        <v>0.2782</v>
      </c>
      <c r="F7" s="70">
        <v>0.6468</v>
      </c>
      <c r="G7" s="70">
        <v>0.12029999999999999</v>
      </c>
      <c r="H7" s="70">
        <v>0.0631</v>
      </c>
      <c r="I7" s="70">
        <f>Prunes!K8</f>
        <v>1.7939999999999998</v>
      </c>
      <c r="J7" s="70">
        <f>Raisins!I8</f>
        <v>5.807759596773758</v>
      </c>
      <c r="K7" s="70">
        <f>SUM(C7:J7)</f>
        <v>9.954873607634738</v>
      </c>
    </row>
    <row r="8" spans="1:11" ht="12" customHeight="1">
      <c r="A8" s="29">
        <v>1971</v>
      </c>
      <c r="B8" s="71">
        <v>206.46599999999998</v>
      </c>
      <c r="C8" s="72">
        <v>0.48868702837271033</v>
      </c>
      <c r="D8" s="72">
        <v>0.2224</v>
      </c>
      <c r="E8" s="72">
        <v>0.2782</v>
      </c>
      <c r="F8" s="72">
        <v>0.588</v>
      </c>
      <c r="G8" s="72">
        <v>0.12029999999999999</v>
      </c>
      <c r="H8" s="72">
        <v>0.0631</v>
      </c>
      <c r="I8" s="72">
        <f>Prunes!K9</f>
        <v>1.508</v>
      </c>
      <c r="J8" s="72">
        <f>Raisins!I9</f>
        <v>6.690476385122355</v>
      </c>
      <c r="K8" s="72">
        <f aca="true" t="shared" si="0" ref="K8:K36">SUM(C8:J8)</f>
        <v>9.959163413495066</v>
      </c>
    </row>
    <row r="9" spans="1:11" ht="12" customHeight="1">
      <c r="A9" s="29">
        <v>1972</v>
      </c>
      <c r="B9" s="71">
        <v>208.917</v>
      </c>
      <c r="C9" s="72">
        <v>0.6440208886782789</v>
      </c>
      <c r="D9" s="72">
        <v>0.2224</v>
      </c>
      <c r="E9" s="72">
        <v>0.2675</v>
      </c>
      <c r="F9" s="72">
        <v>0.3822</v>
      </c>
      <c r="G9" s="72">
        <v>0.12029999999999999</v>
      </c>
      <c r="H9" s="72">
        <v>0.0631</v>
      </c>
      <c r="I9" s="72">
        <f>Prunes!K10</f>
        <v>1.274</v>
      </c>
      <c r="J9" s="72">
        <f>Raisins!I10</f>
        <v>4.2642559582071655</v>
      </c>
      <c r="K9" s="72">
        <f t="shared" si="0"/>
        <v>7.237776846885445</v>
      </c>
    </row>
    <row r="10" spans="1:11" ht="12" customHeight="1">
      <c r="A10" s="29">
        <v>1973</v>
      </c>
      <c r="B10" s="71">
        <v>210.985</v>
      </c>
      <c r="C10" s="72">
        <v>1.1314259117946772</v>
      </c>
      <c r="D10" s="72">
        <v>0.27799999999999997</v>
      </c>
      <c r="E10" s="72">
        <v>0.3531</v>
      </c>
      <c r="F10" s="72">
        <v>0.5292</v>
      </c>
      <c r="G10" s="72">
        <v>0.060149999999999995</v>
      </c>
      <c r="H10" s="72">
        <v>0.0631</v>
      </c>
      <c r="I10" s="72">
        <f>Prunes!K11</f>
        <v>1.4300000000000002</v>
      </c>
      <c r="J10" s="72">
        <f>Raisins!I11</f>
        <v>6.363162889752547</v>
      </c>
      <c r="K10" s="72">
        <f t="shared" si="0"/>
        <v>10.208138801547225</v>
      </c>
    </row>
    <row r="11" spans="1:11" ht="12" customHeight="1">
      <c r="A11" s="29">
        <v>1974</v>
      </c>
      <c r="B11" s="71">
        <v>212.932</v>
      </c>
      <c r="C11" s="72">
        <v>0.9140423421561813</v>
      </c>
      <c r="D11" s="72">
        <v>0.16679999999999998</v>
      </c>
      <c r="E11" s="72">
        <v>0.2782</v>
      </c>
      <c r="F11" s="72">
        <v>0.4704</v>
      </c>
      <c r="G11" s="72">
        <v>0.060149999999999995</v>
      </c>
      <c r="H11" s="72">
        <v>0.0631</v>
      </c>
      <c r="I11" s="72">
        <f>Prunes!K12</f>
        <v>1.326</v>
      </c>
      <c r="J11" s="72">
        <f>Raisins!I12</f>
        <v>6.4224451966442535</v>
      </c>
      <c r="K11" s="72">
        <f t="shared" si="0"/>
        <v>9.701137538800435</v>
      </c>
    </row>
    <row r="12" spans="1:11" ht="12" customHeight="1">
      <c r="A12" s="29">
        <v>1975</v>
      </c>
      <c r="B12" s="71">
        <v>214.931</v>
      </c>
      <c r="C12" s="72">
        <v>1.0494484276349154</v>
      </c>
      <c r="D12" s="72">
        <v>0.27799999999999997</v>
      </c>
      <c r="E12" s="72">
        <v>0.36380000000000007</v>
      </c>
      <c r="F12" s="72">
        <v>0.4704</v>
      </c>
      <c r="G12" s="72">
        <v>0.12029999999999999</v>
      </c>
      <c r="H12" s="72">
        <v>0.0631</v>
      </c>
      <c r="I12" s="72">
        <f>Prunes!K13</f>
        <v>1.56</v>
      </c>
      <c r="J12" s="72">
        <f>Raisins!I13</f>
        <v>6.380880021425683</v>
      </c>
      <c r="K12" s="72">
        <f t="shared" si="0"/>
        <v>10.285928449060599</v>
      </c>
    </row>
    <row r="13" spans="1:11" ht="12" customHeight="1">
      <c r="A13" s="28">
        <v>1976</v>
      </c>
      <c r="B13" s="69">
        <v>217.095</v>
      </c>
      <c r="C13" s="70">
        <v>1.0823363043828738</v>
      </c>
      <c r="D13" s="70">
        <v>0.33359999999999995</v>
      </c>
      <c r="E13" s="70">
        <v>0.3531</v>
      </c>
      <c r="F13" s="70">
        <v>0.4998</v>
      </c>
      <c r="G13" s="70">
        <v>0.12029999999999999</v>
      </c>
      <c r="H13" s="70">
        <v>0.0631</v>
      </c>
      <c r="I13" s="70">
        <f>Prunes!K14</f>
        <v>1.3780000000000001</v>
      </c>
      <c r="J13" s="70">
        <f>Raisins!I14</f>
        <v>9.716174413448817</v>
      </c>
      <c r="K13" s="70">
        <f t="shared" si="0"/>
        <v>13.54641071783169</v>
      </c>
    </row>
    <row r="14" spans="1:11" ht="12" customHeight="1">
      <c r="A14" s="28">
        <v>1977</v>
      </c>
      <c r="B14" s="69">
        <v>219.179</v>
      </c>
      <c r="C14" s="70">
        <v>1.0041736115230018</v>
      </c>
      <c r="D14" s="70">
        <v>0.33359999999999995</v>
      </c>
      <c r="E14" s="70">
        <v>0.3852</v>
      </c>
      <c r="F14" s="70">
        <v>0.4704</v>
      </c>
      <c r="G14" s="70">
        <v>0.12029999999999999</v>
      </c>
      <c r="H14" s="70">
        <v>0.0631</v>
      </c>
      <c r="I14" s="70">
        <f>Prunes!K15</f>
        <v>1.274</v>
      </c>
      <c r="J14" s="70">
        <f>Raisins!I15</f>
        <v>6.2918708742430045</v>
      </c>
      <c r="K14" s="70">
        <f t="shared" si="0"/>
        <v>9.942644485766007</v>
      </c>
    </row>
    <row r="15" spans="1:11" ht="12" customHeight="1">
      <c r="A15" s="28">
        <v>1978</v>
      </c>
      <c r="B15" s="69">
        <v>221.47699999999998</v>
      </c>
      <c r="C15" s="70">
        <v>0.9995666547767942</v>
      </c>
      <c r="D15" s="70">
        <v>0.2224</v>
      </c>
      <c r="E15" s="70">
        <v>0.36380000000000007</v>
      </c>
      <c r="F15" s="70">
        <v>0.4998</v>
      </c>
      <c r="G15" s="70">
        <v>0.060149999999999995</v>
      </c>
      <c r="H15" s="70">
        <v>0.0631</v>
      </c>
      <c r="I15" s="70">
        <f>Prunes!K16</f>
        <v>1.118</v>
      </c>
      <c r="J15" s="70">
        <f>Raisins!I16</f>
        <v>5.311542444027464</v>
      </c>
      <c r="K15" s="70">
        <f t="shared" si="0"/>
        <v>8.638359098804258</v>
      </c>
    </row>
    <row r="16" spans="1:11" ht="12" customHeight="1">
      <c r="A16" s="28">
        <v>1979</v>
      </c>
      <c r="B16" s="69">
        <v>223.865</v>
      </c>
      <c r="C16" s="70">
        <v>1.1177837357335894</v>
      </c>
      <c r="D16" s="70">
        <v>0.33359999999999995</v>
      </c>
      <c r="E16" s="70">
        <v>0.2782</v>
      </c>
      <c r="F16" s="70">
        <v>0.4998</v>
      </c>
      <c r="G16" s="70">
        <v>0.060149999999999995</v>
      </c>
      <c r="H16" s="70">
        <v>0.0631</v>
      </c>
      <c r="I16" s="70">
        <f>Prunes!K17</f>
        <v>0.9880000000000001</v>
      </c>
      <c r="J16" s="70">
        <f>Raisins!I17</f>
        <v>6.768845775928631</v>
      </c>
      <c r="K16" s="70">
        <f t="shared" si="0"/>
        <v>10.10947951166222</v>
      </c>
    </row>
    <row r="17" spans="1:11" ht="12" customHeight="1">
      <c r="A17" s="28">
        <v>1980</v>
      </c>
      <c r="B17" s="69">
        <v>226.451</v>
      </c>
      <c r="C17" s="70">
        <v>0.8267300210641595</v>
      </c>
      <c r="D17" s="70">
        <v>0.16679999999999998</v>
      </c>
      <c r="E17" s="70">
        <v>0.14980000000000002</v>
      </c>
      <c r="F17" s="70">
        <v>0.3822</v>
      </c>
      <c r="G17" s="70">
        <v>0.060149999999999995</v>
      </c>
      <c r="H17" s="70">
        <v>0.0631</v>
      </c>
      <c r="I17" s="70">
        <f>Prunes!K18</f>
        <v>1.118</v>
      </c>
      <c r="J17" s="70">
        <f>Raisins!I18</f>
        <v>8.544933333517097</v>
      </c>
      <c r="K17" s="70">
        <f t="shared" si="0"/>
        <v>11.311713354581256</v>
      </c>
    </row>
    <row r="18" spans="1:11" ht="12" customHeight="1">
      <c r="A18" s="29">
        <v>1981</v>
      </c>
      <c r="B18" s="71">
        <v>228.937</v>
      </c>
      <c r="C18" s="72">
        <v>0.825664737460524</v>
      </c>
      <c r="D18" s="72">
        <v>0.27799999999999997</v>
      </c>
      <c r="E18" s="72">
        <v>0.1926</v>
      </c>
      <c r="F18" s="72">
        <v>0.4116</v>
      </c>
      <c r="G18" s="72">
        <v>0.12029999999999999</v>
      </c>
      <c r="H18" s="72">
        <v>0.0631</v>
      </c>
      <c r="I18" s="72">
        <f>Prunes!K19</f>
        <v>1.1960000000000002</v>
      </c>
      <c r="J18" s="72">
        <f>Raisins!I19</f>
        <v>6.598519376548604</v>
      </c>
      <c r="K18" s="72">
        <f t="shared" si="0"/>
        <v>9.685784114009127</v>
      </c>
    </row>
    <row r="19" spans="1:11" ht="12" customHeight="1">
      <c r="A19" s="29">
        <v>1982</v>
      </c>
      <c r="B19" s="71">
        <v>231.157</v>
      </c>
      <c r="C19" s="72">
        <v>0.8625730217990369</v>
      </c>
      <c r="D19" s="72">
        <v>0.4448</v>
      </c>
      <c r="E19" s="72">
        <v>0.2782</v>
      </c>
      <c r="F19" s="72">
        <v>0.4116</v>
      </c>
      <c r="G19" s="72">
        <v>0.12029999999999999</v>
      </c>
      <c r="H19" s="72">
        <v>0.0631</v>
      </c>
      <c r="I19" s="72">
        <f>Prunes!K20</f>
        <v>1.092</v>
      </c>
      <c r="J19" s="72">
        <f>Raisins!I20</f>
        <v>8.809973353159124</v>
      </c>
      <c r="K19" s="72">
        <f t="shared" si="0"/>
        <v>12.082546374958161</v>
      </c>
    </row>
    <row r="20" spans="1:11" ht="12" customHeight="1">
      <c r="A20" s="29">
        <v>1983</v>
      </c>
      <c r="B20" s="71">
        <v>233.322</v>
      </c>
      <c r="C20" s="72">
        <v>1.2197953043433538</v>
      </c>
      <c r="D20" s="72">
        <v>0.5004</v>
      </c>
      <c r="E20" s="72">
        <v>0.2675</v>
      </c>
      <c r="F20" s="72">
        <v>0.4116</v>
      </c>
      <c r="G20" s="72">
        <v>0.24059999999999998</v>
      </c>
      <c r="H20" s="72">
        <v>0.0631</v>
      </c>
      <c r="I20" s="72">
        <f>Prunes!K21</f>
        <v>1.222</v>
      </c>
      <c r="J20" s="72">
        <f>Raisins!I21</f>
        <v>7.864964517796187</v>
      </c>
      <c r="K20" s="72">
        <f t="shared" si="0"/>
        <v>11.78995982213954</v>
      </c>
    </row>
    <row r="21" spans="1:11" ht="12" customHeight="1">
      <c r="A21" s="29">
        <v>1984</v>
      </c>
      <c r="B21" s="71">
        <v>235.385</v>
      </c>
      <c r="C21" s="72">
        <v>1.2729360324574635</v>
      </c>
      <c r="D21" s="72">
        <v>0.5004</v>
      </c>
      <c r="E21" s="72">
        <v>0.34240000000000004</v>
      </c>
      <c r="F21" s="72">
        <v>0.3822</v>
      </c>
      <c r="G21" s="72">
        <v>0.24059999999999998</v>
      </c>
      <c r="H21" s="72">
        <v>0.0631</v>
      </c>
      <c r="I21" s="72">
        <f>Prunes!K22</f>
        <v>1.248</v>
      </c>
      <c r="J21" s="72">
        <f>Raisins!I22</f>
        <v>8.754989884008387</v>
      </c>
      <c r="K21" s="72">
        <f t="shared" si="0"/>
        <v>12.80462591646585</v>
      </c>
    </row>
    <row r="22" spans="1:11" ht="12" customHeight="1">
      <c r="A22" s="29">
        <v>1985</v>
      </c>
      <c r="B22" s="71">
        <v>237.468</v>
      </c>
      <c r="C22" s="72">
        <v>1.1630729192986005</v>
      </c>
      <c r="D22" s="72">
        <v>0.16679999999999998</v>
      </c>
      <c r="E22" s="72">
        <v>0.25680000000000003</v>
      </c>
      <c r="F22" s="72">
        <v>0.3822</v>
      </c>
      <c r="G22" s="72">
        <v>0.12029999999999999</v>
      </c>
      <c r="H22" s="72">
        <v>0.0631</v>
      </c>
      <c r="I22" s="72">
        <f>Prunes!K23</f>
        <v>1.274</v>
      </c>
      <c r="J22" s="72">
        <f>Raisins!I23</f>
        <v>9.460366025841658</v>
      </c>
      <c r="K22" s="72">
        <f t="shared" si="0"/>
        <v>12.886638945140259</v>
      </c>
    </row>
    <row r="23" spans="1:11" ht="12" customHeight="1">
      <c r="A23" s="28">
        <v>1986</v>
      </c>
      <c r="B23" s="69">
        <v>239.638</v>
      </c>
      <c r="C23" s="70">
        <v>0.8375306086680744</v>
      </c>
      <c r="D23" s="70">
        <v>0.4448</v>
      </c>
      <c r="E23" s="70">
        <v>0.1605</v>
      </c>
      <c r="F23" s="70">
        <v>0.4116</v>
      </c>
      <c r="G23" s="70">
        <v>0.060149999999999995</v>
      </c>
      <c r="H23" s="70">
        <v>0.0631</v>
      </c>
      <c r="I23" s="70">
        <f>Prunes!K24</f>
        <v>1.1960000000000002</v>
      </c>
      <c r="J23" s="70">
        <f>Raisins!I24</f>
        <v>8.395691993870376</v>
      </c>
      <c r="K23" s="70">
        <f t="shared" si="0"/>
        <v>11.56937260253845</v>
      </c>
    </row>
    <row r="24" spans="1:11" ht="12" customHeight="1">
      <c r="A24" s="28">
        <v>1987</v>
      </c>
      <c r="B24" s="69">
        <v>241.784</v>
      </c>
      <c r="C24" s="70">
        <v>1.2163724315918343</v>
      </c>
      <c r="D24" s="70">
        <v>0.27799999999999997</v>
      </c>
      <c r="E24" s="70">
        <v>0.18190000000000003</v>
      </c>
      <c r="F24" s="70">
        <v>0.5292</v>
      </c>
      <c r="G24" s="70">
        <v>0.12029999999999999</v>
      </c>
      <c r="H24" s="70">
        <v>0.0631</v>
      </c>
      <c r="I24" s="70">
        <f>Prunes!K25</f>
        <v>1.6640000000000001</v>
      </c>
      <c r="J24" s="70">
        <f>Raisins!I25</f>
        <v>8.097428848019597</v>
      </c>
      <c r="K24" s="70">
        <f t="shared" si="0"/>
        <v>12.15030127961143</v>
      </c>
    </row>
    <row r="25" spans="1:11" ht="12" customHeight="1">
      <c r="A25" s="28">
        <v>1988</v>
      </c>
      <c r="B25" s="69">
        <v>243.981</v>
      </c>
      <c r="C25" s="70">
        <v>1.2193003881449787</v>
      </c>
      <c r="D25" s="70">
        <v>0.4448</v>
      </c>
      <c r="E25" s="70">
        <v>0.2461</v>
      </c>
      <c r="F25" s="70">
        <v>0.441</v>
      </c>
      <c r="G25" s="70">
        <v>0.12029999999999999</v>
      </c>
      <c r="H25" s="70">
        <v>0.0631</v>
      </c>
      <c r="I25" s="70">
        <f>Prunes!K26</f>
        <v>1.56</v>
      </c>
      <c r="J25" s="70">
        <f>Raisins!I26</f>
        <v>10.949558757769482</v>
      </c>
      <c r="K25" s="70">
        <f t="shared" si="0"/>
        <v>15.044159145914461</v>
      </c>
    </row>
    <row r="26" spans="1:11" ht="12" customHeight="1">
      <c r="A26" s="28">
        <v>1989</v>
      </c>
      <c r="B26" s="69">
        <v>246.224</v>
      </c>
      <c r="C26" s="70">
        <v>1.1166417570992269</v>
      </c>
      <c r="D26" s="70">
        <v>0.5559999999999999</v>
      </c>
      <c r="E26" s="70">
        <v>0.2461</v>
      </c>
      <c r="F26" s="70">
        <v>0.4704</v>
      </c>
      <c r="G26" s="70">
        <v>0.060149999999999995</v>
      </c>
      <c r="H26" s="70">
        <v>0.0631</v>
      </c>
      <c r="I26" s="70">
        <f>Prunes!K27</f>
        <v>1.924</v>
      </c>
      <c r="J26" s="70">
        <f>Raisins!I27</f>
        <v>8.90704307984275</v>
      </c>
      <c r="K26" s="70">
        <f t="shared" si="0"/>
        <v>13.343434836941976</v>
      </c>
    </row>
    <row r="27" spans="1:11" ht="12" customHeight="1">
      <c r="A27" s="28">
        <v>1990</v>
      </c>
      <c r="B27" s="69">
        <v>248.659</v>
      </c>
      <c r="C27" s="70">
        <v>0.7703561906064129</v>
      </c>
      <c r="D27" s="70">
        <v>0.3892</v>
      </c>
      <c r="E27" s="70">
        <v>0.2461</v>
      </c>
      <c r="F27" s="70">
        <v>0.588</v>
      </c>
      <c r="G27" s="70">
        <v>0.060149999999999995</v>
      </c>
      <c r="H27" s="70">
        <v>0.0631</v>
      </c>
      <c r="I27" s="70">
        <f>Prunes!K28</f>
        <v>1.6380000000000001</v>
      </c>
      <c r="J27" s="70">
        <f>Raisins!I28</f>
        <v>8.449986441711905</v>
      </c>
      <c r="K27" s="70">
        <f t="shared" si="0"/>
        <v>12.20489263231832</v>
      </c>
    </row>
    <row r="28" spans="1:11" ht="12" customHeight="1">
      <c r="A28" s="29">
        <v>1991</v>
      </c>
      <c r="B28" s="71">
        <v>251.889</v>
      </c>
      <c r="C28" s="72">
        <v>0.7997808558531733</v>
      </c>
      <c r="D28" s="72">
        <v>0.45691554613341584</v>
      </c>
      <c r="E28" s="72">
        <v>0.23830734966592426</v>
      </c>
      <c r="F28" s="72">
        <v>0.4587020473303718</v>
      </c>
      <c r="G28" s="72">
        <v>0.10645510522492048</v>
      </c>
      <c r="H28" s="72">
        <v>0.0726470786735427</v>
      </c>
      <c r="I28" s="72">
        <f>Prunes!K29</f>
        <v>1.6693379226564085</v>
      </c>
      <c r="J28" s="72">
        <f>Raisins!I29</f>
        <v>8.587984805250167</v>
      </c>
      <c r="K28" s="72">
        <f t="shared" si="0"/>
        <v>12.390130710787925</v>
      </c>
    </row>
    <row r="29" spans="1:11" ht="12" customHeight="1">
      <c r="A29" s="29">
        <v>1992</v>
      </c>
      <c r="B29" s="71">
        <v>255.214</v>
      </c>
      <c r="C29" s="72">
        <v>1.2145415220168172</v>
      </c>
      <c r="D29" s="72">
        <v>0.5496734505160376</v>
      </c>
      <c r="E29" s="72">
        <v>0.1738235363263771</v>
      </c>
      <c r="F29" s="72">
        <v>0.46395769824539407</v>
      </c>
      <c r="G29" s="72">
        <v>0.09910535864019998</v>
      </c>
      <c r="H29" s="72">
        <v>0.07417304693316197</v>
      </c>
      <c r="I29" s="72">
        <f>Prunes!K30</f>
        <v>1.3898234422876485</v>
      </c>
      <c r="J29" s="72">
        <f>Raisins!I30</f>
        <v>6.929122633397853</v>
      </c>
      <c r="K29" s="72">
        <f t="shared" si="0"/>
        <v>10.89422068836349</v>
      </c>
    </row>
    <row r="30" spans="1:11" ht="12" customHeight="1">
      <c r="A30" s="29">
        <v>1993</v>
      </c>
      <c r="B30" s="71">
        <v>258.679</v>
      </c>
      <c r="C30" s="72">
        <v>1.461641648529645</v>
      </c>
      <c r="D30" s="72">
        <v>0.5062009672219238</v>
      </c>
      <c r="E30" s="72">
        <v>0.22873055021861077</v>
      </c>
      <c r="F30" s="72">
        <v>0.6135063147762285</v>
      </c>
      <c r="G30" s="72">
        <v>0.0876628949392877</v>
      </c>
      <c r="H30" s="72">
        <v>0.07317950046196252</v>
      </c>
      <c r="I30" s="72">
        <f>Prunes!K31</f>
        <v>1.1390954812721557</v>
      </c>
      <c r="J30" s="72">
        <f>Raisins!I31</f>
        <v>8.569944431628269</v>
      </c>
      <c r="K30" s="72">
        <f t="shared" si="0"/>
        <v>12.679961789048082</v>
      </c>
    </row>
    <row r="31" spans="1:11" ht="12" customHeight="1">
      <c r="A31" s="29">
        <v>1994</v>
      </c>
      <c r="B31" s="71">
        <v>261.919</v>
      </c>
      <c r="C31" s="72">
        <v>1.5514720199756415</v>
      </c>
      <c r="D31" s="72">
        <v>0.819950289975145</v>
      </c>
      <c r="E31" s="72">
        <v>0.15916065653885364</v>
      </c>
      <c r="F31" s="72">
        <v>0.608700857898816</v>
      </c>
      <c r="G31" s="72">
        <v>0.06818342693733559</v>
      </c>
      <c r="H31" s="72">
        <v>0.06263768569672304</v>
      </c>
      <c r="I31" s="72">
        <f>Prunes!K32</f>
        <v>1.3445104784303552</v>
      </c>
      <c r="J31" s="72">
        <f>Raisins!I32</f>
        <v>8.23363101297951</v>
      </c>
      <c r="K31" s="72">
        <f t="shared" si="0"/>
        <v>12.848246428432379</v>
      </c>
    </row>
    <row r="32" spans="1:11" ht="12" customHeight="1">
      <c r="A32" s="29">
        <v>1995</v>
      </c>
      <c r="B32" s="71">
        <v>265.044</v>
      </c>
      <c r="C32" s="72">
        <v>1.2234195077043812</v>
      </c>
      <c r="D32" s="72">
        <v>0.6755432305579452</v>
      </c>
      <c r="E32" s="72">
        <v>0.18216450853443203</v>
      </c>
      <c r="F32" s="72">
        <v>0.3575001131887536</v>
      </c>
      <c r="G32" s="72">
        <v>0.07121017985692941</v>
      </c>
      <c r="H32" s="72">
        <v>0.038091788533224674</v>
      </c>
      <c r="I32" s="72">
        <f>Prunes!K33</f>
        <v>1.3168697272905636</v>
      </c>
      <c r="J32" s="72">
        <f>Raisins!I33</f>
        <v>8.939689270856158</v>
      </c>
      <c r="K32" s="72">
        <f t="shared" si="0"/>
        <v>12.804488326522389</v>
      </c>
    </row>
    <row r="33" spans="1:11" ht="12" customHeight="1">
      <c r="A33" s="28">
        <v>1996</v>
      </c>
      <c r="B33" s="69">
        <v>268.151</v>
      </c>
      <c r="C33" s="70">
        <v>1.250041953973694</v>
      </c>
      <c r="D33" s="70">
        <v>0.5449463921447244</v>
      </c>
      <c r="E33" s="70">
        <v>0.1722208755514617</v>
      </c>
      <c r="F33" s="70">
        <v>0.3411988021674355</v>
      </c>
      <c r="G33" s="70">
        <v>0.07680526315396921</v>
      </c>
      <c r="H33" s="70">
        <v>0.0329441247655239</v>
      </c>
      <c r="I33" s="70">
        <f>Prunes!K34</f>
        <v>1.7423202598535892</v>
      </c>
      <c r="J33" s="70">
        <f>Raisins!I34</f>
        <v>7.09421900692228</v>
      </c>
      <c r="K33" s="70">
        <f t="shared" si="0"/>
        <v>11.254696678532678</v>
      </c>
    </row>
    <row r="34" spans="1:11" ht="12" customHeight="1">
      <c r="A34" s="28">
        <v>1997</v>
      </c>
      <c r="B34" s="69">
        <v>271.36</v>
      </c>
      <c r="C34" s="70">
        <v>0.9580483490566037</v>
      </c>
      <c r="D34" s="70">
        <v>0.6152143278301886</v>
      </c>
      <c r="E34" s="70">
        <v>0.15804344781839624</v>
      </c>
      <c r="F34" s="70">
        <v>0.4764282134433962</v>
      </c>
      <c r="G34" s="70">
        <v>0.08487735556087854</v>
      </c>
      <c r="H34" s="70">
        <v>0.037205188679245285</v>
      </c>
      <c r="I34" s="70">
        <f>Prunes!K35</f>
        <v>1.3711665683962257</v>
      </c>
      <c r="J34" s="70">
        <f>Raisins!I35</f>
        <v>7.011889539381346</v>
      </c>
      <c r="K34" s="70">
        <f t="shared" si="0"/>
        <v>10.71287299016628</v>
      </c>
    </row>
    <row r="35" spans="1:11" ht="12" customHeight="1">
      <c r="A35" s="28">
        <v>1998</v>
      </c>
      <c r="B35" s="69">
        <v>274.626</v>
      </c>
      <c r="C35" s="70">
        <v>1.1930944921456819</v>
      </c>
      <c r="D35" s="70">
        <v>0.6672822178526431</v>
      </c>
      <c r="E35" s="70">
        <v>0.2104446674022125</v>
      </c>
      <c r="F35" s="70">
        <v>0.3883261080159927</v>
      </c>
      <c r="G35" s="70">
        <v>0.06856604127067356</v>
      </c>
      <c r="H35" s="70">
        <v>0.05054874629496115</v>
      </c>
      <c r="I35" s="70">
        <f>Prunes!K36</f>
        <v>1.4246360337331505</v>
      </c>
      <c r="J35" s="70">
        <f>Raisins!I36</f>
        <v>8.219605320603467</v>
      </c>
      <c r="K35" s="70">
        <f t="shared" si="0"/>
        <v>12.222503627318783</v>
      </c>
    </row>
    <row r="36" spans="1:11" ht="12" customHeight="1">
      <c r="A36" s="28">
        <v>1999</v>
      </c>
      <c r="B36" s="69">
        <v>277.79</v>
      </c>
      <c r="C36" s="70">
        <v>0.9981215162532849</v>
      </c>
      <c r="D36" s="70">
        <v>0.532711988336513</v>
      </c>
      <c r="E36" s="70">
        <v>0.1867913201699125</v>
      </c>
      <c r="F36" s="70">
        <v>0.3438400327585585</v>
      </c>
      <c r="G36" s="70">
        <v>0.08665495383203137</v>
      </c>
      <c r="H36" s="70">
        <v>0.045884301090752</v>
      </c>
      <c r="I36" s="70">
        <f>Prunes!K37</f>
        <v>1.0359371150869363</v>
      </c>
      <c r="J36" s="70">
        <f>Raisins!I37</f>
        <v>7.040368939220604</v>
      </c>
      <c r="K36" s="70">
        <f t="shared" si="0"/>
        <v>10.270310166748594</v>
      </c>
    </row>
    <row r="37" spans="1:11" ht="12" customHeight="1">
      <c r="A37" s="28">
        <v>2000</v>
      </c>
      <c r="B37" s="69">
        <v>280.976</v>
      </c>
      <c r="C37" s="70">
        <v>0.7804156084505438</v>
      </c>
      <c r="D37" s="70">
        <v>0.7895957491031261</v>
      </c>
      <c r="E37" s="70">
        <v>0.1310073633691134</v>
      </c>
      <c r="F37" s="70">
        <v>0.3758800610016514</v>
      </c>
      <c r="G37" s="70">
        <v>0.0668237094627299</v>
      </c>
      <c r="H37" s="70">
        <v>0.026948920904276516</v>
      </c>
      <c r="I37" s="70">
        <f>Prunes!K38</f>
        <v>1.2095159358806455</v>
      </c>
      <c r="J37" s="70">
        <f>Raisins!I38</f>
        <v>7.16563839816645</v>
      </c>
      <c r="K37" s="70">
        <f aca="true" t="shared" si="1" ref="K37:K42">SUM(C37:J37)</f>
        <v>10.545825746338537</v>
      </c>
    </row>
    <row r="38" spans="1:11" ht="12" customHeight="1">
      <c r="A38" s="29">
        <v>2001</v>
      </c>
      <c r="B38" s="71">
        <v>283.920402</v>
      </c>
      <c r="C38" s="72">
        <v>0.8402027269600723</v>
      </c>
      <c r="D38" s="72">
        <v>0.7292456261033329</v>
      </c>
      <c r="E38" s="72">
        <v>0.1538568994066161</v>
      </c>
      <c r="F38" s="72">
        <v>0.377784277228517</v>
      </c>
      <c r="G38" s="72">
        <v>0.06266514394411148</v>
      </c>
      <c r="H38" s="72">
        <v>0.02222453883395107</v>
      </c>
      <c r="I38" s="72">
        <f>Prunes!K39</f>
        <v>1.1821657437636337</v>
      </c>
      <c r="J38" s="72">
        <f>Raisins!I39</f>
        <v>6.541958851920758</v>
      </c>
      <c r="K38" s="72">
        <f t="shared" si="1"/>
        <v>9.910103808160994</v>
      </c>
    </row>
    <row r="39" spans="1:11" ht="12" customHeight="1">
      <c r="A39" s="29">
        <v>2002</v>
      </c>
      <c r="B39" s="71">
        <v>286.78756</v>
      </c>
      <c r="C39" s="72">
        <v>0.8119083268465341</v>
      </c>
      <c r="D39" s="72">
        <v>0.4780795401306807</v>
      </c>
      <c r="E39" s="72">
        <v>0.1950169401001913</v>
      </c>
      <c r="F39" s="72">
        <v>0.4525998077461937</v>
      </c>
      <c r="G39" s="72">
        <v>0.06862808658785619</v>
      </c>
      <c r="H39" s="72">
        <v>0.020242161131396354</v>
      </c>
      <c r="I39" s="72">
        <f>Prunes!K40</f>
        <v>1.3934443634863387</v>
      </c>
      <c r="J39" s="72">
        <f>Raisins!I40</f>
        <v>7.078384443965246</v>
      </c>
      <c r="K39" s="72">
        <f t="shared" si="1"/>
        <v>10.498303669994437</v>
      </c>
    </row>
    <row r="40" spans="1:11" ht="12" customHeight="1">
      <c r="A40" s="29">
        <v>2003</v>
      </c>
      <c r="B40" s="71">
        <v>289.517581</v>
      </c>
      <c r="C40" s="72">
        <v>0.6456421725905479</v>
      </c>
      <c r="D40" s="72">
        <v>0.7430909818302192</v>
      </c>
      <c r="E40" s="72">
        <v>0.14672651706771478</v>
      </c>
      <c r="F40" s="72">
        <v>0.3607340072380614</v>
      </c>
      <c r="G40" s="72">
        <v>0.2575350872906057</v>
      </c>
      <c r="H40" s="72">
        <v>0.026589749656688373</v>
      </c>
      <c r="I40" s="72">
        <f>Prunes!K41</f>
        <v>1.1515652966855463</v>
      </c>
      <c r="J40" s="72">
        <f>Raisins!I41</f>
        <v>6.612224477928613</v>
      </c>
      <c r="K40" s="72">
        <f t="shared" si="1"/>
        <v>9.944108290287996</v>
      </c>
    </row>
    <row r="41" spans="1:11" ht="12" customHeight="1">
      <c r="A41" s="29">
        <v>2004</v>
      </c>
      <c r="B41" s="71">
        <v>292.19189</v>
      </c>
      <c r="C41" s="72">
        <v>0.7050503147092823</v>
      </c>
      <c r="D41" s="72">
        <v>0.5393414960285173</v>
      </c>
      <c r="E41" s="72">
        <v>0.13709759908120656</v>
      </c>
      <c r="F41" s="72">
        <v>0.36181860673819527</v>
      </c>
      <c r="G41" s="72">
        <v>0.23188382134767668</v>
      </c>
      <c r="H41" s="72">
        <v>0.026778292854055596</v>
      </c>
      <c r="I41" s="72">
        <f>Prunes!K42</f>
        <v>0.9389003834361412</v>
      </c>
      <c r="J41" s="72">
        <f>Raisins!I42</f>
        <v>6.413537815070229</v>
      </c>
      <c r="K41" s="72">
        <f t="shared" si="1"/>
        <v>9.354408329265304</v>
      </c>
    </row>
    <row r="42" spans="1:11" ht="12" customHeight="1">
      <c r="A42" s="29">
        <v>2005</v>
      </c>
      <c r="B42" s="71">
        <v>294.914085</v>
      </c>
      <c r="C42" s="72">
        <v>0.7340898621373068</v>
      </c>
      <c r="D42" s="72">
        <v>0.770851696147371</v>
      </c>
      <c r="E42" s="72">
        <v>0.14135257785330935</v>
      </c>
      <c r="F42" s="72">
        <v>0.2983283276551542</v>
      </c>
      <c r="G42" s="72">
        <v>0.23451354719120993</v>
      </c>
      <c r="H42" s="72">
        <v>0.017116849471601196</v>
      </c>
      <c r="I42" s="72">
        <f>Prunes!K43</f>
        <v>0.9178557710664798</v>
      </c>
      <c r="J42" s="72">
        <f>Raisins!I43</f>
        <v>7.0255722392815505</v>
      </c>
      <c r="K42" s="72">
        <f t="shared" si="1"/>
        <v>10.139680870803982</v>
      </c>
    </row>
    <row r="43" spans="1:11" ht="12" customHeight="1">
      <c r="A43" s="28">
        <v>2006</v>
      </c>
      <c r="B43" s="69">
        <v>297.646557</v>
      </c>
      <c r="C43" s="70">
        <v>0.9761078338292354</v>
      </c>
      <c r="D43" s="70">
        <v>0.704415578507767</v>
      </c>
      <c r="E43" s="70">
        <v>0.17555251801552002</v>
      </c>
      <c r="F43" s="70">
        <v>0.30838031034237695</v>
      </c>
      <c r="G43" s="70">
        <v>0.14277958431079718</v>
      </c>
      <c r="H43" s="70">
        <v>0</v>
      </c>
      <c r="I43" s="70">
        <f>Prunes!K44</f>
        <v>0.7802457393188518</v>
      </c>
      <c r="J43" s="70">
        <f>Raisins!I44</f>
        <v>7.502794281707281</v>
      </c>
      <c r="K43" s="70">
        <f aca="true" t="shared" si="2" ref="K43:K48">SUM(C43:J43)</f>
        <v>10.59027584603183</v>
      </c>
    </row>
    <row r="44" spans="1:11" ht="12" customHeight="1">
      <c r="A44" s="28">
        <v>2007</v>
      </c>
      <c r="B44" s="69">
        <v>300.574481</v>
      </c>
      <c r="C44" s="70">
        <v>0.9126007739825391</v>
      </c>
      <c r="D44" s="70">
        <v>0.6909092031668516</v>
      </c>
      <c r="E44" s="70">
        <v>0.1328316508679258</v>
      </c>
      <c r="F44" s="70">
        <v>0.2726843924584536</v>
      </c>
      <c r="G44" s="70">
        <v>0.2868444636688901</v>
      </c>
      <c r="H44" s="70">
        <v>0</v>
      </c>
      <c r="I44" s="70">
        <f>Prunes!K45</f>
        <v>0.7616963051704911</v>
      </c>
      <c r="J44" s="70">
        <f>Raisins!I45</f>
        <v>6.8709408432497625</v>
      </c>
      <c r="K44" s="70">
        <f t="shared" si="2"/>
        <v>9.928507632564914</v>
      </c>
    </row>
    <row r="45" spans="1:11" ht="12" customHeight="1">
      <c r="A45" s="28">
        <v>2008</v>
      </c>
      <c r="B45" s="69">
        <v>303.506469</v>
      </c>
      <c r="C45" s="70">
        <v>0.8840280501566509</v>
      </c>
      <c r="D45" s="70">
        <v>0.5886054551278772</v>
      </c>
      <c r="E45" s="70">
        <v>0.2221079705882645</v>
      </c>
      <c r="F45" s="70">
        <v>0.2790952451824017</v>
      </c>
      <c r="G45" s="70">
        <v>0.2740562873307323</v>
      </c>
      <c r="H45" s="70">
        <v>0</v>
      </c>
      <c r="I45" s="70">
        <f>Prunes!K46</f>
        <v>0.7547893654741934</v>
      </c>
      <c r="J45" s="70">
        <f>Raisins!I46</f>
        <v>6.911790004705306</v>
      </c>
      <c r="K45" s="70">
        <f t="shared" si="2"/>
        <v>9.914472378565426</v>
      </c>
    </row>
    <row r="46" spans="1:11" ht="12" customHeight="1">
      <c r="A46" s="28">
        <v>2009</v>
      </c>
      <c r="B46" s="69">
        <v>306.207719</v>
      </c>
      <c r="C46" s="70">
        <v>0.6124344631560382</v>
      </c>
      <c r="D46" s="70">
        <v>0.5884343938436116</v>
      </c>
      <c r="E46" s="70">
        <v>0.2288014107181929</v>
      </c>
      <c r="F46" s="70">
        <v>0.2157670560878317</v>
      </c>
      <c r="G46" s="70">
        <v>0.17556542905112066</v>
      </c>
      <c r="H46" s="70">
        <v>0</v>
      </c>
      <c r="I46" s="70">
        <f>Prunes!K47</f>
        <v>0.8300762732053336</v>
      </c>
      <c r="J46" s="70">
        <f>Raisins!I47</f>
        <v>6.3236479459216355</v>
      </c>
      <c r="K46" s="70">
        <f t="shared" si="2"/>
        <v>8.974726971983763</v>
      </c>
    </row>
    <row r="47" spans="1:11" ht="12" customHeight="1">
      <c r="A47" s="28">
        <v>2010</v>
      </c>
      <c r="B47" s="69">
        <v>308.833264</v>
      </c>
      <c r="C47" s="70">
        <v>0.6559130236696266</v>
      </c>
      <c r="D47" s="70">
        <v>0.5714605829506759</v>
      </c>
      <c r="E47" s="70">
        <v>0.31805008313482713</v>
      </c>
      <c r="F47" s="70">
        <v>0.2156020782139582</v>
      </c>
      <c r="G47" s="70">
        <v>0.3722279418709249</v>
      </c>
      <c r="H47" s="70">
        <v>0</v>
      </c>
      <c r="I47" s="70">
        <f>Prunes!K48</f>
        <v>0.8814510782762223</v>
      </c>
      <c r="J47" s="70">
        <f>Raisins!I48</f>
        <v>6.27253638961022</v>
      </c>
      <c r="K47" s="70">
        <f t="shared" si="2"/>
        <v>9.287241177726456</v>
      </c>
    </row>
    <row r="48" spans="1:11" ht="12" customHeight="1">
      <c r="A48" s="100">
        <v>2011</v>
      </c>
      <c r="B48" s="101">
        <v>310.946962</v>
      </c>
      <c r="C48" s="102">
        <v>0.6038653516737043</v>
      </c>
      <c r="D48" s="102">
        <v>0.5810651397198728</v>
      </c>
      <c r="E48" s="102">
        <v>0.3530215585126058</v>
      </c>
      <c r="F48" s="102">
        <v>0.18289427506932837</v>
      </c>
      <c r="G48" s="102">
        <v>0.1581572992824416</v>
      </c>
      <c r="H48" s="102">
        <v>0</v>
      </c>
      <c r="I48" s="102">
        <f>Prunes!K49</f>
        <v>1.0456121751294833</v>
      </c>
      <c r="J48" s="102">
        <f>Raisins!I49</f>
        <v>6.633358936977618</v>
      </c>
      <c r="K48" s="102">
        <f t="shared" si="2"/>
        <v>9.557974736365054</v>
      </c>
    </row>
    <row r="49" spans="1:11" s="99" customFormat="1" ht="12" customHeight="1">
      <c r="A49" s="29">
        <v>2012</v>
      </c>
      <c r="B49" s="71">
        <v>313.149997</v>
      </c>
      <c r="C49" s="72">
        <v>0.8776944150505613</v>
      </c>
      <c r="D49" s="72">
        <v>0.6132180340541405</v>
      </c>
      <c r="E49" s="72">
        <v>0.3526410887326306</v>
      </c>
      <c r="F49" s="72">
        <v>0.21071779874358426</v>
      </c>
      <c r="G49" s="72">
        <v>0.17713369219240327</v>
      </c>
      <c r="H49" s="72">
        <v>0</v>
      </c>
      <c r="I49" s="72">
        <f>Prunes!K50</f>
        <v>0.8820125898487196</v>
      </c>
      <c r="J49" s="72">
        <f>Raisins!I50</f>
        <v>6.019695083559497</v>
      </c>
      <c r="K49" s="72">
        <f aca="true" t="shared" si="3" ref="K49:K56">SUM(C49:J49)</f>
        <v>9.133112702181537</v>
      </c>
    </row>
    <row r="50" spans="1:11" s="99" customFormat="1" ht="12" customHeight="1">
      <c r="A50" s="100">
        <v>2013</v>
      </c>
      <c r="B50" s="101">
        <v>315.335976</v>
      </c>
      <c r="C50" s="102">
        <v>0.6444796852484729</v>
      </c>
      <c r="D50" s="102">
        <v>0.6660710007398585</v>
      </c>
      <c r="E50" s="102">
        <v>0.37207176257617997</v>
      </c>
      <c r="F50" s="102">
        <v>0.27539223916715416</v>
      </c>
      <c r="G50" s="102">
        <v>0.21629035321773749</v>
      </c>
      <c r="H50" s="102">
        <v>0</v>
      </c>
      <c r="I50" s="102">
        <f>Prunes!K51</f>
        <v>1.0231985334972173</v>
      </c>
      <c r="J50" s="102">
        <f>Raisins!I51</f>
        <v>6.752306735673895</v>
      </c>
      <c r="K50" s="102">
        <f t="shared" si="3"/>
        <v>9.949810310120515</v>
      </c>
    </row>
    <row r="51" spans="1:11" s="99" customFormat="1" ht="12" customHeight="1">
      <c r="A51" s="100">
        <v>2014</v>
      </c>
      <c r="B51" s="101">
        <v>317.519206</v>
      </c>
      <c r="C51" s="102">
        <v>0.7053107513754616</v>
      </c>
      <c r="D51" s="102">
        <v>0.44477356016568015</v>
      </c>
      <c r="E51" s="102">
        <v>0.4143767356047747</v>
      </c>
      <c r="F51" s="102">
        <v>0.22403663412159075</v>
      </c>
      <c r="G51" s="102">
        <v>0.16408987383475002</v>
      </c>
      <c r="H51" s="102">
        <v>0</v>
      </c>
      <c r="I51" s="102">
        <f>Prunes!K52</f>
        <v>0.7718101058421468</v>
      </c>
      <c r="J51" s="102">
        <f>Raisins!I52</f>
        <v>6.617114567472086</v>
      </c>
      <c r="K51" s="102">
        <f t="shared" si="3"/>
        <v>9.34151222841649</v>
      </c>
    </row>
    <row r="52" spans="1:11" s="99" customFormat="1" ht="12" customHeight="1">
      <c r="A52" s="29">
        <v>2015</v>
      </c>
      <c r="B52" s="71">
        <v>319.83219</v>
      </c>
      <c r="C52" s="72">
        <v>0.6911691354144184</v>
      </c>
      <c r="D52" s="72">
        <v>0.5544832355017172</v>
      </c>
      <c r="E52" s="72">
        <v>0.4060584757813152</v>
      </c>
      <c r="F52" s="72">
        <v>0.3397976170691261</v>
      </c>
      <c r="G52" s="72">
        <v>0.30996108728596083</v>
      </c>
      <c r="H52" s="72">
        <v>0</v>
      </c>
      <c r="I52" s="72">
        <f>Prunes!K53</f>
        <v>0.8542770885819952</v>
      </c>
      <c r="J52" s="72">
        <f>Raisins!I53</f>
        <v>7.055714048877506</v>
      </c>
      <c r="K52" s="72">
        <f t="shared" si="3"/>
        <v>10.21146068851204</v>
      </c>
    </row>
    <row r="53" spans="1:11" s="99" customFormat="1" ht="12" customHeight="1">
      <c r="A53" s="133">
        <v>2016</v>
      </c>
      <c r="B53" s="134">
        <v>322.114094</v>
      </c>
      <c r="C53" s="135">
        <v>1.2079210939462957</v>
      </c>
      <c r="D53" s="135">
        <v>0.4871188272463482</v>
      </c>
      <c r="E53" s="135">
        <v>0.3578903737270186</v>
      </c>
      <c r="F53" s="135">
        <v>0.27212826960995995</v>
      </c>
      <c r="G53" s="135">
        <v>0.19724276331587653</v>
      </c>
      <c r="H53" s="135">
        <v>0</v>
      </c>
      <c r="I53" s="135">
        <f>Prunes!K54</f>
        <v>1.024723540584691</v>
      </c>
      <c r="J53" s="135">
        <f>Raisins!I54</f>
        <v>6.187880484229274</v>
      </c>
      <c r="K53" s="135">
        <f t="shared" si="3"/>
        <v>9.734905352659464</v>
      </c>
    </row>
    <row r="54" spans="1:11" s="99" customFormat="1" ht="12" customHeight="1">
      <c r="A54" s="133">
        <v>2017</v>
      </c>
      <c r="B54" s="134">
        <v>324.296746</v>
      </c>
      <c r="C54" s="135">
        <v>1.3574771713558915</v>
      </c>
      <c r="D54" s="135">
        <v>0.5965993721262824</v>
      </c>
      <c r="E54" s="135">
        <v>0.4635496414324183</v>
      </c>
      <c r="F54" s="135">
        <v>0.3529051283110932</v>
      </c>
      <c r="G54" s="135">
        <v>0.1989268963942981</v>
      </c>
      <c r="H54" s="135">
        <v>0</v>
      </c>
      <c r="I54" s="135">
        <f>Prunes!K55</f>
        <v>0.6477091409216983</v>
      </c>
      <c r="J54" s="135">
        <f>Raisins!I55</f>
        <v>5.891389860107501</v>
      </c>
      <c r="K54" s="135">
        <f t="shared" si="3"/>
        <v>9.508557210649183</v>
      </c>
    </row>
    <row r="55" spans="1:11" s="99" customFormat="1" ht="12" customHeight="1">
      <c r="A55" s="156">
        <v>2018</v>
      </c>
      <c r="B55" s="157">
        <v>326.163263</v>
      </c>
      <c r="C55" s="158">
        <v>0.9005356060955327</v>
      </c>
      <c r="D55" s="158">
        <v>0.45745538124936347</v>
      </c>
      <c r="E55" s="158">
        <v>0.4023671233967266</v>
      </c>
      <c r="F55" s="158">
        <v>0.32104964666115693</v>
      </c>
      <c r="G55" s="158">
        <v>0.009677124945858788</v>
      </c>
      <c r="H55" s="158">
        <v>0</v>
      </c>
      <c r="I55" s="158">
        <f>Prunes!K56</f>
        <v>0.8680478426050315</v>
      </c>
      <c r="J55" s="158" t="str">
        <f>Raisins!I56</f>
        <v>NA</v>
      </c>
      <c r="K55" s="158">
        <f t="shared" si="3"/>
        <v>2.95913272495367</v>
      </c>
    </row>
    <row r="56" spans="1:11" s="99" customFormat="1" ht="12" customHeight="1" thickBot="1">
      <c r="A56" s="159">
        <v>2019</v>
      </c>
      <c r="B56" s="160">
        <v>327.776541</v>
      </c>
      <c r="C56" s="161">
        <v>0.9598111466067197</v>
      </c>
      <c r="D56" s="161">
        <v>0.5212805757840023</v>
      </c>
      <c r="E56" s="161">
        <v>0.44777806383953506</v>
      </c>
      <c r="F56" s="161">
        <v>0.37730644644273065</v>
      </c>
      <c r="G56" s="161">
        <v>0.01031459137122168</v>
      </c>
      <c r="H56" s="161">
        <v>0</v>
      </c>
      <c r="I56" s="161">
        <f>Prunes!K57</f>
        <v>0.7825580937300624</v>
      </c>
      <c r="J56" s="161" t="str">
        <f>Raisins!I57</f>
        <v>NA</v>
      </c>
      <c r="K56" s="161">
        <f t="shared" si="3"/>
        <v>3.0990489177742715</v>
      </c>
    </row>
    <row r="57" spans="1:12" ht="12" customHeight="1" thickTop="1">
      <c r="A57" s="171" t="s">
        <v>49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3"/>
      <c r="L57" s="96"/>
    </row>
    <row r="58" spans="1:12" ht="12" customHeight="1">
      <c r="A58" s="174"/>
      <c r="B58" s="175"/>
      <c r="C58" s="175"/>
      <c r="D58" s="175"/>
      <c r="E58" s="175"/>
      <c r="F58" s="175"/>
      <c r="G58" s="175"/>
      <c r="H58" s="175"/>
      <c r="I58" s="175"/>
      <c r="J58" s="175"/>
      <c r="K58" s="176"/>
      <c r="L58" s="96"/>
    </row>
    <row r="59" spans="1:12" ht="12" customHeight="1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9"/>
      <c r="L59" s="96"/>
    </row>
    <row r="60" spans="1:12" ht="12" customHeight="1">
      <c r="A60" s="164" t="s">
        <v>59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6"/>
      <c r="L60" s="96"/>
    </row>
    <row r="61" ht="12" customHeight="1">
      <c r="B61" s="24"/>
    </row>
    <row r="62" ht="12" customHeight="1">
      <c r="B62" s="24"/>
    </row>
    <row r="63" ht="12" customHeight="1">
      <c r="B63" s="24"/>
    </row>
    <row r="64" ht="12" customHeight="1">
      <c r="B64" s="24"/>
    </row>
    <row r="65" ht="12" customHeight="1">
      <c r="B65" s="24"/>
    </row>
    <row r="66" ht="12" customHeight="1">
      <c r="B66" s="24"/>
    </row>
    <row r="67" ht="12" customHeight="1">
      <c r="B67" s="24"/>
    </row>
    <row r="68" ht="12" customHeight="1">
      <c r="B68" s="24"/>
    </row>
    <row r="69" ht="12" customHeight="1">
      <c r="B69" s="24"/>
    </row>
    <row r="70" ht="12" customHeight="1">
      <c r="B70" s="24"/>
    </row>
    <row r="71" ht="12" customHeight="1">
      <c r="B71" s="24"/>
    </row>
    <row r="72" ht="12" customHeight="1">
      <c r="B72" s="24"/>
    </row>
    <row r="73" ht="12" customHeight="1">
      <c r="B73" s="24"/>
    </row>
    <row r="74" ht="12" customHeight="1">
      <c r="B74" s="24"/>
    </row>
    <row r="75" ht="12" customHeight="1">
      <c r="B75" s="24"/>
    </row>
    <row r="76" ht="12" customHeight="1">
      <c r="B76" s="24"/>
    </row>
    <row r="77" ht="12" customHeight="1">
      <c r="B77" s="24"/>
    </row>
    <row r="78" ht="12" customHeight="1">
      <c r="B78" s="24"/>
    </row>
    <row r="79" ht="12" customHeight="1">
      <c r="B79" s="24"/>
    </row>
    <row r="80" ht="12" customHeight="1">
      <c r="B80" s="24"/>
    </row>
  </sheetData>
  <sheetProtection/>
  <mergeCells count="17">
    <mergeCell ref="J1:K1"/>
    <mergeCell ref="F2:F5"/>
    <mergeCell ref="A1:I1"/>
    <mergeCell ref="G2:G5"/>
    <mergeCell ref="H2:H5"/>
    <mergeCell ref="A2:A5"/>
    <mergeCell ref="B2:B5"/>
    <mergeCell ref="C2:C5"/>
    <mergeCell ref="D2:D5"/>
    <mergeCell ref="I2:I5"/>
    <mergeCell ref="C6:K6"/>
    <mergeCell ref="A60:K60"/>
    <mergeCell ref="A57:K58"/>
    <mergeCell ref="A59:K59"/>
    <mergeCell ref="J2:J5"/>
    <mergeCell ref="K2:K5"/>
    <mergeCell ref="E2:E5"/>
  </mergeCells>
  <printOptions horizontalCentered="1"/>
  <pageMargins left="0.75" right="0.75" top="0.699305555555556" bottom="0.449305556" header="0" footer="0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63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12.7109375" defaultRowHeight="12" customHeight="1"/>
  <cols>
    <col min="1" max="2" width="12.7109375" style="10" customWidth="1"/>
    <col min="3" max="9" width="12.7109375" style="13" customWidth="1"/>
    <col min="10" max="10" width="12.7109375" style="17" customWidth="1"/>
    <col min="11" max="11" width="12.7109375" style="15" customWidth="1"/>
    <col min="12" max="16384" width="12.7109375" style="21" customWidth="1"/>
  </cols>
  <sheetData>
    <row r="1" spans="1:11" s="61" customFormat="1" ht="12" customHeight="1" thickBot="1">
      <c r="A1" s="227" t="s">
        <v>42</v>
      </c>
      <c r="B1" s="227"/>
      <c r="C1" s="227"/>
      <c r="D1" s="227"/>
      <c r="E1" s="227"/>
      <c r="F1" s="227"/>
      <c r="G1" s="227"/>
      <c r="H1" s="227"/>
      <c r="I1" s="227"/>
      <c r="J1" s="189" t="s">
        <v>9</v>
      </c>
      <c r="K1" s="189"/>
    </row>
    <row r="2" spans="1:11" ht="12" customHeight="1" thickTop="1">
      <c r="A2" s="228" t="s">
        <v>25</v>
      </c>
      <c r="B2" s="229" t="s">
        <v>34</v>
      </c>
      <c r="C2" s="11" t="s">
        <v>0</v>
      </c>
      <c r="D2" s="30"/>
      <c r="E2" s="30"/>
      <c r="F2" s="30"/>
      <c r="G2" s="216" t="s">
        <v>41</v>
      </c>
      <c r="H2" s="217"/>
      <c r="I2" s="220" t="s">
        <v>40</v>
      </c>
      <c r="J2" s="221"/>
      <c r="K2" s="222"/>
    </row>
    <row r="3" spans="1:11" ht="12" customHeight="1">
      <c r="A3" s="184"/>
      <c r="B3" s="230"/>
      <c r="C3" s="196" t="s">
        <v>36</v>
      </c>
      <c r="D3" s="196" t="s">
        <v>1</v>
      </c>
      <c r="E3" s="213" t="s">
        <v>16</v>
      </c>
      <c r="F3" s="196" t="s">
        <v>37</v>
      </c>
      <c r="G3" s="193" t="s">
        <v>3</v>
      </c>
      <c r="H3" s="226" t="s">
        <v>17</v>
      </c>
      <c r="I3" s="223"/>
      <c r="J3" s="224"/>
      <c r="K3" s="225"/>
    </row>
    <row r="4" spans="1:11" ht="12" customHeight="1">
      <c r="A4" s="184"/>
      <c r="B4" s="230"/>
      <c r="C4" s="194"/>
      <c r="D4" s="194"/>
      <c r="E4" s="194"/>
      <c r="F4" s="194"/>
      <c r="G4" s="194"/>
      <c r="H4" s="194"/>
      <c r="I4" s="193" t="s">
        <v>2</v>
      </c>
      <c r="J4" s="19" t="s">
        <v>21</v>
      </c>
      <c r="K4" s="18"/>
    </row>
    <row r="5" spans="1:11" ht="12" customHeight="1">
      <c r="A5" s="184"/>
      <c r="B5" s="230"/>
      <c r="C5" s="194"/>
      <c r="D5" s="194"/>
      <c r="E5" s="194"/>
      <c r="F5" s="194"/>
      <c r="G5" s="194"/>
      <c r="H5" s="194"/>
      <c r="I5" s="194"/>
      <c r="J5" s="214" t="s">
        <v>10</v>
      </c>
      <c r="K5" s="20" t="s">
        <v>46</v>
      </c>
    </row>
    <row r="6" spans="1:11" ht="12" customHeight="1">
      <c r="A6" s="185"/>
      <c r="B6" s="231"/>
      <c r="C6" s="195"/>
      <c r="D6" s="195"/>
      <c r="E6" s="195"/>
      <c r="F6" s="195"/>
      <c r="G6" s="195"/>
      <c r="H6" s="195"/>
      <c r="I6" s="195"/>
      <c r="J6" s="215"/>
      <c r="K6" s="68" t="s">
        <v>44</v>
      </c>
    </row>
    <row r="7" spans="1:11" ht="12" customHeight="1">
      <c r="A7"/>
      <c r="B7" s="76" t="s">
        <v>27</v>
      </c>
      <c r="C7" s="218" t="s">
        <v>28</v>
      </c>
      <c r="D7" s="219"/>
      <c r="E7" s="219"/>
      <c r="F7" s="219"/>
      <c r="G7" s="219"/>
      <c r="H7" s="219"/>
      <c r="I7" s="219"/>
      <c r="J7" s="197" t="s">
        <v>29</v>
      </c>
      <c r="K7" s="197"/>
    </row>
    <row r="8" spans="1:11" ht="12" customHeight="1">
      <c r="A8" s="32">
        <v>1970</v>
      </c>
      <c r="B8" s="66">
        <v>203.849</v>
      </c>
      <c r="C8" s="74" t="s">
        <v>26</v>
      </c>
      <c r="D8" s="74" t="s">
        <v>26</v>
      </c>
      <c r="E8" s="74" t="s">
        <v>26</v>
      </c>
      <c r="F8" s="74" t="s">
        <v>26</v>
      </c>
      <c r="G8" s="74" t="s">
        <v>26</v>
      </c>
      <c r="H8" s="74" t="s">
        <v>26</v>
      </c>
      <c r="I8" s="74" t="s">
        <v>26</v>
      </c>
      <c r="J8" s="35">
        <v>0.69</v>
      </c>
      <c r="K8" s="35">
        <f aca="true" t="shared" si="0" ref="K8:K45">J8*2.6</f>
        <v>1.7939999999999998</v>
      </c>
    </row>
    <row r="9" spans="1:11" ht="12" customHeight="1">
      <c r="A9" s="42">
        <v>1971</v>
      </c>
      <c r="B9" s="67">
        <v>206.46599999999998</v>
      </c>
      <c r="C9" s="75" t="s">
        <v>26</v>
      </c>
      <c r="D9" s="75" t="s">
        <v>26</v>
      </c>
      <c r="E9" s="75" t="s">
        <v>26</v>
      </c>
      <c r="F9" s="75" t="s">
        <v>26</v>
      </c>
      <c r="G9" s="75" t="s">
        <v>26</v>
      </c>
      <c r="H9" s="75" t="s">
        <v>26</v>
      </c>
      <c r="I9" s="75" t="s">
        <v>26</v>
      </c>
      <c r="J9" s="46">
        <v>0.58</v>
      </c>
      <c r="K9" s="46">
        <f t="shared" si="0"/>
        <v>1.508</v>
      </c>
    </row>
    <row r="10" spans="1:11" ht="12" customHeight="1">
      <c r="A10" s="42">
        <v>1972</v>
      </c>
      <c r="B10" s="67">
        <v>208.917</v>
      </c>
      <c r="C10" s="75" t="s">
        <v>26</v>
      </c>
      <c r="D10" s="75" t="s">
        <v>26</v>
      </c>
      <c r="E10" s="75" t="s">
        <v>26</v>
      </c>
      <c r="F10" s="75" t="s">
        <v>26</v>
      </c>
      <c r="G10" s="75" t="s">
        <v>26</v>
      </c>
      <c r="H10" s="75" t="s">
        <v>26</v>
      </c>
      <c r="I10" s="75" t="s">
        <v>26</v>
      </c>
      <c r="J10" s="46">
        <v>0.49</v>
      </c>
      <c r="K10" s="46">
        <f t="shared" si="0"/>
        <v>1.274</v>
      </c>
    </row>
    <row r="11" spans="1:11" ht="12" customHeight="1">
      <c r="A11" s="42">
        <v>1973</v>
      </c>
      <c r="B11" s="67">
        <v>210.985</v>
      </c>
      <c r="C11" s="75" t="s">
        <v>26</v>
      </c>
      <c r="D11" s="75" t="s">
        <v>26</v>
      </c>
      <c r="E11" s="75" t="s">
        <v>26</v>
      </c>
      <c r="F11" s="75" t="s">
        <v>26</v>
      </c>
      <c r="G11" s="75" t="s">
        <v>26</v>
      </c>
      <c r="H11" s="75" t="s">
        <v>26</v>
      </c>
      <c r="I11" s="75" t="s">
        <v>26</v>
      </c>
      <c r="J11" s="46">
        <v>0.55</v>
      </c>
      <c r="K11" s="46">
        <f t="shared" si="0"/>
        <v>1.4300000000000002</v>
      </c>
    </row>
    <row r="12" spans="1:11" ht="12" customHeight="1">
      <c r="A12" s="42">
        <v>1974</v>
      </c>
      <c r="B12" s="67">
        <v>212.932</v>
      </c>
      <c r="C12" s="75" t="s">
        <v>26</v>
      </c>
      <c r="D12" s="75" t="s">
        <v>26</v>
      </c>
      <c r="E12" s="75" t="s">
        <v>26</v>
      </c>
      <c r="F12" s="75" t="s">
        <v>26</v>
      </c>
      <c r="G12" s="75" t="s">
        <v>26</v>
      </c>
      <c r="H12" s="75" t="s">
        <v>26</v>
      </c>
      <c r="I12" s="75" t="s">
        <v>26</v>
      </c>
      <c r="J12" s="46">
        <v>0.51</v>
      </c>
      <c r="K12" s="46">
        <f t="shared" si="0"/>
        <v>1.326</v>
      </c>
    </row>
    <row r="13" spans="1:11" ht="12" customHeight="1">
      <c r="A13" s="42">
        <v>1975</v>
      </c>
      <c r="B13" s="67">
        <v>214.931</v>
      </c>
      <c r="C13" s="75" t="s">
        <v>26</v>
      </c>
      <c r="D13" s="75" t="s">
        <v>26</v>
      </c>
      <c r="E13" s="75" t="s">
        <v>26</v>
      </c>
      <c r="F13" s="75" t="s">
        <v>26</v>
      </c>
      <c r="G13" s="75" t="s">
        <v>26</v>
      </c>
      <c r="H13" s="75" t="s">
        <v>26</v>
      </c>
      <c r="I13" s="75" t="s">
        <v>26</v>
      </c>
      <c r="J13" s="46">
        <v>0.6</v>
      </c>
      <c r="K13" s="46">
        <f t="shared" si="0"/>
        <v>1.56</v>
      </c>
    </row>
    <row r="14" spans="1:11" ht="12" customHeight="1">
      <c r="A14" s="32">
        <v>1976</v>
      </c>
      <c r="B14" s="66">
        <v>217.095</v>
      </c>
      <c r="C14" s="74" t="s">
        <v>26</v>
      </c>
      <c r="D14" s="74" t="s">
        <v>26</v>
      </c>
      <c r="E14" s="74" t="s">
        <v>26</v>
      </c>
      <c r="F14" s="74" t="s">
        <v>26</v>
      </c>
      <c r="G14" s="74" t="s">
        <v>26</v>
      </c>
      <c r="H14" s="74" t="s">
        <v>26</v>
      </c>
      <c r="I14" s="74" t="s">
        <v>26</v>
      </c>
      <c r="J14" s="35">
        <v>0.53</v>
      </c>
      <c r="K14" s="35">
        <f t="shared" si="0"/>
        <v>1.3780000000000001</v>
      </c>
    </row>
    <row r="15" spans="1:11" ht="12" customHeight="1">
      <c r="A15" s="32">
        <v>1977</v>
      </c>
      <c r="B15" s="66">
        <v>219.179</v>
      </c>
      <c r="C15" s="74" t="s">
        <v>26</v>
      </c>
      <c r="D15" s="74" t="s">
        <v>26</v>
      </c>
      <c r="E15" s="74" t="s">
        <v>26</v>
      </c>
      <c r="F15" s="74" t="s">
        <v>26</v>
      </c>
      <c r="G15" s="74" t="s">
        <v>26</v>
      </c>
      <c r="H15" s="74" t="s">
        <v>26</v>
      </c>
      <c r="I15" s="74" t="s">
        <v>26</v>
      </c>
      <c r="J15" s="35">
        <v>0.49</v>
      </c>
      <c r="K15" s="35">
        <f t="shared" si="0"/>
        <v>1.274</v>
      </c>
    </row>
    <row r="16" spans="1:11" ht="12" customHeight="1">
      <c r="A16" s="32">
        <v>1978</v>
      </c>
      <c r="B16" s="66">
        <v>221.47699999999998</v>
      </c>
      <c r="C16" s="74" t="s">
        <v>26</v>
      </c>
      <c r="D16" s="74" t="s">
        <v>26</v>
      </c>
      <c r="E16" s="74" t="s">
        <v>26</v>
      </c>
      <c r="F16" s="74" t="s">
        <v>26</v>
      </c>
      <c r="G16" s="74" t="s">
        <v>26</v>
      </c>
      <c r="H16" s="74" t="s">
        <v>26</v>
      </c>
      <c r="I16" s="74" t="s">
        <v>26</v>
      </c>
      <c r="J16" s="35">
        <v>0.43</v>
      </c>
      <c r="K16" s="35">
        <f t="shared" si="0"/>
        <v>1.118</v>
      </c>
    </row>
    <row r="17" spans="1:11" ht="12" customHeight="1">
      <c r="A17" s="32">
        <v>1979</v>
      </c>
      <c r="B17" s="66">
        <v>223.865</v>
      </c>
      <c r="C17" s="74" t="s">
        <v>26</v>
      </c>
      <c r="D17" s="74" t="s">
        <v>26</v>
      </c>
      <c r="E17" s="74" t="s">
        <v>26</v>
      </c>
      <c r="F17" s="74" t="s">
        <v>26</v>
      </c>
      <c r="G17" s="74" t="s">
        <v>26</v>
      </c>
      <c r="H17" s="74" t="s">
        <v>26</v>
      </c>
      <c r="I17" s="74" t="s">
        <v>26</v>
      </c>
      <c r="J17" s="35">
        <v>0.38</v>
      </c>
      <c r="K17" s="35">
        <f t="shared" si="0"/>
        <v>0.9880000000000001</v>
      </c>
    </row>
    <row r="18" spans="1:11" ht="12" customHeight="1">
      <c r="A18" s="32">
        <v>1980</v>
      </c>
      <c r="B18" s="66">
        <v>226.451</v>
      </c>
      <c r="C18" s="74">
        <v>259</v>
      </c>
      <c r="D18" s="74">
        <v>0.1</v>
      </c>
      <c r="E18" s="74">
        <v>76</v>
      </c>
      <c r="F18" s="110">
        <f aca="true" t="shared" si="1" ref="F18:F28">SUM(C18,D18,E18)</f>
        <v>335.1</v>
      </c>
      <c r="G18" s="74">
        <v>120.8</v>
      </c>
      <c r="H18" s="74">
        <v>114.9</v>
      </c>
      <c r="I18" s="111">
        <f aca="true" t="shared" si="2" ref="I18:I28">F18-SUM(G18,H18)</f>
        <v>99.40000000000003</v>
      </c>
      <c r="J18" s="35">
        <v>0.43</v>
      </c>
      <c r="K18" s="35">
        <f t="shared" si="0"/>
        <v>1.118</v>
      </c>
    </row>
    <row r="19" spans="1:11" ht="12" customHeight="1">
      <c r="A19" s="42">
        <v>1981</v>
      </c>
      <c r="B19" s="67">
        <v>228.937</v>
      </c>
      <c r="C19" s="75">
        <v>251</v>
      </c>
      <c r="D19" s="75">
        <v>0.2</v>
      </c>
      <c r="E19" s="75">
        <v>114.9</v>
      </c>
      <c r="F19" s="48">
        <f t="shared" si="1"/>
        <v>366.1</v>
      </c>
      <c r="G19" s="75">
        <v>128.3</v>
      </c>
      <c r="H19" s="75">
        <v>132.2</v>
      </c>
      <c r="I19" s="50">
        <f t="shared" si="2"/>
        <v>105.60000000000002</v>
      </c>
      <c r="J19" s="46">
        <v>0.46</v>
      </c>
      <c r="K19" s="46">
        <f t="shared" si="0"/>
        <v>1.1960000000000002</v>
      </c>
    </row>
    <row r="20" spans="1:11" ht="12" customHeight="1">
      <c r="A20" s="42">
        <v>1982</v>
      </c>
      <c r="B20" s="67">
        <v>231.157</v>
      </c>
      <c r="C20" s="75">
        <v>184.5</v>
      </c>
      <c r="D20" s="75">
        <v>0.8</v>
      </c>
      <c r="E20" s="75">
        <v>132.2</v>
      </c>
      <c r="F20" s="48">
        <f t="shared" si="1"/>
        <v>317.5</v>
      </c>
      <c r="G20" s="75">
        <v>116.4</v>
      </c>
      <c r="H20" s="75">
        <v>102.3</v>
      </c>
      <c r="I20" s="50">
        <f t="shared" si="2"/>
        <v>98.80000000000001</v>
      </c>
      <c r="J20" s="46">
        <v>0.42</v>
      </c>
      <c r="K20" s="46">
        <f t="shared" si="0"/>
        <v>1.092</v>
      </c>
    </row>
    <row r="21" spans="1:11" ht="12" customHeight="1">
      <c r="A21" s="42">
        <v>1983</v>
      </c>
      <c r="B21" s="67">
        <v>233.322</v>
      </c>
      <c r="C21" s="75">
        <v>225.1</v>
      </c>
      <c r="D21" s="75">
        <v>1.6</v>
      </c>
      <c r="E21" s="75">
        <v>102.3</v>
      </c>
      <c r="F21" s="48">
        <f t="shared" si="1"/>
        <v>329</v>
      </c>
      <c r="G21" s="75">
        <v>116.2</v>
      </c>
      <c r="H21" s="75">
        <v>102.9</v>
      </c>
      <c r="I21" s="50">
        <f t="shared" si="2"/>
        <v>109.89999999999998</v>
      </c>
      <c r="J21" s="46">
        <v>0.47</v>
      </c>
      <c r="K21" s="46">
        <f t="shared" si="0"/>
        <v>1.222</v>
      </c>
    </row>
    <row r="22" spans="1:11" ht="12" customHeight="1">
      <c r="A22" s="42">
        <v>1984</v>
      </c>
      <c r="B22" s="67">
        <v>235.385</v>
      </c>
      <c r="C22" s="75">
        <v>238.1</v>
      </c>
      <c r="D22" s="75">
        <v>1</v>
      </c>
      <c r="E22" s="75">
        <v>102.9</v>
      </c>
      <c r="F22" s="48">
        <f t="shared" si="1"/>
        <v>342</v>
      </c>
      <c r="G22" s="75">
        <v>103.3</v>
      </c>
      <c r="H22" s="75">
        <v>125</v>
      </c>
      <c r="I22" s="50">
        <f t="shared" si="2"/>
        <v>113.69999999999999</v>
      </c>
      <c r="J22" s="46">
        <v>0.48</v>
      </c>
      <c r="K22" s="46">
        <f t="shared" si="0"/>
        <v>1.248</v>
      </c>
    </row>
    <row r="23" spans="1:11" ht="12" customHeight="1">
      <c r="A23" s="42">
        <v>1985</v>
      </c>
      <c r="B23" s="67">
        <v>237.468</v>
      </c>
      <c r="C23" s="75">
        <v>224.5</v>
      </c>
      <c r="D23" s="75">
        <v>2.9</v>
      </c>
      <c r="E23" s="75">
        <v>125</v>
      </c>
      <c r="F23" s="48">
        <f t="shared" si="1"/>
        <v>352.4</v>
      </c>
      <c r="G23" s="75">
        <v>106.4</v>
      </c>
      <c r="H23" s="75">
        <v>128.2</v>
      </c>
      <c r="I23" s="50">
        <f t="shared" si="2"/>
        <v>117.79999999999998</v>
      </c>
      <c r="J23" s="46">
        <v>0.49</v>
      </c>
      <c r="K23" s="46">
        <f t="shared" si="0"/>
        <v>1.274</v>
      </c>
    </row>
    <row r="24" spans="1:11" ht="12" customHeight="1">
      <c r="A24" s="32">
        <v>1986</v>
      </c>
      <c r="B24" s="66">
        <v>239.638</v>
      </c>
      <c r="C24" s="74">
        <v>140.3</v>
      </c>
      <c r="D24" s="74">
        <v>3.2</v>
      </c>
      <c r="E24" s="74">
        <v>128.2</v>
      </c>
      <c r="F24" s="110">
        <f t="shared" si="1"/>
        <v>271.7</v>
      </c>
      <c r="G24" s="74">
        <v>120</v>
      </c>
      <c r="H24" s="74">
        <v>41.2</v>
      </c>
      <c r="I24" s="111">
        <f t="shared" si="2"/>
        <v>110.5</v>
      </c>
      <c r="J24" s="35">
        <v>0.46</v>
      </c>
      <c r="K24" s="35">
        <f t="shared" si="0"/>
        <v>1.1960000000000002</v>
      </c>
    </row>
    <row r="25" spans="1:11" ht="12" customHeight="1">
      <c r="A25" s="32">
        <v>1987</v>
      </c>
      <c r="B25" s="66">
        <v>241.784</v>
      </c>
      <c r="C25" s="74">
        <v>399.1</v>
      </c>
      <c r="D25" s="74">
        <v>1.1</v>
      </c>
      <c r="E25" s="74">
        <v>41.2</v>
      </c>
      <c r="F25" s="110">
        <f t="shared" si="1"/>
        <v>441.40000000000003</v>
      </c>
      <c r="G25" s="74">
        <v>130.1</v>
      </c>
      <c r="H25" s="74">
        <v>155.6</v>
      </c>
      <c r="I25" s="111">
        <f t="shared" si="2"/>
        <v>155.70000000000005</v>
      </c>
      <c r="J25" s="35">
        <v>0.64</v>
      </c>
      <c r="K25" s="35">
        <f t="shared" si="0"/>
        <v>1.6640000000000001</v>
      </c>
    </row>
    <row r="26" spans="1:11" ht="12" customHeight="1">
      <c r="A26" s="32">
        <v>1988</v>
      </c>
      <c r="B26" s="66">
        <v>243.981</v>
      </c>
      <c r="C26" s="74">
        <v>236.3</v>
      </c>
      <c r="D26" s="74">
        <v>1.1</v>
      </c>
      <c r="E26" s="74">
        <v>155.6</v>
      </c>
      <c r="F26" s="110">
        <f t="shared" si="1"/>
        <v>393</v>
      </c>
      <c r="G26" s="74">
        <v>126.4</v>
      </c>
      <c r="H26" s="74">
        <v>118</v>
      </c>
      <c r="I26" s="111">
        <f t="shared" si="2"/>
        <v>148.6</v>
      </c>
      <c r="J26" s="35">
        <v>0.6</v>
      </c>
      <c r="K26" s="35">
        <f t="shared" si="0"/>
        <v>1.56</v>
      </c>
    </row>
    <row r="27" spans="1:11" ht="12" customHeight="1">
      <c r="A27" s="32">
        <v>1989</v>
      </c>
      <c r="B27" s="66">
        <v>246.224</v>
      </c>
      <c r="C27" s="74">
        <v>388.4</v>
      </c>
      <c r="D27" s="74">
        <v>1.8</v>
      </c>
      <c r="E27" s="74">
        <v>118</v>
      </c>
      <c r="F27" s="110">
        <f t="shared" si="1"/>
        <v>508.2</v>
      </c>
      <c r="G27" s="74">
        <v>156.7</v>
      </c>
      <c r="H27" s="74">
        <v>166.5</v>
      </c>
      <c r="I27" s="111">
        <f t="shared" si="2"/>
        <v>185</v>
      </c>
      <c r="J27" s="35">
        <v>0.74</v>
      </c>
      <c r="K27" s="35">
        <f t="shared" si="0"/>
        <v>1.924</v>
      </c>
    </row>
    <row r="28" spans="1:11" ht="12" customHeight="1">
      <c r="A28" s="32">
        <v>1990</v>
      </c>
      <c r="B28" s="66">
        <v>248.659</v>
      </c>
      <c r="C28" s="74">
        <v>227.3</v>
      </c>
      <c r="D28" s="74">
        <v>1.8</v>
      </c>
      <c r="E28" s="74">
        <v>166.5</v>
      </c>
      <c r="F28" s="110">
        <f t="shared" si="1"/>
        <v>395.6</v>
      </c>
      <c r="G28" s="74">
        <v>168.9</v>
      </c>
      <c r="H28" s="74">
        <v>67.9</v>
      </c>
      <c r="I28" s="111">
        <f t="shared" si="2"/>
        <v>158.8</v>
      </c>
      <c r="J28" s="35">
        <v>0.63</v>
      </c>
      <c r="K28" s="35">
        <f t="shared" si="0"/>
        <v>1.6380000000000001</v>
      </c>
    </row>
    <row r="29" spans="1:11" ht="12" customHeight="1">
      <c r="A29" s="42">
        <v>1991</v>
      </c>
      <c r="B29" s="67">
        <v>251.889</v>
      </c>
      <c r="C29" s="47">
        <v>316.4</v>
      </c>
      <c r="D29" s="47">
        <v>1.8</v>
      </c>
      <c r="E29" s="47">
        <v>67.9308</v>
      </c>
      <c r="F29" s="48">
        <f aca="true" t="shared" si="3" ref="F29:F41">SUM(C29,D29,E29)</f>
        <v>386.1308</v>
      </c>
      <c r="G29" s="47">
        <v>155.3</v>
      </c>
      <c r="H29" s="49">
        <v>69.1047</v>
      </c>
      <c r="I29" s="50">
        <f aca="true" t="shared" si="4" ref="I29:I41">F29-SUM(G29,H29)</f>
        <v>161.72610000000003</v>
      </c>
      <c r="J29" s="46">
        <f aca="true" t="shared" si="5" ref="J29:J38">IF(I29=0,0,IF(B29=0,0,I29/B29))</f>
        <v>0.6420530471755417</v>
      </c>
      <c r="K29" s="46">
        <f t="shared" si="0"/>
        <v>1.6693379226564085</v>
      </c>
    </row>
    <row r="30" spans="1:11" ht="12" customHeight="1">
      <c r="A30" s="42">
        <v>1992</v>
      </c>
      <c r="B30" s="67">
        <v>255.214</v>
      </c>
      <c r="C30" s="47">
        <v>313.5</v>
      </c>
      <c r="D30" s="47">
        <v>5</v>
      </c>
      <c r="E30" s="47">
        <v>69.1047</v>
      </c>
      <c r="F30" s="48">
        <f t="shared" si="3"/>
        <v>387.6047</v>
      </c>
      <c r="G30" s="47">
        <v>151.5</v>
      </c>
      <c r="H30" s="49">
        <v>99.6807</v>
      </c>
      <c r="I30" s="50">
        <f t="shared" si="4"/>
        <v>136.42399999999998</v>
      </c>
      <c r="J30" s="46">
        <f t="shared" si="5"/>
        <v>0.5345474778029418</v>
      </c>
      <c r="K30" s="46">
        <f t="shared" si="0"/>
        <v>1.3898234422876485</v>
      </c>
    </row>
    <row r="31" spans="1:11" ht="12" customHeight="1">
      <c r="A31" s="42">
        <v>1993</v>
      </c>
      <c r="B31" s="67">
        <v>258.679</v>
      </c>
      <c r="C31" s="47">
        <v>187.70000000000002</v>
      </c>
      <c r="D31" s="47">
        <v>7.349</v>
      </c>
      <c r="E31" s="47">
        <v>99.6807</v>
      </c>
      <c r="F31" s="48">
        <f t="shared" si="3"/>
        <v>294.7297</v>
      </c>
      <c r="G31" s="47">
        <v>129.3</v>
      </c>
      <c r="H31" s="49">
        <v>52.09890000000001</v>
      </c>
      <c r="I31" s="50">
        <f t="shared" si="4"/>
        <v>113.33079999999995</v>
      </c>
      <c r="J31" s="46">
        <f t="shared" si="5"/>
        <v>0.43811364664313673</v>
      </c>
      <c r="K31" s="46">
        <f t="shared" si="0"/>
        <v>1.1390954812721557</v>
      </c>
    </row>
    <row r="32" spans="1:11" ht="12" customHeight="1">
      <c r="A32" s="42">
        <v>1994</v>
      </c>
      <c r="B32" s="67">
        <v>261.919</v>
      </c>
      <c r="C32" s="47">
        <v>342.46000000000004</v>
      </c>
      <c r="D32" s="47">
        <v>1.1</v>
      </c>
      <c r="E32" s="47">
        <v>52.09890000000001</v>
      </c>
      <c r="F32" s="48">
        <f t="shared" si="3"/>
        <v>395.6589000000001</v>
      </c>
      <c r="G32" s="47">
        <v>148.8</v>
      </c>
      <c r="H32" s="49">
        <v>111.41550000000001</v>
      </c>
      <c r="I32" s="50">
        <f t="shared" si="4"/>
        <v>135.44340000000005</v>
      </c>
      <c r="J32" s="46">
        <f t="shared" si="5"/>
        <v>0.5171194147809058</v>
      </c>
      <c r="K32" s="46">
        <f t="shared" si="0"/>
        <v>1.3445104784303552</v>
      </c>
    </row>
    <row r="33" spans="1:11" ht="12" customHeight="1">
      <c r="A33" s="42">
        <v>1995</v>
      </c>
      <c r="B33" s="67">
        <v>265.044</v>
      </c>
      <c r="C33" s="47">
        <v>309.516</v>
      </c>
      <c r="D33" s="47">
        <v>0.564</v>
      </c>
      <c r="E33" s="47">
        <v>111.41550000000001</v>
      </c>
      <c r="F33" s="48">
        <f t="shared" si="3"/>
        <v>421.49550000000005</v>
      </c>
      <c r="G33" s="47">
        <v>142.4</v>
      </c>
      <c r="H33" s="49">
        <v>144.8538</v>
      </c>
      <c r="I33" s="50">
        <f t="shared" si="4"/>
        <v>134.24170000000004</v>
      </c>
      <c r="J33" s="46">
        <f t="shared" si="5"/>
        <v>0.5064883566502167</v>
      </c>
      <c r="K33" s="46">
        <f t="shared" si="0"/>
        <v>1.3168697272905636</v>
      </c>
    </row>
    <row r="34" spans="1:11" ht="12" customHeight="1">
      <c r="A34" s="32">
        <v>1996</v>
      </c>
      <c r="B34" s="66">
        <v>268.151</v>
      </c>
      <c r="C34" s="36">
        <v>399.126</v>
      </c>
      <c r="D34" s="36">
        <v>1.025</v>
      </c>
      <c r="E34" s="36">
        <v>144.8538</v>
      </c>
      <c r="F34" s="37">
        <f t="shared" si="3"/>
        <v>545.0047999999999</v>
      </c>
      <c r="G34" s="36">
        <v>150.3</v>
      </c>
      <c r="H34" s="38">
        <v>215.0106</v>
      </c>
      <c r="I34" s="39">
        <f t="shared" si="4"/>
        <v>179.6941999999999</v>
      </c>
      <c r="J34" s="35">
        <f t="shared" si="5"/>
        <v>0.670123176866765</v>
      </c>
      <c r="K34" s="35">
        <f t="shared" si="0"/>
        <v>1.7423202598535892</v>
      </c>
    </row>
    <row r="35" spans="1:11" ht="12" customHeight="1">
      <c r="A35" s="32">
        <v>1997</v>
      </c>
      <c r="B35" s="66">
        <v>271.36</v>
      </c>
      <c r="C35" s="36">
        <v>370.054</v>
      </c>
      <c r="D35" s="40">
        <v>0.441</v>
      </c>
      <c r="E35" s="40">
        <v>215.0106</v>
      </c>
      <c r="F35" s="37">
        <f t="shared" si="3"/>
        <v>585.5056</v>
      </c>
      <c r="G35" s="40">
        <v>160.846</v>
      </c>
      <c r="H35" s="41">
        <v>281.552</v>
      </c>
      <c r="I35" s="39">
        <f t="shared" si="4"/>
        <v>143.10759999999993</v>
      </c>
      <c r="J35" s="35">
        <f t="shared" si="5"/>
        <v>0.5273717570754715</v>
      </c>
      <c r="K35" s="35">
        <f t="shared" si="0"/>
        <v>1.3711665683962257</v>
      </c>
    </row>
    <row r="36" spans="1:11" ht="12" customHeight="1">
      <c r="A36" s="32">
        <v>1998</v>
      </c>
      <c r="B36" s="66">
        <v>274.626</v>
      </c>
      <c r="C36" s="36">
        <v>151.54000000000002</v>
      </c>
      <c r="D36" s="36">
        <v>1.407129</v>
      </c>
      <c r="E36" s="36">
        <v>281.552</v>
      </c>
      <c r="F36" s="37">
        <f t="shared" si="3"/>
        <v>434.49912900000004</v>
      </c>
      <c r="G36" s="36">
        <v>164.132</v>
      </c>
      <c r="H36" s="38">
        <v>119.8894</v>
      </c>
      <c r="I36" s="39">
        <f t="shared" si="4"/>
        <v>150.47772900000007</v>
      </c>
      <c r="J36" s="35">
        <f t="shared" si="5"/>
        <v>0.5479369360512117</v>
      </c>
      <c r="K36" s="35">
        <f t="shared" si="0"/>
        <v>1.4246360337331505</v>
      </c>
    </row>
    <row r="37" spans="1:11" ht="12" customHeight="1">
      <c r="A37" s="32">
        <v>1999</v>
      </c>
      <c r="B37" s="66">
        <v>277.79</v>
      </c>
      <c r="C37" s="36">
        <v>286.926</v>
      </c>
      <c r="D37" s="36">
        <v>1.0346119999999999</v>
      </c>
      <c r="E37" s="36">
        <v>119.8894</v>
      </c>
      <c r="F37" s="37">
        <f t="shared" si="3"/>
        <v>407.850012</v>
      </c>
      <c r="G37" s="36">
        <v>151.468</v>
      </c>
      <c r="H37" s="38">
        <v>145.70010000000002</v>
      </c>
      <c r="I37" s="39">
        <f t="shared" si="4"/>
        <v>110.68191200000001</v>
      </c>
      <c r="J37" s="35">
        <f t="shared" si="5"/>
        <v>0.3984373519565139</v>
      </c>
      <c r="K37" s="35">
        <f t="shared" si="0"/>
        <v>1.0359371150869363</v>
      </c>
    </row>
    <row r="38" spans="1:11" ht="12" customHeight="1">
      <c r="A38" s="32">
        <v>2000</v>
      </c>
      <c r="B38" s="66">
        <v>280.976</v>
      </c>
      <c r="C38" s="36">
        <v>363.17400000000004</v>
      </c>
      <c r="D38" s="36">
        <v>1.0434959999999998</v>
      </c>
      <c r="E38" s="36">
        <v>145.70010000000002</v>
      </c>
      <c r="F38" s="37">
        <f t="shared" si="3"/>
        <v>509.91759600000006</v>
      </c>
      <c r="G38" s="36">
        <v>162.516</v>
      </c>
      <c r="H38" s="38">
        <v>216.692</v>
      </c>
      <c r="I38" s="39">
        <f t="shared" si="4"/>
        <v>130.7095960000001</v>
      </c>
      <c r="J38" s="35">
        <f t="shared" si="5"/>
        <v>0.46519843687717133</v>
      </c>
      <c r="K38" s="35">
        <f t="shared" si="0"/>
        <v>1.2095159358806455</v>
      </c>
    </row>
    <row r="39" spans="1:11" ht="12" customHeight="1">
      <c r="A39" s="42">
        <v>2001</v>
      </c>
      <c r="B39" s="67">
        <v>283.920402</v>
      </c>
      <c r="C39" s="47">
        <v>227.496</v>
      </c>
      <c r="D39" s="47">
        <v>1.850682</v>
      </c>
      <c r="E39" s="47">
        <v>216.692</v>
      </c>
      <c r="F39" s="48">
        <f t="shared" si="3"/>
        <v>446.038682</v>
      </c>
      <c r="G39" s="47">
        <v>154.52</v>
      </c>
      <c r="H39" s="49">
        <v>162.426</v>
      </c>
      <c r="I39" s="50">
        <f t="shared" si="4"/>
        <v>129.09268199999997</v>
      </c>
      <c r="J39" s="46">
        <f aca="true" t="shared" si="6" ref="J39:J44">IF(I39=0,0,IF(B39=0,0,I39/B39))</f>
        <v>0.4546791322167822</v>
      </c>
      <c r="K39" s="46">
        <f t="shared" si="0"/>
        <v>1.1821657437636337</v>
      </c>
    </row>
    <row r="40" spans="1:11" ht="12" customHeight="1">
      <c r="A40" s="42">
        <v>2002</v>
      </c>
      <c r="B40" s="67">
        <v>286.78756</v>
      </c>
      <c r="C40" s="47">
        <v>289.09000000000003</v>
      </c>
      <c r="D40" s="47">
        <v>1.628965</v>
      </c>
      <c r="E40" s="47">
        <v>162.426</v>
      </c>
      <c r="F40" s="48">
        <f t="shared" si="3"/>
        <v>453.144965</v>
      </c>
      <c r="G40" s="47">
        <v>134.29</v>
      </c>
      <c r="H40" s="49">
        <v>165.154</v>
      </c>
      <c r="I40" s="50">
        <f t="shared" si="4"/>
        <v>153.70096500000005</v>
      </c>
      <c r="J40" s="46">
        <f t="shared" si="6"/>
        <v>0.5359401398024379</v>
      </c>
      <c r="K40" s="46">
        <f t="shared" si="0"/>
        <v>1.3934443634863387</v>
      </c>
    </row>
    <row r="41" spans="1:11" ht="12" customHeight="1">
      <c r="A41" s="42">
        <v>2003</v>
      </c>
      <c r="B41" s="67">
        <v>289.517581</v>
      </c>
      <c r="C41" s="47">
        <v>291.69249448459493</v>
      </c>
      <c r="D41" s="47">
        <v>1.1256590000000002</v>
      </c>
      <c r="E41" s="47">
        <v>165.154</v>
      </c>
      <c r="F41" s="48">
        <f t="shared" si="3"/>
        <v>457.9721534845949</v>
      </c>
      <c r="G41" s="47">
        <v>173.324</v>
      </c>
      <c r="H41" s="49">
        <v>156.418</v>
      </c>
      <c r="I41" s="50">
        <f t="shared" si="4"/>
        <v>128.2301534845949</v>
      </c>
      <c r="J41" s="46">
        <f t="shared" si="6"/>
        <v>0.4429097294944409</v>
      </c>
      <c r="K41" s="46">
        <f t="shared" si="0"/>
        <v>1.1515652966855463</v>
      </c>
    </row>
    <row r="42" spans="1:11" ht="12" customHeight="1">
      <c r="A42" s="42">
        <v>2004</v>
      </c>
      <c r="B42" s="67">
        <v>292.19189</v>
      </c>
      <c r="C42" s="47">
        <v>76.69864282997338</v>
      </c>
      <c r="D42" s="47">
        <v>19.130387000000002</v>
      </c>
      <c r="E42" s="47">
        <v>156.418</v>
      </c>
      <c r="F42" s="48">
        <f aca="true" t="shared" si="7" ref="F42:F47">SUM(C42,D42,E42)</f>
        <v>252.24702982997337</v>
      </c>
      <c r="G42" s="47">
        <v>92.774</v>
      </c>
      <c r="H42" s="49">
        <v>53.958</v>
      </c>
      <c r="I42" s="50">
        <f aca="true" t="shared" si="8" ref="I42:I47">F42-SUM(G42,H42)</f>
        <v>105.51502982997337</v>
      </c>
      <c r="J42" s="46">
        <f t="shared" si="6"/>
        <v>0.36111553209082353</v>
      </c>
      <c r="K42" s="46">
        <f t="shared" si="0"/>
        <v>0.9389003834361412</v>
      </c>
    </row>
    <row r="43" spans="1:11" ht="12" customHeight="1">
      <c r="A43" s="42">
        <v>2005</v>
      </c>
      <c r="B43" s="67">
        <v>294.914085</v>
      </c>
      <c r="C43" s="47">
        <v>158.98719703309243</v>
      </c>
      <c r="D43" s="47">
        <v>16.479801</v>
      </c>
      <c r="E43" s="47">
        <v>53.958</v>
      </c>
      <c r="F43" s="48">
        <f t="shared" si="7"/>
        <v>229.42499803309244</v>
      </c>
      <c r="G43" s="47">
        <v>85.798</v>
      </c>
      <c r="H43" s="49">
        <v>39.516</v>
      </c>
      <c r="I43" s="50">
        <f t="shared" si="8"/>
        <v>104.11099803309244</v>
      </c>
      <c r="J43" s="46">
        <f t="shared" si="6"/>
        <v>0.3530214504101845</v>
      </c>
      <c r="K43" s="46">
        <f t="shared" si="0"/>
        <v>0.9178557710664798</v>
      </c>
    </row>
    <row r="44" spans="1:11" ht="12" customHeight="1">
      <c r="A44" s="32">
        <v>2006</v>
      </c>
      <c r="B44" s="66">
        <v>297.646557</v>
      </c>
      <c r="C44" s="36">
        <v>351.66036820083684</v>
      </c>
      <c r="D44" s="36">
        <v>3.4477309999999997</v>
      </c>
      <c r="E44" s="36">
        <v>39.516</v>
      </c>
      <c r="F44" s="37">
        <f t="shared" si="7"/>
        <v>394.62409920083684</v>
      </c>
      <c r="G44" s="36">
        <v>136.072</v>
      </c>
      <c r="H44" s="38">
        <v>169.23</v>
      </c>
      <c r="I44" s="39">
        <f t="shared" si="8"/>
        <v>89.32209920083682</v>
      </c>
      <c r="J44" s="35">
        <f t="shared" si="6"/>
        <v>0.3000945151226353</v>
      </c>
      <c r="K44" s="35">
        <f t="shared" si="0"/>
        <v>0.7802457393188518</v>
      </c>
    </row>
    <row r="45" spans="1:11" ht="12" customHeight="1">
      <c r="A45" s="32">
        <v>2007</v>
      </c>
      <c r="B45" s="66">
        <v>300.574481</v>
      </c>
      <c r="C45" s="36">
        <v>116.93250323316849</v>
      </c>
      <c r="D45" s="36">
        <v>1.6358319999999997</v>
      </c>
      <c r="E45" s="36">
        <v>169.23</v>
      </c>
      <c r="F45" s="37">
        <f t="shared" si="7"/>
        <v>287.7983352331685</v>
      </c>
      <c r="G45" s="36">
        <v>132.964</v>
      </c>
      <c r="H45" s="38">
        <v>66.778</v>
      </c>
      <c r="I45" s="39">
        <f t="shared" si="8"/>
        <v>88.05633523316845</v>
      </c>
      <c r="J45" s="35">
        <f aca="true" t="shared" si="9" ref="J45:J50">IF(I45=0,0,IF(B45=0,0,I45/B45))</f>
        <v>0.2929601173732658</v>
      </c>
      <c r="K45" s="35">
        <f t="shared" si="0"/>
        <v>0.7616963051704911</v>
      </c>
    </row>
    <row r="46" spans="1:11" ht="12" customHeight="1">
      <c r="A46" s="32">
        <v>2008</v>
      </c>
      <c r="B46" s="66">
        <v>303.506469</v>
      </c>
      <c r="C46" s="36">
        <v>232.7543602130088</v>
      </c>
      <c r="D46" s="36">
        <v>7.406661</v>
      </c>
      <c r="E46" s="36">
        <v>66.778</v>
      </c>
      <c r="F46" s="37">
        <f t="shared" si="7"/>
        <v>306.9390212130088</v>
      </c>
      <c r="G46" s="36">
        <v>110.746</v>
      </c>
      <c r="H46" s="38">
        <v>108.084</v>
      </c>
      <c r="I46" s="39">
        <f t="shared" si="8"/>
        <v>88.10902121300882</v>
      </c>
      <c r="J46" s="35">
        <f t="shared" si="9"/>
        <v>0.29030360210545897</v>
      </c>
      <c r="K46" s="35">
        <f aca="true" t="shared" si="10" ref="K46:K51">J46*2.6</f>
        <v>0.7547893654741934</v>
      </c>
    </row>
    <row r="47" spans="1:11" ht="12" customHeight="1">
      <c r="A47" s="32">
        <v>2009</v>
      </c>
      <c r="B47" s="66">
        <v>306.207719</v>
      </c>
      <c r="C47" s="36">
        <v>304.11733054393306</v>
      </c>
      <c r="D47" s="36">
        <v>2.820578</v>
      </c>
      <c r="E47" s="36">
        <v>108.084</v>
      </c>
      <c r="F47" s="37">
        <f t="shared" si="7"/>
        <v>415.0219085439331</v>
      </c>
      <c r="G47" s="36">
        <v>123.374</v>
      </c>
      <c r="H47" s="38">
        <v>193.888</v>
      </c>
      <c r="I47" s="39">
        <f t="shared" si="8"/>
        <v>97.75990854393308</v>
      </c>
      <c r="J47" s="35">
        <f t="shared" si="9"/>
        <v>0.31926010507897445</v>
      </c>
      <c r="K47" s="35">
        <f t="shared" si="10"/>
        <v>0.8300762732053336</v>
      </c>
    </row>
    <row r="48" spans="1:11" ht="12" customHeight="1">
      <c r="A48" s="32">
        <v>2010</v>
      </c>
      <c r="B48" s="66">
        <v>308.833264</v>
      </c>
      <c r="C48" s="36">
        <v>230.61618067706354</v>
      </c>
      <c r="D48" s="36">
        <v>1.1761410000000003</v>
      </c>
      <c r="E48" s="36">
        <v>193.888</v>
      </c>
      <c r="F48" s="37">
        <f aca="true" t="shared" si="11" ref="F48:F57">SUM(C48,D48,E48)</f>
        <v>425.68032167706355</v>
      </c>
      <c r="G48" s="36">
        <v>151.291778</v>
      </c>
      <c r="H48" s="38">
        <v>169.688</v>
      </c>
      <c r="I48" s="39">
        <f aca="true" t="shared" si="12" ref="I48:I53">F48-SUM(G48,H48)</f>
        <v>104.70054367706354</v>
      </c>
      <c r="J48" s="35">
        <f t="shared" si="9"/>
        <v>0.3390196454908547</v>
      </c>
      <c r="K48" s="35">
        <f t="shared" si="10"/>
        <v>0.8814510782762223</v>
      </c>
    </row>
    <row r="49" spans="1:11" ht="12" customHeight="1">
      <c r="A49" s="79">
        <v>2011</v>
      </c>
      <c r="B49" s="80">
        <v>310.946962</v>
      </c>
      <c r="C49" s="81">
        <v>248.96741080258653</v>
      </c>
      <c r="D49" s="81">
        <v>1.185384</v>
      </c>
      <c r="E49" s="81">
        <v>169.688</v>
      </c>
      <c r="F49" s="82">
        <f t="shared" si="11"/>
        <v>419.8407948025865</v>
      </c>
      <c r="G49" s="81">
        <v>149.83882200000002</v>
      </c>
      <c r="H49" s="83">
        <v>144.952</v>
      </c>
      <c r="I49" s="84">
        <f t="shared" si="12"/>
        <v>125.04997280258647</v>
      </c>
      <c r="J49" s="85">
        <f t="shared" si="9"/>
        <v>0.40215852889595516</v>
      </c>
      <c r="K49" s="85">
        <f t="shared" si="10"/>
        <v>1.0456121751294833</v>
      </c>
    </row>
    <row r="50" spans="1:11" s="78" customFormat="1" ht="12" customHeight="1">
      <c r="A50" s="79">
        <v>2012</v>
      </c>
      <c r="B50" s="80">
        <v>313.149997</v>
      </c>
      <c r="C50" s="81">
        <v>259.14784344734187</v>
      </c>
      <c r="D50" s="81">
        <v>1.99435915</v>
      </c>
      <c r="E50" s="81">
        <v>144.952</v>
      </c>
      <c r="F50" s="82">
        <f t="shared" si="11"/>
        <v>406.09420259734185</v>
      </c>
      <c r="G50" s="81">
        <v>156.08657188</v>
      </c>
      <c r="H50" s="83">
        <v>143.776</v>
      </c>
      <c r="I50" s="84">
        <f t="shared" si="12"/>
        <v>106.23163071734183</v>
      </c>
      <c r="J50" s="85">
        <f t="shared" si="9"/>
        <v>0.33923561148027676</v>
      </c>
      <c r="K50" s="85">
        <f t="shared" si="10"/>
        <v>0.8820125898487196</v>
      </c>
    </row>
    <row r="51" spans="1:11" s="99" customFormat="1" ht="12" customHeight="1">
      <c r="A51" s="79">
        <v>2013</v>
      </c>
      <c r="B51" s="80">
        <v>315.335976</v>
      </c>
      <c r="C51" s="81">
        <v>151.13223049081293</v>
      </c>
      <c r="D51" s="81">
        <v>13.630320249999999</v>
      </c>
      <c r="E51" s="81">
        <v>143.776</v>
      </c>
      <c r="F51" s="82">
        <f t="shared" si="11"/>
        <v>308.538550740813</v>
      </c>
      <c r="G51" s="81">
        <v>111.85749374000001</v>
      </c>
      <c r="H51" s="83">
        <v>72.5844</v>
      </c>
      <c r="I51" s="84">
        <f t="shared" si="12"/>
        <v>124.09665700081297</v>
      </c>
      <c r="J51" s="85">
        <f aca="true" t="shared" si="13" ref="J51:J57">IF(I51=0,0,IF(B51=0,0,I51/B51))</f>
        <v>0.3935378974989297</v>
      </c>
      <c r="K51" s="85">
        <f t="shared" si="10"/>
        <v>1.0231985334972173</v>
      </c>
    </row>
    <row r="52" spans="1:11" s="99" customFormat="1" ht="12" customHeight="1">
      <c r="A52" s="79">
        <v>2014</v>
      </c>
      <c r="B52" s="80">
        <v>317.519206</v>
      </c>
      <c r="C52" s="81">
        <v>208.74342136683632</v>
      </c>
      <c r="D52" s="81">
        <v>19.1541616</v>
      </c>
      <c r="E52" s="81">
        <v>72.5844</v>
      </c>
      <c r="F52" s="82">
        <f t="shared" si="11"/>
        <v>300.4819829668363</v>
      </c>
      <c r="G52" s="81">
        <v>104.98539374</v>
      </c>
      <c r="H52" s="83">
        <v>101.241</v>
      </c>
      <c r="I52" s="84">
        <f t="shared" si="12"/>
        <v>94.25558922683632</v>
      </c>
      <c r="J52" s="85">
        <f t="shared" si="13"/>
        <v>0.296850040708518</v>
      </c>
      <c r="K52" s="85">
        <f aca="true" t="shared" si="14" ref="K52:K57">J52*2.6</f>
        <v>0.7718101058421468</v>
      </c>
    </row>
    <row r="53" spans="1:11" s="99" customFormat="1" ht="12" customHeight="1">
      <c r="A53" s="79">
        <v>2015</v>
      </c>
      <c r="B53" s="80">
        <v>319.83219</v>
      </c>
      <c r="C53" s="81">
        <v>212.2084231030783</v>
      </c>
      <c r="D53" s="81">
        <v>32.066103520000006</v>
      </c>
      <c r="E53" s="81">
        <v>101.241</v>
      </c>
      <c r="F53" s="82">
        <f t="shared" si="11"/>
        <v>345.5155266230783</v>
      </c>
      <c r="G53" s="81">
        <v>86.37286811999999</v>
      </c>
      <c r="H53" s="83">
        <v>154.056</v>
      </c>
      <c r="I53" s="84">
        <f t="shared" si="12"/>
        <v>105.0866585030783</v>
      </c>
      <c r="J53" s="85">
        <f t="shared" si="13"/>
        <v>0.3285681109930751</v>
      </c>
      <c r="K53" s="85">
        <f t="shared" si="14"/>
        <v>0.8542770885819952</v>
      </c>
    </row>
    <row r="54" spans="1:11" s="99" customFormat="1" ht="12" customHeight="1">
      <c r="A54" s="124">
        <v>2016</v>
      </c>
      <c r="B54" s="125">
        <v>322.114094</v>
      </c>
      <c r="C54" s="126">
        <v>105.2749944407346</v>
      </c>
      <c r="D54" s="126">
        <v>50.04134351</v>
      </c>
      <c r="E54" s="126">
        <v>154.056</v>
      </c>
      <c r="F54" s="116">
        <f t="shared" si="11"/>
        <v>309.3723379507346</v>
      </c>
      <c r="G54" s="126">
        <v>74.84050146</v>
      </c>
      <c r="H54" s="127">
        <v>107.5788</v>
      </c>
      <c r="I54" s="117">
        <f>F54-SUM(G54,H54)</f>
        <v>126.95303649073463</v>
      </c>
      <c r="J54" s="118">
        <f t="shared" si="13"/>
        <v>0.39412443868641966</v>
      </c>
      <c r="K54" s="118">
        <f t="shared" si="14"/>
        <v>1.024723540584691</v>
      </c>
    </row>
    <row r="55" spans="1:11" s="99" customFormat="1" ht="12" customHeight="1">
      <c r="A55" s="124">
        <v>2017</v>
      </c>
      <c r="B55" s="125">
        <v>324.296746</v>
      </c>
      <c r="C55" s="126">
        <v>204.36824355261837</v>
      </c>
      <c r="D55" s="126">
        <v>15.236618849444</v>
      </c>
      <c r="E55" s="126">
        <v>107.5788</v>
      </c>
      <c r="F55" s="116">
        <f t="shared" si="11"/>
        <v>327.1836624020624</v>
      </c>
      <c r="G55" s="126">
        <v>81.18191365</v>
      </c>
      <c r="H55" s="127">
        <v>165.2133</v>
      </c>
      <c r="I55" s="117">
        <f>F55-SUM(G55,H55)</f>
        <v>80.78844875206238</v>
      </c>
      <c r="J55" s="118">
        <f t="shared" si="13"/>
        <v>0.24911890035449935</v>
      </c>
      <c r="K55" s="118">
        <f t="shared" si="14"/>
        <v>0.6477091409216983</v>
      </c>
    </row>
    <row r="56" spans="1:11" s="99" customFormat="1" ht="12" customHeight="1">
      <c r="A56" s="124">
        <v>2018</v>
      </c>
      <c r="B56" s="125">
        <v>326.163263</v>
      </c>
      <c r="C56" s="126">
        <v>167.95507692045717</v>
      </c>
      <c r="D56" s="126">
        <v>15.155651903802001</v>
      </c>
      <c r="E56" s="154">
        <v>165.2133</v>
      </c>
      <c r="F56" s="116">
        <f t="shared" si="11"/>
        <v>348.3240288242592</v>
      </c>
      <c r="G56" s="126">
        <v>72.58367621496402</v>
      </c>
      <c r="H56" s="155">
        <v>166.846</v>
      </c>
      <c r="I56" s="117">
        <f>F56-SUM(G56,H56)</f>
        <v>108.89435260929517</v>
      </c>
      <c r="J56" s="118">
        <f t="shared" si="13"/>
        <v>0.333864554848089</v>
      </c>
      <c r="K56" s="118">
        <f t="shared" si="14"/>
        <v>0.8680478426050315</v>
      </c>
    </row>
    <row r="57" spans="1:11" s="99" customFormat="1" ht="12" customHeight="1" thickBot="1">
      <c r="A57" s="113">
        <v>2019</v>
      </c>
      <c r="B57" s="114">
        <v>327.776541</v>
      </c>
      <c r="C57" s="139">
        <v>168.339</v>
      </c>
      <c r="D57" s="115">
        <v>3.5648230676940003</v>
      </c>
      <c r="E57" s="139">
        <v>166.846</v>
      </c>
      <c r="F57" s="128">
        <f t="shared" si="11"/>
        <v>338.749823067694</v>
      </c>
      <c r="G57" s="115">
        <v>69.20636726215801</v>
      </c>
      <c r="H57" s="140">
        <v>170.888</v>
      </c>
      <c r="I57" s="129">
        <f>F57-SUM(G57,H57)</f>
        <v>98.65545580553601</v>
      </c>
      <c r="J57" s="130">
        <f t="shared" si="13"/>
        <v>0.3009838822038701</v>
      </c>
      <c r="K57" s="130">
        <f t="shared" si="14"/>
        <v>0.7825580937300624</v>
      </c>
    </row>
    <row r="58" spans="1:11" ht="12" customHeight="1" thickTop="1">
      <c r="A58" s="207" t="s">
        <v>30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9"/>
    </row>
    <row r="59" spans="1:11" ht="12" customHeight="1">
      <c r="A59" s="210"/>
      <c r="B59" s="211"/>
      <c r="C59" s="211"/>
      <c r="D59" s="211"/>
      <c r="E59" s="211"/>
      <c r="F59" s="211"/>
      <c r="G59" s="211"/>
      <c r="H59" s="211"/>
      <c r="I59" s="211"/>
      <c r="J59" s="211"/>
      <c r="K59" s="212"/>
    </row>
    <row r="60" spans="1:11" ht="12" customHeight="1">
      <c r="A60" s="198" t="s">
        <v>45</v>
      </c>
      <c r="B60" s="199"/>
      <c r="C60" s="199"/>
      <c r="D60" s="199"/>
      <c r="E60" s="199"/>
      <c r="F60" s="199"/>
      <c r="G60" s="199"/>
      <c r="H60" s="199"/>
      <c r="I60" s="199"/>
      <c r="J60" s="199"/>
      <c r="K60" s="200"/>
    </row>
    <row r="61" spans="1:11" s="99" customFormat="1" ht="12" customHeight="1">
      <c r="A61" s="201"/>
      <c r="B61" s="202"/>
      <c r="C61" s="202"/>
      <c r="D61" s="202"/>
      <c r="E61" s="202"/>
      <c r="F61" s="202"/>
      <c r="G61" s="202"/>
      <c r="H61" s="202"/>
      <c r="I61" s="202"/>
      <c r="J61" s="202"/>
      <c r="K61" s="203"/>
    </row>
    <row r="62" spans="1:11" ht="12" customHeight="1">
      <c r="A62" s="210"/>
      <c r="B62" s="211"/>
      <c r="C62" s="211"/>
      <c r="D62" s="211"/>
      <c r="E62" s="211"/>
      <c r="F62" s="211"/>
      <c r="G62" s="211"/>
      <c r="H62" s="211"/>
      <c r="I62" s="211"/>
      <c r="J62" s="211"/>
      <c r="K62" s="212"/>
    </row>
    <row r="63" spans="1:11" ht="12" customHeight="1">
      <c r="A63" s="204" t="s">
        <v>59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6"/>
    </row>
  </sheetData>
  <sheetProtection/>
  <mergeCells count="21">
    <mergeCell ref="B2:B6"/>
    <mergeCell ref="J5:J6"/>
    <mergeCell ref="G2:H2"/>
    <mergeCell ref="C7:I7"/>
    <mergeCell ref="I2:K3"/>
    <mergeCell ref="D3:D6"/>
    <mergeCell ref="J1:K1"/>
    <mergeCell ref="H3:H6"/>
    <mergeCell ref="A1:I1"/>
    <mergeCell ref="F3:F6"/>
    <mergeCell ref="A2:A6"/>
    <mergeCell ref="G3:G6"/>
    <mergeCell ref="C3:C6"/>
    <mergeCell ref="J7:K7"/>
    <mergeCell ref="I4:I6"/>
    <mergeCell ref="A60:K61"/>
    <mergeCell ref="A63:K63"/>
    <mergeCell ref="A58:K58"/>
    <mergeCell ref="A59:K59"/>
    <mergeCell ref="A62:K62"/>
    <mergeCell ref="E3:E6"/>
  </mergeCells>
  <printOptions horizontalCentered="1"/>
  <pageMargins left="0.75" right="0.75" top="0.699305555555556" bottom="0.449305556" header="0" footer="0"/>
  <pageSetup fitToHeight="1" fitToWidth="1" horizontalDpi="300" verticalDpi="3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T63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12.7109375" defaultRowHeight="12" customHeight="1"/>
  <cols>
    <col min="1" max="2" width="12.7109375" style="10" customWidth="1"/>
    <col min="3" max="7" width="12.7109375" style="13" customWidth="1"/>
    <col min="8" max="8" width="12.7109375" style="14" customWidth="1"/>
    <col min="9" max="9" width="12.7109375" style="23" customWidth="1"/>
    <col min="10" max="11" width="12.7109375" style="15" customWidth="1"/>
    <col min="12" max="16384" width="12.7109375" style="21" customWidth="1"/>
  </cols>
  <sheetData>
    <row r="1" spans="1:11" s="61" customFormat="1" ht="12" customHeight="1" thickBot="1">
      <c r="A1" s="227" t="s">
        <v>43</v>
      </c>
      <c r="B1" s="227"/>
      <c r="C1" s="227"/>
      <c r="D1" s="227"/>
      <c r="E1" s="227"/>
      <c r="F1" s="227"/>
      <c r="G1" s="227"/>
      <c r="H1" s="227"/>
      <c r="I1" s="227"/>
      <c r="J1" s="189" t="s">
        <v>9</v>
      </c>
      <c r="K1" s="189"/>
    </row>
    <row r="2" spans="1:11" ht="12" customHeight="1" thickTop="1">
      <c r="A2" s="228" t="s">
        <v>25</v>
      </c>
      <c r="B2" s="229" t="s">
        <v>51</v>
      </c>
      <c r="C2" s="232" t="s">
        <v>0</v>
      </c>
      <c r="D2" s="233"/>
      <c r="E2" s="234"/>
      <c r="F2" s="112" t="s">
        <v>41</v>
      </c>
      <c r="G2" s="220" t="s">
        <v>54</v>
      </c>
      <c r="H2" s="221"/>
      <c r="I2" s="222"/>
      <c r="J2" s="248" t="s">
        <v>15</v>
      </c>
      <c r="K2" s="249"/>
    </row>
    <row r="3" spans="1:11" ht="12" customHeight="1">
      <c r="A3" s="184"/>
      <c r="B3" s="230"/>
      <c r="C3" s="196" t="s">
        <v>52</v>
      </c>
      <c r="D3" s="196" t="s">
        <v>1</v>
      </c>
      <c r="E3" s="196" t="s">
        <v>53</v>
      </c>
      <c r="F3" s="242" t="s">
        <v>55</v>
      </c>
      <c r="G3" s="223"/>
      <c r="H3" s="224"/>
      <c r="I3" s="225"/>
      <c r="J3" s="250"/>
      <c r="K3" s="245"/>
    </row>
    <row r="4" spans="1:11" ht="12" customHeight="1">
      <c r="A4" s="184"/>
      <c r="B4" s="230"/>
      <c r="C4" s="194"/>
      <c r="D4" s="194"/>
      <c r="E4" s="194"/>
      <c r="F4" s="194"/>
      <c r="G4" s="213" t="s">
        <v>2</v>
      </c>
      <c r="H4" s="12" t="s">
        <v>21</v>
      </c>
      <c r="I4" s="31"/>
      <c r="J4" s="239" t="s">
        <v>13</v>
      </c>
      <c r="K4" s="243" t="s">
        <v>14</v>
      </c>
    </row>
    <row r="5" spans="1:11" ht="12" customHeight="1">
      <c r="A5" s="184"/>
      <c r="B5" s="230"/>
      <c r="C5" s="194"/>
      <c r="D5" s="194"/>
      <c r="E5" s="194"/>
      <c r="F5" s="194"/>
      <c r="G5" s="194"/>
      <c r="H5" s="246" t="s">
        <v>10</v>
      </c>
      <c r="I5" s="214" t="s">
        <v>11</v>
      </c>
      <c r="J5" s="240"/>
      <c r="K5" s="244"/>
    </row>
    <row r="6" spans="1:11" ht="12" customHeight="1">
      <c r="A6" s="185"/>
      <c r="B6" s="231"/>
      <c r="C6" s="195"/>
      <c r="D6" s="195"/>
      <c r="E6" s="195"/>
      <c r="F6" s="195"/>
      <c r="G6" s="195"/>
      <c r="H6" s="247"/>
      <c r="I6" s="215"/>
      <c r="J6" s="241"/>
      <c r="K6" s="245"/>
    </row>
    <row r="7" spans="1:254" ht="12" customHeight="1">
      <c r="A7" s="86"/>
      <c r="B7" s="88" t="s">
        <v>27</v>
      </c>
      <c r="C7" s="218" t="s">
        <v>31</v>
      </c>
      <c r="D7" s="218"/>
      <c r="E7" s="218"/>
      <c r="F7" s="218"/>
      <c r="G7" s="218"/>
      <c r="H7" s="197" t="s">
        <v>29</v>
      </c>
      <c r="I7" s="197"/>
      <c r="J7" s="89"/>
      <c r="K7" s="89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</row>
    <row r="8" spans="1:11" ht="12" customHeight="1">
      <c r="A8" s="32">
        <v>1970</v>
      </c>
      <c r="B8" s="66">
        <v>203.849</v>
      </c>
      <c r="C8" s="36">
        <v>392.72166400000015</v>
      </c>
      <c r="D8" s="37">
        <v>1.8</v>
      </c>
      <c r="E8" s="37">
        <f aca="true" t="shared" si="0" ref="E8:E38">C8+D8</f>
        <v>394.52166400000016</v>
      </c>
      <c r="F8" s="37">
        <v>136.72719199999997</v>
      </c>
      <c r="G8" s="37">
        <f>E8-F8</f>
        <v>257.79447200000016</v>
      </c>
      <c r="H8" s="39">
        <f aca="true" t="shared" si="1" ref="H8:H32">IF(G8=0,0,IF(B8=0,0,G8/B8))</f>
        <v>1.2646344696319343</v>
      </c>
      <c r="I8" s="39">
        <f aca="true" t="shared" si="2" ref="I8:I43">H8*J8*K8</f>
        <v>5.807759596773758</v>
      </c>
      <c r="J8" s="51">
        <v>4.24832684824903</v>
      </c>
      <c r="K8" s="52">
        <v>1.081</v>
      </c>
    </row>
    <row r="9" spans="1:11" ht="12" customHeight="1">
      <c r="A9" s="42">
        <v>1971</v>
      </c>
      <c r="B9" s="67">
        <v>206.46599999999998</v>
      </c>
      <c r="C9" s="47">
        <v>425.44694800000013</v>
      </c>
      <c r="D9" s="48">
        <v>6.8</v>
      </c>
      <c r="E9" s="48">
        <f t="shared" si="0"/>
        <v>432.24694800000015</v>
      </c>
      <c r="F9" s="48">
        <v>152.322629</v>
      </c>
      <c r="G9" s="48">
        <f aca="true" t="shared" si="3" ref="G9:G38">E9-F9</f>
        <v>279.92431900000014</v>
      </c>
      <c r="H9" s="50">
        <f t="shared" si="1"/>
        <v>1.3557889386145912</v>
      </c>
      <c r="I9" s="50">
        <f t="shared" si="2"/>
        <v>6.690476385122355</v>
      </c>
      <c r="J9" s="56">
        <v>4.59816225165563</v>
      </c>
      <c r="K9" s="57">
        <v>1.0732</v>
      </c>
    </row>
    <row r="10" spans="1:11" ht="12" customHeight="1">
      <c r="A10" s="42">
        <v>1972</v>
      </c>
      <c r="B10" s="67">
        <v>208.917</v>
      </c>
      <c r="C10" s="47">
        <v>239.05069000000003</v>
      </c>
      <c r="D10" s="48">
        <v>14.5</v>
      </c>
      <c r="E10" s="48">
        <f t="shared" si="0"/>
        <v>253.55069000000003</v>
      </c>
      <c r="F10" s="48">
        <v>51.83496</v>
      </c>
      <c r="G10" s="48">
        <f t="shared" si="3"/>
        <v>201.71573000000004</v>
      </c>
      <c r="H10" s="50">
        <f t="shared" si="1"/>
        <v>0.9655304738245334</v>
      </c>
      <c r="I10" s="50">
        <f t="shared" si="2"/>
        <v>4.2642559582071655</v>
      </c>
      <c r="J10" s="56">
        <v>4.15083673469388</v>
      </c>
      <c r="K10" s="57">
        <v>1.064</v>
      </c>
    </row>
    <row r="11" spans="1:11" ht="12" customHeight="1">
      <c r="A11" s="42">
        <v>1973</v>
      </c>
      <c r="B11" s="67">
        <v>210.985</v>
      </c>
      <c r="C11" s="47">
        <v>370.6425320000001</v>
      </c>
      <c r="D11" s="48">
        <v>4.4</v>
      </c>
      <c r="E11" s="48">
        <f t="shared" si="0"/>
        <v>375.04253200000005</v>
      </c>
      <c r="F11" s="48">
        <v>96.28180900000001</v>
      </c>
      <c r="G11" s="48">
        <f t="shared" si="3"/>
        <v>278.76072300000004</v>
      </c>
      <c r="H11" s="50">
        <f t="shared" si="1"/>
        <v>1.3212347939426974</v>
      </c>
      <c r="I11" s="50">
        <f t="shared" si="2"/>
        <v>6.363162889752547</v>
      </c>
      <c r="J11" s="56">
        <v>4.31625089777352</v>
      </c>
      <c r="K11" s="57">
        <v>1.1158</v>
      </c>
    </row>
    <row r="12" spans="1:11" ht="12" customHeight="1">
      <c r="A12" s="42">
        <v>1974</v>
      </c>
      <c r="B12" s="67">
        <v>212.932</v>
      </c>
      <c r="C12" s="47">
        <v>403.250284</v>
      </c>
      <c r="D12" s="48">
        <v>0.5</v>
      </c>
      <c r="E12" s="48">
        <f t="shared" si="0"/>
        <v>403.750284</v>
      </c>
      <c r="F12" s="48">
        <v>105.746461</v>
      </c>
      <c r="G12" s="48">
        <f t="shared" si="3"/>
        <v>298.003823</v>
      </c>
      <c r="H12" s="50">
        <f t="shared" si="1"/>
        <v>1.3995257781827064</v>
      </c>
      <c r="I12" s="50">
        <f t="shared" si="2"/>
        <v>6.4224451966442535</v>
      </c>
      <c r="J12" s="56">
        <v>4.22794849023091</v>
      </c>
      <c r="K12" s="57">
        <v>1.0854</v>
      </c>
    </row>
    <row r="13" spans="1:254" ht="12" customHeight="1">
      <c r="A13" s="42">
        <v>1975</v>
      </c>
      <c r="B13" s="67">
        <v>214.931</v>
      </c>
      <c r="C13" s="47">
        <v>416.550018</v>
      </c>
      <c r="D13" s="48">
        <v>0.6</v>
      </c>
      <c r="E13" s="48">
        <f t="shared" si="0"/>
        <v>417.15001800000005</v>
      </c>
      <c r="F13" s="48">
        <v>136.554454</v>
      </c>
      <c r="G13" s="48">
        <f t="shared" si="3"/>
        <v>280.5955640000001</v>
      </c>
      <c r="H13" s="50">
        <f t="shared" si="1"/>
        <v>1.3055146256240378</v>
      </c>
      <c r="I13" s="50">
        <f t="shared" si="2"/>
        <v>6.380880021425683</v>
      </c>
      <c r="J13" s="56">
        <v>4.41520849128127</v>
      </c>
      <c r="K13" s="46">
        <v>1.107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252" ht="12" customHeight="1">
      <c r="A14" s="32">
        <v>1976</v>
      </c>
      <c r="B14" s="66">
        <v>217.095</v>
      </c>
      <c r="C14" s="36">
        <v>343.202216</v>
      </c>
      <c r="D14" s="37">
        <v>27</v>
      </c>
      <c r="E14" s="37">
        <f t="shared" si="0"/>
        <v>370.202216</v>
      </c>
      <c r="F14" s="37">
        <v>90.5342</v>
      </c>
      <c r="G14" s="37">
        <f t="shared" si="3"/>
        <v>279.668016</v>
      </c>
      <c r="H14" s="39">
        <f t="shared" si="1"/>
        <v>1.2882287293581152</v>
      </c>
      <c r="I14" s="39">
        <f t="shared" si="2"/>
        <v>9.716174413448817</v>
      </c>
      <c r="J14" s="51">
        <v>6.73838495575221</v>
      </c>
      <c r="K14" s="35">
        <v>1.1193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</row>
    <row r="15" spans="1:252" ht="12" customHeight="1">
      <c r="A15" s="32">
        <v>1977</v>
      </c>
      <c r="B15" s="66">
        <v>219.179</v>
      </c>
      <c r="C15" s="36">
        <v>387.66447200000005</v>
      </c>
      <c r="D15" s="37">
        <v>3.3</v>
      </c>
      <c r="E15" s="37">
        <f t="shared" si="0"/>
        <v>390.96447200000006</v>
      </c>
      <c r="F15" s="37">
        <v>113.57525199999998</v>
      </c>
      <c r="G15" s="37">
        <f t="shared" si="3"/>
        <v>277.3892200000001</v>
      </c>
      <c r="H15" s="39">
        <f t="shared" si="1"/>
        <v>1.2655830166211182</v>
      </c>
      <c r="I15" s="39">
        <f t="shared" si="2"/>
        <v>6.2918708742430045</v>
      </c>
      <c r="J15" s="51">
        <v>4.5555939524838</v>
      </c>
      <c r="K15" s="35">
        <v>1.0913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</row>
    <row r="16" spans="1:252" ht="12" customHeight="1">
      <c r="A16" s="32">
        <v>1978</v>
      </c>
      <c r="B16" s="66">
        <v>221.47699999999998</v>
      </c>
      <c r="C16" s="36">
        <v>265.41944800000005</v>
      </c>
      <c r="D16" s="37">
        <v>32.4</v>
      </c>
      <c r="E16" s="37">
        <f t="shared" si="0"/>
        <v>297.819448</v>
      </c>
      <c r="F16" s="37">
        <v>51.443</v>
      </c>
      <c r="G16" s="37">
        <f t="shared" si="3"/>
        <v>246.37644800000004</v>
      </c>
      <c r="H16" s="39">
        <f t="shared" si="1"/>
        <v>1.1124245316669454</v>
      </c>
      <c r="I16" s="39">
        <f t="shared" si="2"/>
        <v>5.311542444027464</v>
      </c>
      <c r="J16" s="51">
        <v>4.40068578553616</v>
      </c>
      <c r="K16" s="35">
        <v>1.085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</row>
    <row r="17" spans="1:252" ht="12" customHeight="1">
      <c r="A17" s="32">
        <v>1979</v>
      </c>
      <c r="B17" s="66">
        <v>223.865</v>
      </c>
      <c r="C17" s="36">
        <v>438.405714</v>
      </c>
      <c r="D17" s="37">
        <v>4.5</v>
      </c>
      <c r="E17" s="37">
        <f t="shared" si="0"/>
        <v>442.905714</v>
      </c>
      <c r="F17" s="37">
        <v>145.639</v>
      </c>
      <c r="G17" s="37">
        <f t="shared" si="3"/>
        <v>297.266714</v>
      </c>
      <c r="H17" s="39">
        <f t="shared" si="1"/>
        <v>1.3278838317736135</v>
      </c>
      <c r="I17" s="39">
        <f t="shared" si="2"/>
        <v>6.768845775928631</v>
      </c>
      <c r="J17" s="51">
        <v>4.59065951742627</v>
      </c>
      <c r="K17" s="35">
        <v>1.1104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</row>
    <row r="18" spans="1:254" ht="12" customHeight="1">
      <c r="A18" s="32">
        <v>1980</v>
      </c>
      <c r="B18" s="66">
        <v>226.451</v>
      </c>
      <c r="C18" s="36">
        <v>481.11504300000007</v>
      </c>
      <c r="D18" s="73" t="s">
        <v>26</v>
      </c>
      <c r="E18" s="37">
        <f>C18</f>
        <v>481.11504300000007</v>
      </c>
      <c r="F18" s="37">
        <v>145.955</v>
      </c>
      <c r="G18" s="37">
        <f t="shared" si="3"/>
        <v>335.1600430000001</v>
      </c>
      <c r="H18" s="39">
        <f t="shared" si="1"/>
        <v>1.4800554777854815</v>
      </c>
      <c r="I18" s="39">
        <f t="shared" si="2"/>
        <v>8.544933333517097</v>
      </c>
      <c r="J18" s="51">
        <v>5.21675900277008</v>
      </c>
      <c r="K18" s="35">
        <v>1.1067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</row>
    <row r="19" spans="1:252" ht="12" customHeight="1">
      <c r="A19" s="42">
        <v>1981</v>
      </c>
      <c r="B19" s="67">
        <v>228.937</v>
      </c>
      <c r="C19" s="47">
        <v>481.35248600000006</v>
      </c>
      <c r="D19" s="48">
        <v>1.1</v>
      </c>
      <c r="E19" s="48">
        <f t="shared" si="0"/>
        <v>482.4524860000001</v>
      </c>
      <c r="F19" s="48">
        <v>131.125</v>
      </c>
      <c r="G19" s="48">
        <f t="shared" si="3"/>
        <v>351.3274860000001</v>
      </c>
      <c r="H19" s="50">
        <f t="shared" si="1"/>
        <v>1.534603345025051</v>
      </c>
      <c r="I19" s="50">
        <f t="shared" si="2"/>
        <v>6.598519376548604</v>
      </c>
      <c r="J19" s="56">
        <v>3.99983329860388</v>
      </c>
      <c r="K19" s="46">
        <v>1.075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</row>
    <row r="20" spans="1:252" ht="12" customHeight="1">
      <c r="A20" s="42">
        <v>1982</v>
      </c>
      <c r="B20" s="67">
        <v>231.157</v>
      </c>
      <c r="C20" s="47">
        <v>465.897325</v>
      </c>
      <c r="D20" s="48">
        <v>10.8</v>
      </c>
      <c r="E20" s="48">
        <f t="shared" si="0"/>
        <v>476.69732500000003</v>
      </c>
      <c r="F20" s="48">
        <v>122.325</v>
      </c>
      <c r="G20" s="48">
        <f t="shared" si="3"/>
        <v>354.37232500000005</v>
      </c>
      <c r="H20" s="50">
        <f t="shared" si="1"/>
        <v>1.5330373944981117</v>
      </c>
      <c r="I20" s="50">
        <f t="shared" si="2"/>
        <v>8.809973353159124</v>
      </c>
      <c r="J20" s="56">
        <v>5.2400327689787</v>
      </c>
      <c r="K20" s="46">
        <v>1.0967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</row>
    <row r="21" spans="1:252" ht="12" customHeight="1">
      <c r="A21" s="42">
        <v>1983</v>
      </c>
      <c r="B21" s="67">
        <v>233.322</v>
      </c>
      <c r="C21" s="47">
        <v>482.8506029999999</v>
      </c>
      <c r="D21" s="48">
        <v>6.5</v>
      </c>
      <c r="E21" s="48">
        <f t="shared" si="0"/>
        <v>489.3506029999999</v>
      </c>
      <c r="F21" s="48">
        <v>117.158</v>
      </c>
      <c r="G21" s="48">
        <f t="shared" si="3"/>
        <v>372.1926029999999</v>
      </c>
      <c r="H21" s="50">
        <f t="shared" si="1"/>
        <v>1.5951886363051915</v>
      </c>
      <c r="I21" s="50">
        <f t="shared" si="2"/>
        <v>7.864964517796187</v>
      </c>
      <c r="J21" s="56">
        <v>4.47935779816514</v>
      </c>
      <c r="K21" s="46">
        <v>1.1007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</row>
    <row r="22" spans="1:252" ht="12" customHeight="1">
      <c r="A22" s="42">
        <v>1984</v>
      </c>
      <c r="B22" s="67">
        <v>235.385</v>
      </c>
      <c r="C22" s="47">
        <v>587.2938899999999</v>
      </c>
      <c r="D22" s="48">
        <v>1.5</v>
      </c>
      <c r="E22" s="48">
        <f t="shared" si="0"/>
        <v>588.7938899999999</v>
      </c>
      <c r="F22" s="48">
        <v>137.269</v>
      </c>
      <c r="G22" s="48">
        <f t="shared" si="3"/>
        <v>451.5248899999999</v>
      </c>
      <c r="H22" s="50">
        <f t="shared" si="1"/>
        <v>1.9182398623531658</v>
      </c>
      <c r="I22" s="50">
        <f t="shared" si="2"/>
        <v>8.754989884008387</v>
      </c>
      <c r="J22" s="56">
        <v>4.15671641791045</v>
      </c>
      <c r="K22" s="46">
        <v>1.098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</row>
    <row r="23" spans="1:254" ht="12" customHeight="1">
      <c r="A23" s="42">
        <v>1985</v>
      </c>
      <c r="B23" s="67">
        <v>237.468</v>
      </c>
      <c r="C23" s="47">
        <v>619.155201</v>
      </c>
      <c r="D23" s="48">
        <v>7.472</v>
      </c>
      <c r="E23" s="48">
        <f t="shared" si="0"/>
        <v>626.627201</v>
      </c>
      <c r="F23" s="48">
        <v>166.349</v>
      </c>
      <c r="G23" s="48">
        <f t="shared" si="3"/>
        <v>460.278201</v>
      </c>
      <c r="H23" s="50">
        <f t="shared" si="1"/>
        <v>1.9382746348981759</v>
      </c>
      <c r="I23" s="50">
        <f t="shared" si="2"/>
        <v>9.460366025841658</v>
      </c>
      <c r="J23" s="56">
        <v>4.49969406674907</v>
      </c>
      <c r="K23" s="46">
        <v>1.0847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252" ht="12" customHeight="1">
      <c r="A24" s="32">
        <v>1986</v>
      </c>
      <c r="B24" s="66">
        <v>239.638</v>
      </c>
      <c r="C24" s="36">
        <v>615.295249</v>
      </c>
      <c r="D24" s="37">
        <v>12.314</v>
      </c>
      <c r="E24" s="37">
        <f t="shared" si="0"/>
        <v>627.609249</v>
      </c>
      <c r="F24" s="37">
        <v>185.625</v>
      </c>
      <c r="G24" s="37">
        <f t="shared" si="3"/>
        <v>441.984249</v>
      </c>
      <c r="H24" s="39">
        <f t="shared" si="1"/>
        <v>1.844382981830928</v>
      </c>
      <c r="I24" s="39">
        <f t="shared" si="2"/>
        <v>8.395691993870376</v>
      </c>
      <c r="J24" s="51">
        <v>4.26100616808019</v>
      </c>
      <c r="K24" s="35">
        <v>1.0683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</row>
    <row r="25" spans="1:252" ht="12" customHeight="1">
      <c r="A25" s="32">
        <v>1987</v>
      </c>
      <c r="B25" s="66">
        <v>241.784</v>
      </c>
      <c r="C25" s="36">
        <v>666.254105</v>
      </c>
      <c r="D25" s="37">
        <v>17.786</v>
      </c>
      <c r="E25" s="37">
        <f t="shared" si="0"/>
        <v>684.040105</v>
      </c>
      <c r="F25" s="37">
        <v>225.321</v>
      </c>
      <c r="G25" s="37">
        <f t="shared" si="3"/>
        <v>458.719105</v>
      </c>
      <c r="H25" s="39">
        <f t="shared" si="1"/>
        <v>1.8972268843265063</v>
      </c>
      <c r="I25" s="39">
        <f t="shared" si="2"/>
        <v>8.097428848019597</v>
      </c>
      <c r="J25" s="51">
        <v>4.02</v>
      </c>
      <c r="K25" s="35">
        <v>1.0617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</row>
    <row r="26" spans="1:252" ht="12" customHeight="1">
      <c r="A26" s="32">
        <v>1988</v>
      </c>
      <c r="B26" s="66">
        <v>243.981</v>
      </c>
      <c r="C26" s="36">
        <v>711.5434697999999</v>
      </c>
      <c r="D26" s="37">
        <v>21.764</v>
      </c>
      <c r="E26" s="37">
        <f t="shared" si="0"/>
        <v>733.3074697999999</v>
      </c>
      <c r="F26" s="37">
        <v>222.558</v>
      </c>
      <c r="G26" s="37">
        <f t="shared" si="3"/>
        <v>510.74946979999993</v>
      </c>
      <c r="H26" s="39">
        <f t="shared" si="1"/>
        <v>2.0933985425094574</v>
      </c>
      <c r="I26" s="39">
        <f t="shared" si="2"/>
        <v>10.949558757769482</v>
      </c>
      <c r="J26" s="51">
        <v>4.99</v>
      </c>
      <c r="K26" s="35">
        <v>1.0482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</row>
    <row r="27" spans="1:252" ht="12" customHeight="1">
      <c r="A27" s="32">
        <v>1989</v>
      </c>
      <c r="B27" s="66">
        <v>246.224</v>
      </c>
      <c r="C27" s="36">
        <v>687.2268400000002</v>
      </c>
      <c r="D27" s="37">
        <v>23.736</v>
      </c>
      <c r="E27" s="37">
        <f t="shared" si="0"/>
        <v>710.9628400000001</v>
      </c>
      <c r="F27" s="37">
        <v>233.228</v>
      </c>
      <c r="G27" s="37">
        <f t="shared" si="3"/>
        <v>477.73484000000013</v>
      </c>
      <c r="H27" s="39">
        <f t="shared" si="1"/>
        <v>1.9402448177269485</v>
      </c>
      <c r="I27" s="39">
        <f t="shared" si="2"/>
        <v>8.90704307984275</v>
      </c>
      <c r="J27" s="51">
        <v>4.3</v>
      </c>
      <c r="K27" s="35">
        <v>1.0676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</row>
    <row r="28" spans="1:254" ht="12" customHeight="1">
      <c r="A28" s="32">
        <v>1990</v>
      </c>
      <c r="B28" s="66">
        <v>248.659</v>
      </c>
      <c r="C28" s="36">
        <v>722.9914990000001</v>
      </c>
      <c r="D28" s="36">
        <v>23.384</v>
      </c>
      <c r="E28" s="37">
        <f t="shared" si="0"/>
        <v>746.3754990000001</v>
      </c>
      <c r="F28" s="37">
        <v>294.547</v>
      </c>
      <c r="G28" s="37">
        <f t="shared" si="3"/>
        <v>451.8284990000001</v>
      </c>
      <c r="H28" s="39">
        <f t="shared" si="1"/>
        <v>1.8170607096465445</v>
      </c>
      <c r="I28" s="39">
        <f t="shared" si="2"/>
        <v>8.449986441711905</v>
      </c>
      <c r="J28" s="51">
        <v>4.4</v>
      </c>
      <c r="K28" s="35">
        <v>1.0569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pans="1:252" ht="12" customHeight="1">
      <c r="A29" s="42">
        <v>1991</v>
      </c>
      <c r="B29" s="67">
        <v>251.889</v>
      </c>
      <c r="C29" s="47">
        <v>712.48962</v>
      </c>
      <c r="D29" s="47">
        <v>18.092</v>
      </c>
      <c r="E29" s="48">
        <f t="shared" si="0"/>
        <v>730.5816199999999</v>
      </c>
      <c r="F29" s="47">
        <v>279.271</v>
      </c>
      <c r="G29" s="48">
        <f t="shared" si="3"/>
        <v>451.3106199999999</v>
      </c>
      <c r="H29" s="50">
        <f t="shared" si="1"/>
        <v>1.791704361841922</v>
      </c>
      <c r="I29" s="50">
        <f t="shared" si="2"/>
        <v>8.587984805250167</v>
      </c>
      <c r="J29" s="56">
        <v>4.53</v>
      </c>
      <c r="K29" s="46">
        <v>1.0581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</row>
    <row r="30" spans="1:252" ht="12" customHeight="1">
      <c r="A30" s="42">
        <v>1992</v>
      </c>
      <c r="B30" s="67">
        <v>255.214</v>
      </c>
      <c r="C30" s="47">
        <v>678.5091</v>
      </c>
      <c r="D30" s="47">
        <v>14.771</v>
      </c>
      <c r="E30" s="48">
        <f t="shared" si="0"/>
        <v>693.2801</v>
      </c>
      <c r="F30" s="47">
        <v>277.536</v>
      </c>
      <c r="G30" s="48">
        <f t="shared" si="3"/>
        <v>415.74409999999995</v>
      </c>
      <c r="H30" s="50">
        <f t="shared" si="1"/>
        <v>1.6290019356304903</v>
      </c>
      <c r="I30" s="50">
        <f t="shared" si="2"/>
        <v>6.929122633397853</v>
      </c>
      <c r="J30" s="56">
        <v>4</v>
      </c>
      <c r="K30" s="46">
        <v>1.0634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</row>
    <row r="31" spans="1:252" ht="12" customHeight="1">
      <c r="A31" s="42">
        <v>1993</v>
      </c>
      <c r="B31" s="67">
        <v>258.679</v>
      </c>
      <c r="C31" s="47">
        <v>743.3855076000001</v>
      </c>
      <c r="D31" s="47">
        <v>15.33</v>
      </c>
      <c r="E31" s="48">
        <f t="shared" si="0"/>
        <v>758.7155076000001</v>
      </c>
      <c r="F31" s="47">
        <v>275.81</v>
      </c>
      <c r="G31" s="48">
        <f t="shared" si="3"/>
        <v>482.90550760000013</v>
      </c>
      <c r="H31" s="50">
        <f t="shared" si="1"/>
        <v>1.8668137251187773</v>
      </c>
      <c r="I31" s="50">
        <f t="shared" si="2"/>
        <v>8.569944431628269</v>
      </c>
      <c r="J31" s="56">
        <v>4.3</v>
      </c>
      <c r="K31" s="46">
        <v>1.0676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</row>
    <row r="32" spans="1:252" ht="12" customHeight="1">
      <c r="A32" s="42">
        <v>1994</v>
      </c>
      <c r="B32" s="67">
        <v>261.919</v>
      </c>
      <c r="C32" s="47">
        <v>697.6645614</v>
      </c>
      <c r="D32" s="47">
        <v>22.371</v>
      </c>
      <c r="E32" s="48">
        <f t="shared" si="0"/>
        <v>720.0355614</v>
      </c>
      <c r="F32" s="47">
        <v>266.475</v>
      </c>
      <c r="G32" s="48">
        <f t="shared" si="3"/>
        <v>453.5605614</v>
      </c>
      <c r="H32" s="50">
        <f t="shared" si="1"/>
        <v>1.7316825484214586</v>
      </c>
      <c r="I32" s="50">
        <f t="shared" si="2"/>
        <v>8.23363101297951</v>
      </c>
      <c r="J32" s="56">
        <v>4.5</v>
      </c>
      <c r="K32" s="46">
        <v>1.0566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</row>
    <row r="33" spans="1:254" ht="12" customHeight="1">
      <c r="A33" s="42">
        <v>1995</v>
      </c>
      <c r="B33" s="67">
        <v>265.044</v>
      </c>
      <c r="C33" s="47">
        <v>678.5508044</v>
      </c>
      <c r="D33" s="47">
        <v>26.515</v>
      </c>
      <c r="E33" s="48">
        <f t="shared" si="0"/>
        <v>705.0658043999999</v>
      </c>
      <c r="F33" s="47">
        <v>261.522</v>
      </c>
      <c r="G33" s="48">
        <f t="shared" si="3"/>
        <v>443.54380439999994</v>
      </c>
      <c r="H33" s="50">
        <f aca="true" t="shared" si="4" ref="H33:H38">IF(G33=0,0,IF(B33=0,0,G33/B33))</f>
        <v>1.6734723457237288</v>
      </c>
      <c r="I33" s="50">
        <f t="shared" si="2"/>
        <v>8.939689270856158</v>
      </c>
      <c r="J33" s="56">
        <v>5</v>
      </c>
      <c r="K33" s="46">
        <v>1.0684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</row>
    <row r="34" spans="1:252" ht="12" customHeight="1">
      <c r="A34" s="32">
        <v>1996</v>
      </c>
      <c r="B34" s="66">
        <v>268.151</v>
      </c>
      <c r="C34" s="36">
        <v>659.6307468000001</v>
      </c>
      <c r="D34" s="36">
        <v>25.959</v>
      </c>
      <c r="E34" s="37">
        <f t="shared" si="0"/>
        <v>685.5897468000001</v>
      </c>
      <c r="F34" s="36">
        <v>259.74</v>
      </c>
      <c r="G34" s="37">
        <f t="shared" si="3"/>
        <v>425.84974680000005</v>
      </c>
      <c r="H34" s="39">
        <f t="shared" si="4"/>
        <v>1.5880968066499845</v>
      </c>
      <c r="I34" s="39">
        <f t="shared" si="2"/>
        <v>7.09421900692228</v>
      </c>
      <c r="J34" s="51">
        <v>4.2</v>
      </c>
      <c r="K34" s="35">
        <v>1.0636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</row>
    <row r="35" spans="1:252" ht="12" customHeight="1">
      <c r="A35" s="32">
        <v>1997</v>
      </c>
      <c r="B35" s="66">
        <v>271.36</v>
      </c>
      <c r="C35" s="36">
        <v>674.7252284</v>
      </c>
      <c r="D35" s="40">
        <v>24.665</v>
      </c>
      <c r="E35" s="37">
        <f t="shared" si="0"/>
        <v>699.3902284</v>
      </c>
      <c r="F35" s="40">
        <v>265.909</v>
      </c>
      <c r="G35" s="37">
        <f t="shared" si="3"/>
        <v>433.48122839999996</v>
      </c>
      <c r="H35" s="39">
        <f t="shared" si="4"/>
        <v>1.597439668337264</v>
      </c>
      <c r="I35" s="39">
        <f t="shared" si="2"/>
        <v>7.011889539381346</v>
      </c>
      <c r="J35" s="51">
        <v>4.15</v>
      </c>
      <c r="K35" s="35">
        <v>1.0577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</row>
    <row r="36" spans="1:252" ht="12" customHeight="1">
      <c r="A36" s="32">
        <v>1998</v>
      </c>
      <c r="B36" s="66">
        <v>274.626</v>
      </c>
      <c r="C36" s="36">
        <v>640.3455442000001</v>
      </c>
      <c r="D36" s="36">
        <v>54.562332000000005</v>
      </c>
      <c r="E36" s="37">
        <f t="shared" si="0"/>
        <v>694.9078762</v>
      </c>
      <c r="F36" s="36">
        <v>244.02514700000003</v>
      </c>
      <c r="G36" s="37">
        <f t="shared" si="3"/>
        <v>450.88272919999997</v>
      </c>
      <c r="H36" s="39">
        <f t="shared" si="4"/>
        <v>1.6418064174550115</v>
      </c>
      <c r="I36" s="39">
        <f t="shared" si="2"/>
        <v>8.219605320603467</v>
      </c>
      <c r="J36" s="51">
        <v>4.7</v>
      </c>
      <c r="K36" s="35">
        <v>1.0652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</row>
    <row r="37" spans="1:252" ht="12" customHeight="1">
      <c r="A37" s="32">
        <v>1999</v>
      </c>
      <c r="B37" s="66">
        <v>277.79</v>
      </c>
      <c r="C37" s="36">
        <v>579.912971</v>
      </c>
      <c r="D37" s="36">
        <v>38.15682700000001</v>
      </c>
      <c r="E37" s="37">
        <f t="shared" si="0"/>
        <v>618.069798</v>
      </c>
      <c r="F37" s="36">
        <v>175.02863200000002</v>
      </c>
      <c r="G37" s="37">
        <f t="shared" si="3"/>
        <v>443.041166</v>
      </c>
      <c r="H37" s="39">
        <f t="shared" si="4"/>
        <v>1.5948780229669892</v>
      </c>
      <c r="I37" s="39">
        <f t="shared" si="2"/>
        <v>7.040368939220604</v>
      </c>
      <c r="J37" s="51">
        <v>4.17</v>
      </c>
      <c r="K37" s="35">
        <v>1.0586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</row>
    <row r="38" spans="1:252" ht="12" customHeight="1">
      <c r="A38" s="32">
        <v>2000</v>
      </c>
      <c r="B38" s="66">
        <v>280.976</v>
      </c>
      <c r="C38" s="36">
        <v>643.238</v>
      </c>
      <c r="D38" s="36">
        <v>26.229239</v>
      </c>
      <c r="E38" s="37">
        <f t="shared" si="0"/>
        <v>669.4672390000001</v>
      </c>
      <c r="F38" s="36">
        <v>241.23217600000004</v>
      </c>
      <c r="G38" s="37">
        <f t="shared" si="3"/>
        <v>428.235063</v>
      </c>
      <c r="H38" s="39">
        <f t="shared" si="4"/>
        <v>1.524098367832128</v>
      </c>
      <c r="I38" s="39">
        <f t="shared" si="2"/>
        <v>7.16563839816645</v>
      </c>
      <c r="J38" s="51">
        <v>4.43</v>
      </c>
      <c r="K38" s="35">
        <v>1.0613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</row>
    <row r="39" spans="1:252" ht="12" customHeight="1">
      <c r="A39" s="42">
        <v>2001</v>
      </c>
      <c r="B39" s="67">
        <v>283.920402</v>
      </c>
      <c r="C39" s="43">
        <v>637.71</v>
      </c>
      <c r="D39" s="43">
        <v>33.716969000000006</v>
      </c>
      <c r="E39" s="44">
        <f aca="true" t="shared" si="5" ref="E39:E44">C39+D39</f>
        <v>671.4269690000001</v>
      </c>
      <c r="F39" s="43">
        <v>250.26840900000002</v>
      </c>
      <c r="G39" s="44">
        <f aca="true" t="shared" si="6" ref="G39:G44">E39-F39</f>
        <v>421.1585600000001</v>
      </c>
      <c r="H39" s="45">
        <f aca="true" t="shared" si="7" ref="H39:H44">IF(G39=0,0,IF(B39=0,0,G39/B39))</f>
        <v>1.4833684266197962</v>
      </c>
      <c r="I39" s="45">
        <f t="shared" si="2"/>
        <v>6.541958851920758</v>
      </c>
      <c r="J39" s="58">
        <v>4.15</v>
      </c>
      <c r="K39" s="58">
        <v>1.0627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</row>
    <row r="40" spans="1:252" ht="12" customHeight="1">
      <c r="A40" s="42">
        <v>2002</v>
      </c>
      <c r="B40" s="67">
        <v>286.78756</v>
      </c>
      <c r="C40" s="43">
        <v>667.082</v>
      </c>
      <c r="D40" s="43">
        <v>32.333409</v>
      </c>
      <c r="E40" s="44">
        <f t="shared" si="5"/>
        <v>699.415409</v>
      </c>
      <c r="F40" s="43">
        <v>255.51197399999998</v>
      </c>
      <c r="G40" s="44">
        <f t="shared" si="6"/>
        <v>443.90343499999994</v>
      </c>
      <c r="H40" s="45">
        <f t="shared" si="7"/>
        <v>1.5478475949235733</v>
      </c>
      <c r="I40" s="45">
        <f t="shared" si="2"/>
        <v>7.078384443965246</v>
      </c>
      <c r="J40" s="58">
        <v>4.3</v>
      </c>
      <c r="K40" s="58">
        <v>1.0635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</row>
    <row r="41" spans="1:252" ht="12" customHeight="1">
      <c r="A41" s="42">
        <v>2003</v>
      </c>
      <c r="B41" s="67">
        <v>289.517581</v>
      </c>
      <c r="C41" s="43">
        <v>640.6</v>
      </c>
      <c r="D41" s="43">
        <v>22.939142</v>
      </c>
      <c r="E41" s="44">
        <f t="shared" si="5"/>
        <v>663.539142</v>
      </c>
      <c r="F41" s="43">
        <v>264.311582</v>
      </c>
      <c r="G41" s="44">
        <f t="shared" si="6"/>
        <v>399.22756</v>
      </c>
      <c r="H41" s="45">
        <f t="shared" si="7"/>
        <v>1.3789406454041904</v>
      </c>
      <c r="I41" s="45">
        <f t="shared" si="2"/>
        <v>6.612224477928613</v>
      </c>
      <c r="J41" s="58">
        <v>4.54</v>
      </c>
      <c r="K41" s="58">
        <v>1.0562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</row>
    <row r="42" spans="1:252" ht="12" customHeight="1">
      <c r="A42" s="42">
        <v>2004</v>
      </c>
      <c r="B42" s="67">
        <v>292.19189</v>
      </c>
      <c r="C42" s="43">
        <v>651.546</v>
      </c>
      <c r="D42" s="43">
        <v>44.34036199999999</v>
      </c>
      <c r="E42" s="44">
        <f t="shared" si="5"/>
        <v>695.8863620000001</v>
      </c>
      <c r="F42" s="43">
        <v>251.12300099999996</v>
      </c>
      <c r="G42" s="44">
        <f t="shared" si="6"/>
        <v>444.76336100000015</v>
      </c>
      <c r="H42" s="45">
        <f t="shared" si="7"/>
        <v>1.5221618950478062</v>
      </c>
      <c r="I42" s="45">
        <f t="shared" si="2"/>
        <v>6.413537815070229</v>
      </c>
      <c r="J42" s="58">
        <v>3.99</v>
      </c>
      <c r="K42" s="58">
        <v>1.056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</row>
    <row r="43" spans="1:252" ht="12" customHeight="1">
      <c r="A43" s="42">
        <v>2005</v>
      </c>
      <c r="B43" s="67">
        <v>294.914085</v>
      </c>
      <c r="C43" s="43">
        <v>623.252</v>
      </c>
      <c r="D43" s="43">
        <v>47.663153</v>
      </c>
      <c r="E43" s="44">
        <f t="shared" si="5"/>
        <v>670.9151529999999</v>
      </c>
      <c r="F43" s="59">
        <v>241.451209</v>
      </c>
      <c r="G43" s="44">
        <f t="shared" si="6"/>
        <v>429.4639439999999</v>
      </c>
      <c r="H43" s="45">
        <f t="shared" si="7"/>
        <v>1.4562340893280832</v>
      </c>
      <c r="I43" s="45">
        <f t="shared" si="2"/>
        <v>7.0255722392815505</v>
      </c>
      <c r="J43" s="58">
        <v>4.6</v>
      </c>
      <c r="K43" s="58">
        <v>1.0488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</row>
    <row r="44" spans="1:252" ht="12" customHeight="1">
      <c r="A44" s="32">
        <v>2006</v>
      </c>
      <c r="B44" s="66">
        <v>297.646557</v>
      </c>
      <c r="C44" s="55">
        <v>636.334</v>
      </c>
      <c r="D44" s="54">
        <v>63.63960800000001</v>
      </c>
      <c r="E44" s="33">
        <f t="shared" si="5"/>
        <v>699.973608</v>
      </c>
      <c r="F44" s="54">
        <v>247.40149499999998</v>
      </c>
      <c r="G44" s="33">
        <f t="shared" si="6"/>
        <v>452.57211300000006</v>
      </c>
      <c r="H44" s="34">
        <f t="shared" si="7"/>
        <v>1.520501757391402</v>
      </c>
      <c r="I44" s="34">
        <f aca="true" t="shared" si="8" ref="I44:I51">H44*J44*K44</f>
        <v>7.502794281707281</v>
      </c>
      <c r="J44" s="53">
        <v>4.6</v>
      </c>
      <c r="K44" s="53">
        <v>1.0727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</row>
    <row r="45" spans="1:252" ht="12" customHeight="1">
      <c r="A45" s="32">
        <v>2007</v>
      </c>
      <c r="B45" s="66">
        <v>300.574481</v>
      </c>
      <c r="C45" s="54">
        <v>731.302</v>
      </c>
      <c r="D45" s="54">
        <v>47.680899000000004</v>
      </c>
      <c r="E45" s="33">
        <f aca="true" t="shared" si="9" ref="E45:E55">C45+D45</f>
        <v>778.982899</v>
      </c>
      <c r="F45" s="54">
        <v>335.94796900000006</v>
      </c>
      <c r="G45" s="33">
        <f aca="true" t="shared" si="10" ref="G45:G50">E45-F45</f>
        <v>443.0349299999999</v>
      </c>
      <c r="H45" s="34">
        <f aca="true" t="shared" si="11" ref="H45:H50">IF(G45=0,0,IF(B45=0,0,G45/B45))</f>
        <v>1.4739605588805789</v>
      </c>
      <c r="I45" s="34">
        <f t="shared" si="8"/>
        <v>6.8709408432497625</v>
      </c>
      <c r="J45" s="53">
        <v>4.5</v>
      </c>
      <c r="K45" s="53">
        <v>1.0359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</row>
    <row r="46" spans="1:252" ht="12" customHeight="1">
      <c r="A46" s="32">
        <v>2008</v>
      </c>
      <c r="B46" s="66">
        <v>303.506469</v>
      </c>
      <c r="C46" s="54">
        <v>694.392</v>
      </c>
      <c r="D46" s="54">
        <v>42.540957</v>
      </c>
      <c r="E46" s="33">
        <f t="shared" si="9"/>
        <v>736.9329570000001</v>
      </c>
      <c r="F46" s="54">
        <v>318.11548</v>
      </c>
      <c r="G46" s="33">
        <f t="shared" si="10"/>
        <v>418.8174770000001</v>
      </c>
      <c r="H46" s="34">
        <f t="shared" si="11"/>
        <v>1.379929325328483</v>
      </c>
      <c r="I46" s="34">
        <f t="shared" si="8"/>
        <v>6.911790004705306</v>
      </c>
      <c r="J46" s="53">
        <v>4.8</v>
      </c>
      <c r="K46" s="53">
        <v>1.0435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</row>
    <row r="47" spans="1:252" ht="12" customHeight="1">
      <c r="A47" s="32">
        <v>2009</v>
      </c>
      <c r="B47" s="66">
        <v>306.207719</v>
      </c>
      <c r="C47" s="54">
        <v>735.784</v>
      </c>
      <c r="D47" s="54">
        <v>46.567325</v>
      </c>
      <c r="E47" s="33">
        <f t="shared" si="9"/>
        <v>782.351325</v>
      </c>
      <c r="F47" s="54">
        <v>370.4233540000001</v>
      </c>
      <c r="G47" s="33">
        <f t="shared" si="10"/>
        <v>411.9279709999999</v>
      </c>
      <c r="H47" s="34">
        <f t="shared" si="11"/>
        <v>1.3452566523967997</v>
      </c>
      <c r="I47" s="34">
        <f t="shared" si="8"/>
        <v>6.3236479459216355</v>
      </c>
      <c r="J47" s="53">
        <v>4.5</v>
      </c>
      <c r="K47" s="53">
        <v>1.0446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</row>
    <row r="48" spans="1:252" ht="12" customHeight="1">
      <c r="A48" s="32">
        <v>2010</v>
      </c>
      <c r="B48" s="66">
        <v>308.833264</v>
      </c>
      <c r="C48" s="54">
        <v>687.982</v>
      </c>
      <c r="D48" s="54">
        <v>42.770450999999994</v>
      </c>
      <c r="E48" s="33">
        <f t="shared" si="9"/>
        <v>730.752451</v>
      </c>
      <c r="F48" s="54">
        <v>323.060669</v>
      </c>
      <c r="G48" s="33">
        <f t="shared" si="10"/>
        <v>407.69178199999993</v>
      </c>
      <c r="H48" s="34">
        <f t="shared" si="11"/>
        <v>1.3201032062401152</v>
      </c>
      <c r="I48" s="34">
        <f t="shared" si="8"/>
        <v>6.27253638961022</v>
      </c>
      <c r="J48" s="53">
        <v>4.5</v>
      </c>
      <c r="K48" s="53">
        <v>1.0559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</row>
    <row r="49" spans="1:252" ht="12" customHeight="1">
      <c r="A49" s="79">
        <v>2011</v>
      </c>
      <c r="B49" s="80">
        <v>310.946962</v>
      </c>
      <c r="C49" s="92">
        <v>666.082</v>
      </c>
      <c r="D49" s="92">
        <v>39.711966999999994</v>
      </c>
      <c r="E49" s="93">
        <f t="shared" si="9"/>
        <v>705.793967</v>
      </c>
      <c r="F49" s="92">
        <v>293.877394</v>
      </c>
      <c r="G49" s="93">
        <f t="shared" si="10"/>
        <v>411.91657299999997</v>
      </c>
      <c r="H49" s="94">
        <f t="shared" si="11"/>
        <v>1.3247165058329142</v>
      </c>
      <c r="I49" s="94">
        <f t="shared" si="8"/>
        <v>6.633358936977618</v>
      </c>
      <c r="J49" s="95">
        <v>4.7</v>
      </c>
      <c r="K49" s="95">
        <v>1.0654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</row>
    <row r="50" spans="1:252" s="91" customFormat="1" ht="12" customHeight="1">
      <c r="A50" s="79">
        <v>2012</v>
      </c>
      <c r="B50" s="80">
        <v>313.149997</v>
      </c>
      <c r="C50" s="92">
        <v>651.552</v>
      </c>
      <c r="D50" s="92">
        <v>36.58205241</v>
      </c>
      <c r="E50" s="93">
        <f t="shared" si="9"/>
        <v>688.13405241</v>
      </c>
      <c r="F50" s="92">
        <v>273.15129011999994</v>
      </c>
      <c r="G50" s="93">
        <f t="shared" si="10"/>
        <v>414.98276229000004</v>
      </c>
      <c r="H50" s="94">
        <f t="shared" si="11"/>
        <v>1.3251884600528994</v>
      </c>
      <c r="I50" s="94">
        <f t="shared" si="8"/>
        <v>6.019695083559497</v>
      </c>
      <c r="J50" s="95">
        <v>4.3</v>
      </c>
      <c r="K50" s="95">
        <v>1.0564</v>
      </c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  <c r="HX50" s="90"/>
      <c r="HY50" s="90"/>
      <c r="HZ50" s="90"/>
      <c r="IA50" s="90"/>
      <c r="IB50" s="90"/>
      <c r="IC50" s="90"/>
      <c r="ID50" s="90"/>
      <c r="IE50" s="90"/>
      <c r="IF50" s="90"/>
      <c r="IG50" s="90"/>
      <c r="IH50" s="90"/>
      <c r="II50" s="90"/>
      <c r="IJ50" s="90"/>
      <c r="IK50" s="90"/>
      <c r="IL50" s="90"/>
      <c r="IM50" s="90"/>
      <c r="IN50" s="90"/>
      <c r="IO50" s="90"/>
      <c r="IP50" s="90"/>
      <c r="IQ50" s="90"/>
      <c r="IR50" s="90"/>
    </row>
    <row r="51" spans="1:252" s="99" customFormat="1" ht="12" customHeight="1">
      <c r="A51" s="79">
        <v>2013</v>
      </c>
      <c r="B51" s="80">
        <v>315.335976</v>
      </c>
      <c r="C51" s="92">
        <v>757.268</v>
      </c>
      <c r="D51" s="92">
        <v>30.823596200000008</v>
      </c>
      <c r="E51" s="93">
        <f t="shared" si="9"/>
        <v>788.0915962</v>
      </c>
      <c r="F51" s="92">
        <v>351.39321465999996</v>
      </c>
      <c r="G51" s="93">
        <f>E51-F51</f>
        <v>436.69838154000007</v>
      </c>
      <c r="H51" s="94">
        <f>IF(G51=0,0,IF(B51=0,0,G51/B51))</f>
        <v>1.3848669824466842</v>
      </c>
      <c r="I51" s="94">
        <f t="shared" si="8"/>
        <v>6.752306735673895</v>
      </c>
      <c r="J51" s="95">
        <v>4.7</v>
      </c>
      <c r="K51" s="95">
        <v>1.0374</v>
      </c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  <c r="IR51" s="90"/>
    </row>
    <row r="52" spans="1:252" s="99" customFormat="1" ht="12" customHeight="1">
      <c r="A52" s="79">
        <v>2014</v>
      </c>
      <c r="B52" s="80">
        <v>317.519206</v>
      </c>
      <c r="C52" s="92">
        <v>665.642</v>
      </c>
      <c r="D52" s="92">
        <v>38.26763686</v>
      </c>
      <c r="E52" s="93">
        <f t="shared" si="9"/>
        <v>703.9096368600001</v>
      </c>
      <c r="F52" s="92">
        <v>280.60196448000005</v>
      </c>
      <c r="G52" s="93">
        <f>E52-F52</f>
        <v>423.30767238000004</v>
      </c>
      <c r="H52" s="94">
        <f>IF(G52=0,0,IF(B52=0,0,G52/B52))</f>
        <v>1.3331718660823308</v>
      </c>
      <c r="I52" s="94">
        <f>H52*J52*K52</f>
        <v>6.617114567472086</v>
      </c>
      <c r="J52" s="95">
        <v>4.698</v>
      </c>
      <c r="K52" s="95">
        <v>1.0565</v>
      </c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  <c r="IR52" s="90"/>
    </row>
    <row r="53" spans="1:252" s="99" customFormat="1" ht="12" customHeight="1">
      <c r="A53" s="79">
        <v>2015</v>
      </c>
      <c r="B53" s="80">
        <v>319.83219</v>
      </c>
      <c r="C53" s="92">
        <v>638.046</v>
      </c>
      <c r="D53" s="92">
        <v>54.37790553000001</v>
      </c>
      <c r="E53" s="93">
        <f t="shared" si="9"/>
        <v>692.4239055300001</v>
      </c>
      <c r="F53" s="92">
        <v>252.42377800000003</v>
      </c>
      <c r="G53" s="93">
        <f>E53-F53</f>
        <v>440.00012753000004</v>
      </c>
      <c r="H53" s="94">
        <f>IF(G53=0,0,IF(B53=0,0,G53/B53))</f>
        <v>1.3757218356601317</v>
      </c>
      <c r="I53" s="94">
        <f>H53*J53*K53</f>
        <v>7.055714048877506</v>
      </c>
      <c r="J53" s="95">
        <v>4.799041788661166</v>
      </c>
      <c r="K53" s="95">
        <v>1.0687</v>
      </c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  <c r="IR53" s="90"/>
    </row>
    <row r="54" spans="1:252" s="99" customFormat="1" ht="12" customHeight="1">
      <c r="A54" s="124">
        <v>2016</v>
      </c>
      <c r="B54" s="125">
        <v>322.114094</v>
      </c>
      <c r="C54" s="131">
        <v>681.404</v>
      </c>
      <c r="D54" s="131">
        <v>30.910612630000003</v>
      </c>
      <c r="E54" s="119">
        <f t="shared" si="9"/>
        <v>712.31461263</v>
      </c>
      <c r="F54" s="131">
        <v>280.23855459000004</v>
      </c>
      <c r="G54" s="119">
        <f>E54-F54</f>
        <v>432.07605804</v>
      </c>
      <c r="H54" s="120">
        <f>IF(G54=0,0,IF(B54=0,0,G54/B54))</f>
        <v>1.3413758233130897</v>
      </c>
      <c r="I54" s="120">
        <f>H54*J54*K54</f>
        <v>6.187880484229274</v>
      </c>
      <c r="J54" s="132">
        <v>4.400119083060435</v>
      </c>
      <c r="K54" s="132">
        <v>1.0484</v>
      </c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  <c r="IR54" s="90"/>
    </row>
    <row r="55" spans="1:252" s="99" customFormat="1" ht="12" customHeight="1">
      <c r="A55" s="142">
        <v>2017</v>
      </c>
      <c r="B55" s="143">
        <v>324.296746</v>
      </c>
      <c r="C55" s="54">
        <v>561.948</v>
      </c>
      <c r="D55" s="144">
        <v>80.42412114</v>
      </c>
      <c r="E55" s="145">
        <f t="shared" si="9"/>
        <v>642.37212114</v>
      </c>
      <c r="F55" s="144">
        <v>236.90151067</v>
      </c>
      <c r="G55" s="145">
        <f>E55-F55</f>
        <v>405.47061047</v>
      </c>
      <c r="H55" s="146">
        <f>IF(G55=0,0,IF(B55=0,0,G55/B55))</f>
        <v>1.2503073665438507</v>
      </c>
      <c r="I55" s="146">
        <f>H55*J55*K55</f>
        <v>5.891389860107501</v>
      </c>
      <c r="J55" s="147">
        <v>4.50206689214581</v>
      </c>
      <c r="K55" s="147">
        <v>1.04662</v>
      </c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</row>
    <row r="56" spans="1:252" s="99" customFormat="1" ht="12" customHeight="1">
      <c r="A56" s="152" t="s">
        <v>57</v>
      </c>
      <c r="B56" s="151">
        <v>326.163263</v>
      </c>
      <c r="C56" s="54" t="s">
        <v>26</v>
      </c>
      <c r="D56" s="54" t="s">
        <v>26</v>
      </c>
      <c r="E56" s="54" t="s">
        <v>26</v>
      </c>
      <c r="F56" s="54" t="s">
        <v>26</v>
      </c>
      <c r="G56" s="54" t="s">
        <v>26</v>
      </c>
      <c r="H56" s="54" t="s">
        <v>26</v>
      </c>
      <c r="I56" s="54" t="s">
        <v>26</v>
      </c>
      <c r="J56" s="54" t="s">
        <v>26</v>
      </c>
      <c r="K56" s="54" t="s">
        <v>26</v>
      </c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0"/>
      <c r="IN56" s="90"/>
      <c r="IO56" s="90"/>
      <c r="IP56" s="90"/>
      <c r="IQ56" s="90"/>
      <c r="IR56" s="90"/>
    </row>
    <row r="57" spans="1:252" s="99" customFormat="1" ht="12" customHeight="1" thickBot="1">
      <c r="A57" s="153" t="s">
        <v>58</v>
      </c>
      <c r="B57" s="114">
        <v>327.776541</v>
      </c>
      <c r="C57" s="141" t="s">
        <v>26</v>
      </c>
      <c r="D57" s="141" t="s">
        <v>26</v>
      </c>
      <c r="E57" s="141" t="s">
        <v>26</v>
      </c>
      <c r="F57" s="141" t="s">
        <v>26</v>
      </c>
      <c r="G57" s="141" t="s">
        <v>26</v>
      </c>
      <c r="H57" s="141" t="s">
        <v>26</v>
      </c>
      <c r="I57" s="141" t="s">
        <v>26</v>
      </c>
      <c r="J57" s="141" t="s">
        <v>26</v>
      </c>
      <c r="K57" s="141" t="s">
        <v>26</v>
      </c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0"/>
      <c r="HY57" s="90"/>
      <c r="HZ57" s="90"/>
      <c r="IA57" s="90"/>
      <c r="IB57" s="90"/>
      <c r="IC57" s="90"/>
      <c r="ID57" s="90"/>
      <c r="IE57" s="90"/>
      <c r="IF57" s="90"/>
      <c r="IG57" s="90"/>
      <c r="IH57" s="90"/>
      <c r="II57" s="90"/>
      <c r="IJ57" s="90"/>
      <c r="IK57" s="90"/>
      <c r="IL57" s="90"/>
      <c r="IM57" s="90"/>
      <c r="IN57" s="90"/>
      <c r="IO57" s="90"/>
      <c r="IP57" s="90"/>
      <c r="IQ57" s="90"/>
      <c r="IR57" s="90"/>
    </row>
    <row r="58" spans="1:11" s="91" customFormat="1" ht="12" customHeight="1" thickTop="1">
      <c r="A58" s="238" t="s">
        <v>30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</row>
    <row r="59" spans="1:11" s="91" customFormat="1" ht="12" customHeight="1">
      <c r="A59" s="210"/>
      <c r="B59" s="211"/>
      <c r="C59" s="211"/>
      <c r="D59" s="211"/>
      <c r="E59" s="211"/>
      <c r="F59" s="211"/>
      <c r="G59" s="211"/>
      <c r="H59" s="211"/>
      <c r="I59" s="211"/>
      <c r="J59" s="211"/>
      <c r="K59" s="212"/>
    </row>
    <row r="60" spans="1:254" ht="12" customHeight="1">
      <c r="A60" s="198" t="s">
        <v>56</v>
      </c>
      <c r="B60" s="199"/>
      <c r="C60" s="199"/>
      <c r="D60" s="199"/>
      <c r="E60" s="199"/>
      <c r="F60" s="199"/>
      <c r="G60" s="199"/>
      <c r="H60" s="199"/>
      <c r="I60" s="199"/>
      <c r="J60" s="199"/>
      <c r="K60" s="200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7"/>
      <c r="IT60" s="87"/>
    </row>
    <row r="61" spans="1:252" s="99" customFormat="1" ht="12" customHeight="1">
      <c r="A61" s="201"/>
      <c r="B61" s="202"/>
      <c r="C61" s="202"/>
      <c r="D61" s="202"/>
      <c r="E61" s="202"/>
      <c r="F61" s="202"/>
      <c r="G61" s="202"/>
      <c r="H61" s="202"/>
      <c r="I61" s="202"/>
      <c r="J61" s="202"/>
      <c r="K61" s="203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</row>
    <row r="62" spans="1:254" ht="12" customHeight="1">
      <c r="A62" s="235"/>
      <c r="B62" s="236"/>
      <c r="C62" s="236"/>
      <c r="D62" s="236"/>
      <c r="E62" s="236"/>
      <c r="F62" s="236"/>
      <c r="G62" s="236"/>
      <c r="H62" s="236"/>
      <c r="I62" s="236"/>
      <c r="J62" s="236"/>
      <c r="K62" s="237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7"/>
      <c r="IT62" s="87"/>
    </row>
    <row r="63" spans="1:254" ht="12" customHeight="1">
      <c r="A63" s="164" t="s">
        <v>59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7"/>
      <c r="IT63" s="87"/>
    </row>
  </sheetData>
  <sheetProtection/>
  <mergeCells count="23">
    <mergeCell ref="H5:H6"/>
    <mergeCell ref="G2:I3"/>
    <mergeCell ref="J2:K3"/>
    <mergeCell ref="E3:E6"/>
    <mergeCell ref="K4:K6"/>
    <mergeCell ref="G4:G6"/>
    <mergeCell ref="A1:I1"/>
    <mergeCell ref="C7:G7"/>
    <mergeCell ref="H7:I7"/>
    <mergeCell ref="A2:A6"/>
    <mergeCell ref="B2:B6"/>
    <mergeCell ref="J1:K1"/>
    <mergeCell ref="I5:I6"/>
    <mergeCell ref="C3:C6"/>
    <mergeCell ref="D3:D6"/>
    <mergeCell ref="C2:E2"/>
    <mergeCell ref="A60:K61"/>
    <mergeCell ref="A63:K63"/>
    <mergeCell ref="A62:K62"/>
    <mergeCell ref="A58:K58"/>
    <mergeCell ref="A59:K59"/>
    <mergeCell ref="J4:J6"/>
    <mergeCell ref="F3:F6"/>
  </mergeCells>
  <printOptions horizontalCentered="1"/>
  <pageMargins left="0.75" right="0.75" top="0.699305555555556" bottom="0.449305556" header="0" footer="0"/>
  <pageSetup fitToHeight="1" fitToWidth="1" horizontalDpi="300" verticalDpi="300" orientation="landscape" scale="77" r:id="rId1"/>
  <ignoredErrors>
    <ignoredError sqref="E18" formula="1"/>
    <ignoredError sqref="A56:A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Andrzej Blazejczyk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Dried fruit (processed weight): Per capita availability</dc:title>
  <dc:subject>Agricultural economics</dc:subject>
  <dc:creator>Andrzej Blazejczyk</dc:creator>
  <cp:keywords>Dried fruit, food consumption, food availability, per capita, apples, apricots, dates, figs, peaches, pears, prunes, raisins</cp:keywords>
  <dc:description/>
  <cp:lastModifiedBy>Blazejczyk, Andrzej - REE-ERS, Kansas City, MO</cp:lastModifiedBy>
  <cp:lastPrinted>2012-06-11T20:26:52Z</cp:lastPrinted>
  <dcterms:created xsi:type="dcterms:W3CDTF">1999-06-07T18:26:09Z</dcterms:created>
  <dcterms:modified xsi:type="dcterms:W3CDTF">2021-07-15T06:18:46Z</dcterms:modified>
  <cp:category>Food availability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