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976" tabRatio="699" activeTab="0"/>
  </bookViews>
  <sheets>
    <sheet name="TableOfContents" sheetId="1" r:id="rId1"/>
    <sheet name="EggsPcc" sheetId="2" r:id="rId2"/>
    <sheet name="Eggs&amp;Egg Products" sheetId="3" r:id="rId3"/>
    <sheet name="ShellEggs" sheetId="4" r:id="rId4"/>
  </sheets>
  <externalReferences>
    <externalReference r:id="rId7"/>
  </externalReferences>
  <definedNames>
    <definedName name="_xlnm.Print_Area" localSheetId="2">'Eggs&amp;Egg Products'!$A$1:$U$126</definedName>
    <definedName name="_xlnm.Print_Area" localSheetId="3">'ShellEggs'!$A$1:$S$65</definedName>
    <definedName name="_xlnm.Print_Titles" localSheetId="2">'Eggs&amp;Egg Products'!$1:$7</definedName>
    <definedName name="_xlnm.Print_Titles" localSheetId="1">'EggsPcc'!$1:$6</definedName>
    <definedName name="_xlnm.Print_Titles" localSheetId="3">'ShellEggs'!$1:$8</definedName>
  </definedNames>
  <calcPr fullCalcOnLoad="1"/>
</workbook>
</file>

<file path=xl/sharedStrings.xml><?xml version="1.0" encoding="utf-8"?>
<sst xmlns="http://schemas.openxmlformats.org/spreadsheetml/2006/main" count="524" uniqueCount="62">
  <si>
    <t>Year</t>
  </si>
  <si>
    <t>Supply</t>
  </si>
  <si>
    <t>Imports</t>
  </si>
  <si>
    <t>Total</t>
  </si>
  <si>
    <t>Exports</t>
  </si>
  <si>
    <t>Farm weight</t>
  </si>
  <si>
    <t>Number</t>
  </si>
  <si>
    <t>Per capita</t>
  </si>
  <si>
    <t>Pounds</t>
  </si>
  <si>
    <t>Retail weight</t>
  </si>
  <si>
    <t>Shell</t>
  </si>
  <si>
    <t>Processed</t>
  </si>
  <si>
    <t>Filename:  EGGS</t>
  </si>
  <si>
    <t>NA</t>
  </si>
  <si>
    <t xml:space="preserve">4        </t>
  </si>
  <si>
    <t>Filename:</t>
  </si>
  <si>
    <t>Worksheets:</t>
  </si>
  <si>
    <t>Eggs:  Per capita availability</t>
  </si>
  <si>
    <r>
      <t>U.S. population, July 1</t>
    </r>
    <r>
      <rPr>
        <vertAlign val="superscript"/>
        <sz val="8"/>
        <rFont val="Arial"/>
        <family val="2"/>
      </rPr>
      <t>1</t>
    </r>
  </si>
  <si>
    <r>
      <t>Total</t>
    </r>
    <r>
      <rPr>
        <vertAlign val="superscript"/>
        <sz val="8"/>
        <rFont val="Arial"/>
        <family val="2"/>
      </rPr>
      <t>2</t>
    </r>
  </si>
  <si>
    <r>
      <t>Farm weight</t>
    </r>
    <r>
      <rPr>
        <vertAlign val="superscript"/>
        <sz val="8"/>
        <rFont val="Arial"/>
        <family val="2"/>
      </rPr>
      <t>3</t>
    </r>
  </si>
  <si>
    <r>
      <t>Retail weight</t>
    </r>
    <r>
      <rPr>
        <vertAlign val="superscript"/>
        <sz val="8"/>
        <rFont val="Arial"/>
        <family val="2"/>
      </rPr>
      <t>4</t>
    </r>
  </si>
  <si>
    <r>
      <t>Food availability</t>
    </r>
    <r>
      <rPr>
        <vertAlign val="superscript"/>
        <sz val="8"/>
        <rFont val="Arial"/>
        <family val="2"/>
      </rPr>
      <t>2</t>
    </r>
  </si>
  <si>
    <r>
      <t>Food availability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</si>
  <si>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3</t>
    </r>
  </si>
  <si>
    <r>
      <t>U.S. population, July 1</t>
    </r>
    <r>
      <rPr>
        <vertAlign val="superscript"/>
        <sz val="8"/>
        <color indexed="8"/>
        <rFont val="Arial"/>
        <family val="2"/>
      </rPr>
      <t>2</t>
    </r>
  </si>
  <si>
    <t>NA = Not available.</t>
  </si>
  <si>
    <t>--- Millions ---</t>
  </si>
  <si>
    <t>-------------------------------------------------------------------- Shell-egg equivalent, Million dozen --------------------------------------------------------------------</t>
  </si>
  <si>
    <t>--- Number ---</t>
  </si>
  <si>
    <t>--- Mil. lbs. ---</t>
  </si>
  <si>
    <t>--- Pounds ---</t>
  </si>
  <si>
    <t>--- Percent ---</t>
  </si>
  <si>
    <t>- = Beginning stocks equal previous year's ending stocks.</t>
  </si>
  <si>
    <t xml:space="preserve"> * = Beginning stocks do not equal previous year's ending stocks.</t>
  </si>
  <si>
    <t>Hatching</t>
  </si>
  <si>
    <t>Stocks</t>
  </si>
  <si>
    <t>---- Millions ----</t>
  </si>
  <si>
    <t>------------------------------------------------------------------------------------------- Million dozen -------------------------------------------------------------------------------------------</t>
  </si>
  <si>
    <t>---- Number ----</t>
  </si>
  <si>
    <t>---- Mil. lbs. ----</t>
  </si>
  <si>
    <t>---- Pounds ----</t>
  </si>
  <si>
    <t>---- Percent ----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</si>
  <si>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Computed from unrounded data.  </t>
    </r>
  </si>
  <si>
    <t>Breaking use</t>
  </si>
  <si>
    <t>Production</t>
  </si>
  <si>
    <t>Ending stocks</t>
  </si>
  <si>
    <r>
      <t>Shipments to U.S. territories</t>
    </r>
    <r>
      <rPr>
        <vertAlign val="superscript"/>
        <sz val="8"/>
        <rFont val="Arial"/>
        <family val="2"/>
      </rPr>
      <t>4</t>
    </r>
  </si>
  <si>
    <t>Beginning stocks</t>
  </si>
  <si>
    <t>Factors for converting farm weight to retail weight</t>
  </si>
  <si>
    <t>Eggs: Per capita availability</t>
  </si>
  <si>
    <t>eggs.xls</t>
  </si>
  <si>
    <t>Nonfood use</t>
  </si>
  <si>
    <t>Shell eggs: Supply and use</t>
  </si>
  <si>
    <r>
      <t>Eggs and egg products: Supply and use</t>
    </r>
    <r>
      <rPr>
        <b/>
        <vertAlign val="superscript"/>
        <sz val="8"/>
        <rFont val="Arial"/>
        <family val="2"/>
      </rPr>
      <t>1</t>
    </r>
  </si>
  <si>
    <t>Shipments to U.S. territories</t>
  </si>
  <si>
    <t xml:space="preserve">Per capita </t>
  </si>
  <si>
    <t>Eggs&amp;Egg Products: Supply and disappearance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</si>
  <si>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Prior to 1930,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A dozen eggs converted at 1.57 pounds.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The factor for converting farm to retail weight was 0.97 in 1965 and was increased 0.003 per year until 0.985 was reached in 1990.</t>
    </r>
  </si>
  <si>
    <t xml:space="preserve">Source: USDA, Economic Research Service - based on data from various sources as documented on the Food Availability Data System home page. Data last updated June 1, 2020. </t>
  </si>
  <si>
    <t>Source: USDA, Economic Research Service - based on data from various sources as documented on the Food Availability Data System home page. Data last updated June 1, 2020.</t>
  </si>
  <si>
    <t>ShellEggs: Supply and disappearance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</si>
</sst>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[&lt;36526]dd\-mmm\-yy;dd\-mmm\-yyyy"/>
    <numFmt numFmtId="168" formatCode="mmmm\ d\,\ yyyy"/>
    <numFmt numFmtId="169" formatCode="0.000"/>
    <numFmt numFmtId="170" formatCode="#;\-#;0"/>
    <numFmt numFmtId="171" formatCode="#,##0.000"/>
    <numFmt numFmtId="172" formatCode="#,##0.0000"/>
    <numFmt numFmtId="173" formatCode="#,##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theme="0" tint="-0.3499799966812134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4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 horizontal="centerContinuous"/>
    </xf>
    <xf numFmtId="164" fontId="6" fillId="0" borderId="8" xfId="0" applyNumberFormat="1" applyFont="1" applyFill="1" applyBorder="1" applyAlignment="1">
      <alignment horizontal="centerContinuous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 quotePrefix="1">
      <alignment horizontal="center"/>
    </xf>
    <xf numFmtId="164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9" xfId="0" applyNumberFormat="1" applyFont="1" applyFill="1" applyBorder="1" applyAlignment="1">
      <alignment horizontal="centerContinuous"/>
    </xf>
    <xf numFmtId="3" fontId="6" fillId="0" borderId="8" xfId="0" applyNumberFormat="1" applyFont="1" applyFill="1" applyBorder="1" applyAlignment="1">
      <alignment horizontal="centerContinuous"/>
    </xf>
    <xf numFmtId="169" fontId="4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quotePrefix="1">
      <alignment horizontal="center"/>
    </xf>
    <xf numFmtId="164" fontId="6" fillId="0" borderId="12" xfId="0" applyNumberFormat="1" applyFont="1" applyFill="1" applyBorder="1" applyAlignment="1" quotePrefix="1">
      <alignment horizontal="center"/>
    </xf>
    <xf numFmtId="0" fontId="6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/>
    </xf>
    <xf numFmtId="0" fontId="6" fillId="0" borderId="13" xfId="42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>
      <alignment/>
    </xf>
    <xf numFmtId="0" fontId="6" fillId="33" borderId="13" xfId="42" applyNumberFormat="1" applyFont="1" applyFill="1" applyBorder="1" applyAlignment="1">
      <alignment horizontal="center"/>
    </xf>
    <xf numFmtId="0" fontId="6" fillId="0" borderId="14" xfId="42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164" fontId="6" fillId="0" borderId="13" xfId="0" applyNumberFormat="1" applyFont="1" applyFill="1" applyBorder="1" applyAlignment="1" quotePrefix="1">
      <alignment horizontal="right"/>
    </xf>
    <xf numFmtId="164" fontId="10" fillId="0" borderId="13" xfId="0" applyNumberFormat="1" applyFont="1" applyFill="1" applyBorder="1" applyAlignment="1" quotePrefix="1">
      <alignment horizontal="right"/>
    </xf>
    <xf numFmtId="0" fontId="6" fillId="0" borderId="13" xfId="0" applyNumberFormat="1" applyFont="1" applyFill="1" applyBorder="1" applyAlignment="1" quotePrefix="1">
      <alignment horizontal="center"/>
    </xf>
    <xf numFmtId="164" fontId="6" fillId="0" borderId="13" xfId="63" applyNumberFormat="1" applyFont="1" applyFill="1" applyBorder="1" applyAlignment="1">
      <alignment horizontal="right"/>
    </xf>
    <xf numFmtId="164" fontId="10" fillId="33" borderId="13" xfId="0" applyNumberFormat="1" applyFont="1" applyFill="1" applyBorder="1" applyAlignment="1" quotePrefix="1">
      <alignment horizontal="right"/>
    </xf>
    <xf numFmtId="0" fontId="6" fillId="33" borderId="13" xfId="0" applyNumberFormat="1" applyFont="1" applyFill="1" applyBorder="1" applyAlignment="1" quotePrefix="1">
      <alignment horizontal="center"/>
    </xf>
    <xf numFmtId="3" fontId="6" fillId="0" borderId="13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64" fontId="6" fillId="0" borderId="13" xfId="64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169" fontId="6" fillId="0" borderId="13" xfId="0" applyNumberFormat="1" applyFont="1" applyFill="1" applyBorder="1" applyAlignment="1">
      <alignment horizontal="center"/>
    </xf>
    <xf numFmtId="169" fontId="6" fillId="33" borderId="13" xfId="0" applyNumberFormat="1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3" xfId="0" applyNumberFormat="1" applyFont="1" applyFill="1" applyBorder="1" applyAlignment="1">
      <alignment horizontal="center"/>
    </xf>
    <xf numFmtId="169" fontId="44" fillId="33" borderId="1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/>
    </xf>
    <xf numFmtId="0" fontId="0" fillId="0" borderId="0" xfId="62">
      <alignment/>
      <protection/>
    </xf>
    <xf numFmtId="169" fontId="45" fillId="0" borderId="15" xfId="62" applyNumberFormat="1" applyFont="1" applyFill="1" applyBorder="1" applyAlignment="1" quotePrefix="1">
      <alignment horizontal="center" vertical="center"/>
      <protection/>
    </xf>
    <xf numFmtId="164" fontId="13" fillId="0" borderId="15" xfId="62" applyNumberFormat="1" applyFont="1" applyFill="1" applyBorder="1" applyAlignment="1" quotePrefix="1">
      <alignment horizontal="center" vertical="center"/>
      <protection/>
    </xf>
    <xf numFmtId="164" fontId="6" fillId="0" borderId="15" xfId="62" applyNumberFormat="1" applyFont="1" applyFill="1" applyBorder="1">
      <alignment/>
      <protection/>
    </xf>
    <xf numFmtId="164" fontId="6" fillId="0" borderId="0" xfId="62" applyNumberFormat="1" applyFont="1" applyFill="1" applyBorder="1">
      <alignment/>
      <protection/>
    </xf>
    <xf numFmtId="0" fontId="6" fillId="0" borderId="0" xfId="62" applyNumberFormat="1" applyFont="1" applyFill="1" applyBorder="1">
      <alignment/>
      <protection/>
    </xf>
    <xf numFmtId="164" fontId="6" fillId="0" borderId="0" xfId="62" applyNumberFormat="1" applyFont="1" applyFill="1" applyAlignment="1">
      <alignment vertical="top" wrapText="1"/>
      <protection/>
    </xf>
    <xf numFmtId="164" fontId="6" fillId="0" borderId="0" xfId="62" applyNumberFormat="1" applyFont="1" applyFill="1" applyBorder="1" applyAlignment="1">
      <alignment horizontal="right"/>
      <protection/>
    </xf>
    <xf numFmtId="0" fontId="6" fillId="33" borderId="14" xfId="0" applyNumberFormat="1" applyFont="1" applyFill="1" applyBorder="1" applyAlignment="1">
      <alignment horizontal="center"/>
    </xf>
    <xf numFmtId="169" fontId="44" fillId="33" borderId="14" xfId="0" applyNumberFormat="1" applyFont="1" applyFill="1" applyBorder="1" applyAlignment="1">
      <alignment horizontal="center"/>
    </xf>
    <xf numFmtId="164" fontId="6" fillId="33" borderId="14" xfId="63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>
      <alignment/>
    </xf>
    <xf numFmtId="164" fontId="13" fillId="0" borderId="15" xfId="62" applyNumberFormat="1" applyFont="1" applyFill="1" applyBorder="1" applyAlignment="1" quotePrefix="1">
      <alignment horizontal="center" vertical="center"/>
      <protection/>
    </xf>
    <xf numFmtId="169" fontId="13" fillId="0" borderId="15" xfId="62" applyNumberFormat="1" applyFont="1" applyFill="1" applyBorder="1" applyAlignment="1" quotePrefix="1">
      <alignment horizontal="center" vertical="center"/>
      <protection/>
    </xf>
    <xf numFmtId="0" fontId="6" fillId="33" borderId="14" xfId="42" applyNumberFormat="1" applyFont="1" applyFill="1" applyBorder="1" applyAlignment="1">
      <alignment horizontal="center"/>
    </xf>
    <xf numFmtId="169" fontId="6" fillId="33" borderId="14" xfId="0" applyNumberFormat="1" applyFont="1" applyFill="1" applyBorder="1" applyAlignment="1">
      <alignment horizontal="center"/>
    </xf>
    <xf numFmtId="0" fontId="6" fillId="0" borderId="0" xfId="62" applyNumberFormat="1" applyFont="1" applyFill="1">
      <alignment/>
      <protection/>
    </xf>
    <xf numFmtId="164" fontId="6" fillId="0" borderId="0" xfId="62" applyNumberFormat="1" applyFont="1" applyFill="1">
      <alignment/>
      <protection/>
    </xf>
    <xf numFmtId="164" fontId="6" fillId="0" borderId="13" xfId="64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164" fontId="6" fillId="0" borderId="16" xfId="64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164" fontId="6" fillId="0" borderId="17" xfId="64" applyNumberFormat="1" applyFont="1" applyFill="1" applyBorder="1" applyAlignment="1">
      <alignment/>
    </xf>
    <xf numFmtId="164" fontId="6" fillId="33" borderId="14" xfId="64" applyNumberFormat="1" applyFont="1" applyFill="1" applyBorder="1" applyAlignment="1">
      <alignment/>
    </xf>
    <xf numFmtId="164" fontId="6" fillId="33" borderId="18" xfId="64" applyNumberFormat="1" applyFont="1" applyFill="1" applyBorder="1" applyAlignment="1">
      <alignment/>
    </xf>
    <xf numFmtId="164" fontId="6" fillId="33" borderId="19" xfId="64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69" fontId="13" fillId="0" borderId="15" xfId="62" applyNumberFormat="1" applyFont="1" applyFill="1" applyBorder="1" applyAlignment="1" quotePrefix="1">
      <alignment horizontal="center"/>
      <protection/>
    </xf>
    <xf numFmtId="164" fontId="13" fillId="0" borderId="15" xfId="62" applyNumberFormat="1" applyFont="1" applyFill="1" applyBorder="1" applyAlignment="1" quotePrefix="1">
      <alignment horizontal="center"/>
      <protection/>
    </xf>
    <xf numFmtId="3" fontId="13" fillId="0" borderId="15" xfId="62" applyNumberFormat="1" applyFont="1" applyFill="1" applyBorder="1" applyAlignment="1" quotePrefix="1">
      <alignment horizontal="center"/>
      <protection/>
    </xf>
    <xf numFmtId="4" fontId="6" fillId="0" borderId="13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164" fontId="6" fillId="33" borderId="14" xfId="64" applyNumberFormat="1" applyFont="1" applyFill="1" applyBorder="1" applyAlignment="1">
      <alignment horizontal="right"/>
    </xf>
    <xf numFmtId="164" fontId="6" fillId="33" borderId="13" xfId="63" applyNumberFormat="1" applyFont="1" applyFill="1" applyBorder="1" applyAlignment="1">
      <alignment horizontal="right"/>
    </xf>
    <xf numFmtId="164" fontId="6" fillId="34" borderId="14" xfId="0" applyNumberFormat="1" applyFont="1" applyFill="1" applyBorder="1" applyAlignment="1">
      <alignment/>
    </xf>
    <xf numFmtId="164" fontId="6" fillId="34" borderId="20" xfId="63" applyNumberFormat="1" applyFont="1" applyFill="1" applyBorder="1" applyAlignment="1">
      <alignment horizontal="right"/>
    </xf>
    <xf numFmtId="169" fontId="6" fillId="34" borderId="13" xfId="0" applyNumberFormat="1" applyFont="1" applyFill="1" applyBorder="1" applyAlignment="1">
      <alignment horizontal="center"/>
    </xf>
    <xf numFmtId="164" fontId="6" fillId="34" borderId="20" xfId="64" applyNumberFormat="1" applyFont="1" applyFill="1" applyBorder="1" applyAlignment="1">
      <alignment/>
    </xf>
    <xf numFmtId="0" fontId="6" fillId="34" borderId="13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4" borderId="14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164" fontId="6" fillId="34" borderId="14" xfId="63" applyNumberFormat="1" applyFont="1" applyFill="1" applyBorder="1" applyAlignment="1">
      <alignment horizontal="right"/>
    </xf>
    <xf numFmtId="164" fontId="6" fillId="34" borderId="14" xfId="0" applyNumberFormat="1" applyFont="1" applyFill="1" applyBorder="1" applyAlignment="1">
      <alignment horizontal="right"/>
    </xf>
    <xf numFmtId="169" fontId="6" fillId="34" borderId="14" xfId="0" applyNumberFormat="1" applyFont="1" applyFill="1" applyBorder="1" applyAlignment="1">
      <alignment horizontal="center"/>
    </xf>
    <xf numFmtId="164" fontId="6" fillId="34" borderId="14" xfId="64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 horizontal="right"/>
    </xf>
    <xf numFmtId="164" fontId="6" fillId="34" borderId="14" xfId="64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/>
    </xf>
    <xf numFmtId="0" fontId="6" fillId="34" borderId="21" xfId="0" applyNumberFormat="1" applyFont="1" applyFill="1" applyBorder="1" applyAlignment="1">
      <alignment horizontal="center"/>
    </xf>
    <xf numFmtId="164" fontId="6" fillId="34" borderId="21" xfId="0" applyNumberFormat="1" applyFont="1" applyFill="1" applyBorder="1" applyAlignment="1">
      <alignment horizontal="right"/>
    </xf>
    <xf numFmtId="164" fontId="6" fillId="34" borderId="21" xfId="0" applyNumberFormat="1" applyFont="1" applyFill="1" applyBorder="1" applyAlignment="1">
      <alignment/>
    </xf>
    <xf numFmtId="0" fontId="6" fillId="34" borderId="17" xfId="0" applyNumberFormat="1" applyFont="1" applyFill="1" applyBorder="1" applyAlignment="1">
      <alignment horizontal="center"/>
    </xf>
    <xf numFmtId="169" fontId="44" fillId="34" borderId="13" xfId="0" applyNumberFormat="1" applyFont="1" applyFill="1" applyBorder="1" applyAlignment="1">
      <alignment horizontal="center"/>
    </xf>
    <xf numFmtId="164" fontId="6" fillId="34" borderId="13" xfId="63" applyNumberFormat="1" applyFont="1" applyFill="1" applyBorder="1" applyAlignment="1">
      <alignment horizontal="right"/>
    </xf>
    <xf numFmtId="164" fontId="6" fillId="34" borderId="13" xfId="0" applyNumberFormat="1" applyFont="1" applyFill="1" applyBorder="1" applyAlignment="1">
      <alignment horizontal="right"/>
    </xf>
    <xf numFmtId="164" fontId="6" fillId="34" borderId="13" xfId="0" applyNumberFormat="1" applyFont="1" applyFill="1" applyBorder="1" applyAlignment="1">
      <alignment/>
    </xf>
    <xf numFmtId="169" fontId="44" fillId="34" borderId="21" xfId="0" applyNumberFormat="1" applyFont="1" applyFill="1" applyBorder="1" applyAlignment="1">
      <alignment horizontal="center"/>
    </xf>
    <xf numFmtId="164" fontId="6" fillId="34" borderId="22" xfId="63" applyNumberFormat="1" applyFont="1" applyFill="1" applyBorder="1" applyAlignment="1">
      <alignment horizontal="right"/>
    </xf>
    <xf numFmtId="164" fontId="6" fillId="34" borderId="23" xfId="63" applyNumberFormat="1" applyFont="1" applyFill="1" applyBorder="1" applyAlignment="1">
      <alignment horizontal="right"/>
    </xf>
    <xf numFmtId="0" fontId="6" fillId="34" borderId="13" xfId="0" applyNumberFormat="1" applyFont="1" applyFill="1" applyBorder="1" applyAlignment="1">
      <alignment horizontal="center"/>
    </xf>
    <xf numFmtId="169" fontId="6" fillId="34" borderId="21" xfId="0" applyNumberFormat="1" applyFont="1" applyFill="1" applyBorder="1" applyAlignment="1">
      <alignment horizontal="center"/>
    </xf>
    <xf numFmtId="164" fontId="6" fillId="34" borderId="24" xfId="0" applyNumberFormat="1" applyFont="1" applyFill="1" applyBorder="1" applyAlignment="1">
      <alignment/>
    </xf>
    <xf numFmtId="164" fontId="6" fillId="34" borderId="24" xfId="64" applyNumberFormat="1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164" fontId="6" fillId="34" borderId="21" xfId="64" applyNumberFormat="1" applyFont="1" applyFill="1" applyBorder="1" applyAlignment="1">
      <alignment horizontal="right"/>
    </xf>
    <xf numFmtId="3" fontId="6" fillId="34" borderId="21" xfId="0" applyNumberFormat="1" applyFont="1" applyFill="1" applyBorder="1" applyAlignment="1">
      <alignment/>
    </xf>
    <xf numFmtId="164" fontId="6" fillId="34" borderId="13" xfId="64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 horizontal="right"/>
    </xf>
    <xf numFmtId="164" fontId="6" fillId="34" borderId="13" xfId="64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/>
    </xf>
    <xf numFmtId="164" fontId="6" fillId="0" borderId="20" xfId="63" applyNumberFormat="1" applyFont="1" applyFill="1" applyBorder="1" applyAlignment="1">
      <alignment horizontal="right"/>
    </xf>
    <xf numFmtId="0" fontId="7" fillId="0" borderId="0" xfId="57" applyAlignment="1" applyProtection="1">
      <alignment/>
      <protection/>
    </xf>
    <xf numFmtId="0" fontId="6" fillId="0" borderId="25" xfId="42" applyNumberFormat="1" applyFont="1" applyFill="1" applyBorder="1" applyAlignment="1" quotePrefix="1">
      <alignment horizontal="left" vertical="center"/>
    </xf>
    <xf numFmtId="0" fontId="6" fillId="0" borderId="26" xfId="42" applyNumberFormat="1" applyFont="1" applyFill="1" applyBorder="1" applyAlignment="1" quotePrefix="1">
      <alignment horizontal="left" vertical="center"/>
    </xf>
    <xf numFmtId="0" fontId="6" fillId="0" borderId="27" xfId="42" applyNumberFormat="1" applyFont="1" applyFill="1" applyBorder="1" applyAlignment="1" quotePrefix="1">
      <alignment horizontal="left" vertical="center"/>
    </xf>
    <xf numFmtId="0" fontId="6" fillId="0" borderId="16" xfId="42" applyNumberFormat="1" applyFont="1" applyFill="1" applyBorder="1" applyAlignment="1">
      <alignment horizontal="center" vertical="center"/>
    </xf>
    <xf numFmtId="0" fontId="6" fillId="0" borderId="28" xfId="42" applyNumberFormat="1" applyFont="1" applyFill="1" applyBorder="1" applyAlignment="1">
      <alignment horizontal="center" vertical="center"/>
    </xf>
    <xf numFmtId="0" fontId="6" fillId="0" borderId="17" xfId="42" applyNumberFormat="1" applyFont="1" applyFill="1" applyBorder="1" applyAlignment="1">
      <alignment horizontal="center" vertical="center"/>
    </xf>
    <xf numFmtId="0" fontId="6" fillId="0" borderId="16" xfId="62" applyNumberFormat="1" applyFont="1" applyFill="1" applyBorder="1" applyAlignment="1">
      <alignment horizontal="left" vertical="center" wrapText="1"/>
      <protection/>
    </xf>
    <xf numFmtId="0" fontId="6" fillId="0" borderId="28" xfId="62" applyNumberFormat="1" applyFont="1" applyFill="1" applyBorder="1" applyAlignment="1">
      <alignment horizontal="left" vertical="center" wrapText="1"/>
      <protection/>
    </xf>
    <xf numFmtId="0" fontId="6" fillId="0" borderId="17" xfId="62" applyNumberFormat="1" applyFont="1" applyFill="1" applyBorder="1" applyAlignment="1">
      <alignment horizontal="left" vertical="center" wrapText="1"/>
      <protection/>
    </xf>
    <xf numFmtId="0" fontId="6" fillId="0" borderId="16" xfId="62" applyNumberFormat="1" applyFont="1" applyFill="1" applyBorder="1" applyAlignment="1">
      <alignment horizontal="center" vertical="center" wrapText="1"/>
      <protection/>
    </xf>
    <xf numFmtId="0" fontId="6" fillId="0" borderId="28" xfId="62" applyNumberFormat="1" applyFont="1" applyFill="1" applyBorder="1" applyAlignment="1">
      <alignment horizontal="center" vertical="center" wrapText="1"/>
      <protection/>
    </xf>
    <xf numFmtId="0" fontId="6" fillId="0" borderId="17" xfId="62" applyNumberFormat="1" applyFont="1" applyFill="1" applyBorder="1" applyAlignment="1">
      <alignment horizontal="center" vertical="center" wrapText="1"/>
      <protection/>
    </xf>
    <xf numFmtId="0" fontId="6" fillId="0" borderId="16" xfId="62" applyNumberFormat="1" applyFont="1" applyFill="1" applyBorder="1" applyAlignment="1" quotePrefix="1">
      <alignment horizontal="left" vertical="center" wrapText="1"/>
      <protection/>
    </xf>
    <xf numFmtId="0" fontId="6" fillId="0" borderId="28" xfId="62" applyNumberFormat="1" applyFont="1" applyFill="1" applyBorder="1" applyAlignment="1" quotePrefix="1">
      <alignment horizontal="left" vertical="center" wrapText="1"/>
      <protection/>
    </xf>
    <xf numFmtId="0" fontId="6" fillId="0" borderId="17" xfId="62" applyNumberFormat="1" applyFont="1" applyFill="1" applyBorder="1" applyAlignment="1" quotePrefix="1">
      <alignment horizontal="left" vertical="center" wrapText="1"/>
      <protection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 quotePrefix="1">
      <alignment horizontal="right"/>
    </xf>
    <xf numFmtId="164" fontId="6" fillId="0" borderId="12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9" fontId="6" fillId="0" borderId="30" xfId="0" applyNumberFormat="1" applyFont="1" applyFill="1" applyBorder="1" applyAlignment="1" quotePrefix="1">
      <alignment horizontal="center" vertical="center" wrapText="1"/>
    </xf>
    <xf numFmtId="169" fontId="6" fillId="0" borderId="3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/>
    </xf>
    <xf numFmtId="169" fontId="9" fillId="0" borderId="24" xfId="0" applyNumberFormat="1" applyFont="1" applyFill="1" applyBorder="1" applyAlignment="1" quotePrefix="1">
      <alignment horizontal="left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28" xfId="62" applyNumberFormat="1" applyFont="1" applyFill="1" applyBorder="1" applyAlignment="1">
      <alignment horizontal="center" vertical="center"/>
      <protection/>
    </xf>
    <xf numFmtId="0" fontId="6" fillId="0" borderId="17" xfId="62" applyNumberFormat="1" applyFont="1" applyFill="1" applyBorder="1" applyAlignment="1">
      <alignment horizontal="center" vertical="center"/>
      <protection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62" applyNumberFormat="1" applyFont="1" applyFill="1" applyBorder="1" applyAlignment="1" quotePrefix="1">
      <alignment horizontal="left" vertical="center" wrapText="1"/>
      <protection/>
    </xf>
    <xf numFmtId="0" fontId="6" fillId="0" borderId="38" xfId="62" applyNumberFormat="1" applyFont="1" applyFill="1" applyBorder="1" applyAlignment="1" quotePrefix="1">
      <alignment horizontal="left" vertical="center" wrapText="1"/>
      <protection/>
    </xf>
    <xf numFmtId="0" fontId="6" fillId="0" borderId="39" xfId="62" applyNumberFormat="1" applyFont="1" applyFill="1" applyBorder="1" applyAlignment="1" quotePrefix="1">
      <alignment horizontal="left" vertical="center" wrapText="1"/>
      <protection/>
    </xf>
    <xf numFmtId="164" fontId="6" fillId="0" borderId="40" xfId="0" applyNumberFormat="1" applyFont="1" applyFill="1" applyBorder="1" applyAlignment="1">
      <alignment horizontal="center" vertical="center"/>
    </xf>
    <xf numFmtId="164" fontId="13" fillId="0" borderId="15" xfId="62" applyNumberFormat="1" applyFont="1" applyFill="1" applyBorder="1" applyAlignment="1" quotePrefix="1">
      <alignment horizontal="center" vertical="center"/>
      <protection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9" fontId="44" fillId="0" borderId="30" xfId="0" applyNumberFormat="1" applyFont="1" applyFill="1" applyBorder="1" applyAlignment="1" quotePrefix="1">
      <alignment horizontal="center" vertical="center" wrapText="1"/>
    </xf>
    <xf numFmtId="169" fontId="44" fillId="0" borderId="30" xfId="0" applyNumberFormat="1" applyFont="1" applyFill="1" applyBorder="1" applyAlignment="1">
      <alignment horizontal="center" vertical="center" wrapText="1"/>
    </xf>
    <xf numFmtId="169" fontId="44" fillId="0" borderId="10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 quotePrefix="1">
      <alignment horizontal="left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16" xfId="62" applyNumberFormat="1" applyFont="1" applyFill="1" applyBorder="1" applyAlignment="1">
      <alignment horizontal="center"/>
      <protection/>
    </xf>
    <xf numFmtId="0" fontId="6" fillId="0" borderId="28" xfId="62" applyNumberFormat="1" applyFont="1" applyFill="1" applyBorder="1" applyAlignment="1">
      <alignment horizontal="center"/>
      <protection/>
    </xf>
    <xf numFmtId="0" fontId="6" fillId="0" borderId="17" xfId="62" applyNumberFormat="1" applyFont="1" applyFill="1" applyBorder="1" applyAlignment="1">
      <alignment horizontal="center"/>
      <protection/>
    </xf>
    <xf numFmtId="3" fontId="9" fillId="0" borderId="24" xfId="0" applyNumberFormat="1" applyFont="1" applyFill="1" applyBorder="1" applyAlignment="1" quotePrefix="1">
      <alignment horizontal="right"/>
    </xf>
    <xf numFmtId="3" fontId="13" fillId="0" borderId="15" xfId="62" applyNumberFormat="1" applyFont="1" applyFill="1" applyBorder="1" applyAlignment="1" quotePrefix="1">
      <alignment horizontal="center"/>
      <protection/>
    </xf>
    <xf numFmtId="3" fontId="13" fillId="0" borderId="15" xfId="62" applyNumberFormat="1" applyFont="1" applyFill="1" applyBorder="1" applyAlignment="1">
      <alignment horizontal="center"/>
      <protection/>
    </xf>
    <xf numFmtId="0" fontId="6" fillId="0" borderId="16" xfId="62" applyNumberFormat="1" applyFont="1" applyFill="1" applyBorder="1" applyAlignment="1" quotePrefix="1">
      <alignment horizontal="left"/>
      <protection/>
    </xf>
    <xf numFmtId="0" fontId="6" fillId="0" borderId="28" xfId="62" applyNumberFormat="1" applyFont="1" applyFill="1" applyBorder="1" applyAlignment="1" quotePrefix="1">
      <alignment horizontal="left"/>
      <protection/>
    </xf>
    <xf numFmtId="0" fontId="6" fillId="0" borderId="17" xfId="62" applyNumberFormat="1" applyFont="1" applyFill="1" applyBorder="1" applyAlignment="1" quotePrefix="1">
      <alignment horizontal="left"/>
      <protection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9" xfId="62" applyNumberFormat="1" applyFont="1" applyFill="1" applyBorder="1" applyAlignment="1" quotePrefix="1">
      <alignment horizontal="left" wrapText="1"/>
      <protection/>
    </xf>
    <xf numFmtId="0" fontId="6" fillId="0" borderId="45" xfId="62" applyNumberFormat="1" applyFont="1" applyFill="1" applyBorder="1" applyAlignment="1" quotePrefix="1">
      <alignment horizontal="left" wrapText="1"/>
      <protection/>
    </xf>
    <xf numFmtId="0" fontId="6" fillId="0" borderId="18" xfId="62" applyNumberFormat="1" applyFont="1" applyFill="1" applyBorder="1" applyAlignment="1" quotePrefix="1">
      <alignment horizontal="left" wrapText="1"/>
      <protection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_Eggs" xfId="63"/>
    <cellStyle name="normal_ShellEggs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pop-2020"/>
      <sheetName val="pop-2019"/>
      <sheetName val="pop-2018"/>
      <sheetName val="pop-2017"/>
      <sheetName val="pop-2015"/>
      <sheetName val="pop-2014"/>
      <sheetName val="pop-2013"/>
      <sheetName val="pop-2012"/>
      <sheetName val="pop-march2012"/>
      <sheetName val="pop-2011"/>
      <sheetName val="MTED-pop"/>
      <sheetName val="pop-2008"/>
      <sheetName val="pop-2008a"/>
      <sheetName val="pop-2009"/>
      <sheetName val="pop-2009a"/>
      <sheetName val="pop-2010"/>
    </sheetNames>
    <sheetDataSet>
      <sheetData sheetId="0">
        <row r="130">
          <cell r="H130">
            <v>90.49</v>
          </cell>
        </row>
        <row r="131">
          <cell r="H131">
            <v>92.407</v>
          </cell>
        </row>
        <row r="132">
          <cell r="H132">
            <v>93.863</v>
          </cell>
        </row>
        <row r="133">
          <cell r="H133">
            <v>95.335</v>
          </cell>
        </row>
        <row r="134">
          <cell r="H134">
            <v>97.225</v>
          </cell>
        </row>
        <row r="135">
          <cell r="H135">
            <v>99.111</v>
          </cell>
        </row>
        <row r="136">
          <cell r="H136">
            <v>100.546</v>
          </cell>
        </row>
        <row r="137">
          <cell r="H137">
            <v>101.961</v>
          </cell>
        </row>
        <row r="138">
          <cell r="D138">
            <v>103.414</v>
          </cell>
        </row>
        <row r="139">
          <cell r="D139">
            <v>104.55</v>
          </cell>
        </row>
        <row r="140">
          <cell r="D140">
            <v>105.063</v>
          </cell>
        </row>
        <row r="141">
          <cell r="H141">
            <v>106.461</v>
          </cell>
        </row>
        <row r="142">
          <cell r="H142">
            <v>108.538</v>
          </cell>
        </row>
        <row r="143">
          <cell r="H143">
            <v>110.049</v>
          </cell>
        </row>
        <row r="144">
          <cell r="H144">
            <v>111.947</v>
          </cell>
        </row>
        <row r="145">
          <cell r="H145">
            <v>114.109</v>
          </cell>
        </row>
        <row r="146">
          <cell r="H146">
            <v>115.829</v>
          </cell>
        </row>
        <row r="147">
          <cell r="H147">
            <v>117.397</v>
          </cell>
        </row>
        <row r="148">
          <cell r="H148">
            <v>119.035</v>
          </cell>
        </row>
        <row r="149">
          <cell r="H149">
            <v>120.509</v>
          </cell>
        </row>
        <row r="150">
          <cell r="H150">
            <v>121.767</v>
          </cell>
        </row>
        <row r="151">
          <cell r="D151">
            <v>123.188</v>
          </cell>
        </row>
        <row r="152">
          <cell r="D152">
            <v>124.149</v>
          </cell>
        </row>
        <row r="153">
          <cell r="D153">
            <v>124.949</v>
          </cell>
        </row>
        <row r="154">
          <cell r="D154">
            <v>125.69</v>
          </cell>
        </row>
        <row r="155">
          <cell r="D155">
            <v>126.485</v>
          </cell>
        </row>
        <row r="156">
          <cell r="D156">
            <v>127.362</v>
          </cell>
        </row>
        <row r="157">
          <cell r="D157">
            <v>128.181</v>
          </cell>
        </row>
        <row r="158">
          <cell r="D158">
            <v>128.961</v>
          </cell>
        </row>
        <row r="159">
          <cell r="D159">
            <v>129.969</v>
          </cell>
        </row>
        <row r="160">
          <cell r="D160">
            <v>131.028</v>
          </cell>
        </row>
        <row r="161">
          <cell r="D161">
            <v>132.122</v>
          </cell>
        </row>
        <row r="162">
          <cell r="D162">
            <v>133.402</v>
          </cell>
        </row>
        <row r="163">
          <cell r="D163">
            <v>134.86</v>
          </cell>
        </row>
        <row r="164">
          <cell r="D164">
            <v>136.739</v>
          </cell>
        </row>
        <row r="165">
          <cell r="D165">
            <v>138.397</v>
          </cell>
        </row>
        <row r="166">
          <cell r="D166">
            <v>139.928</v>
          </cell>
        </row>
        <row r="167">
          <cell r="D167">
            <v>141.389</v>
          </cell>
        </row>
        <row r="168">
          <cell r="D168">
            <v>144.126</v>
          </cell>
        </row>
        <row r="169">
          <cell r="D169">
            <v>146.631</v>
          </cell>
        </row>
        <row r="170">
          <cell r="D170">
            <v>149.188</v>
          </cell>
        </row>
        <row r="171">
          <cell r="D171">
            <v>151.684</v>
          </cell>
        </row>
        <row r="172">
          <cell r="D172">
            <v>154.287</v>
          </cell>
        </row>
        <row r="173">
          <cell r="D173">
            <v>156.954</v>
          </cell>
        </row>
        <row r="174">
          <cell r="D174">
            <v>159.565</v>
          </cell>
        </row>
        <row r="175">
          <cell r="D175">
            <v>162.391</v>
          </cell>
        </row>
        <row r="176">
          <cell r="D176">
            <v>165.275</v>
          </cell>
        </row>
        <row r="177">
          <cell r="D177">
            <v>168.221</v>
          </cell>
        </row>
        <row r="178">
          <cell r="D178">
            <v>171.274</v>
          </cell>
        </row>
        <row r="179">
          <cell r="D179">
            <v>174.141</v>
          </cell>
        </row>
        <row r="180">
          <cell r="D180">
            <v>177.073</v>
          </cell>
        </row>
        <row r="181">
          <cell r="D181">
            <v>180.671</v>
          </cell>
        </row>
        <row r="182">
          <cell r="D182">
            <v>183.691</v>
          </cell>
        </row>
        <row r="183">
          <cell r="D183">
            <v>186.538</v>
          </cell>
        </row>
        <row r="184">
          <cell r="D184">
            <v>189.242</v>
          </cell>
        </row>
        <row r="185">
          <cell r="D185">
            <v>191.889</v>
          </cell>
        </row>
        <row r="186">
          <cell r="D186">
            <v>194.303</v>
          </cell>
        </row>
        <row r="187">
          <cell r="D187">
            <v>196.56</v>
          </cell>
        </row>
        <row r="188">
          <cell r="D188">
            <v>198.712</v>
          </cell>
        </row>
        <row r="189">
          <cell r="D189">
            <v>200.706</v>
          </cell>
        </row>
        <row r="190">
          <cell r="D190">
            <v>202.677</v>
          </cell>
        </row>
        <row r="191">
          <cell r="D191">
            <v>205.052</v>
          </cell>
        </row>
        <row r="192">
          <cell r="D192">
            <v>207.661</v>
          </cell>
        </row>
        <row r="193">
          <cell r="D193">
            <v>209.896</v>
          </cell>
        </row>
        <row r="194">
          <cell r="D194">
            <v>211.909</v>
          </cell>
        </row>
        <row r="195">
          <cell r="D195">
            <v>213.854</v>
          </cell>
        </row>
        <row r="196">
          <cell r="D196">
            <v>215.973</v>
          </cell>
        </row>
        <row r="197">
          <cell r="D197">
            <v>218.035</v>
          </cell>
        </row>
        <row r="198">
          <cell r="D198">
            <v>220.23899999999998</v>
          </cell>
        </row>
        <row r="199">
          <cell r="D199">
            <v>222.585</v>
          </cell>
        </row>
        <row r="200">
          <cell r="D200">
            <v>225.055</v>
          </cell>
        </row>
        <row r="201">
          <cell r="D201">
            <v>227.726</v>
          </cell>
        </row>
        <row r="202">
          <cell r="D202">
            <v>229.966</v>
          </cell>
        </row>
        <row r="203">
          <cell r="D203">
            <v>232.188</v>
          </cell>
        </row>
        <row r="204">
          <cell r="D204">
            <v>234.307</v>
          </cell>
        </row>
        <row r="205">
          <cell r="D205">
            <v>236.348</v>
          </cell>
        </row>
        <row r="206">
          <cell r="D206">
            <v>238.466</v>
          </cell>
        </row>
        <row r="207">
          <cell r="D207">
            <v>240.651</v>
          </cell>
        </row>
        <row r="208">
          <cell r="D208">
            <v>242.804</v>
          </cell>
        </row>
        <row r="209">
          <cell r="D209">
            <v>245.021</v>
          </cell>
        </row>
        <row r="210">
          <cell r="D210">
            <v>247.342</v>
          </cell>
        </row>
        <row r="211">
          <cell r="D211">
            <v>250.132</v>
          </cell>
        </row>
        <row r="212">
          <cell r="D212">
            <v>253.493</v>
          </cell>
        </row>
        <row r="213">
          <cell r="D213">
            <v>256.894</v>
          </cell>
        </row>
        <row r="214">
          <cell r="D214">
            <v>260.255</v>
          </cell>
        </row>
        <row r="215">
          <cell r="D215">
            <v>263.436</v>
          </cell>
        </row>
        <row r="216">
          <cell r="D216">
            <v>266.557</v>
          </cell>
        </row>
        <row r="217">
          <cell r="D217">
            <v>269.667</v>
          </cell>
        </row>
        <row r="218">
          <cell r="D218">
            <v>272.912</v>
          </cell>
        </row>
        <row r="219">
          <cell r="D219">
            <v>276.115</v>
          </cell>
        </row>
        <row r="220">
          <cell r="D220">
            <v>279.295</v>
          </cell>
        </row>
        <row r="221">
          <cell r="D221">
            <v>282.385</v>
          </cell>
        </row>
        <row r="222">
          <cell r="D222">
            <v>285.309019</v>
          </cell>
        </row>
        <row r="223">
          <cell r="D223">
            <v>288.104818</v>
          </cell>
        </row>
        <row r="224">
          <cell r="D224">
            <v>290.819634</v>
          </cell>
        </row>
        <row r="225">
          <cell r="D225">
            <v>293.463185</v>
          </cell>
        </row>
        <row r="226">
          <cell r="D226">
            <v>296.186216</v>
          </cell>
        </row>
        <row r="227">
          <cell r="D227">
            <v>298.995825</v>
          </cell>
        </row>
        <row r="228">
          <cell r="D228">
            <v>302.003917</v>
          </cell>
        </row>
        <row r="229">
          <cell r="D229">
            <v>304.797761</v>
          </cell>
        </row>
        <row r="230">
          <cell r="D230">
            <v>307.439406</v>
          </cell>
        </row>
        <row r="231">
          <cell r="D231">
            <v>309.741279</v>
          </cell>
        </row>
        <row r="232">
          <cell r="D232">
            <v>311.973914</v>
          </cell>
        </row>
        <row r="233">
          <cell r="D233">
            <v>314.167558</v>
          </cell>
        </row>
        <row r="234">
          <cell r="D234">
            <v>316.294766</v>
          </cell>
        </row>
        <row r="235">
          <cell r="D235">
            <v>318.576955</v>
          </cell>
        </row>
        <row r="236">
          <cell r="D236">
            <v>320.870703</v>
          </cell>
        </row>
        <row r="237">
          <cell r="D237">
            <v>323.161011</v>
          </cell>
        </row>
        <row r="238">
          <cell r="D238">
            <v>325.20603</v>
          </cell>
        </row>
        <row r="239">
          <cell r="D239">
            <v>326.923976</v>
          </cell>
        </row>
        <row r="240">
          <cell r="D240">
            <v>328.475998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2" spans="1:2" s="1" customFormat="1" ht="12.75">
      <c r="A2" s="94" t="s">
        <v>15</v>
      </c>
      <c r="B2" s="2" t="s">
        <v>51</v>
      </c>
    </row>
    <row r="3" s="1" customFormat="1" ht="12.75">
      <c r="A3" s="94"/>
    </row>
    <row r="4" spans="1:2" ht="12.75">
      <c r="A4" s="94" t="s">
        <v>16</v>
      </c>
      <c r="B4" s="127" t="s">
        <v>17</v>
      </c>
    </row>
    <row r="5" ht="12.75">
      <c r="B5" s="127" t="s">
        <v>57</v>
      </c>
    </row>
    <row r="6" ht="12.75">
      <c r="B6" s="127" t="s">
        <v>61</v>
      </c>
    </row>
  </sheetData>
  <sheetProtection/>
  <hyperlinks>
    <hyperlink ref="B5" location="'Eggs&amp;Egg Products'!A1" display="Eggs&amp;Egg Products: Supply and disappearance"/>
    <hyperlink ref="B6" location="ShellEggs!A1" display="ShellEggs: Supply and disappearance"/>
    <hyperlink ref="B4" location="EggsPcc!A1" display="Eggs:  Per capita availability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C124"/>
  <sheetViews>
    <sheetView showZeros="0" showOutlineSymbol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12.7109375" defaultRowHeight="12" customHeight="1"/>
  <cols>
    <col min="1" max="1" width="12.7109375" style="19" customWidth="1"/>
    <col min="2" max="2" width="12.7109375" style="4" customWidth="1"/>
    <col min="3" max="14" width="12.7109375" style="5" customWidth="1"/>
    <col min="15" max="55" width="12.7109375" style="6" customWidth="1"/>
    <col min="56" max="16384" width="12.7109375" style="7" customWidth="1"/>
  </cols>
  <sheetData>
    <row r="1" spans="1:55" s="49" customFormat="1" ht="12" customHeight="1" thickBot="1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46" t="s">
        <v>12</v>
      </c>
      <c r="N1" s="146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14" ht="12" customHeight="1" thickTop="1">
      <c r="A2" s="154" t="s">
        <v>0</v>
      </c>
      <c r="B2" s="149" t="s">
        <v>18</v>
      </c>
      <c r="C2" s="10" t="s">
        <v>10</v>
      </c>
      <c r="D2" s="11"/>
      <c r="E2" s="10" t="s">
        <v>11</v>
      </c>
      <c r="F2" s="11"/>
      <c r="G2" s="10" t="s">
        <v>19</v>
      </c>
      <c r="H2" s="11"/>
      <c r="I2" s="11"/>
      <c r="J2" s="11"/>
      <c r="K2" s="11"/>
      <c r="L2" s="11"/>
      <c r="M2" s="11"/>
      <c r="N2" s="11"/>
    </row>
    <row r="3" spans="1:14" ht="12" customHeight="1">
      <c r="A3" s="155"/>
      <c r="B3" s="150"/>
      <c r="C3" s="143" t="s">
        <v>3</v>
      </c>
      <c r="D3" s="143" t="s">
        <v>7</v>
      </c>
      <c r="E3" s="143" t="s">
        <v>3</v>
      </c>
      <c r="F3" s="143" t="s">
        <v>56</v>
      </c>
      <c r="G3" s="147" t="s">
        <v>20</v>
      </c>
      <c r="H3" s="148"/>
      <c r="I3" s="148"/>
      <c r="J3" s="152"/>
      <c r="K3" s="10" t="s">
        <v>21</v>
      </c>
      <c r="L3" s="11"/>
      <c r="M3" s="10"/>
      <c r="N3" s="11"/>
    </row>
    <row r="4" spans="1:14" ht="12" customHeight="1">
      <c r="A4" s="155"/>
      <c r="B4" s="150"/>
      <c r="C4" s="144"/>
      <c r="D4" s="144"/>
      <c r="E4" s="144"/>
      <c r="F4" s="144"/>
      <c r="G4" s="147" t="s">
        <v>6</v>
      </c>
      <c r="H4" s="152"/>
      <c r="I4" s="147" t="s">
        <v>8</v>
      </c>
      <c r="J4" s="152"/>
      <c r="K4" s="147" t="s">
        <v>8</v>
      </c>
      <c r="L4" s="152"/>
      <c r="M4" s="147" t="s">
        <v>6</v>
      </c>
      <c r="N4" s="148"/>
    </row>
    <row r="5" spans="1:14" ht="12" customHeight="1">
      <c r="A5" s="156"/>
      <c r="B5" s="151"/>
      <c r="C5" s="145"/>
      <c r="D5" s="145"/>
      <c r="E5" s="145"/>
      <c r="F5" s="145"/>
      <c r="G5" s="12" t="s">
        <v>3</v>
      </c>
      <c r="H5" s="13" t="s">
        <v>7</v>
      </c>
      <c r="I5" s="14" t="s">
        <v>3</v>
      </c>
      <c r="J5" s="13" t="s">
        <v>7</v>
      </c>
      <c r="K5" s="14" t="s">
        <v>3</v>
      </c>
      <c r="L5" s="13" t="s">
        <v>7</v>
      </c>
      <c r="M5" s="12" t="s">
        <v>3</v>
      </c>
      <c r="N5" s="21" t="s">
        <v>7</v>
      </c>
    </row>
    <row r="6" spans="1:55" ht="12" customHeight="1">
      <c r="A6" s="51"/>
      <c r="B6" s="65" t="s">
        <v>27</v>
      </c>
      <c r="C6" s="64" t="s">
        <v>27</v>
      </c>
      <c r="D6" s="64" t="s">
        <v>29</v>
      </c>
      <c r="E6" s="64" t="s">
        <v>27</v>
      </c>
      <c r="F6" s="64" t="s">
        <v>29</v>
      </c>
      <c r="G6" s="64" t="s">
        <v>27</v>
      </c>
      <c r="H6" s="64" t="s">
        <v>29</v>
      </c>
      <c r="I6" s="64" t="s">
        <v>30</v>
      </c>
      <c r="J6" s="64" t="s">
        <v>31</v>
      </c>
      <c r="K6" s="64" t="s">
        <v>30</v>
      </c>
      <c r="L6" s="64" t="s">
        <v>31</v>
      </c>
      <c r="M6" s="64" t="s">
        <v>29</v>
      </c>
      <c r="N6" s="64" t="s">
        <v>29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14" ht="12" customHeight="1">
      <c r="A7" s="22">
        <v>1909</v>
      </c>
      <c r="B7" s="43">
        <f>+'[1]Pop'!H130</f>
        <v>90.49</v>
      </c>
      <c r="C7" s="23" t="s">
        <v>13</v>
      </c>
      <c r="D7" s="23" t="s">
        <v>13</v>
      </c>
      <c r="E7" s="23" t="s">
        <v>13</v>
      </c>
      <c r="F7" s="23" t="s">
        <v>13</v>
      </c>
      <c r="G7" s="24">
        <f>'Eggs&amp;Egg Products'!L8</f>
        <v>26496</v>
      </c>
      <c r="H7" s="24">
        <f aca="true" t="shared" si="0" ref="H7:H63">IF(G7=0,0,IF($B7=0,0,G7/$B7))</f>
        <v>292.80583489888386</v>
      </c>
      <c r="I7" s="24">
        <f>'Eggs&amp;Egg Products'!N8</f>
        <v>3466.56</v>
      </c>
      <c r="J7" s="24">
        <f aca="true" t="shared" si="1" ref="J7:J63">IF(I7=0,0,IF($B7=0,0,I7/$B7))</f>
        <v>38.30876339927064</v>
      </c>
      <c r="K7" s="24">
        <f>'Eggs&amp;Egg Products'!P8</f>
        <v>3362.5632</v>
      </c>
      <c r="L7" s="24">
        <f aca="true" t="shared" si="2" ref="L7:L38">IF(K7=0,0,IF($B7=0,0,K7/$B7))</f>
        <v>37.15950049729252</v>
      </c>
      <c r="M7" s="24">
        <f>'Eggs&amp;Egg Products'!R8</f>
        <v>25701.12</v>
      </c>
      <c r="N7" s="24">
        <f aca="true" t="shared" si="3" ref="N7:N38">IF(M7=0,0,IF($B7=0,0,M7/$B7))</f>
        <v>284.0216598519173</v>
      </c>
    </row>
    <row r="8" spans="1:14" ht="12" customHeight="1">
      <c r="A8" s="22">
        <v>1910</v>
      </c>
      <c r="B8" s="43">
        <f>+'[1]Pop'!H131</f>
        <v>92.407</v>
      </c>
      <c r="C8" s="23" t="s">
        <v>13</v>
      </c>
      <c r="D8" s="23" t="s">
        <v>13</v>
      </c>
      <c r="E8" s="23" t="s">
        <v>13</v>
      </c>
      <c r="F8" s="23" t="s">
        <v>13</v>
      </c>
      <c r="G8" s="24">
        <f>'Eggs&amp;Egg Products'!L9</f>
        <v>28272</v>
      </c>
      <c r="H8" s="24">
        <f t="shared" si="0"/>
        <v>305.9508478794897</v>
      </c>
      <c r="I8" s="24">
        <f>'Eggs&amp;Egg Products'!N9</f>
        <v>3698.92</v>
      </c>
      <c r="J8" s="24">
        <f t="shared" si="1"/>
        <v>40.028569264233234</v>
      </c>
      <c r="K8" s="24">
        <f>'Eggs&amp;Egg Products'!P9</f>
        <v>3587.9524</v>
      </c>
      <c r="L8" s="24">
        <f t="shared" si="2"/>
        <v>38.827712186306236</v>
      </c>
      <c r="M8" s="24">
        <f>'Eggs&amp;Egg Products'!R9</f>
        <v>27423.84</v>
      </c>
      <c r="N8" s="24">
        <f t="shared" si="3"/>
        <v>296.772322443105</v>
      </c>
    </row>
    <row r="9" spans="1:14" ht="12" customHeight="1">
      <c r="A9" s="26">
        <v>1911</v>
      </c>
      <c r="B9" s="44">
        <f>+'[1]Pop'!H132</f>
        <v>93.863</v>
      </c>
      <c r="C9" s="27" t="s">
        <v>13</v>
      </c>
      <c r="D9" s="27" t="s">
        <v>13</v>
      </c>
      <c r="E9" s="27" t="s">
        <v>13</v>
      </c>
      <c r="F9" s="27" t="s">
        <v>13</v>
      </c>
      <c r="G9" s="28">
        <f>'Eggs&amp;Egg Products'!L10</f>
        <v>30900</v>
      </c>
      <c r="H9" s="28">
        <f t="shared" si="0"/>
        <v>329.2032004091069</v>
      </c>
      <c r="I9" s="28">
        <f>'Eggs&amp;Egg Products'!N10</f>
        <v>4042.75</v>
      </c>
      <c r="J9" s="28">
        <f t="shared" si="1"/>
        <v>43.07075205352482</v>
      </c>
      <c r="K9" s="28">
        <f>'Eggs&amp;Egg Products'!P10</f>
        <v>3921.4674999999997</v>
      </c>
      <c r="L9" s="28">
        <f t="shared" si="2"/>
        <v>41.77862949191907</v>
      </c>
      <c r="M9" s="28">
        <f>'Eggs&amp;Egg Products'!R10</f>
        <v>29973</v>
      </c>
      <c r="N9" s="28">
        <f t="shared" si="3"/>
        <v>319.3271043968337</v>
      </c>
    </row>
    <row r="10" spans="1:14" ht="12" customHeight="1">
      <c r="A10" s="26">
        <v>1912</v>
      </c>
      <c r="B10" s="44">
        <f>+'[1]Pop'!H133</f>
        <v>95.335</v>
      </c>
      <c r="C10" s="27" t="s">
        <v>13</v>
      </c>
      <c r="D10" s="27" t="s">
        <v>13</v>
      </c>
      <c r="E10" s="27" t="s">
        <v>13</v>
      </c>
      <c r="F10" s="27" t="s">
        <v>13</v>
      </c>
      <c r="G10" s="28">
        <f>'Eggs&amp;Egg Products'!L11</f>
        <v>29688</v>
      </c>
      <c r="H10" s="28">
        <f t="shared" si="0"/>
        <v>311.4071432317617</v>
      </c>
      <c r="I10" s="28">
        <f>'Eggs&amp;Egg Products'!N11</f>
        <v>3884.1800000000003</v>
      </c>
      <c r="J10" s="28">
        <f t="shared" si="1"/>
        <v>40.74243457282216</v>
      </c>
      <c r="K10" s="28">
        <f>'Eggs&amp;Egg Products'!P11</f>
        <v>3767.6546000000003</v>
      </c>
      <c r="L10" s="28">
        <f t="shared" si="2"/>
        <v>39.52016153563749</v>
      </c>
      <c r="M10" s="28">
        <f>'Eggs&amp;Egg Products'!R11</f>
        <v>28797.36</v>
      </c>
      <c r="N10" s="28">
        <f t="shared" si="3"/>
        <v>302.06492893480885</v>
      </c>
    </row>
    <row r="11" spans="1:14" ht="12" customHeight="1">
      <c r="A11" s="26">
        <v>1913</v>
      </c>
      <c r="B11" s="44">
        <f>+'[1]Pop'!H134</f>
        <v>97.225</v>
      </c>
      <c r="C11" s="27" t="s">
        <v>13</v>
      </c>
      <c r="D11" s="27" t="s">
        <v>13</v>
      </c>
      <c r="E11" s="27" t="s">
        <v>13</v>
      </c>
      <c r="F11" s="27" t="s">
        <v>13</v>
      </c>
      <c r="G11" s="28">
        <f>'Eggs&amp;Egg Products'!L12</f>
        <v>29484</v>
      </c>
      <c r="H11" s="28">
        <f t="shared" si="0"/>
        <v>303.2553355618411</v>
      </c>
      <c r="I11" s="28">
        <f>'Eggs&amp;Egg Products'!N12</f>
        <v>3857.4900000000002</v>
      </c>
      <c r="J11" s="28">
        <f t="shared" si="1"/>
        <v>39.675906402674215</v>
      </c>
      <c r="K11" s="28">
        <f>'Eggs&amp;Egg Products'!P12</f>
        <v>3741.7653</v>
      </c>
      <c r="L11" s="28">
        <f t="shared" si="2"/>
        <v>38.485629210593984</v>
      </c>
      <c r="M11" s="28">
        <f>'Eggs&amp;Egg Products'!R12</f>
        <v>28599.48</v>
      </c>
      <c r="N11" s="28">
        <f t="shared" si="3"/>
        <v>294.1576754949859</v>
      </c>
    </row>
    <row r="12" spans="1:14" ht="12" customHeight="1">
      <c r="A12" s="26">
        <v>1914</v>
      </c>
      <c r="B12" s="44">
        <f>+'[1]Pop'!H135</f>
        <v>99.111</v>
      </c>
      <c r="C12" s="27" t="s">
        <v>13</v>
      </c>
      <c r="D12" s="27" t="s">
        <v>13</v>
      </c>
      <c r="E12" s="27" t="s">
        <v>13</v>
      </c>
      <c r="F12" s="27" t="s">
        <v>13</v>
      </c>
      <c r="G12" s="28">
        <f>'Eggs&amp;Egg Products'!L13</f>
        <v>29268</v>
      </c>
      <c r="H12" s="28">
        <f t="shared" si="0"/>
        <v>295.3052637951388</v>
      </c>
      <c r="I12" s="28">
        <f>'Eggs&amp;Egg Products'!N13</f>
        <v>3829.23</v>
      </c>
      <c r="J12" s="28">
        <f t="shared" si="1"/>
        <v>38.635772013197325</v>
      </c>
      <c r="K12" s="28">
        <f>'Eggs&amp;Egg Products'!P13</f>
        <v>3714.3531</v>
      </c>
      <c r="L12" s="28">
        <f t="shared" si="2"/>
        <v>37.4766988528014</v>
      </c>
      <c r="M12" s="28">
        <f>'Eggs&amp;Egg Products'!R13</f>
        <v>28389.96</v>
      </c>
      <c r="N12" s="28">
        <f t="shared" si="3"/>
        <v>286.4461058812846</v>
      </c>
    </row>
    <row r="13" spans="1:14" ht="12" customHeight="1">
      <c r="A13" s="26">
        <v>1915</v>
      </c>
      <c r="B13" s="44">
        <f>+'[1]Pop'!H136</f>
        <v>100.546</v>
      </c>
      <c r="C13" s="27" t="s">
        <v>13</v>
      </c>
      <c r="D13" s="27" t="s">
        <v>13</v>
      </c>
      <c r="E13" s="27" t="s">
        <v>13</v>
      </c>
      <c r="F13" s="27" t="s">
        <v>13</v>
      </c>
      <c r="G13" s="28">
        <f>'Eggs&amp;Egg Products'!L14</f>
        <v>31464</v>
      </c>
      <c r="H13" s="28">
        <f t="shared" si="0"/>
        <v>312.9313945855628</v>
      </c>
      <c r="I13" s="28">
        <f>'Eggs&amp;Egg Products'!N14</f>
        <v>4116.54</v>
      </c>
      <c r="J13" s="28">
        <f t="shared" si="1"/>
        <v>40.9418574582778</v>
      </c>
      <c r="K13" s="28">
        <f>'Eggs&amp;Egg Products'!P14</f>
        <v>3993.0438</v>
      </c>
      <c r="L13" s="28">
        <f t="shared" si="2"/>
        <v>39.71360173452947</v>
      </c>
      <c r="M13" s="28">
        <f>'Eggs&amp;Egg Products'!R14</f>
        <v>30520.079999999998</v>
      </c>
      <c r="N13" s="28">
        <f t="shared" si="3"/>
        <v>303.5434527479959</v>
      </c>
    </row>
    <row r="14" spans="1:14" ht="12" customHeight="1">
      <c r="A14" s="22">
        <v>1916</v>
      </c>
      <c r="B14" s="43">
        <f>+'[1]Pop'!H137</f>
        <v>101.961</v>
      </c>
      <c r="C14" s="23" t="s">
        <v>13</v>
      </c>
      <c r="D14" s="23" t="s">
        <v>13</v>
      </c>
      <c r="E14" s="23" t="s">
        <v>13</v>
      </c>
      <c r="F14" s="23" t="s">
        <v>13</v>
      </c>
      <c r="G14" s="24">
        <f>'Eggs&amp;Egg Products'!L15</f>
        <v>30504</v>
      </c>
      <c r="H14" s="24">
        <f t="shared" si="0"/>
        <v>299.17321328743344</v>
      </c>
      <c r="I14" s="24">
        <f>'Eggs&amp;Egg Products'!N15</f>
        <v>3990.94</v>
      </c>
      <c r="J14" s="24">
        <f t="shared" si="1"/>
        <v>39.14182873843921</v>
      </c>
      <c r="K14" s="24">
        <f>'Eggs&amp;Egg Products'!P15</f>
        <v>3871.2118</v>
      </c>
      <c r="L14" s="24">
        <f t="shared" si="2"/>
        <v>37.96757387628603</v>
      </c>
      <c r="M14" s="24">
        <f>'Eggs&amp;Egg Products'!R15</f>
        <v>29588.879999999997</v>
      </c>
      <c r="N14" s="24">
        <f t="shared" si="3"/>
        <v>290.1980168888104</v>
      </c>
    </row>
    <row r="15" spans="1:14" ht="12" customHeight="1">
      <c r="A15" s="22">
        <v>1917</v>
      </c>
      <c r="B15" s="43">
        <f>+'[1]Pop'!D138</f>
        <v>103.414</v>
      </c>
      <c r="C15" s="23" t="s">
        <v>13</v>
      </c>
      <c r="D15" s="23" t="s">
        <v>13</v>
      </c>
      <c r="E15" s="23" t="s">
        <v>13</v>
      </c>
      <c r="F15" s="23" t="s">
        <v>13</v>
      </c>
      <c r="G15" s="24">
        <f>'Eggs&amp;Egg Products'!L16</f>
        <v>29088</v>
      </c>
      <c r="H15" s="24">
        <f t="shared" si="0"/>
        <v>281.2771965111107</v>
      </c>
      <c r="I15" s="24">
        <f>'Eggs&amp;Egg Products'!N16</f>
        <v>3805.6800000000003</v>
      </c>
      <c r="J15" s="24">
        <f t="shared" si="1"/>
        <v>36.80043321020365</v>
      </c>
      <c r="K15" s="24">
        <f>'Eggs&amp;Egg Products'!P16</f>
        <v>3691.5096000000003</v>
      </c>
      <c r="L15" s="24">
        <f t="shared" si="2"/>
        <v>35.69642021389754</v>
      </c>
      <c r="M15" s="24">
        <f>'Eggs&amp;Egg Products'!R16</f>
        <v>28215.36</v>
      </c>
      <c r="N15" s="24">
        <f t="shared" si="3"/>
        <v>272.8388806157774</v>
      </c>
    </row>
    <row r="16" spans="1:14" ht="12" customHeight="1">
      <c r="A16" s="22">
        <v>1918</v>
      </c>
      <c r="B16" s="43">
        <f>+'[1]Pop'!D139</f>
        <v>104.55</v>
      </c>
      <c r="C16" s="23" t="s">
        <v>13</v>
      </c>
      <c r="D16" s="23" t="s">
        <v>13</v>
      </c>
      <c r="E16" s="23" t="s">
        <v>13</v>
      </c>
      <c r="F16" s="23" t="s">
        <v>13</v>
      </c>
      <c r="G16" s="24">
        <f>'Eggs&amp;Egg Products'!L17</f>
        <v>29724</v>
      </c>
      <c r="H16" s="24">
        <f t="shared" si="0"/>
        <v>284.3041606886657</v>
      </c>
      <c r="I16" s="24">
        <f>'Eggs&amp;Egg Products'!N17</f>
        <v>3888.8900000000003</v>
      </c>
      <c r="J16" s="24">
        <f t="shared" si="1"/>
        <v>37.19646102343377</v>
      </c>
      <c r="K16" s="24">
        <f>'Eggs&amp;Egg Products'!P17</f>
        <v>3772.2233</v>
      </c>
      <c r="L16" s="24">
        <f t="shared" si="2"/>
        <v>36.080567192730754</v>
      </c>
      <c r="M16" s="24">
        <f>'Eggs&amp;Egg Products'!R17</f>
        <v>28832.28</v>
      </c>
      <c r="N16" s="24">
        <f t="shared" si="3"/>
        <v>275.7750358680057</v>
      </c>
    </row>
    <row r="17" spans="1:14" ht="12" customHeight="1">
      <c r="A17" s="22">
        <v>1919</v>
      </c>
      <c r="B17" s="43">
        <f>+'[1]Pop'!D140</f>
        <v>105.063</v>
      </c>
      <c r="C17" s="23" t="s">
        <v>13</v>
      </c>
      <c r="D17" s="23" t="s">
        <v>13</v>
      </c>
      <c r="E17" s="23" t="s">
        <v>13</v>
      </c>
      <c r="F17" s="23" t="s">
        <v>13</v>
      </c>
      <c r="G17" s="24">
        <f>'Eggs&amp;Egg Products'!L18</f>
        <v>31848</v>
      </c>
      <c r="H17" s="24">
        <f t="shared" si="0"/>
        <v>303.1324062705234</v>
      </c>
      <c r="I17" s="24">
        <f>'Eggs&amp;Egg Products'!N18</f>
        <v>4166.78</v>
      </c>
      <c r="J17" s="24">
        <f t="shared" si="1"/>
        <v>39.659823153726805</v>
      </c>
      <c r="K17" s="24">
        <f>'Eggs&amp;Egg Products'!P18</f>
        <v>4041.7765999999997</v>
      </c>
      <c r="L17" s="24">
        <f t="shared" si="2"/>
        <v>38.47002845911501</v>
      </c>
      <c r="M17" s="24">
        <f>'Eggs&amp;Egg Products'!R18</f>
        <v>30892.559999999998</v>
      </c>
      <c r="N17" s="24">
        <f t="shared" si="3"/>
        <v>294.03843408240766</v>
      </c>
    </row>
    <row r="18" spans="1:14" ht="12" customHeight="1">
      <c r="A18" s="22">
        <v>1920</v>
      </c>
      <c r="B18" s="43">
        <f>+'[1]Pop'!H141</f>
        <v>106.461</v>
      </c>
      <c r="C18" s="23" t="s">
        <v>13</v>
      </c>
      <c r="D18" s="23" t="s">
        <v>13</v>
      </c>
      <c r="E18" s="23" t="s">
        <v>13</v>
      </c>
      <c r="F18" s="23" t="s">
        <v>13</v>
      </c>
      <c r="G18" s="24">
        <f>'Eggs&amp;Egg Products'!L19</f>
        <v>31884</v>
      </c>
      <c r="H18" s="24">
        <f t="shared" si="0"/>
        <v>299.48995406768677</v>
      </c>
      <c r="I18" s="24">
        <f>'Eggs&amp;Egg Products'!N19</f>
        <v>4171.49</v>
      </c>
      <c r="J18" s="24">
        <f t="shared" si="1"/>
        <v>39.18326899052235</v>
      </c>
      <c r="K18" s="24">
        <f>'Eggs&amp;Egg Products'!P19</f>
        <v>4046.3452999999995</v>
      </c>
      <c r="L18" s="24">
        <f t="shared" si="2"/>
        <v>38.00777092080668</v>
      </c>
      <c r="M18" s="24">
        <f>'Eggs&amp;Egg Products'!R19</f>
        <v>30927.48</v>
      </c>
      <c r="N18" s="24">
        <f t="shared" si="3"/>
        <v>290.50525544565613</v>
      </c>
    </row>
    <row r="19" spans="1:14" ht="12" customHeight="1">
      <c r="A19" s="26">
        <v>1921</v>
      </c>
      <c r="B19" s="44">
        <f>+'[1]Pop'!H142</f>
        <v>108.538</v>
      </c>
      <c r="C19" s="27" t="s">
        <v>13</v>
      </c>
      <c r="D19" s="27" t="s">
        <v>13</v>
      </c>
      <c r="E19" s="27" t="s">
        <v>13</v>
      </c>
      <c r="F19" s="27" t="s">
        <v>13</v>
      </c>
      <c r="G19" s="28">
        <f>'Eggs&amp;Egg Products'!L20</f>
        <v>32508</v>
      </c>
      <c r="H19" s="28">
        <f t="shared" si="0"/>
        <v>299.5080064125007</v>
      </c>
      <c r="I19" s="28">
        <f>'Eggs&amp;Egg Products'!N20</f>
        <v>4253.13</v>
      </c>
      <c r="J19" s="28">
        <f t="shared" si="1"/>
        <v>39.18563083896884</v>
      </c>
      <c r="K19" s="28">
        <f>'Eggs&amp;Egg Products'!P20</f>
        <v>4125.5361</v>
      </c>
      <c r="L19" s="28">
        <f t="shared" si="2"/>
        <v>38.01006191379978</v>
      </c>
      <c r="M19" s="28">
        <f>'Eggs&amp;Egg Products'!R20</f>
        <v>31532.76</v>
      </c>
      <c r="N19" s="28">
        <f t="shared" si="3"/>
        <v>290.5227662201257</v>
      </c>
    </row>
    <row r="20" spans="1:14" ht="12" customHeight="1">
      <c r="A20" s="26">
        <v>1922</v>
      </c>
      <c r="B20" s="44">
        <f>+'[1]Pop'!H143</f>
        <v>110.049</v>
      </c>
      <c r="C20" s="27" t="s">
        <v>13</v>
      </c>
      <c r="D20" s="27" t="s">
        <v>13</v>
      </c>
      <c r="E20" s="27" t="s">
        <v>13</v>
      </c>
      <c r="F20" s="27" t="s">
        <v>13</v>
      </c>
      <c r="G20" s="28">
        <f>'Eggs&amp;Egg Products'!L21</f>
        <v>34764</v>
      </c>
      <c r="H20" s="28">
        <f t="shared" si="0"/>
        <v>315.89564648474766</v>
      </c>
      <c r="I20" s="28">
        <f>'Eggs&amp;Egg Products'!N21</f>
        <v>4548.29</v>
      </c>
      <c r="J20" s="28">
        <f t="shared" si="1"/>
        <v>41.32968041508782</v>
      </c>
      <c r="K20" s="28">
        <f>'Eggs&amp;Egg Products'!P21</f>
        <v>4411.8413</v>
      </c>
      <c r="L20" s="28">
        <f t="shared" si="2"/>
        <v>40.08979000263519</v>
      </c>
      <c r="M20" s="28">
        <f>'Eggs&amp;Egg Products'!R21</f>
        <v>33721.08</v>
      </c>
      <c r="N20" s="28">
        <f t="shared" si="3"/>
        <v>306.41877709020525</v>
      </c>
    </row>
    <row r="21" spans="1:14" ht="12" customHeight="1">
      <c r="A21" s="26">
        <v>1923</v>
      </c>
      <c r="B21" s="44">
        <f>+'[1]Pop'!H144</f>
        <v>111.947</v>
      </c>
      <c r="C21" s="27" t="s">
        <v>13</v>
      </c>
      <c r="D21" s="27" t="s">
        <v>13</v>
      </c>
      <c r="E21" s="27" t="s">
        <v>13</v>
      </c>
      <c r="F21" s="27" t="s">
        <v>13</v>
      </c>
      <c r="G21" s="28">
        <f>'Eggs&amp;Egg Products'!L22</f>
        <v>36552</v>
      </c>
      <c r="H21" s="28">
        <f t="shared" si="0"/>
        <v>326.5116528357169</v>
      </c>
      <c r="I21" s="28">
        <f>'Eggs&amp;Egg Products'!N22</f>
        <v>4782.22</v>
      </c>
      <c r="J21" s="28">
        <f t="shared" si="1"/>
        <v>42.718607912672965</v>
      </c>
      <c r="K21" s="28">
        <f>'Eggs&amp;Egg Products'!P22</f>
        <v>4638.7534000000005</v>
      </c>
      <c r="L21" s="28">
        <f t="shared" si="2"/>
        <v>41.437049675292776</v>
      </c>
      <c r="M21" s="28">
        <f>'Eggs&amp;Egg Products'!R22</f>
        <v>35455.44</v>
      </c>
      <c r="N21" s="28">
        <f t="shared" si="3"/>
        <v>316.7163032506454</v>
      </c>
    </row>
    <row r="22" spans="1:14" ht="12" customHeight="1">
      <c r="A22" s="26">
        <v>1924</v>
      </c>
      <c r="B22" s="44">
        <f>+'[1]Pop'!H145</f>
        <v>114.109</v>
      </c>
      <c r="C22" s="27" t="s">
        <v>13</v>
      </c>
      <c r="D22" s="27" t="s">
        <v>13</v>
      </c>
      <c r="E22" s="27" t="s">
        <v>13</v>
      </c>
      <c r="F22" s="27" t="s">
        <v>13</v>
      </c>
      <c r="G22" s="28">
        <f>'Eggs&amp;Egg Products'!L23</f>
        <v>36996</v>
      </c>
      <c r="H22" s="28">
        <f t="shared" si="0"/>
        <v>324.21631948400216</v>
      </c>
      <c r="I22" s="28">
        <f>'Eggs&amp;Egg Products'!N23</f>
        <v>4840.31</v>
      </c>
      <c r="J22" s="28">
        <f t="shared" si="1"/>
        <v>42.41830179915695</v>
      </c>
      <c r="K22" s="28">
        <f>'Eggs&amp;Egg Products'!P23</f>
        <v>4695.1007</v>
      </c>
      <c r="L22" s="28">
        <f t="shared" si="2"/>
        <v>41.14575274518224</v>
      </c>
      <c r="M22" s="28">
        <f>'Eggs&amp;Egg Products'!R23</f>
        <v>35886.12</v>
      </c>
      <c r="N22" s="28">
        <f t="shared" si="3"/>
        <v>314.4898298994821</v>
      </c>
    </row>
    <row r="23" spans="1:14" ht="12" customHeight="1">
      <c r="A23" s="26">
        <v>1925</v>
      </c>
      <c r="B23" s="44">
        <f>+'[1]Pop'!H146</f>
        <v>115.829</v>
      </c>
      <c r="C23" s="27" t="s">
        <v>13</v>
      </c>
      <c r="D23" s="27" t="s">
        <v>13</v>
      </c>
      <c r="E23" s="27" t="s">
        <v>13</v>
      </c>
      <c r="F23" s="27" t="s">
        <v>13</v>
      </c>
      <c r="G23" s="28">
        <f>'Eggs&amp;Egg Products'!L24</f>
        <v>36840</v>
      </c>
      <c r="H23" s="28">
        <f t="shared" si="0"/>
        <v>318.0550639304492</v>
      </c>
      <c r="I23" s="28">
        <f>'Eggs&amp;Egg Products'!N24</f>
        <v>4819.900000000001</v>
      </c>
      <c r="J23" s="28">
        <f t="shared" si="1"/>
        <v>41.61220419756711</v>
      </c>
      <c r="K23" s="28">
        <f>'Eggs&amp;Egg Products'!P24</f>
        <v>4675.303000000001</v>
      </c>
      <c r="L23" s="28">
        <f t="shared" si="2"/>
        <v>40.363838071640096</v>
      </c>
      <c r="M23" s="28">
        <f>'Eggs&amp;Egg Products'!R24</f>
        <v>35734.799999999996</v>
      </c>
      <c r="N23" s="28">
        <f t="shared" si="3"/>
        <v>308.5134120125357</v>
      </c>
    </row>
    <row r="24" spans="1:14" ht="12" customHeight="1">
      <c r="A24" s="22">
        <v>1926</v>
      </c>
      <c r="B24" s="43">
        <f>+'[1]Pop'!H147</f>
        <v>117.397</v>
      </c>
      <c r="C24" s="23" t="s">
        <v>13</v>
      </c>
      <c r="D24" s="23" t="s">
        <v>13</v>
      </c>
      <c r="E24" s="23" t="s">
        <v>13</v>
      </c>
      <c r="F24" s="23" t="s">
        <v>13</v>
      </c>
      <c r="G24" s="24">
        <f>'Eggs&amp;Egg Products'!L25</f>
        <v>39744</v>
      </c>
      <c r="H24" s="24">
        <f t="shared" si="0"/>
        <v>338.5435743673177</v>
      </c>
      <c r="I24" s="24">
        <f>'Eggs&amp;Egg Products'!N25</f>
        <v>5199.84</v>
      </c>
      <c r="J24" s="24">
        <f t="shared" si="1"/>
        <v>44.2927843130574</v>
      </c>
      <c r="K24" s="24">
        <f>'Eggs&amp;Egg Products'!P25</f>
        <v>5043.8448</v>
      </c>
      <c r="L24" s="24">
        <f t="shared" si="2"/>
        <v>42.964000783665675</v>
      </c>
      <c r="M24" s="24">
        <f>'Eggs&amp;Egg Products'!R25</f>
        <v>38551.68</v>
      </c>
      <c r="N24" s="24">
        <f t="shared" si="3"/>
        <v>328.3872671362982</v>
      </c>
    </row>
    <row r="25" spans="1:14" ht="12" customHeight="1">
      <c r="A25" s="22">
        <v>1927</v>
      </c>
      <c r="B25" s="43">
        <f>+'[1]Pop'!H148</f>
        <v>119.035</v>
      </c>
      <c r="C25" s="23" t="s">
        <v>13</v>
      </c>
      <c r="D25" s="23" t="s">
        <v>13</v>
      </c>
      <c r="E25" s="23" t="s">
        <v>13</v>
      </c>
      <c r="F25" s="23" t="s">
        <v>13</v>
      </c>
      <c r="G25" s="24">
        <f>'Eggs&amp;Egg Products'!L26</f>
        <v>40704</v>
      </c>
      <c r="H25" s="24">
        <f t="shared" si="0"/>
        <v>341.9498466837485</v>
      </c>
      <c r="I25" s="24">
        <f>'Eggs&amp;Egg Products'!N26</f>
        <v>5325.4400000000005</v>
      </c>
      <c r="J25" s="24">
        <f t="shared" si="1"/>
        <v>44.738438274457096</v>
      </c>
      <c r="K25" s="24">
        <f>'Eggs&amp;Egg Products'!P26</f>
        <v>5165.6768</v>
      </c>
      <c r="L25" s="24">
        <f t="shared" si="2"/>
        <v>43.39628512622338</v>
      </c>
      <c r="M25" s="24">
        <f>'Eggs&amp;Egg Products'!R26</f>
        <v>39482.88</v>
      </c>
      <c r="N25" s="24">
        <f t="shared" si="3"/>
        <v>331.69135128323603</v>
      </c>
    </row>
    <row r="26" spans="1:14" ht="12" customHeight="1">
      <c r="A26" s="22">
        <v>1928</v>
      </c>
      <c r="B26" s="43">
        <f>+'[1]Pop'!H149</f>
        <v>120.509</v>
      </c>
      <c r="C26" s="23" t="s">
        <v>13</v>
      </c>
      <c r="D26" s="23" t="s">
        <v>13</v>
      </c>
      <c r="E26" s="23" t="s">
        <v>13</v>
      </c>
      <c r="F26" s="23" t="s">
        <v>13</v>
      </c>
      <c r="G26" s="24">
        <f>'Eggs&amp;Egg Products'!L27</f>
        <v>40764</v>
      </c>
      <c r="H26" s="24">
        <f t="shared" si="0"/>
        <v>338.2651918114</v>
      </c>
      <c r="I26" s="24">
        <f>'Eggs&amp;Egg Products'!N27</f>
        <v>5333.29</v>
      </c>
      <c r="J26" s="24">
        <f t="shared" si="1"/>
        <v>44.25636259532483</v>
      </c>
      <c r="K26" s="24">
        <f>'Eggs&amp;Egg Products'!P27</f>
        <v>5173.2913</v>
      </c>
      <c r="L26" s="24">
        <f t="shared" si="2"/>
        <v>42.928671717465086</v>
      </c>
      <c r="M26" s="24">
        <f>'Eggs&amp;Egg Products'!R27</f>
        <v>39541.08</v>
      </c>
      <c r="N26" s="24">
        <f t="shared" si="3"/>
        <v>328.117236057058</v>
      </c>
    </row>
    <row r="27" spans="1:14" ht="12" customHeight="1">
      <c r="A27" s="22">
        <v>1929</v>
      </c>
      <c r="B27" s="43">
        <f>+'[1]Pop'!H150</f>
        <v>121.767</v>
      </c>
      <c r="C27" s="23" t="s">
        <v>13</v>
      </c>
      <c r="D27" s="23" t="s">
        <v>13</v>
      </c>
      <c r="E27" s="23" t="s">
        <v>13</v>
      </c>
      <c r="F27" s="23" t="s">
        <v>13</v>
      </c>
      <c r="G27" s="24">
        <f>'Eggs&amp;Egg Products'!L28</f>
        <v>40716</v>
      </c>
      <c r="H27" s="24">
        <f t="shared" si="0"/>
        <v>334.3763088521521</v>
      </c>
      <c r="I27" s="24">
        <f>'Eggs&amp;Egg Products'!N28</f>
        <v>5327.01</v>
      </c>
      <c r="J27" s="24">
        <f t="shared" si="1"/>
        <v>43.74756707482323</v>
      </c>
      <c r="K27" s="24">
        <f>'Eggs&amp;Egg Products'!P28</f>
        <v>5167.1997</v>
      </c>
      <c r="L27" s="24">
        <f t="shared" si="2"/>
        <v>42.43514006257853</v>
      </c>
      <c r="M27" s="24">
        <f>'Eggs&amp;Egg Products'!R28</f>
        <v>39494.52</v>
      </c>
      <c r="N27" s="24">
        <f t="shared" si="3"/>
        <v>324.3450195865875</v>
      </c>
    </row>
    <row r="28" spans="1:14" ht="12" customHeight="1">
      <c r="A28" s="22">
        <v>1930</v>
      </c>
      <c r="B28" s="43">
        <f>+'[1]Pop'!D151</f>
        <v>123.188</v>
      </c>
      <c r="C28" s="23" t="s">
        <v>13</v>
      </c>
      <c r="D28" s="23" t="s">
        <v>13</v>
      </c>
      <c r="E28" s="23" t="s">
        <v>13</v>
      </c>
      <c r="F28" s="23" t="s">
        <v>13</v>
      </c>
      <c r="G28" s="24">
        <f>'Eggs&amp;Egg Products'!L29</f>
        <v>40776</v>
      </c>
      <c r="H28" s="24">
        <f t="shared" si="0"/>
        <v>331.0062668441731</v>
      </c>
      <c r="I28" s="24">
        <f>'Eggs&amp;Egg Products'!N29</f>
        <v>5334.860000000001</v>
      </c>
      <c r="J28" s="24">
        <f t="shared" si="1"/>
        <v>43.306653245445986</v>
      </c>
      <c r="K28" s="24">
        <f>'Eggs&amp;Egg Products'!P29</f>
        <v>5174.814200000001</v>
      </c>
      <c r="L28" s="24">
        <f t="shared" si="2"/>
        <v>42.00745364808261</v>
      </c>
      <c r="M28" s="24">
        <f>'Eggs&amp;Egg Products'!R29</f>
        <v>39552.72</v>
      </c>
      <c r="N28" s="24">
        <f t="shared" si="3"/>
        <v>321.07607883884793</v>
      </c>
    </row>
    <row r="29" spans="1:14" ht="12" customHeight="1">
      <c r="A29" s="26">
        <v>1931</v>
      </c>
      <c r="B29" s="44">
        <f>+'[1]Pop'!D152</f>
        <v>124.149</v>
      </c>
      <c r="C29" s="27" t="s">
        <v>13</v>
      </c>
      <c r="D29" s="27" t="s">
        <v>13</v>
      </c>
      <c r="E29" s="27" t="s">
        <v>13</v>
      </c>
      <c r="F29" s="27" t="s">
        <v>13</v>
      </c>
      <c r="G29" s="28">
        <f>'Eggs&amp;Egg Products'!L30</f>
        <v>41268</v>
      </c>
      <c r="H29" s="28">
        <f t="shared" si="0"/>
        <v>332.4070270400889</v>
      </c>
      <c r="I29" s="28">
        <f>'Eggs&amp;Egg Products'!N30</f>
        <v>5399.2300000000005</v>
      </c>
      <c r="J29" s="28">
        <f t="shared" si="1"/>
        <v>43.48991937107831</v>
      </c>
      <c r="K29" s="28">
        <f>'Eggs&amp;Egg Products'!P30</f>
        <v>5237.2531</v>
      </c>
      <c r="L29" s="28">
        <f t="shared" si="2"/>
        <v>42.18522178994595</v>
      </c>
      <c r="M29" s="28">
        <f>'Eggs&amp;Egg Products'!R30</f>
        <v>40029.96</v>
      </c>
      <c r="N29" s="28">
        <f t="shared" si="3"/>
        <v>322.43481622888623</v>
      </c>
    </row>
    <row r="30" spans="1:14" ht="12" customHeight="1">
      <c r="A30" s="26">
        <v>1932</v>
      </c>
      <c r="B30" s="44">
        <f>+'[1]Pop'!D153</f>
        <v>124.949</v>
      </c>
      <c r="C30" s="27" t="s">
        <v>13</v>
      </c>
      <c r="D30" s="27" t="s">
        <v>13</v>
      </c>
      <c r="E30" s="27" t="s">
        <v>13</v>
      </c>
      <c r="F30" s="27" t="s">
        <v>13</v>
      </c>
      <c r="G30" s="28">
        <f>'Eggs&amp;Egg Products'!L31</f>
        <v>39096</v>
      </c>
      <c r="H30" s="28">
        <f t="shared" si="0"/>
        <v>312.89566142986337</v>
      </c>
      <c r="I30" s="28">
        <f>'Eggs&amp;Egg Products'!N31</f>
        <v>5115.06</v>
      </c>
      <c r="J30" s="28">
        <f t="shared" si="1"/>
        <v>40.93718237040713</v>
      </c>
      <c r="K30" s="28">
        <f>'Eggs&amp;Egg Products'!P31</f>
        <v>4961.608200000001</v>
      </c>
      <c r="L30" s="28">
        <f t="shared" si="2"/>
        <v>39.70906689929492</v>
      </c>
      <c r="M30" s="28">
        <f>'Eggs&amp;Egg Products'!R31</f>
        <v>37923.119999999995</v>
      </c>
      <c r="N30" s="28">
        <f t="shared" si="3"/>
        <v>303.50879158696745</v>
      </c>
    </row>
    <row r="31" spans="1:14" ht="12" customHeight="1">
      <c r="A31" s="26">
        <v>1933</v>
      </c>
      <c r="B31" s="44">
        <f>+'[1]Pop'!D154</f>
        <v>125.69</v>
      </c>
      <c r="C31" s="27" t="s">
        <v>13</v>
      </c>
      <c r="D31" s="27" t="s">
        <v>13</v>
      </c>
      <c r="E31" s="27" t="s">
        <v>13</v>
      </c>
      <c r="F31" s="27" t="s">
        <v>13</v>
      </c>
      <c r="G31" s="28">
        <f>'Eggs&amp;Egg Products'!L32</f>
        <v>37236</v>
      </c>
      <c r="H31" s="28">
        <f t="shared" si="0"/>
        <v>296.2526851778184</v>
      </c>
      <c r="I31" s="28">
        <f>'Eggs&amp;Egg Products'!N32</f>
        <v>4871.71</v>
      </c>
      <c r="J31" s="28">
        <f t="shared" si="1"/>
        <v>38.75972631076458</v>
      </c>
      <c r="K31" s="28">
        <f>'Eggs&amp;Egg Products'!P32</f>
        <v>4725.5587</v>
      </c>
      <c r="L31" s="28">
        <f t="shared" si="2"/>
        <v>37.59693452144164</v>
      </c>
      <c r="M31" s="28">
        <f>'Eggs&amp;Egg Products'!R32</f>
        <v>36118.92</v>
      </c>
      <c r="N31" s="28">
        <f t="shared" si="3"/>
        <v>287.3651046224839</v>
      </c>
    </row>
    <row r="32" spans="1:14" ht="12" customHeight="1">
      <c r="A32" s="26">
        <v>1934</v>
      </c>
      <c r="B32" s="44">
        <f>+'[1]Pop'!D155</f>
        <v>126.485</v>
      </c>
      <c r="C32" s="27" t="s">
        <v>13</v>
      </c>
      <c r="D32" s="27" t="s">
        <v>13</v>
      </c>
      <c r="E32" s="27" t="s">
        <v>13</v>
      </c>
      <c r="F32" s="27" t="s">
        <v>13</v>
      </c>
      <c r="G32" s="28">
        <f>'Eggs&amp;Egg Products'!L33</f>
        <v>36480</v>
      </c>
      <c r="H32" s="28">
        <f t="shared" si="0"/>
        <v>288.41364588686406</v>
      </c>
      <c r="I32" s="28">
        <f>'Eggs&amp;Egg Products'!N33</f>
        <v>4772.8</v>
      </c>
      <c r="J32" s="28">
        <f t="shared" si="1"/>
        <v>37.73411867019805</v>
      </c>
      <c r="K32" s="28">
        <f>'Eggs&amp;Egg Products'!P33</f>
        <v>4629.616</v>
      </c>
      <c r="L32" s="28">
        <f t="shared" si="2"/>
        <v>36.60209511009211</v>
      </c>
      <c r="M32" s="28">
        <f>'Eggs&amp;Egg Products'!R33</f>
        <v>35385.6</v>
      </c>
      <c r="N32" s="28">
        <f t="shared" si="3"/>
        <v>279.76123651025813</v>
      </c>
    </row>
    <row r="33" spans="1:14" ht="12" customHeight="1">
      <c r="A33" s="26">
        <v>1935</v>
      </c>
      <c r="B33" s="44">
        <f>+'[1]Pop'!D156</f>
        <v>127.362</v>
      </c>
      <c r="C33" s="27" t="s">
        <v>13</v>
      </c>
      <c r="D33" s="27" t="s">
        <v>13</v>
      </c>
      <c r="E33" s="27" t="s">
        <v>13</v>
      </c>
      <c r="F33" s="27" t="s">
        <v>13</v>
      </c>
      <c r="G33" s="28">
        <f>'Eggs&amp;Egg Products'!L34</f>
        <v>35568</v>
      </c>
      <c r="H33" s="28">
        <f t="shared" si="0"/>
        <v>279.2669713101239</v>
      </c>
      <c r="I33" s="28">
        <f>'Eggs&amp;Egg Products'!N34</f>
        <v>4653.4800000000005</v>
      </c>
      <c r="J33" s="28">
        <f t="shared" si="1"/>
        <v>36.53742874640788</v>
      </c>
      <c r="K33" s="28">
        <f>'Eggs&amp;Egg Products'!P34</f>
        <v>4513.8756</v>
      </c>
      <c r="L33" s="28">
        <f t="shared" si="2"/>
        <v>35.44130588401564</v>
      </c>
      <c r="M33" s="28">
        <f>'Eggs&amp;Egg Products'!R34</f>
        <v>34500.96</v>
      </c>
      <c r="N33" s="28">
        <f t="shared" si="3"/>
        <v>270.8889621708202</v>
      </c>
    </row>
    <row r="34" spans="1:14" ht="12" customHeight="1">
      <c r="A34" s="22">
        <v>1936</v>
      </c>
      <c r="B34" s="43">
        <f>+'[1]Pop'!D157</f>
        <v>128.181</v>
      </c>
      <c r="C34" s="23" t="s">
        <v>13</v>
      </c>
      <c r="D34" s="23" t="s">
        <v>13</v>
      </c>
      <c r="E34" s="23" t="s">
        <v>13</v>
      </c>
      <c r="F34" s="23" t="s">
        <v>13</v>
      </c>
      <c r="G34" s="24">
        <f>'Eggs&amp;Egg Products'!L35</f>
        <v>36972</v>
      </c>
      <c r="H34" s="24">
        <f t="shared" si="0"/>
        <v>288.43588363329974</v>
      </c>
      <c r="I34" s="24">
        <f>'Eggs&amp;Egg Products'!N35</f>
        <v>4837.17</v>
      </c>
      <c r="J34" s="24">
        <f t="shared" si="1"/>
        <v>37.737028108690055</v>
      </c>
      <c r="K34" s="24">
        <f>'Eggs&amp;Egg Products'!P35</f>
        <v>4692.0549</v>
      </c>
      <c r="L34" s="24">
        <f t="shared" si="2"/>
        <v>36.60491726542935</v>
      </c>
      <c r="M34" s="24">
        <f>'Eggs&amp;Egg Products'!R35</f>
        <v>35862.84</v>
      </c>
      <c r="N34" s="24">
        <f t="shared" si="3"/>
        <v>279.78280712430075</v>
      </c>
    </row>
    <row r="35" spans="1:14" ht="12" customHeight="1">
      <c r="A35" s="22">
        <v>1937</v>
      </c>
      <c r="B35" s="43">
        <f>+'[1]Pop'!D158</f>
        <v>128.961</v>
      </c>
      <c r="C35" s="23" t="s">
        <v>13</v>
      </c>
      <c r="D35" s="23" t="s">
        <v>13</v>
      </c>
      <c r="E35" s="23" t="s">
        <v>13</v>
      </c>
      <c r="F35" s="23" t="s">
        <v>13</v>
      </c>
      <c r="G35" s="24">
        <f>'Eggs&amp;Egg Products'!L36</f>
        <v>39684</v>
      </c>
      <c r="H35" s="24">
        <f t="shared" si="0"/>
        <v>307.72093888850117</v>
      </c>
      <c r="I35" s="24">
        <f>'Eggs&amp;Egg Products'!N36</f>
        <v>5191.99</v>
      </c>
      <c r="J35" s="24">
        <f t="shared" si="1"/>
        <v>40.26015617124556</v>
      </c>
      <c r="K35" s="24">
        <f>'Eggs&amp;Egg Products'!P36</f>
        <v>5036.230299999999</v>
      </c>
      <c r="L35" s="24">
        <f t="shared" si="2"/>
        <v>39.05235148610819</v>
      </c>
      <c r="M35" s="24">
        <f>'Eggs&amp;Egg Products'!R36</f>
        <v>38493.479999999996</v>
      </c>
      <c r="N35" s="24">
        <f t="shared" si="3"/>
        <v>298.4893107218461</v>
      </c>
    </row>
    <row r="36" spans="1:14" ht="12" customHeight="1">
      <c r="A36" s="22">
        <v>1938</v>
      </c>
      <c r="B36" s="43">
        <f>+'[1]Pop'!D159</f>
        <v>129.969</v>
      </c>
      <c r="C36" s="23" t="s">
        <v>13</v>
      </c>
      <c r="D36" s="23" t="s">
        <v>13</v>
      </c>
      <c r="E36" s="23" t="s">
        <v>13</v>
      </c>
      <c r="F36" s="23" t="s">
        <v>13</v>
      </c>
      <c r="G36" s="24">
        <f>'Eggs&amp;Egg Products'!L37</f>
        <v>40284</v>
      </c>
      <c r="H36" s="24">
        <f t="shared" si="0"/>
        <v>309.9508344297486</v>
      </c>
      <c r="I36" s="24">
        <f>'Eggs&amp;Egg Products'!N37</f>
        <v>5270.49</v>
      </c>
      <c r="J36" s="24">
        <f t="shared" si="1"/>
        <v>40.55190083789211</v>
      </c>
      <c r="K36" s="24">
        <f>'Eggs&amp;Egg Products'!P37</f>
        <v>5112.3753</v>
      </c>
      <c r="L36" s="24">
        <f t="shared" si="2"/>
        <v>39.33534381275535</v>
      </c>
      <c r="M36" s="24">
        <f>'Eggs&amp;Egg Products'!R37</f>
        <v>39075.479999999996</v>
      </c>
      <c r="N36" s="24">
        <f t="shared" si="3"/>
        <v>300.65230939685614</v>
      </c>
    </row>
    <row r="37" spans="1:14" ht="12" customHeight="1">
      <c r="A37" s="22">
        <v>1939</v>
      </c>
      <c r="B37" s="43">
        <f>+'[1]Pop'!D160</f>
        <v>131.028</v>
      </c>
      <c r="C37" s="23" t="s">
        <v>13</v>
      </c>
      <c r="D37" s="23" t="s">
        <v>13</v>
      </c>
      <c r="E37" s="23" t="s">
        <v>13</v>
      </c>
      <c r="F37" s="23" t="s">
        <v>13</v>
      </c>
      <c r="G37" s="24">
        <f>'Eggs&amp;Egg Products'!L38</f>
        <v>40980</v>
      </c>
      <c r="H37" s="24">
        <f t="shared" si="0"/>
        <v>312.7575785328327</v>
      </c>
      <c r="I37" s="24">
        <f>'Eggs&amp;Egg Products'!N38</f>
        <v>5361.55</v>
      </c>
      <c r="J37" s="24">
        <f t="shared" si="1"/>
        <v>40.91911652471228</v>
      </c>
      <c r="K37" s="24">
        <f>'Eggs&amp;Egg Products'!P38</f>
        <v>5200.7035</v>
      </c>
      <c r="L37" s="24">
        <f t="shared" si="2"/>
        <v>39.691543028970905</v>
      </c>
      <c r="M37" s="24">
        <f>'Eggs&amp;Egg Products'!R38</f>
        <v>39750.6</v>
      </c>
      <c r="N37" s="24">
        <f t="shared" si="3"/>
        <v>303.3748511768477</v>
      </c>
    </row>
    <row r="38" spans="1:14" ht="12" customHeight="1">
      <c r="A38" s="22">
        <v>1940</v>
      </c>
      <c r="B38" s="43">
        <f>+'[1]Pop'!D161</f>
        <v>132.122</v>
      </c>
      <c r="C38" s="23" t="s">
        <v>13</v>
      </c>
      <c r="D38" s="23" t="s">
        <v>13</v>
      </c>
      <c r="E38" s="23" t="s">
        <v>13</v>
      </c>
      <c r="F38" s="23" t="s">
        <v>13</v>
      </c>
      <c r="G38" s="24">
        <f>'Eggs&amp;Egg Products'!L39</f>
        <v>42120</v>
      </c>
      <c r="H38" s="24">
        <f t="shared" si="0"/>
        <v>318.79626405897574</v>
      </c>
      <c r="I38" s="24">
        <f>'Eggs&amp;Egg Products'!N39</f>
        <v>5510.7</v>
      </c>
      <c r="J38" s="24">
        <f t="shared" si="1"/>
        <v>41.70917788104933</v>
      </c>
      <c r="K38" s="24">
        <f>'Eggs&amp;Egg Products'!P39</f>
        <v>5345.379</v>
      </c>
      <c r="L38" s="24">
        <f t="shared" si="2"/>
        <v>40.457902544617845</v>
      </c>
      <c r="M38" s="24">
        <f>'Eggs&amp;Egg Products'!R39</f>
        <v>40856.4</v>
      </c>
      <c r="N38" s="24">
        <f t="shared" si="3"/>
        <v>309.2323761372065</v>
      </c>
    </row>
    <row r="39" spans="1:14" ht="12" customHeight="1">
      <c r="A39" s="26">
        <v>1941</v>
      </c>
      <c r="B39" s="44">
        <f>+'[1]Pop'!D162</f>
        <v>133.402</v>
      </c>
      <c r="C39" s="27" t="s">
        <v>13</v>
      </c>
      <c r="D39" s="27" t="s">
        <v>13</v>
      </c>
      <c r="E39" s="27" t="s">
        <v>13</v>
      </c>
      <c r="F39" s="27" t="s">
        <v>13</v>
      </c>
      <c r="G39" s="28">
        <f>'Eggs&amp;Egg Products'!L40</f>
        <v>41772</v>
      </c>
      <c r="H39" s="28">
        <f t="shared" si="0"/>
        <v>313.12873869956974</v>
      </c>
      <c r="I39" s="28">
        <f>'Eggs&amp;Egg Products'!N40</f>
        <v>5465.17</v>
      </c>
      <c r="J39" s="28">
        <f t="shared" si="1"/>
        <v>40.967676646527046</v>
      </c>
      <c r="K39" s="28">
        <f>'Eggs&amp;Egg Products'!P40</f>
        <v>5301.2149</v>
      </c>
      <c r="L39" s="28">
        <f aca="true" t="shared" si="4" ref="L39:L70">IF(K39=0,0,IF($B39=0,0,K39/$B39))</f>
        <v>39.73864634713123</v>
      </c>
      <c r="M39" s="28">
        <f>'Eggs&amp;Egg Products'!R40</f>
        <v>40518.84</v>
      </c>
      <c r="N39" s="28">
        <f aca="true" t="shared" si="5" ref="N39:N70">IF(M39=0,0,IF($B39=0,0,M39/$B39))</f>
        <v>303.7348765385826</v>
      </c>
    </row>
    <row r="40" spans="1:14" ht="12" customHeight="1">
      <c r="A40" s="26">
        <v>1942</v>
      </c>
      <c r="B40" s="44">
        <f>+'[1]Pop'!D163</f>
        <v>134.86</v>
      </c>
      <c r="C40" s="27" t="s">
        <v>13</v>
      </c>
      <c r="D40" s="27" t="s">
        <v>13</v>
      </c>
      <c r="E40" s="27" t="s">
        <v>13</v>
      </c>
      <c r="F40" s="27" t="s">
        <v>13</v>
      </c>
      <c r="G40" s="28">
        <f>'Eggs&amp;Egg Products'!L41</f>
        <v>43776</v>
      </c>
      <c r="H40" s="28">
        <f t="shared" si="0"/>
        <v>324.60329230312914</v>
      </c>
      <c r="I40" s="28">
        <f>'Eggs&amp;Egg Products'!N41</f>
        <v>5727.360000000001</v>
      </c>
      <c r="J40" s="28">
        <f t="shared" si="1"/>
        <v>42.46893074299273</v>
      </c>
      <c r="K40" s="28">
        <f>'Eggs&amp;Egg Products'!P41</f>
        <v>5498.265600000001</v>
      </c>
      <c r="L40" s="28">
        <f t="shared" si="4"/>
        <v>40.77017351327302</v>
      </c>
      <c r="M40" s="28">
        <f>'Eggs&amp;Egg Products'!R41</f>
        <v>42024.96</v>
      </c>
      <c r="N40" s="28">
        <f t="shared" si="5"/>
        <v>311.61916061100396</v>
      </c>
    </row>
    <row r="41" spans="1:14" ht="12" customHeight="1">
      <c r="A41" s="26">
        <v>1943</v>
      </c>
      <c r="B41" s="44">
        <f>+'[1]Pop'!D164</f>
        <v>136.739</v>
      </c>
      <c r="C41" s="27" t="s">
        <v>13</v>
      </c>
      <c r="D41" s="27" t="s">
        <v>13</v>
      </c>
      <c r="E41" s="27" t="s">
        <v>13</v>
      </c>
      <c r="F41" s="27" t="s">
        <v>13</v>
      </c>
      <c r="G41" s="28">
        <f>'Eggs&amp;Egg Products'!L42</f>
        <v>49272</v>
      </c>
      <c r="H41" s="28">
        <f t="shared" si="0"/>
        <v>360.3361147880268</v>
      </c>
      <c r="I41" s="28">
        <f>'Eggs&amp;Egg Products'!N42</f>
        <v>6446.42</v>
      </c>
      <c r="J41" s="28">
        <f t="shared" si="1"/>
        <v>47.14397501810018</v>
      </c>
      <c r="K41" s="28">
        <f>'Eggs&amp;Egg Products'!P42</f>
        <v>6188.5632</v>
      </c>
      <c r="L41" s="28">
        <f t="shared" si="4"/>
        <v>45.258216017376164</v>
      </c>
      <c r="M41" s="28">
        <f>'Eggs&amp;Egg Products'!R42</f>
        <v>47301.119999999995</v>
      </c>
      <c r="N41" s="28">
        <f t="shared" si="5"/>
        <v>345.9226701965057</v>
      </c>
    </row>
    <row r="42" spans="1:14" ht="12" customHeight="1">
      <c r="A42" s="26">
        <v>1944</v>
      </c>
      <c r="B42" s="44">
        <f>+'[1]Pop'!D165</f>
        <v>138.397</v>
      </c>
      <c r="C42" s="27" t="s">
        <v>13</v>
      </c>
      <c r="D42" s="27" t="s">
        <v>13</v>
      </c>
      <c r="E42" s="27" t="s">
        <v>13</v>
      </c>
      <c r="F42" s="27" t="s">
        <v>13</v>
      </c>
      <c r="G42" s="28">
        <f>'Eggs&amp;Egg Products'!L43</f>
        <v>51696</v>
      </c>
      <c r="H42" s="28">
        <f t="shared" si="0"/>
        <v>373.53410839830343</v>
      </c>
      <c r="I42" s="28">
        <f>'Eggs&amp;Egg Products'!N43</f>
        <v>6763.56</v>
      </c>
      <c r="J42" s="28">
        <f t="shared" si="1"/>
        <v>48.87071251544471</v>
      </c>
      <c r="K42" s="28">
        <f>'Eggs&amp;Egg Products'!P43</f>
        <v>6493.0176</v>
      </c>
      <c r="L42" s="28">
        <f t="shared" si="4"/>
        <v>46.915884014826915</v>
      </c>
      <c r="M42" s="28">
        <f>'Eggs&amp;Egg Products'!R43</f>
        <v>49628.159999999996</v>
      </c>
      <c r="N42" s="28">
        <f t="shared" si="5"/>
        <v>358.5927440623713</v>
      </c>
    </row>
    <row r="43" spans="1:14" ht="12" customHeight="1">
      <c r="A43" s="26">
        <v>1945</v>
      </c>
      <c r="B43" s="44">
        <f>+'[1]Pop'!D166</f>
        <v>139.928</v>
      </c>
      <c r="C43" s="27" t="s">
        <v>13</v>
      </c>
      <c r="D43" s="27" t="s">
        <v>13</v>
      </c>
      <c r="E43" s="27" t="s">
        <v>13</v>
      </c>
      <c r="F43" s="27" t="s">
        <v>13</v>
      </c>
      <c r="G43" s="28">
        <f>'Eggs&amp;Egg Products'!L44</f>
        <v>58968</v>
      </c>
      <c r="H43" s="28">
        <f t="shared" si="0"/>
        <v>421.4167286032817</v>
      </c>
      <c r="I43" s="28">
        <f>'Eggs&amp;Egg Products'!N44</f>
        <v>7714.9800000000005</v>
      </c>
      <c r="J43" s="28">
        <f t="shared" si="1"/>
        <v>55.135355325596024</v>
      </c>
      <c r="K43" s="28">
        <f>'Eggs&amp;Egg Products'!P44</f>
        <v>7406.3808</v>
      </c>
      <c r="L43" s="28">
        <f t="shared" si="4"/>
        <v>52.92994111257218</v>
      </c>
      <c r="M43" s="28">
        <f>'Eggs&amp;Egg Products'!R44</f>
        <v>56609.28</v>
      </c>
      <c r="N43" s="28">
        <f t="shared" si="5"/>
        <v>404.5600594591504</v>
      </c>
    </row>
    <row r="44" spans="1:14" ht="12" customHeight="1">
      <c r="A44" s="22">
        <v>1946</v>
      </c>
      <c r="B44" s="43">
        <f>+'[1]Pop'!D167</f>
        <v>141.389</v>
      </c>
      <c r="C44" s="23" t="s">
        <v>13</v>
      </c>
      <c r="D44" s="23" t="s">
        <v>13</v>
      </c>
      <c r="E44" s="23" t="s">
        <v>13</v>
      </c>
      <c r="F44" s="23" t="s">
        <v>13</v>
      </c>
      <c r="G44" s="24">
        <f>'Eggs&amp;Egg Products'!L45</f>
        <v>54456</v>
      </c>
      <c r="H44" s="24">
        <f t="shared" si="0"/>
        <v>385.1501884870817</v>
      </c>
      <c r="I44" s="24">
        <f>'Eggs&amp;Egg Products'!N45</f>
        <v>7124.66</v>
      </c>
      <c r="J44" s="24">
        <f t="shared" si="1"/>
        <v>50.39048299372652</v>
      </c>
      <c r="K44" s="24">
        <f>'Eggs&amp;Egg Products'!P45</f>
        <v>6839.673599999999</v>
      </c>
      <c r="L44" s="24">
        <f t="shared" si="4"/>
        <v>48.37486367397746</v>
      </c>
      <c r="M44" s="24">
        <f>'Eggs&amp;Egg Products'!R45</f>
        <v>52277.759999999995</v>
      </c>
      <c r="N44" s="24">
        <f t="shared" si="5"/>
        <v>369.7441809475984</v>
      </c>
    </row>
    <row r="45" spans="1:14" ht="12" customHeight="1">
      <c r="A45" s="22">
        <v>1947</v>
      </c>
      <c r="B45" s="43">
        <f>+'[1]Pop'!D168</f>
        <v>144.126</v>
      </c>
      <c r="C45" s="23" t="s">
        <v>13</v>
      </c>
      <c r="D45" s="23" t="s">
        <v>13</v>
      </c>
      <c r="E45" s="23" t="s">
        <v>13</v>
      </c>
      <c r="F45" s="23" t="s">
        <v>13</v>
      </c>
      <c r="G45" s="24">
        <f>'Eggs&amp;Egg Products'!L46</f>
        <v>55572</v>
      </c>
      <c r="H45" s="24">
        <f t="shared" si="0"/>
        <v>385.57928479247323</v>
      </c>
      <c r="I45" s="24">
        <f>'Eggs&amp;Egg Products'!N46</f>
        <v>7270.67</v>
      </c>
      <c r="J45" s="24">
        <f t="shared" si="1"/>
        <v>50.446623093681914</v>
      </c>
      <c r="K45" s="24">
        <f>'Eggs&amp;Egg Products'!P46</f>
        <v>7052.5499</v>
      </c>
      <c r="L45" s="24">
        <f t="shared" si="4"/>
        <v>48.93322440087146</v>
      </c>
      <c r="M45" s="24">
        <f>'Eggs&amp;Egg Products'!R46</f>
        <v>53904.84</v>
      </c>
      <c r="N45" s="24">
        <f t="shared" si="5"/>
        <v>374.011906248699</v>
      </c>
    </row>
    <row r="46" spans="1:14" ht="12" customHeight="1">
      <c r="A46" s="22">
        <v>1948</v>
      </c>
      <c r="B46" s="43">
        <f>+'[1]Pop'!D169</f>
        <v>146.631</v>
      </c>
      <c r="C46" s="23" t="s">
        <v>13</v>
      </c>
      <c r="D46" s="23" t="s">
        <v>13</v>
      </c>
      <c r="E46" s="23" t="s">
        <v>13</v>
      </c>
      <c r="F46" s="23" t="s">
        <v>13</v>
      </c>
      <c r="G46" s="24">
        <f>'Eggs&amp;Egg Products'!L47</f>
        <v>58032</v>
      </c>
      <c r="H46" s="24">
        <f t="shared" si="0"/>
        <v>395.76897109069705</v>
      </c>
      <c r="I46" s="24">
        <f>'Eggs&amp;Egg Products'!N47</f>
        <v>7592.52</v>
      </c>
      <c r="J46" s="24">
        <f t="shared" si="1"/>
        <v>51.779773717699534</v>
      </c>
      <c r="K46" s="24">
        <f>'Eggs&amp;Egg Products'!P47</f>
        <v>7364.7444000000005</v>
      </c>
      <c r="L46" s="24">
        <f t="shared" si="4"/>
        <v>50.226380506168546</v>
      </c>
      <c r="M46" s="24">
        <f>'Eggs&amp;Egg Products'!R47</f>
        <v>56291.04</v>
      </c>
      <c r="N46" s="24">
        <f t="shared" si="5"/>
        <v>383.89590195797615</v>
      </c>
    </row>
    <row r="47" spans="1:14" ht="12" customHeight="1">
      <c r="A47" s="22">
        <v>1949</v>
      </c>
      <c r="B47" s="43">
        <f>+'[1]Pop'!D170</f>
        <v>149.188</v>
      </c>
      <c r="C47" s="23" t="s">
        <v>13</v>
      </c>
      <c r="D47" s="23" t="s">
        <v>13</v>
      </c>
      <c r="E47" s="23" t="s">
        <v>13</v>
      </c>
      <c r="F47" s="23" t="s">
        <v>13</v>
      </c>
      <c r="G47" s="24">
        <f>'Eggs&amp;Egg Products'!L48</f>
        <v>57372</v>
      </c>
      <c r="H47" s="24">
        <f t="shared" si="0"/>
        <v>384.5617609995442</v>
      </c>
      <c r="I47" s="24">
        <f>'Eggs&amp;Egg Products'!N48</f>
        <v>7506.17</v>
      </c>
      <c r="J47" s="24">
        <f t="shared" si="1"/>
        <v>50.31349706410704</v>
      </c>
      <c r="K47" s="24">
        <f>'Eggs&amp;Egg Products'!P48</f>
        <v>7280.9848999999995</v>
      </c>
      <c r="L47" s="24">
        <f t="shared" si="4"/>
        <v>48.80409215218382</v>
      </c>
      <c r="M47" s="24">
        <f>'Eggs&amp;Egg Products'!R48</f>
        <v>55650.84</v>
      </c>
      <c r="N47" s="24">
        <f t="shared" si="5"/>
        <v>373.0249081695579</v>
      </c>
    </row>
    <row r="48" spans="1:14" ht="12" customHeight="1">
      <c r="A48" s="22">
        <v>1950</v>
      </c>
      <c r="B48" s="43">
        <f>+'[1]Pop'!D171</f>
        <v>151.684</v>
      </c>
      <c r="C48" s="23" t="s">
        <v>13</v>
      </c>
      <c r="D48" s="23" t="s">
        <v>13</v>
      </c>
      <c r="E48" s="23" t="s">
        <v>13</v>
      </c>
      <c r="F48" s="23" t="s">
        <v>13</v>
      </c>
      <c r="G48" s="24">
        <f>'Eggs&amp;Egg Products'!L49</f>
        <v>59364</v>
      </c>
      <c r="H48" s="24">
        <f t="shared" si="0"/>
        <v>391.3662614382532</v>
      </c>
      <c r="I48" s="24">
        <f>'Eggs&amp;Egg Products'!N49</f>
        <v>7766.79</v>
      </c>
      <c r="J48" s="24">
        <f t="shared" si="1"/>
        <v>51.203752538171464</v>
      </c>
      <c r="K48" s="24">
        <f>'Eggs&amp;Egg Products'!P49</f>
        <v>7533.7863</v>
      </c>
      <c r="L48" s="24">
        <f t="shared" si="4"/>
        <v>49.667639962026314</v>
      </c>
      <c r="M48" s="24">
        <f>'Eggs&amp;Egg Products'!R49</f>
        <v>57583.08</v>
      </c>
      <c r="N48" s="24">
        <f t="shared" si="5"/>
        <v>379.6252735951056</v>
      </c>
    </row>
    <row r="49" spans="1:14" ht="12" customHeight="1">
      <c r="A49" s="26">
        <v>1951</v>
      </c>
      <c r="B49" s="44">
        <f>+'[1]Pop'!D172</f>
        <v>154.287</v>
      </c>
      <c r="C49" s="27" t="s">
        <v>13</v>
      </c>
      <c r="D49" s="27" t="s">
        <v>13</v>
      </c>
      <c r="E49" s="27" t="s">
        <v>13</v>
      </c>
      <c r="F49" s="27" t="s">
        <v>13</v>
      </c>
      <c r="G49" s="28">
        <f>'Eggs&amp;Egg Products'!L50</f>
        <v>61152</v>
      </c>
      <c r="H49" s="28">
        <f t="shared" si="0"/>
        <v>396.35225262011704</v>
      </c>
      <c r="I49" s="28">
        <f>'Eggs&amp;Egg Products'!N50</f>
        <v>8000.72</v>
      </c>
      <c r="J49" s="28">
        <f t="shared" si="1"/>
        <v>51.856086384465314</v>
      </c>
      <c r="K49" s="28">
        <f>'Eggs&amp;Egg Products'!P50</f>
        <v>7760.6984</v>
      </c>
      <c r="L49" s="28">
        <f t="shared" si="4"/>
        <v>50.300403792931355</v>
      </c>
      <c r="M49" s="28">
        <f>'Eggs&amp;Egg Products'!R50</f>
        <v>59317.439999999995</v>
      </c>
      <c r="N49" s="28">
        <f t="shared" si="5"/>
        <v>384.4616850415135</v>
      </c>
    </row>
    <row r="50" spans="1:14" ht="12" customHeight="1">
      <c r="A50" s="26">
        <v>1952</v>
      </c>
      <c r="B50" s="44">
        <f>+'[1]Pop'!D173</f>
        <v>156.954</v>
      </c>
      <c r="C50" s="27" t="s">
        <v>13</v>
      </c>
      <c r="D50" s="27" t="s">
        <v>13</v>
      </c>
      <c r="E50" s="27" t="s">
        <v>13</v>
      </c>
      <c r="F50" s="27" t="s">
        <v>13</v>
      </c>
      <c r="G50" s="28">
        <f>'Eggs&amp;Egg Products'!L51</f>
        <v>61224</v>
      </c>
      <c r="H50" s="28">
        <f t="shared" si="0"/>
        <v>390.07607324439005</v>
      </c>
      <c r="I50" s="28">
        <f>'Eggs&amp;Egg Products'!N51</f>
        <v>8010.14</v>
      </c>
      <c r="J50" s="28">
        <f t="shared" si="1"/>
        <v>51.03495291614104</v>
      </c>
      <c r="K50" s="28">
        <f>'Eggs&amp;Egg Products'!P51</f>
        <v>7769.8358</v>
      </c>
      <c r="L50" s="28">
        <f t="shared" si="4"/>
        <v>49.5039043286568</v>
      </c>
      <c r="M50" s="28">
        <f>'Eggs&amp;Egg Products'!R51</f>
        <v>59387.28</v>
      </c>
      <c r="N50" s="28">
        <f t="shared" si="5"/>
        <v>378.3737910470584</v>
      </c>
    </row>
    <row r="51" spans="1:14" ht="12" customHeight="1">
      <c r="A51" s="26">
        <v>1953</v>
      </c>
      <c r="B51" s="44">
        <f>+'[1]Pop'!D174</f>
        <v>159.565</v>
      </c>
      <c r="C51" s="27" t="s">
        <v>13</v>
      </c>
      <c r="D51" s="27" t="s">
        <v>13</v>
      </c>
      <c r="E51" s="27" t="s">
        <v>13</v>
      </c>
      <c r="F51" s="27" t="s">
        <v>13</v>
      </c>
      <c r="G51" s="28">
        <f>'Eggs&amp;Egg Products'!L52</f>
        <v>60540</v>
      </c>
      <c r="H51" s="28">
        <f t="shared" si="0"/>
        <v>379.4065114530129</v>
      </c>
      <c r="I51" s="28">
        <f>'Eggs&amp;Egg Products'!N52</f>
        <v>7920.650000000001</v>
      </c>
      <c r="J51" s="28">
        <f t="shared" si="1"/>
        <v>49.639018581769186</v>
      </c>
      <c r="K51" s="28">
        <f>'Eggs&amp;Egg Products'!P52</f>
        <v>7683.030500000001</v>
      </c>
      <c r="L51" s="28">
        <f t="shared" si="4"/>
        <v>48.149848024316114</v>
      </c>
      <c r="M51" s="28">
        <f>'Eggs&amp;Egg Products'!R52</f>
        <v>58723.799999999996</v>
      </c>
      <c r="N51" s="28">
        <f t="shared" si="5"/>
        <v>368.02431610942244</v>
      </c>
    </row>
    <row r="52" spans="1:14" ht="12" customHeight="1">
      <c r="A52" s="26">
        <v>1954</v>
      </c>
      <c r="B52" s="44">
        <f>+'[1]Pop'!D175</f>
        <v>162.391</v>
      </c>
      <c r="C52" s="27" t="s">
        <v>13</v>
      </c>
      <c r="D52" s="27" t="s">
        <v>13</v>
      </c>
      <c r="E52" s="27" t="s">
        <v>13</v>
      </c>
      <c r="F52" s="27" t="s">
        <v>13</v>
      </c>
      <c r="G52" s="28">
        <f>'Eggs&amp;Egg Products'!L53</f>
        <v>61044</v>
      </c>
      <c r="H52" s="28">
        <f t="shared" si="0"/>
        <v>375.9075318213448</v>
      </c>
      <c r="I52" s="28">
        <f>'Eggs&amp;Egg Products'!N53</f>
        <v>7986.59</v>
      </c>
      <c r="J52" s="28">
        <f t="shared" si="1"/>
        <v>49.18123541329261</v>
      </c>
      <c r="K52" s="28">
        <f>'Eggs&amp;Egg Products'!P53</f>
        <v>7746.9923</v>
      </c>
      <c r="L52" s="28">
        <f t="shared" si="4"/>
        <v>47.70579835089383</v>
      </c>
      <c r="M52" s="28">
        <f>'Eggs&amp;Egg Products'!R53</f>
        <v>59212.68</v>
      </c>
      <c r="N52" s="28">
        <f t="shared" si="5"/>
        <v>364.6303058667045</v>
      </c>
    </row>
    <row r="53" spans="1:14" ht="12" customHeight="1">
      <c r="A53" s="26">
        <v>1955</v>
      </c>
      <c r="B53" s="44">
        <f>+'[1]Pop'!D176</f>
        <v>165.275</v>
      </c>
      <c r="C53" s="27" t="s">
        <v>13</v>
      </c>
      <c r="D53" s="27" t="s">
        <v>13</v>
      </c>
      <c r="E53" s="27" t="s">
        <v>13</v>
      </c>
      <c r="F53" s="27" t="s">
        <v>13</v>
      </c>
      <c r="G53" s="28">
        <f>'Eggs&amp;Egg Products'!L54</f>
        <v>61344</v>
      </c>
      <c r="H53" s="28">
        <f t="shared" si="0"/>
        <v>371.16321282710635</v>
      </c>
      <c r="I53" s="28">
        <f>'Eggs&amp;Egg Products'!N54</f>
        <v>8025.84</v>
      </c>
      <c r="J53" s="28">
        <f t="shared" si="1"/>
        <v>48.56052034487975</v>
      </c>
      <c r="K53" s="28">
        <f>'Eggs&amp;Egg Products'!P54</f>
        <v>7785.0648</v>
      </c>
      <c r="L53" s="28">
        <f t="shared" si="4"/>
        <v>47.10370473453335</v>
      </c>
      <c r="M53" s="28">
        <f>'Eggs&amp;Egg Products'!R54</f>
        <v>59503.68</v>
      </c>
      <c r="N53" s="28">
        <f t="shared" si="5"/>
        <v>360.02831644229315</v>
      </c>
    </row>
    <row r="54" spans="1:14" ht="12" customHeight="1">
      <c r="A54" s="22">
        <v>1956</v>
      </c>
      <c r="B54" s="43">
        <f>+'[1]Pop'!D177</f>
        <v>168.221</v>
      </c>
      <c r="C54" s="23" t="s">
        <v>13</v>
      </c>
      <c r="D54" s="23" t="s">
        <v>13</v>
      </c>
      <c r="E54" s="23" t="s">
        <v>13</v>
      </c>
      <c r="F54" s="23" t="s">
        <v>13</v>
      </c>
      <c r="G54" s="24">
        <f>'Eggs&amp;Egg Products'!L55</f>
        <v>62004</v>
      </c>
      <c r="H54" s="24">
        <f t="shared" si="0"/>
        <v>368.5865617253494</v>
      </c>
      <c r="I54" s="24">
        <f>'Eggs&amp;Egg Products'!N55</f>
        <v>8112.1900000000005</v>
      </c>
      <c r="J54" s="24">
        <f t="shared" si="1"/>
        <v>48.223408492399884</v>
      </c>
      <c r="K54" s="24">
        <f>'Eggs&amp;Egg Products'!P55</f>
        <v>7868.8243</v>
      </c>
      <c r="L54" s="24">
        <f t="shared" si="4"/>
        <v>46.776706237627884</v>
      </c>
      <c r="M54" s="24">
        <f>'Eggs&amp;Egg Products'!R55</f>
        <v>60143.88</v>
      </c>
      <c r="N54" s="24">
        <f t="shared" si="5"/>
        <v>357.5289648735889</v>
      </c>
    </row>
    <row r="55" spans="1:14" ht="12" customHeight="1">
      <c r="A55" s="22">
        <v>1957</v>
      </c>
      <c r="B55" s="43">
        <f>+'[1]Pop'!D178</f>
        <v>171.274</v>
      </c>
      <c r="C55" s="23" t="s">
        <v>13</v>
      </c>
      <c r="D55" s="23" t="s">
        <v>13</v>
      </c>
      <c r="E55" s="23" t="s">
        <v>13</v>
      </c>
      <c r="F55" s="23" t="s">
        <v>13</v>
      </c>
      <c r="G55" s="24">
        <f>'Eggs&amp;Egg Products'!L56</f>
        <v>61920</v>
      </c>
      <c r="H55" s="24">
        <f t="shared" si="0"/>
        <v>361.52597592162266</v>
      </c>
      <c r="I55" s="24">
        <f>'Eggs&amp;Egg Products'!N56</f>
        <v>8101.200000000001</v>
      </c>
      <c r="J55" s="24">
        <f t="shared" si="1"/>
        <v>47.299648516412304</v>
      </c>
      <c r="K55" s="24">
        <f>'Eggs&amp;Egg Products'!P56</f>
        <v>7858.164000000001</v>
      </c>
      <c r="L55" s="24">
        <f t="shared" si="4"/>
        <v>45.88065906091993</v>
      </c>
      <c r="M55" s="24">
        <f>'Eggs&amp;Egg Products'!R56</f>
        <v>60062.4</v>
      </c>
      <c r="N55" s="24">
        <f t="shared" si="5"/>
        <v>350.680196643974</v>
      </c>
    </row>
    <row r="56" spans="1:14" ht="12" customHeight="1">
      <c r="A56" s="22">
        <v>1958</v>
      </c>
      <c r="B56" s="43">
        <f>+'[1]Pop'!D179</f>
        <v>174.141</v>
      </c>
      <c r="C56" s="23" t="s">
        <v>13</v>
      </c>
      <c r="D56" s="23" t="s">
        <v>13</v>
      </c>
      <c r="E56" s="23" t="s">
        <v>13</v>
      </c>
      <c r="F56" s="23" t="s">
        <v>13</v>
      </c>
      <c r="G56" s="24">
        <f>'Eggs&amp;Egg Products'!L57</f>
        <v>61620</v>
      </c>
      <c r="H56" s="24">
        <f t="shared" si="0"/>
        <v>353.851189553293</v>
      </c>
      <c r="I56" s="24">
        <f>'Eggs&amp;Egg Products'!N57</f>
        <v>8061.950000000001</v>
      </c>
      <c r="J56" s="24">
        <f t="shared" si="1"/>
        <v>46.29553063322251</v>
      </c>
      <c r="K56" s="24">
        <f>'Eggs&amp;Egg Products'!P57</f>
        <v>7820.0915</v>
      </c>
      <c r="L56" s="24">
        <f t="shared" si="4"/>
        <v>44.90666471422583</v>
      </c>
      <c r="M56" s="24">
        <f>'Eggs&amp;Egg Products'!R57</f>
        <v>59771.4</v>
      </c>
      <c r="N56" s="24">
        <f t="shared" si="5"/>
        <v>343.23565386669424</v>
      </c>
    </row>
    <row r="57" spans="1:14" ht="12" customHeight="1">
      <c r="A57" s="22">
        <v>1959</v>
      </c>
      <c r="B57" s="43">
        <f>+'[1]Pop'!D180</f>
        <v>177.073</v>
      </c>
      <c r="C57" s="23" t="s">
        <v>13</v>
      </c>
      <c r="D57" s="23" t="s">
        <v>13</v>
      </c>
      <c r="E57" s="23" t="s">
        <v>13</v>
      </c>
      <c r="F57" s="23" t="s">
        <v>13</v>
      </c>
      <c r="G57" s="24">
        <f>'Eggs&amp;Egg Products'!L58</f>
        <v>62268</v>
      </c>
      <c r="H57" s="24">
        <f t="shared" si="0"/>
        <v>351.6515787274175</v>
      </c>
      <c r="I57" s="24">
        <f>'Eggs&amp;Egg Products'!N58</f>
        <v>8146.7300000000005</v>
      </c>
      <c r="J57" s="24">
        <f t="shared" si="1"/>
        <v>46.00774821683712</v>
      </c>
      <c r="K57" s="24">
        <f>'Eggs&amp;Egg Products'!P58</f>
        <v>7902.328100000001</v>
      </c>
      <c r="L57" s="24">
        <f t="shared" si="4"/>
        <v>44.62751577033201</v>
      </c>
      <c r="M57" s="24">
        <f>'Eggs&amp;Egg Products'!R58</f>
        <v>60399.96</v>
      </c>
      <c r="N57" s="24">
        <f t="shared" si="5"/>
        <v>341.10203136559494</v>
      </c>
    </row>
    <row r="58" spans="1:14" ht="12" customHeight="1">
      <c r="A58" s="22">
        <v>1960</v>
      </c>
      <c r="B58" s="43">
        <f>+'[1]Pop'!D181</f>
        <v>180.671</v>
      </c>
      <c r="C58" s="23" t="s">
        <v>13</v>
      </c>
      <c r="D58" s="23" t="s">
        <v>13</v>
      </c>
      <c r="E58" s="23" t="s">
        <v>13</v>
      </c>
      <c r="F58" s="23" t="s">
        <v>13</v>
      </c>
      <c r="G58" s="24">
        <f>'Eggs&amp;Egg Products'!L59</f>
        <v>60312</v>
      </c>
      <c r="H58" s="24">
        <f t="shared" si="0"/>
        <v>333.82225149581285</v>
      </c>
      <c r="I58" s="24">
        <f>'Eggs&amp;Egg Products'!N59</f>
        <v>7890.820000000001</v>
      </c>
      <c r="J58" s="24">
        <f t="shared" si="1"/>
        <v>43.67507790403552</v>
      </c>
      <c r="K58" s="24">
        <f>'Eggs&amp;Egg Products'!P59</f>
        <v>7654.0954</v>
      </c>
      <c r="L58" s="24">
        <f t="shared" si="4"/>
        <v>42.36482556691445</v>
      </c>
      <c r="M58" s="24">
        <f>'Eggs&amp;Egg Products'!R59</f>
        <v>58502.64</v>
      </c>
      <c r="N58" s="24">
        <f t="shared" si="5"/>
        <v>323.80758395093847</v>
      </c>
    </row>
    <row r="59" spans="1:14" ht="12" customHeight="1">
      <c r="A59" s="26">
        <v>1961</v>
      </c>
      <c r="B59" s="44">
        <f>+'[1]Pop'!D182</f>
        <v>183.691</v>
      </c>
      <c r="C59" s="27" t="s">
        <v>13</v>
      </c>
      <c r="D59" s="27" t="s">
        <v>13</v>
      </c>
      <c r="E59" s="27" t="s">
        <v>13</v>
      </c>
      <c r="F59" s="27" t="s">
        <v>13</v>
      </c>
      <c r="G59" s="28">
        <f>'Eggs&amp;Egg Products'!L60</f>
        <v>60252</v>
      </c>
      <c r="H59" s="28">
        <f t="shared" si="0"/>
        <v>328.0073601864</v>
      </c>
      <c r="I59" s="28">
        <f>'Eggs&amp;Egg Products'!N60</f>
        <v>7882.97</v>
      </c>
      <c r="J59" s="28">
        <f t="shared" si="1"/>
        <v>42.914296291054</v>
      </c>
      <c r="K59" s="28">
        <f>'Eggs&amp;Egg Products'!P60</f>
        <v>7646.4809000000005</v>
      </c>
      <c r="L59" s="28">
        <f t="shared" si="4"/>
        <v>41.62686740232238</v>
      </c>
      <c r="M59" s="28">
        <f>'Eggs&amp;Egg Products'!R60</f>
        <v>58444.439999999995</v>
      </c>
      <c r="N59" s="28">
        <f t="shared" si="5"/>
        <v>318.16713938080795</v>
      </c>
    </row>
    <row r="60" spans="1:14" ht="12" customHeight="1">
      <c r="A60" s="26">
        <v>1962</v>
      </c>
      <c r="B60" s="44">
        <f>+'[1]Pop'!D183</f>
        <v>186.538</v>
      </c>
      <c r="C60" s="27" t="s">
        <v>13</v>
      </c>
      <c r="D60" s="27" t="s">
        <v>13</v>
      </c>
      <c r="E60" s="27" t="s">
        <v>13</v>
      </c>
      <c r="F60" s="27" t="s">
        <v>13</v>
      </c>
      <c r="G60" s="28">
        <f>'Eggs&amp;Egg Products'!L61</f>
        <v>60780</v>
      </c>
      <c r="H60" s="28">
        <f t="shared" si="0"/>
        <v>325.83173401666147</v>
      </c>
      <c r="I60" s="28">
        <f>'Eggs&amp;Egg Products'!N61</f>
        <v>7952.05</v>
      </c>
      <c r="J60" s="28">
        <f t="shared" si="1"/>
        <v>42.629651867179874</v>
      </c>
      <c r="K60" s="28">
        <f>'Eggs&amp;Egg Products'!P61</f>
        <v>7713.4885</v>
      </c>
      <c r="L60" s="28">
        <f t="shared" si="4"/>
        <v>41.35076231116448</v>
      </c>
      <c r="M60" s="28">
        <f>'Eggs&amp;Egg Products'!R61</f>
        <v>58956.6</v>
      </c>
      <c r="N60" s="28">
        <f t="shared" si="5"/>
        <v>316.0567819961616</v>
      </c>
    </row>
    <row r="61" spans="1:14" ht="12" customHeight="1">
      <c r="A61" s="26">
        <v>1963</v>
      </c>
      <c r="B61" s="44">
        <f>+'[1]Pop'!D184</f>
        <v>189.242</v>
      </c>
      <c r="C61" s="27" t="s">
        <v>13</v>
      </c>
      <c r="D61" s="27" t="s">
        <v>13</v>
      </c>
      <c r="E61" s="27" t="s">
        <v>13</v>
      </c>
      <c r="F61" s="27" t="s">
        <v>13</v>
      </c>
      <c r="G61" s="28">
        <f>'Eggs&amp;Egg Products'!L62</f>
        <v>59964</v>
      </c>
      <c r="H61" s="28">
        <f t="shared" si="0"/>
        <v>316.8641210724892</v>
      </c>
      <c r="I61" s="28">
        <f>'Eggs&amp;Egg Products'!N62</f>
        <v>7845.29</v>
      </c>
      <c r="J61" s="28">
        <f t="shared" si="1"/>
        <v>41.45638917365067</v>
      </c>
      <c r="K61" s="28">
        <f>'Eggs&amp;Egg Products'!P62</f>
        <v>7609.9313</v>
      </c>
      <c r="L61" s="28">
        <f t="shared" si="4"/>
        <v>40.21269749844115</v>
      </c>
      <c r="M61" s="28">
        <f>'Eggs&amp;Egg Products'!R62</f>
        <v>58165.08</v>
      </c>
      <c r="N61" s="28">
        <f t="shared" si="5"/>
        <v>307.35819744031454</v>
      </c>
    </row>
    <row r="62" spans="1:14" ht="12" customHeight="1">
      <c r="A62" s="26">
        <v>1964</v>
      </c>
      <c r="B62" s="44">
        <f>+'[1]Pop'!D185</f>
        <v>191.889</v>
      </c>
      <c r="C62" s="27" t="s">
        <v>13</v>
      </c>
      <c r="D62" s="27" t="s">
        <v>13</v>
      </c>
      <c r="E62" s="27" t="s">
        <v>13</v>
      </c>
      <c r="F62" s="27" t="s">
        <v>13</v>
      </c>
      <c r="G62" s="28">
        <f>'Eggs&amp;Egg Products'!L63</f>
        <v>61008</v>
      </c>
      <c r="H62" s="28">
        <f t="shared" si="0"/>
        <v>317.93380548129386</v>
      </c>
      <c r="I62" s="28">
        <f>'Eggs&amp;Egg Products'!N63</f>
        <v>7981.88</v>
      </c>
      <c r="J62" s="28">
        <f t="shared" si="1"/>
        <v>41.59633955046928</v>
      </c>
      <c r="K62" s="28">
        <f>'Eggs&amp;Egg Products'!P63</f>
        <v>7742.4236</v>
      </c>
      <c r="L62" s="28">
        <f t="shared" si="4"/>
        <v>40.348449363955204</v>
      </c>
      <c r="M62" s="28">
        <f>'Eggs&amp;Egg Products'!R63</f>
        <v>59177.759999999995</v>
      </c>
      <c r="N62" s="28">
        <f t="shared" si="5"/>
        <v>308.395791316855</v>
      </c>
    </row>
    <row r="63" spans="1:14" ht="12" customHeight="1">
      <c r="A63" s="26">
        <v>1965</v>
      </c>
      <c r="B63" s="44">
        <f>+'[1]Pop'!D186</f>
        <v>194.303</v>
      </c>
      <c r="C63" s="27" t="s">
        <v>13</v>
      </c>
      <c r="D63" s="27" t="s">
        <v>13</v>
      </c>
      <c r="E63" s="27" t="s">
        <v>13</v>
      </c>
      <c r="F63" s="27" t="s">
        <v>13</v>
      </c>
      <c r="G63" s="28">
        <f>'Eggs&amp;Egg Products'!L64</f>
        <v>61116</v>
      </c>
      <c r="H63" s="28">
        <f t="shared" si="0"/>
        <v>314.53966228004714</v>
      </c>
      <c r="I63" s="28">
        <f>'Eggs&amp;Egg Products'!N64</f>
        <v>7996.01</v>
      </c>
      <c r="J63" s="28">
        <f t="shared" si="1"/>
        <v>41.1522724816395</v>
      </c>
      <c r="K63" s="28">
        <f>'Eggs&amp;Egg Products'!P64</f>
        <v>7756.1297</v>
      </c>
      <c r="L63" s="28">
        <f t="shared" si="4"/>
        <v>39.91770430719032</v>
      </c>
      <c r="M63" s="28">
        <f>'Eggs&amp;Egg Products'!R64</f>
        <v>59282.52</v>
      </c>
      <c r="N63" s="28">
        <f t="shared" si="5"/>
        <v>305.1034724116457</v>
      </c>
    </row>
    <row r="64" spans="1:14" ht="12" customHeight="1">
      <c r="A64" s="22">
        <v>1966</v>
      </c>
      <c r="B64" s="43">
        <f>+'[1]Pop'!D187</f>
        <v>196.56</v>
      </c>
      <c r="C64" s="24">
        <f>ShellEggs!M9</f>
        <v>55728</v>
      </c>
      <c r="D64" s="24">
        <f aca="true" t="shared" si="6" ref="D64:D106">IF(C64=0,0,IF($B64=0,0,C64/$B64))</f>
        <v>283.5164835164835</v>
      </c>
      <c r="E64" s="24">
        <f aca="true" t="shared" si="7" ref="E64:E98">IF(G64=0,0,IF(C64=0,0,G64-C64))</f>
        <v>5904</v>
      </c>
      <c r="F64" s="24">
        <f aca="true" t="shared" si="8" ref="F64:F106">IF(E64=0,0,IF($B64=0,0,E64/$B64))</f>
        <v>30.036630036630036</v>
      </c>
      <c r="G64" s="24">
        <f>'Eggs&amp;Egg Products'!L65</f>
        <v>61632</v>
      </c>
      <c r="H64" s="24">
        <f aca="true" t="shared" si="9" ref="H64:H106">IF(G64=0,0,IF($B64=0,0,G64/$B64))</f>
        <v>313.5531135531136</v>
      </c>
      <c r="I64" s="24">
        <f>'Eggs&amp;Egg Products'!N65</f>
        <v>8063.52</v>
      </c>
      <c r="J64" s="24">
        <f aca="true" t="shared" si="10" ref="J64:J106">IF(I64=0,0,IF($B64=0,0,I64/$B64))</f>
        <v>41.02319902319903</v>
      </c>
      <c r="K64" s="24">
        <f>'Eggs&amp;Egg Products'!P65</f>
        <v>7878.05904</v>
      </c>
      <c r="L64" s="24">
        <f t="shared" si="4"/>
        <v>40.07966544566545</v>
      </c>
      <c r="M64" s="24">
        <f>'Eggs&amp;Egg Products'!R65</f>
        <v>60214.464</v>
      </c>
      <c r="N64" s="24">
        <f t="shared" si="5"/>
        <v>306.3413919413919</v>
      </c>
    </row>
    <row r="65" spans="1:14" ht="12" customHeight="1">
      <c r="A65" s="22">
        <v>1967</v>
      </c>
      <c r="B65" s="43">
        <f>+'[1]Pop'!D188</f>
        <v>198.712</v>
      </c>
      <c r="C65" s="24">
        <f>ShellEggs!M10</f>
        <v>57072</v>
      </c>
      <c r="D65" s="24">
        <f t="shared" si="6"/>
        <v>287.2096300173115</v>
      </c>
      <c r="E65" s="24">
        <f t="shared" si="7"/>
        <v>6828</v>
      </c>
      <c r="F65" s="24">
        <f t="shared" si="8"/>
        <v>34.36128668625951</v>
      </c>
      <c r="G65" s="24">
        <f>'Eggs&amp;Egg Products'!L66</f>
        <v>63900</v>
      </c>
      <c r="H65" s="24">
        <f t="shared" si="9"/>
        <v>321.570916703571</v>
      </c>
      <c r="I65" s="24">
        <f>'Eggs&amp;Egg Products'!N66</f>
        <v>8360.25</v>
      </c>
      <c r="J65" s="24">
        <f t="shared" si="10"/>
        <v>42.07219493538388</v>
      </c>
      <c r="K65" s="24">
        <f>'Eggs&amp;Egg Products'!P66</f>
        <v>8170.472325</v>
      </c>
      <c r="L65" s="24">
        <f t="shared" si="4"/>
        <v>41.117156110350656</v>
      </c>
      <c r="M65" s="24">
        <f>'Eggs&amp;Egg Products'!R66</f>
        <v>62449.469999999994</v>
      </c>
      <c r="N65" s="24">
        <f t="shared" si="5"/>
        <v>314.2712568943999</v>
      </c>
    </row>
    <row r="66" spans="1:14" ht="12" customHeight="1">
      <c r="A66" s="22">
        <v>1968</v>
      </c>
      <c r="B66" s="43">
        <f>+'[1]Pop'!D189</f>
        <v>200.706</v>
      </c>
      <c r="C66" s="24">
        <f>ShellEggs!M11</f>
        <v>57180</v>
      </c>
      <c r="D66" s="24">
        <f t="shared" si="6"/>
        <v>284.89432303967</v>
      </c>
      <c r="E66" s="24">
        <f t="shared" si="7"/>
        <v>6336</v>
      </c>
      <c r="F66" s="24">
        <f t="shared" si="8"/>
        <v>31.56856297270635</v>
      </c>
      <c r="G66" s="24">
        <f>'Eggs&amp;Egg Products'!L67</f>
        <v>63516</v>
      </c>
      <c r="H66" s="24">
        <f t="shared" si="9"/>
        <v>316.4628860123763</v>
      </c>
      <c r="I66" s="24">
        <f>'Eggs&amp;Egg Products'!N67</f>
        <v>8310.01</v>
      </c>
      <c r="J66" s="24">
        <f t="shared" si="10"/>
        <v>41.403894253285905</v>
      </c>
      <c r="K66" s="24">
        <f>'Eggs&amp;Egg Products'!P67</f>
        <v>8124.696777</v>
      </c>
      <c r="L66" s="24">
        <f t="shared" si="4"/>
        <v>40.480587411437625</v>
      </c>
      <c r="M66" s="24">
        <f>'Eggs&amp;Egg Products'!R67</f>
        <v>62099.5932</v>
      </c>
      <c r="N66" s="24">
        <f t="shared" si="5"/>
        <v>309.40576365430036</v>
      </c>
    </row>
    <row r="67" spans="1:14" ht="12" customHeight="1">
      <c r="A67" s="22">
        <v>1969</v>
      </c>
      <c r="B67" s="43">
        <f>+'[1]Pop'!D190</f>
        <v>202.677</v>
      </c>
      <c r="C67" s="24">
        <f>ShellEggs!M12</f>
        <v>56472</v>
      </c>
      <c r="D67" s="24">
        <f t="shared" si="6"/>
        <v>278.6305303512485</v>
      </c>
      <c r="E67" s="24">
        <f t="shared" si="7"/>
        <v>6288.8399999999965</v>
      </c>
      <c r="F67" s="24">
        <f t="shared" si="8"/>
        <v>31.02887846178894</v>
      </c>
      <c r="G67" s="24">
        <f>'Eggs&amp;Egg Products'!L68</f>
        <v>62760.84</v>
      </c>
      <c r="H67" s="24">
        <f t="shared" si="9"/>
        <v>309.6594088130375</v>
      </c>
      <c r="I67" s="24">
        <f>'Eggs&amp;Egg Products'!N68</f>
        <v>8211.2099</v>
      </c>
      <c r="J67" s="24">
        <f t="shared" si="10"/>
        <v>40.51377265303907</v>
      </c>
      <c r="K67" s="24">
        <f>'Eggs&amp;Egg Products'!P68</f>
        <v>8030.5632822</v>
      </c>
      <c r="L67" s="24">
        <f t="shared" si="4"/>
        <v>39.622469654672216</v>
      </c>
      <c r="M67" s="24">
        <f>'Eggs&amp;Egg Products'!R68</f>
        <v>61380.10152</v>
      </c>
      <c r="N67" s="24">
        <f t="shared" si="5"/>
        <v>302.8469018191507</v>
      </c>
    </row>
    <row r="68" spans="1:14" ht="12" customHeight="1">
      <c r="A68" s="22">
        <v>1970</v>
      </c>
      <c r="B68" s="43">
        <f>+'[1]Pop'!D191</f>
        <v>205.052</v>
      </c>
      <c r="C68" s="24">
        <f>ShellEggs!M13</f>
        <v>56566.8</v>
      </c>
      <c r="D68" s="24">
        <f t="shared" si="6"/>
        <v>275.8656340830619</v>
      </c>
      <c r="E68" s="24">
        <f t="shared" si="7"/>
        <v>6774.443999999996</v>
      </c>
      <c r="F68" s="24">
        <f t="shared" si="8"/>
        <v>33.037688001092384</v>
      </c>
      <c r="G68" s="24">
        <f>'Eggs&amp;Egg Products'!L69</f>
        <v>63341.244</v>
      </c>
      <c r="H68" s="24">
        <f t="shared" si="9"/>
        <v>308.9033220841543</v>
      </c>
      <c r="I68" s="24">
        <f>'Eggs&amp;Egg Products'!N69</f>
        <v>8287.14609</v>
      </c>
      <c r="J68" s="24">
        <f t="shared" si="10"/>
        <v>40.414851306010185</v>
      </c>
      <c r="K68" s="24">
        <f>'Eggs&amp;Egg Products'!P69</f>
        <v>8107.315019846999</v>
      </c>
      <c r="L68" s="24">
        <f t="shared" si="4"/>
        <v>39.53784903266976</v>
      </c>
      <c r="M68" s="24">
        <f>'Eggs&amp;Egg Products'!R69</f>
        <v>61966.7390052</v>
      </c>
      <c r="N68" s="24">
        <f t="shared" si="5"/>
        <v>302.2001199949281</v>
      </c>
    </row>
    <row r="69" spans="1:14" ht="12" customHeight="1">
      <c r="A69" s="26">
        <v>1971</v>
      </c>
      <c r="B69" s="44">
        <f>+'[1]Pop'!D192</f>
        <v>207.661</v>
      </c>
      <c r="C69" s="28">
        <f>ShellEggs!M14</f>
        <v>56889.528</v>
      </c>
      <c r="D69" s="28">
        <f t="shared" si="6"/>
        <v>273.9538382267253</v>
      </c>
      <c r="E69" s="28">
        <f t="shared" si="7"/>
        <v>7465.728000000003</v>
      </c>
      <c r="F69" s="28">
        <f t="shared" si="8"/>
        <v>35.95151713610164</v>
      </c>
      <c r="G69" s="28">
        <f>'Eggs&amp;Egg Products'!L70</f>
        <v>64355.256</v>
      </c>
      <c r="H69" s="28">
        <f t="shared" si="9"/>
        <v>309.9053553628269</v>
      </c>
      <c r="I69" s="28">
        <f>'Eggs&amp;Egg Products'!N70</f>
        <v>8419.81266</v>
      </c>
      <c r="J69" s="28">
        <f t="shared" si="10"/>
        <v>40.545950659969854</v>
      </c>
      <c r="K69" s="28">
        <f>'Eggs&amp;Egg Products'!P70</f>
        <v>8240.470650342</v>
      </c>
      <c r="L69" s="28">
        <f t="shared" si="4"/>
        <v>39.6823219109125</v>
      </c>
      <c r="M69" s="28">
        <f>'Eggs&amp;Egg Products'!R70</f>
        <v>62984.489047200004</v>
      </c>
      <c r="N69" s="28">
        <f t="shared" si="5"/>
        <v>303.3043712935987</v>
      </c>
    </row>
    <row r="70" spans="1:14" ht="12" customHeight="1">
      <c r="A70" s="26">
        <v>1972</v>
      </c>
      <c r="B70" s="44">
        <f>+'[1]Pop'!D193</f>
        <v>209.896</v>
      </c>
      <c r="C70" s="28">
        <f>ShellEggs!M15</f>
        <v>56161.87200000003</v>
      </c>
      <c r="D70" s="28">
        <f t="shared" si="6"/>
        <v>267.56999656972994</v>
      </c>
      <c r="E70" s="28">
        <f t="shared" si="7"/>
        <v>7441.739999999976</v>
      </c>
      <c r="F70" s="28">
        <f t="shared" si="8"/>
        <v>35.454415520066966</v>
      </c>
      <c r="G70" s="28">
        <f>'Eggs&amp;Egg Products'!L71</f>
        <v>63603.61200000001</v>
      </c>
      <c r="H70" s="28">
        <f t="shared" si="9"/>
        <v>303.0244120897969</v>
      </c>
      <c r="I70" s="28">
        <f>'Eggs&amp;Egg Products'!N71</f>
        <v>8321.472570000002</v>
      </c>
      <c r="J70" s="28">
        <f t="shared" si="10"/>
        <v>39.645693915081765</v>
      </c>
      <c r="K70" s="28">
        <f>'Eggs&amp;Egg Products'!P71</f>
        <v>8146.7216460300015</v>
      </c>
      <c r="L70" s="28">
        <f t="shared" si="4"/>
        <v>38.81313434286505</v>
      </c>
      <c r="M70" s="28">
        <f>'Eggs&amp;Egg Products'!R71</f>
        <v>62267.93614800001</v>
      </c>
      <c r="N70" s="28">
        <f t="shared" si="5"/>
        <v>296.6608994359112</v>
      </c>
    </row>
    <row r="71" spans="1:14" ht="12" customHeight="1">
      <c r="A71" s="26">
        <v>1973</v>
      </c>
      <c r="B71" s="44">
        <f>+'[1]Pop'!D194</f>
        <v>211.909</v>
      </c>
      <c r="C71" s="28">
        <f>ShellEggs!M16</f>
        <v>54461.43599999999</v>
      </c>
      <c r="D71" s="28">
        <f t="shared" si="6"/>
        <v>257.0038837425498</v>
      </c>
      <c r="E71" s="28">
        <f t="shared" si="7"/>
        <v>6656.4360000000015</v>
      </c>
      <c r="F71" s="28">
        <f t="shared" si="8"/>
        <v>31.411766371414153</v>
      </c>
      <c r="G71" s="28">
        <f>'Eggs&amp;Egg Products'!L72</f>
        <v>61117.87199999999</v>
      </c>
      <c r="H71" s="28">
        <f t="shared" si="9"/>
        <v>288.415650113964</v>
      </c>
      <c r="I71" s="28">
        <f>'Eggs&amp;Egg Products'!N72</f>
        <v>7996.2549199999985</v>
      </c>
      <c r="J71" s="28">
        <f t="shared" si="10"/>
        <v>37.734380889910284</v>
      </c>
      <c r="K71" s="28">
        <f>'Eggs&amp;Egg Products'!P72</f>
        <v>7830.732443155998</v>
      </c>
      <c r="L71" s="28">
        <f aca="true" t="shared" si="11" ref="L71:L102">IF(K71=0,0,IF($B71=0,0,K71/$B71))</f>
        <v>36.95327920548914</v>
      </c>
      <c r="M71" s="28">
        <f>'Eggs&amp;Egg Products'!R72</f>
        <v>59852.73204959999</v>
      </c>
      <c r="N71" s="28">
        <f aca="true" t="shared" si="12" ref="N71:N102">IF(M71=0,0,IF($B71=0,0,M71/$B71))</f>
        <v>282.44544615660493</v>
      </c>
    </row>
    <row r="72" spans="1:14" ht="12" customHeight="1">
      <c r="A72" s="26">
        <v>1974</v>
      </c>
      <c r="B72" s="44">
        <f>+'[1]Pop'!D195</f>
        <v>213.854</v>
      </c>
      <c r="C72" s="28">
        <f>ShellEggs!M17</f>
        <v>53340.31199999999</v>
      </c>
      <c r="D72" s="28">
        <f t="shared" si="6"/>
        <v>249.42396214239616</v>
      </c>
      <c r="E72" s="28">
        <f t="shared" si="7"/>
        <v>7179.336000000025</v>
      </c>
      <c r="F72" s="28">
        <f t="shared" si="8"/>
        <v>33.57120278320735</v>
      </c>
      <c r="G72" s="28">
        <f>'Eggs&amp;Egg Products'!L73</f>
        <v>60519.648000000016</v>
      </c>
      <c r="H72" s="28">
        <f t="shared" si="9"/>
        <v>282.9951649256035</v>
      </c>
      <c r="I72" s="28">
        <f>'Eggs&amp;Egg Products'!N73</f>
        <v>7917.987280000002</v>
      </c>
      <c r="J72" s="28">
        <f t="shared" si="10"/>
        <v>37.02520074443313</v>
      </c>
      <c r="K72" s="28">
        <f>'Eggs&amp;Egg Products'!P73</f>
        <v>7757.252138216002</v>
      </c>
      <c r="L72" s="28">
        <f t="shared" si="11"/>
        <v>36.273589169321134</v>
      </c>
      <c r="M72" s="28">
        <f>'Eggs&amp;Egg Products'!R73</f>
        <v>59291.09914560002</v>
      </c>
      <c r="N72" s="28">
        <f t="shared" si="12"/>
        <v>277.25036307761377</v>
      </c>
    </row>
    <row r="73" spans="1:14" ht="12" customHeight="1">
      <c r="A73" s="26">
        <v>1975</v>
      </c>
      <c r="B73" s="44">
        <f>+'[1]Pop'!D196</f>
        <v>215.973</v>
      </c>
      <c r="C73" s="28">
        <f>ShellEggs!M18</f>
        <v>52993.319999999985</v>
      </c>
      <c r="D73" s="28">
        <f t="shared" si="6"/>
        <v>245.37011570890797</v>
      </c>
      <c r="E73" s="28">
        <f t="shared" si="7"/>
        <v>6608.388000000006</v>
      </c>
      <c r="F73" s="28">
        <f t="shared" si="8"/>
        <v>30.598213665597115</v>
      </c>
      <c r="G73" s="28">
        <f>'Eggs&amp;Egg Products'!L74</f>
        <v>59601.70799999999</v>
      </c>
      <c r="H73" s="28">
        <f t="shared" si="9"/>
        <v>275.9683293745051</v>
      </c>
      <c r="I73" s="28">
        <f>'Eggs&amp;Egg Products'!N74</f>
        <v>7797.890129999999</v>
      </c>
      <c r="J73" s="28">
        <f t="shared" si="10"/>
        <v>36.10585642649775</v>
      </c>
      <c r="K73" s="28">
        <f>'Eggs&amp;Egg Products'!P74</f>
        <v>7641.932327399999</v>
      </c>
      <c r="L73" s="28">
        <f t="shared" si="11"/>
        <v>35.38373929796779</v>
      </c>
      <c r="M73" s="28">
        <f>'Eggs&amp;Egg Products'!R74</f>
        <v>58409.67383999999</v>
      </c>
      <c r="N73" s="28">
        <f t="shared" si="12"/>
        <v>270.448962787015</v>
      </c>
    </row>
    <row r="74" spans="1:14" ht="12" customHeight="1">
      <c r="A74" s="22">
        <v>1976</v>
      </c>
      <c r="B74" s="43">
        <f>+'[1]Pop'!D197</f>
        <v>218.035</v>
      </c>
      <c r="C74" s="24">
        <f>ShellEggs!M19</f>
        <v>51746.40000000001</v>
      </c>
      <c r="D74" s="24">
        <f t="shared" si="6"/>
        <v>237.33070378608943</v>
      </c>
      <c r="E74" s="24">
        <f t="shared" si="7"/>
        <v>7084.103999999985</v>
      </c>
      <c r="F74" s="24">
        <f t="shared" si="8"/>
        <v>32.490673515719884</v>
      </c>
      <c r="G74" s="24">
        <f>'Eggs&amp;Egg Products'!L75</f>
        <v>58830.50399999999</v>
      </c>
      <c r="H74" s="24">
        <f t="shared" si="9"/>
        <v>269.8213773018093</v>
      </c>
      <c r="I74" s="24">
        <f>'Eggs&amp;Egg Products'!N75</f>
        <v>7696.99094</v>
      </c>
      <c r="J74" s="24">
        <f t="shared" si="10"/>
        <v>35.30163019698672</v>
      </c>
      <c r="K74" s="24">
        <f>'Eggs&amp;Egg Products'!P75</f>
        <v>7545.360218481999</v>
      </c>
      <c r="L74" s="24">
        <f t="shared" si="11"/>
        <v>34.60618808210608</v>
      </c>
      <c r="M74" s="24">
        <f>'Eggs&amp;Egg Products'!R75</f>
        <v>57671.543071199994</v>
      </c>
      <c r="N74" s="24">
        <f t="shared" si="12"/>
        <v>264.50589616896366</v>
      </c>
    </row>
    <row r="75" spans="1:14" ht="12" customHeight="1">
      <c r="A75" s="22">
        <v>1977</v>
      </c>
      <c r="B75" s="43">
        <f>+'[1]Pop'!D198</f>
        <v>220.23899999999998</v>
      </c>
      <c r="C75" s="24">
        <f>ShellEggs!M20</f>
        <v>50891.352</v>
      </c>
      <c r="D75" s="24">
        <f t="shared" si="6"/>
        <v>231.0732976448313</v>
      </c>
      <c r="E75" s="24">
        <f t="shared" si="7"/>
        <v>7917.6600000000035</v>
      </c>
      <c r="F75" s="24">
        <f t="shared" si="8"/>
        <v>35.95030852846228</v>
      </c>
      <c r="G75" s="24">
        <f>'Eggs&amp;Egg Products'!L76</f>
        <v>58809.012</v>
      </c>
      <c r="H75" s="24">
        <f t="shared" si="9"/>
        <v>267.0236061732936</v>
      </c>
      <c r="I75" s="24">
        <f>'Eggs&amp;Egg Products'!N76</f>
        <v>7694.179070000001</v>
      </c>
      <c r="J75" s="24">
        <f t="shared" si="10"/>
        <v>34.93558847433925</v>
      </c>
      <c r="K75" s="24">
        <f>'Eggs&amp;Egg Products'!P76</f>
        <v>7545.681413949002</v>
      </c>
      <c r="L75" s="24">
        <f t="shared" si="11"/>
        <v>34.2613316167845</v>
      </c>
      <c r="M75" s="24">
        <f>'Eggs&amp;Egg Products'!R76</f>
        <v>57673.998068400004</v>
      </c>
      <c r="N75" s="24">
        <f t="shared" si="12"/>
        <v>261.87005057414905</v>
      </c>
    </row>
    <row r="76" spans="1:14" ht="12" customHeight="1">
      <c r="A76" s="22">
        <v>1978</v>
      </c>
      <c r="B76" s="43">
        <f>+'[1]Pop'!D199</f>
        <v>222.585</v>
      </c>
      <c r="C76" s="24">
        <f>ShellEggs!M21</f>
        <v>52796.40000000002</v>
      </c>
      <c r="D76" s="24">
        <f t="shared" si="6"/>
        <v>237.196576588719</v>
      </c>
      <c r="E76" s="24">
        <f t="shared" si="7"/>
        <v>7644.899999999972</v>
      </c>
      <c r="F76" s="24">
        <f t="shared" si="8"/>
        <v>34.34598018734403</v>
      </c>
      <c r="G76" s="24">
        <f>'Eggs&amp;Egg Products'!L77</f>
        <v>60441.299999999996</v>
      </c>
      <c r="H76" s="24">
        <f t="shared" si="9"/>
        <v>271.54255677606307</v>
      </c>
      <c r="I76" s="24">
        <f>'Eggs&amp;Egg Products'!N77</f>
        <v>7907.73675</v>
      </c>
      <c r="J76" s="24">
        <f t="shared" si="10"/>
        <v>35.526817844868255</v>
      </c>
      <c r="K76" s="24">
        <f>'Eggs&amp;Egg Products'!P77</f>
        <v>7757.48975175</v>
      </c>
      <c r="L76" s="24">
        <f t="shared" si="11"/>
        <v>34.85180830581576</v>
      </c>
      <c r="M76" s="24">
        <f>'Eggs&amp;Egg Products'!R77</f>
        <v>59292.91529999999</v>
      </c>
      <c r="N76" s="24">
        <f t="shared" si="12"/>
        <v>266.3832481973178</v>
      </c>
    </row>
    <row r="77" spans="1:14" ht="12" customHeight="1">
      <c r="A77" s="22">
        <v>1979</v>
      </c>
      <c r="B77" s="43">
        <f>+'[1]Pop'!D200</f>
        <v>225.055</v>
      </c>
      <c r="C77" s="24">
        <f>ShellEggs!M22</f>
        <v>54269.952000000005</v>
      </c>
      <c r="D77" s="24">
        <f t="shared" si="6"/>
        <v>241.14084112772434</v>
      </c>
      <c r="E77" s="24">
        <f t="shared" si="7"/>
        <v>7970.363999999972</v>
      </c>
      <c r="F77" s="24">
        <f t="shared" si="8"/>
        <v>35.41518295527747</v>
      </c>
      <c r="G77" s="24">
        <f>'Eggs&amp;Egg Products'!L78</f>
        <v>62240.31599999998</v>
      </c>
      <c r="H77" s="24">
        <f t="shared" si="9"/>
        <v>276.55602408300183</v>
      </c>
      <c r="I77" s="24">
        <f>'Eggs&amp;Egg Products'!N78</f>
        <v>8143.108009999998</v>
      </c>
      <c r="J77" s="24">
        <f t="shared" si="10"/>
        <v>36.18274648419274</v>
      </c>
      <c r="K77" s="24">
        <f>'Eggs&amp;Egg Products'!P78</f>
        <v>7990.831890212998</v>
      </c>
      <c r="L77" s="24">
        <f t="shared" si="11"/>
        <v>35.50612912493834</v>
      </c>
      <c r="M77" s="24">
        <f>'Eggs&amp;Egg Products'!R78</f>
        <v>61076.42209079998</v>
      </c>
      <c r="N77" s="24">
        <f t="shared" si="12"/>
        <v>271.38442643264966</v>
      </c>
    </row>
    <row r="78" spans="1:14" ht="12" customHeight="1">
      <c r="A78" s="22">
        <v>1980</v>
      </c>
      <c r="B78" s="43">
        <f>+'[1]Pop'!D201</f>
        <v>227.726</v>
      </c>
      <c r="C78" s="24">
        <f>ShellEggs!M23</f>
        <v>53795.784</v>
      </c>
      <c r="D78" s="24">
        <f t="shared" si="6"/>
        <v>236.23031186601443</v>
      </c>
      <c r="E78" s="24">
        <f t="shared" si="7"/>
        <v>7948.667999999991</v>
      </c>
      <c r="F78" s="24">
        <f t="shared" si="8"/>
        <v>34.904525614115165</v>
      </c>
      <c r="G78" s="24">
        <f>'Eggs&amp;Egg Products'!L79</f>
        <v>61744.45199999999</v>
      </c>
      <c r="H78" s="24">
        <f t="shared" si="9"/>
        <v>271.1348374801296</v>
      </c>
      <c r="I78" s="24">
        <f>'Eggs&amp;Egg Products'!N79</f>
        <v>8078.232469999999</v>
      </c>
      <c r="J78" s="24">
        <f t="shared" si="10"/>
        <v>35.47347457031695</v>
      </c>
      <c r="K78" s="24">
        <f>'Eggs&amp;Egg Products'!P79</f>
        <v>7930.400815798999</v>
      </c>
      <c r="L78" s="24">
        <f t="shared" si="11"/>
        <v>34.82430998568016</v>
      </c>
      <c r="M78" s="24">
        <f>'Eggs&amp;Egg Products'!R79</f>
        <v>60614.52852839999</v>
      </c>
      <c r="N78" s="24">
        <f t="shared" si="12"/>
        <v>266.1730699542432</v>
      </c>
    </row>
    <row r="79" spans="1:14" ht="12" customHeight="1">
      <c r="A79" s="26">
        <v>1981</v>
      </c>
      <c r="B79" s="44">
        <f>+'[1]Pop'!D202</f>
        <v>229.966</v>
      </c>
      <c r="C79" s="28">
        <f>ShellEggs!M24</f>
        <v>53407.367999999995</v>
      </c>
      <c r="D79" s="28">
        <f t="shared" si="6"/>
        <v>232.24027899776485</v>
      </c>
      <c r="E79" s="28">
        <f t="shared" si="7"/>
        <v>7401.072000000015</v>
      </c>
      <c r="F79" s="28">
        <f t="shared" si="8"/>
        <v>32.183331448996874</v>
      </c>
      <c r="G79" s="28">
        <f>'Eggs&amp;Egg Products'!L80</f>
        <v>60808.44000000001</v>
      </c>
      <c r="H79" s="28">
        <f t="shared" si="9"/>
        <v>264.4236104467617</v>
      </c>
      <c r="I79" s="28">
        <f>'Eggs&amp;Egg Products'!N80</f>
        <v>7955.770900000001</v>
      </c>
      <c r="J79" s="28">
        <f t="shared" si="10"/>
        <v>34.59542236678466</v>
      </c>
      <c r="K79" s="28">
        <f>'Eggs&amp;Egg Products'!P80</f>
        <v>7812.567023800001</v>
      </c>
      <c r="L79" s="28">
        <f t="shared" si="11"/>
        <v>33.97270476418254</v>
      </c>
      <c r="M79" s="28">
        <f>'Eggs&amp;Egg Products'!R80</f>
        <v>59713.88808000001</v>
      </c>
      <c r="N79" s="28">
        <f t="shared" si="12"/>
        <v>259.66398545872005</v>
      </c>
    </row>
    <row r="80" spans="1:14" ht="12" customHeight="1">
      <c r="A80" s="26">
        <v>1982</v>
      </c>
      <c r="B80" s="44">
        <f>+'[1]Pop'!D203</f>
        <v>232.188</v>
      </c>
      <c r="C80" s="28">
        <f>ShellEggs!M25</f>
        <v>53456.916</v>
      </c>
      <c r="D80" s="28">
        <f t="shared" si="6"/>
        <v>230.23117473771254</v>
      </c>
      <c r="E80" s="28">
        <f t="shared" si="7"/>
        <v>7870.62000000001</v>
      </c>
      <c r="F80" s="28">
        <f t="shared" si="8"/>
        <v>33.89761744793017</v>
      </c>
      <c r="G80" s="28">
        <f>'Eggs&amp;Egg Products'!L81</f>
        <v>61327.53600000001</v>
      </c>
      <c r="H80" s="28">
        <f t="shared" si="9"/>
        <v>264.12879218564274</v>
      </c>
      <c r="I80" s="28">
        <f>'Eggs&amp;Egg Products'!N81</f>
        <v>8023.685960000002</v>
      </c>
      <c r="J80" s="28">
        <f t="shared" si="10"/>
        <v>34.55685031095492</v>
      </c>
      <c r="K80" s="28">
        <f>'Eggs&amp;Egg Products'!P81</f>
        <v>7881.666718508001</v>
      </c>
      <c r="L80" s="28">
        <f t="shared" si="11"/>
        <v>33.94519406045102</v>
      </c>
      <c r="M80" s="28">
        <f>'Eggs&amp;Egg Products'!R81</f>
        <v>60242.0386128</v>
      </c>
      <c r="N80" s="28">
        <f t="shared" si="12"/>
        <v>259.4537125639568</v>
      </c>
    </row>
    <row r="81" spans="1:14" ht="12" customHeight="1">
      <c r="A81" s="26">
        <v>1983</v>
      </c>
      <c r="B81" s="44">
        <f>+'[1]Pop'!D204</f>
        <v>234.307</v>
      </c>
      <c r="C81" s="28">
        <f>ShellEggs!M26</f>
        <v>52752.13199999998</v>
      </c>
      <c r="D81" s="28">
        <f t="shared" si="6"/>
        <v>225.1410841332098</v>
      </c>
      <c r="E81" s="28">
        <f t="shared" si="7"/>
        <v>8219.604000000007</v>
      </c>
      <c r="F81" s="28">
        <f t="shared" si="8"/>
        <v>35.08048841904001</v>
      </c>
      <c r="G81" s="28">
        <f>'Eggs&amp;Egg Products'!L82</f>
        <v>60971.73599999999</v>
      </c>
      <c r="H81" s="28">
        <f t="shared" si="9"/>
        <v>260.2215725522498</v>
      </c>
      <c r="I81" s="28">
        <f>'Eggs&amp;Egg Products'!N82</f>
        <v>7977.135459999999</v>
      </c>
      <c r="J81" s="28">
        <f t="shared" si="10"/>
        <v>34.045655742252684</v>
      </c>
      <c r="K81" s="28">
        <f>'Eggs&amp;Egg Products'!P82</f>
        <v>7839.131016541999</v>
      </c>
      <c r="L81" s="28">
        <f t="shared" si="11"/>
        <v>33.45666589791171</v>
      </c>
      <c r="M81" s="28">
        <f>'Eggs&amp;Egg Products'!R82</f>
        <v>59916.92496719999</v>
      </c>
      <c r="N81" s="28">
        <f t="shared" si="12"/>
        <v>255.7197393470959</v>
      </c>
    </row>
    <row r="82" spans="1:14" ht="12" customHeight="1">
      <c r="A82" s="26">
        <v>1984</v>
      </c>
      <c r="B82" s="44">
        <f>+'[1]Pop'!D205</f>
        <v>236.348</v>
      </c>
      <c r="C82" s="28">
        <f>ShellEggs!M27</f>
        <v>52658.88</v>
      </c>
      <c r="D82" s="28">
        <f t="shared" si="6"/>
        <v>222.8023084604058</v>
      </c>
      <c r="E82" s="28">
        <f t="shared" si="7"/>
        <v>8818.728000000003</v>
      </c>
      <c r="F82" s="28">
        <f t="shared" si="8"/>
        <v>37.31247144041838</v>
      </c>
      <c r="G82" s="28">
        <f>'Eggs&amp;Egg Products'!L83</f>
        <v>61477.608</v>
      </c>
      <c r="H82" s="28">
        <f t="shared" si="9"/>
        <v>260.1147799008242</v>
      </c>
      <c r="I82" s="28">
        <f>'Eggs&amp;Egg Products'!N83</f>
        <v>8043.32038</v>
      </c>
      <c r="J82" s="28">
        <f t="shared" si="10"/>
        <v>34.031683703691165</v>
      </c>
      <c r="K82" s="28">
        <f>'Eggs&amp;Egg Products'!P83</f>
        <v>7906.58393354</v>
      </c>
      <c r="L82" s="28">
        <f t="shared" si="11"/>
        <v>33.45314508072841</v>
      </c>
      <c r="M82" s="28">
        <f>'Eggs&amp;Egg Products'!R83</f>
        <v>60432.488664</v>
      </c>
      <c r="N82" s="28">
        <f t="shared" si="12"/>
        <v>255.69282864251016</v>
      </c>
    </row>
    <row r="83" spans="1:14" ht="12" customHeight="1">
      <c r="A83" s="26">
        <v>1985</v>
      </c>
      <c r="B83" s="44">
        <f>+'[1]Pop'!D206</f>
        <v>238.466</v>
      </c>
      <c r="C83" s="28">
        <f>ShellEggs!M28</f>
        <v>51626.231999999996</v>
      </c>
      <c r="D83" s="28">
        <f t="shared" si="6"/>
        <v>216.49305142032824</v>
      </c>
      <c r="E83" s="28">
        <f t="shared" si="7"/>
        <v>9222.563999999991</v>
      </c>
      <c r="F83" s="28">
        <f t="shared" si="8"/>
        <v>38.67454479883921</v>
      </c>
      <c r="G83" s="28">
        <f>'Eggs&amp;Egg Products'!L84</f>
        <v>60848.79599999999</v>
      </c>
      <c r="H83" s="28">
        <f t="shared" si="9"/>
        <v>255.16759621916745</v>
      </c>
      <c r="I83" s="28">
        <f>'Eggs&amp;Egg Products'!N84</f>
        <v>7961.050809999999</v>
      </c>
      <c r="J83" s="28">
        <f t="shared" si="10"/>
        <v>33.38442717200774</v>
      </c>
      <c r="K83" s="28">
        <f>'Eggs&amp;Egg Products'!P84</f>
        <v>7828.101261472999</v>
      </c>
      <c r="L83" s="28">
        <f t="shared" si="11"/>
        <v>32.826907238235215</v>
      </c>
      <c r="M83" s="28">
        <f>'Eggs&amp;Egg Products'!R84</f>
        <v>59832.62110679998</v>
      </c>
      <c r="N83" s="28">
        <f t="shared" si="12"/>
        <v>250.90629736230733</v>
      </c>
    </row>
    <row r="84" spans="1:14" ht="12" customHeight="1">
      <c r="A84" s="22">
        <v>1986</v>
      </c>
      <c r="B84" s="43">
        <f>+'[1]Pop'!D207</f>
        <v>240.651</v>
      </c>
      <c r="C84" s="24">
        <f>ShellEggs!M29</f>
        <v>51604.05600000001</v>
      </c>
      <c r="D84" s="24">
        <f t="shared" si="6"/>
        <v>214.43524439956622</v>
      </c>
      <c r="E84" s="24">
        <f t="shared" si="7"/>
        <v>9402.707999999977</v>
      </c>
      <c r="F84" s="24">
        <f t="shared" si="8"/>
        <v>39.071967288729226</v>
      </c>
      <c r="G84" s="24">
        <f>'Eggs&amp;Egg Products'!L85</f>
        <v>61006.76399999999</v>
      </c>
      <c r="H84" s="24">
        <f t="shared" si="9"/>
        <v>253.50721168829543</v>
      </c>
      <c r="I84" s="24">
        <f>'Eggs&amp;Egg Products'!N85</f>
        <v>7981.718289999999</v>
      </c>
      <c r="J84" s="24">
        <f t="shared" si="10"/>
        <v>33.16719352921866</v>
      </c>
      <c r="K84" s="24">
        <f>'Eggs&amp;Egg Products'!P85</f>
        <v>7851.616281872999</v>
      </c>
      <c r="L84" s="24">
        <f t="shared" si="11"/>
        <v>32.62656827469239</v>
      </c>
      <c r="M84" s="24">
        <f>'Eggs&amp;Egg Products'!R85</f>
        <v>60012.35374679999</v>
      </c>
      <c r="N84" s="24">
        <f t="shared" si="12"/>
        <v>249.37504413777623</v>
      </c>
    </row>
    <row r="85" spans="1:14" ht="12" customHeight="1">
      <c r="A85" s="22">
        <v>1987</v>
      </c>
      <c r="B85" s="43">
        <f>+'[1]Pop'!D208</f>
        <v>242.804</v>
      </c>
      <c r="C85" s="24">
        <f>ShellEggs!M30</f>
        <v>51106.31999999999</v>
      </c>
      <c r="D85" s="24">
        <f t="shared" si="6"/>
        <v>210.48384705359052</v>
      </c>
      <c r="E85" s="24">
        <f t="shared" si="7"/>
        <v>10511.975999999995</v>
      </c>
      <c r="F85" s="24">
        <f t="shared" si="8"/>
        <v>43.294080822391706</v>
      </c>
      <c r="G85" s="24">
        <f>'Eggs&amp;Egg Products'!L86</f>
        <v>61618.29599999999</v>
      </c>
      <c r="H85" s="24">
        <f t="shared" si="9"/>
        <v>253.77792787598221</v>
      </c>
      <c r="I85" s="24">
        <f>'Eggs&amp;Egg Products'!N86</f>
        <v>8061.727059999999</v>
      </c>
      <c r="J85" s="24">
        <f t="shared" si="10"/>
        <v>33.20261223044101</v>
      </c>
      <c r="K85" s="24">
        <f>'Eggs&amp;Egg Products'!P86</f>
        <v>7932.739427039999</v>
      </c>
      <c r="L85" s="24">
        <f t="shared" si="11"/>
        <v>32.67137043475395</v>
      </c>
      <c r="M85" s="24">
        <f>'Eggs&amp;Egg Products'!R86</f>
        <v>60632.403263999986</v>
      </c>
      <c r="N85" s="24">
        <f t="shared" si="12"/>
        <v>249.7174810299665</v>
      </c>
    </row>
    <row r="86" spans="1:14" ht="12" customHeight="1">
      <c r="A86" s="22">
        <v>1988</v>
      </c>
      <c r="B86" s="43">
        <f>+'[1]Pop'!D209</f>
        <v>245.021</v>
      </c>
      <c r="C86" s="24">
        <f>ShellEggs!M31</f>
        <v>49587.48000000001</v>
      </c>
      <c r="D86" s="24">
        <f t="shared" si="6"/>
        <v>202.38053064839346</v>
      </c>
      <c r="E86" s="24">
        <f t="shared" si="7"/>
        <v>10823.016000000003</v>
      </c>
      <c r="F86" s="24">
        <f t="shared" si="8"/>
        <v>44.17178935683066</v>
      </c>
      <c r="G86" s="24">
        <f>'Eggs&amp;Egg Products'!L87</f>
        <v>60410.496000000014</v>
      </c>
      <c r="H86" s="24">
        <f t="shared" si="9"/>
        <v>246.55232000522412</v>
      </c>
      <c r="I86" s="24">
        <f>'Eggs&amp;Egg Products'!N87</f>
        <v>7903.706560000002</v>
      </c>
      <c r="J86" s="24">
        <f t="shared" si="10"/>
        <v>32.25726186735016</v>
      </c>
      <c r="K86" s="24">
        <f>'Eggs&amp;Egg Products'!P87</f>
        <v>7779.618367008002</v>
      </c>
      <c r="L86" s="24">
        <f t="shared" si="11"/>
        <v>31.75082285603276</v>
      </c>
      <c r="M86" s="24">
        <f>'Eggs&amp;Egg Products'!R87</f>
        <v>59462.05121280001</v>
      </c>
      <c r="N86" s="24">
        <f t="shared" si="12"/>
        <v>242.6814485811421</v>
      </c>
    </row>
    <row r="87" spans="1:14" ht="12" customHeight="1">
      <c r="A87" s="22">
        <v>1989</v>
      </c>
      <c r="B87" s="43">
        <f>+'[1]Pop'!D210</f>
        <v>247.342</v>
      </c>
      <c r="C87" s="24">
        <f>ShellEggs!M32</f>
        <v>47670.02399999999</v>
      </c>
      <c r="D87" s="24">
        <f t="shared" si="6"/>
        <v>192.72919277761153</v>
      </c>
      <c r="E87" s="24">
        <f t="shared" si="7"/>
        <v>10952.160000000018</v>
      </c>
      <c r="F87" s="24">
        <f t="shared" si="8"/>
        <v>44.27941878047407</v>
      </c>
      <c r="G87" s="24">
        <f>'Eggs&amp;Egg Products'!L88</f>
        <v>58622.18400000001</v>
      </c>
      <c r="H87" s="24">
        <f t="shared" si="9"/>
        <v>237.0086115580856</v>
      </c>
      <c r="I87" s="24">
        <f>'Eggs&amp;Egg Products'!N88</f>
        <v>7669.735740000001</v>
      </c>
      <c r="J87" s="24">
        <f t="shared" si="10"/>
        <v>31.00862667884953</v>
      </c>
      <c r="K87" s="24">
        <f>'Eggs&amp;Egg Products'!P88</f>
        <v>7552.388783178001</v>
      </c>
      <c r="L87" s="24">
        <f t="shared" si="11"/>
        <v>30.534194690663135</v>
      </c>
      <c r="M87" s="24">
        <f>'Eggs&amp;Egg Products'!R88</f>
        <v>57725.26458480001</v>
      </c>
      <c r="N87" s="24">
        <f t="shared" si="12"/>
        <v>233.38237980124688</v>
      </c>
    </row>
    <row r="88" spans="1:14" ht="12" customHeight="1">
      <c r="A88" s="22">
        <v>1990</v>
      </c>
      <c r="B88" s="43">
        <f>+'[1]Pop'!D211</f>
        <v>250.132</v>
      </c>
      <c r="C88" s="24">
        <f>ShellEggs!M33</f>
        <v>46566.11285714286</v>
      </c>
      <c r="D88" s="24">
        <f t="shared" si="6"/>
        <v>186.1661556983627</v>
      </c>
      <c r="E88" s="24">
        <f t="shared" si="7"/>
        <v>11992.001051517065</v>
      </c>
      <c r="F88" s="24">
        <f t="shared" si="8"/>
        <v>47.94269046550247</v>
      </c>
      <c r="G88" s="24">
        <f>'Eggs&amp;Egg Products'!L89</f>
        <v>58558.11390865993</v>
      </c>
      <c r="H88" s="24">
        <f t="shared" si="9"/>
        <v>234.1088461638652</v>
      </c>
      <c r="I88" s="24">
        <f>'Eggs&amp;Egg Products'!N89</f>
        <v>7661.353236383008</v>
      </c>
      <c r="J88" s="24">
        <f t="shared" si="10"/>
        <v>30.62924070643903</v>
      </c>
      <c r="K88" s="24">
        <f>'Eggs&amp;Egg Products'!P89</f>
        <v>7546.432937837263</v>
      </c>
      <c r="L88" s="24">
        <f t="shared" si="11"/>
        <v>30.169802095842446</v>
      </c>
      <c r="M88" s="24">
        <f>'Eggs&amp;Egg Products'!R89</f>
        <v>57679.74220003003</v>
      </c>
      <c r="N88" s="24">
        <f t="shared" si="12"/>
        <v>230.5972134714072</v>
      </c>
    </row>
    <row r="89" spans="1:14" ht="12" customHeight="1">
      <c r="A89" s="26">
        <v>1991</v>
      </c>
      <c r="B89" s="44">
        <f>+'[1]Pop'!D212</f>
        <v>253.493</v>
      </c>
      <c r="C89" s="28">
        <f>ShellEggs!M34</f>
        <v>46230.316</v>
      </c>
      <c r="D89" s="28">
        <f t="shared" si="6"/>
        <v>182.37314639851988</v>
      </c>
      <c r="E89" s="28">
        <f t="shared" si="7"/>
        <v>12803.462040000006</v>
      </c>
      <c r="F89" s="28">
        <f t="shared" si="8"/>
        <v>50.50814831178773</v>
      </c>
      <c r="G89" s="28">
        <f>'Eggs&amp;Egg Products'!L90</f>
        <v>59033.778040000005</v>
      </c>
      <c r="H89" s="28">
        <f t="shared" si="9"/>
        <v>232.8812947103076</v>
      </c>
      <c r="I89" s="28">
        <f>'Eggs&amp;Egg Products'!N90</f>
        <v>7723.585960233334</v>
      </c>
      <c r="J89" s="28">
        <f t="shared" si="10"/>
        <v>30.46863605793191</v>
      </c>
      <c r="K89" s="28">
        <f>'Eggs&amp;Egg Products'!P90</f>
        <v>7607.732170829834</v>
      </c>
      <c r="L89" s="28">
        <f t="shared" si="11"/>
        <v>30.011606517062933</v>
      </c>
      <c r="M89" s="28">
        <f>'Eggs&amp;Egg Products'!R90</f>
        <v>58148.271369400005</v>
      </c>
      <c r="N89" s="28">
        <f t="shared" si="12"/>
        <v>229.388075289653</v>
      </c>
    </row>
    <row r="90" spans="1:14" ht="12" customHeight="1">
      <c r="A90" s="26">
        <v>1992</v>
      </c>
      <c r="B90" s="44">
        <f>+'[1]Pop'!D213</f>
        <v>256.894</v>
      </c>
      <c r="C90" s="28">
        <f>ShellEggs!M35</f>
        <v>46147.08</v>
      </c>
      <c r="D90" s="28">
        <f t="shared" si="6"/>
        <v>179.63471315017088</v>
      </c>
      <c r="E90" s="28">
        <f t="shared" si="7"/>
        <v>13873.847999999998</v>
      </c>
      <c r="F90" s="28">
        <f t="shared" si="8"/>
        <v>54.00611925541273</v>
      </c>
      <c r="G90" s="28">
        <f>'Eggs&amp;Egg Products'!L91</f>
        <v>60020.928</v>
      </c>
      <c r="H90" s="28">
        <f t="shared" si="9"/>
        <v>233.6408324055836</v>
      </c>
      <c r="I90" s="28">
        <f>'Eggs&amp;Egg Products'!N91</f>
        <v>7852.73808</v>
      </c>
      <c r="J90" s="28">
        <f t="shared" si="10"/>
        <v>30.56800890639719</v>
      </c>
      <c r="K90" s="28">
        <f>'Eggs&amp;Egg Products'!P91</f>
        <v>7734.9470088</v>
      </c>
      <c r="L90" s="28">
        <f t="shared" si="11"/>
        <v>30.10948877280123</v>
      </c>
      <c r="M90" s="28">
        <f>'Eggs&amp;Egg Products'!R91</f>
        <v>59120.61408</v>
      </c>
      <c r="N90" s="28">
        <f t="shared" si="12"/>
        <v>230.13621991949987</v>
      </c>
    </row>
    <row r="91" spans="1:14" ht="12" customHeight="1">
      <c r="A91" s="26">
        <v>1993</v>
      </c>
      <c r="B91" s="44">
        <f>+'[1]Pop'!D214</f>
        <v>260.255</v>
      </c>
      <c r="C91" s="28">
        <f>ShellEggs!M36</f>
        <v>46263.428</v>
      </c>
      <c r="D91" s="28">
        <f t="shared" si="6"/>
        <v>177.76191811876814</v>
      </c>
      <c r="E91" s="28">
        <f t="shared" si="7"/>
        <v>14547.130728000004</v>
      </c>
      <c r="F91" s="28">
        <f t="shared" si="8"/>
        <v>55.8956820349273</v>
      </c>
      <c r="G91" s="28">
        <f>'Eggs&amp;Egg Products'!L92</f>
        <v>60810.558728</v>
      </c>
      <c r="H91" s="28">
        <f t="shared" si="9"/>
        <v>233.65760015369543</v>
      </c>
      <c r="I91" s="28">
        <f>'Eggs&amp;Egg Products'!N92</f>
        <v>7956.048100246667</v>
      </c>
      <c r="J91" s="28">
        <f t="shared" si="10"/>
        <v>30.57020268677515</v>
      </c>
      <c r="K91" s="28">
        <f>'Eggs&amp;Egg Products'!P92</f>
        <v>7836.707378742966</v>
      </c>
      <c r="L91" s="28">
        <f t="shared" si="11"/>
        <v>30.111649646473523</v>
      </c>
      <c r="M91" s="28">
        <f>'Eggs&amp;Egg Products'!R92</f>
        <v>59898.40034708</v>
      </c>
      <c r="N91" s="28">
        <f t="shared" si="12"/>
        <v>230.15273615139</v>
      </c>
    </row>
    <row r="92" spans="1:14" ht="12" customHeight="1">
      <c r="A92" s="26">
        <v>1994</v>
      </c>
      <c r="B92" s="44">
        <f>+'[1]Pop'!D215</f>
        <v>263.436</v>
      </c>
      <c r="C92" s="28">
        <f>ShellEggs!M37</f>
        <v>46128.164000000004</v>
      </c>
      <c r="D92" s="28">
        <f t="shared" si="6"/>
        <v>175.1019754323631</v>
      </c>
      <c r="E92" s="28">
        <f t="shared" si="7"/>
        <v>15805.633547999998</v>
      </c>
      <c r="F92" s="28">
        <f t="shared" si="8"/>
        <v>59.99800159431513</v>
      </c>
      <c r="G92" s="28">
        <f>'Eggs&amp;Egg Products'!L93</f>
        <v>61933.797548</v>
      </c>
      <c r="H92" s="28">
        <f t="shared" si="9"/>
        <v>235.09997702667823</v>
      </c>
      <c r="I92" s="28">
        <f>'Eggs&amp;Egg Products'!N93</f>
        <v>8103.005179196668</v>
      </c>
      <c r="J92" s="28">
        <f t="shared" si="10"/>
        <v>30.758913660990405</v>
      </c>
      <c r="K92" s="28">
        <f>'Eggs&amp;Egg Products'!P93</f>
        <v>7981.460101508718</v>
      </c>
      <c r="L92" s="28">
        <f t="shared" si="11"/>
        <v>30.29752995607555</v>
      </c>
      <c r="M92" s="28">
        <f>'Eggs&amp;Egg Products'!R93</f>
        <v>61004.79058478</v>
      </c>
      <c r="N92" s="28">
        <f t="shared" si="12"/>
        <v>231.57347737127805</v>
      </c>
    </row>
    <row r="93" spans="1:14" ht="12" customHeight="1">
      <c r="A93" s="26">
        <v>1995</v>
      </c>
      <c r="B93" s="44">
        <f>+'[1]Pop'!D216</f>
        <v>266.557</v>
      </c>
      <c r="C93" s="28">
        <f>ShellEggs!M38</f>
        <v>45927.518412</v>
      </c>
      <c r="D93" s="28">
        <f t="shared" si="6"/>
        <v>172.29905203014738</v>
      </c>
      <c r="E93" s="28">
        <f t="shared" si="7"/>
        <v>15985.785456000005</v>
      </c>
      <c r="F93" s="28">
        <f t="shared" si="8"/>
        <v>59.97135868125768</v>
      </c>
      <c r="G93" s="28">
        <f>'Eggs&amp;Egg Products'!L94</f>
        <v>61913.303868</v>
      </c>
      <c r="H93" s="28">
        <f t="shared" si="9"/>
        <v>232.27041071140505</v>
      </c>
      <c r="I93" s="28">
        <f>'Eggs&amp;Egg Products'!N94</f>
        <v>8100.32392273</v>
      </c>
      <c r="J93" s="28">
        <f t="shared" si="10"/>
        <v>30.388712068075495</v>
      </c>
      <c r="K93" s="28">
        <f>'Eggs&amp;Egg Products'!P94</f>
        <v>7978.81906388905</v>
      </c>
      <c r="L93" s="28">
        <f t="shared" si="11"/>
        <v>29.932881387054362</v>
      </c>
      <c r="M93" s="28">
        <f>'Eggs&amp;Egg Products'!R94</f>
        <v>60984.60430998</v>
      </c>
      <c r="N93" s="28">
        <f t="shared" si="12"/>
        <v>228.786354550734</v>
      </c>
    </row>
    <row r="94" spans="1:14" ht="12" customHeight="1">
      <c r="A94" s="22">
        <v>1996</v>
      </c>
      <c r="B94" s="43">
        <f>+'[1]Pop'!D217</f>
        <v>269.667</v>
      </c>
      <c r="C94" s="24">
        <f>ShellEggs!M39</f>
        <v>46459.43068399999</v>
      </c>
      <c r="D94" s="24">
        <f t="shared" si="6"/>
        <v>172.2844496508657</v>
      </c>
      <c r="E94" s="24">
        <f t="shared" si="7"/>
        <v>16478.79977767654</v>
      </c>
      <c r="F94" s="24">
        <f t="shared" si="8"/>
        <v>61.1079582510153</v>
      </c>
      <c r="G94" s="24">
        <f>'Eggs&amp;Egg Products'!L95</f>
        <v>62938.23046167653</v>
      </c>
      <c r="H94" s="24">
        <f t="shared" si="9"/>
        <v>233.39240790188097</v>
      </c>
      <c r="I94" s="24">
        <f>'Eggs&amp;Egg Products'!N95</f>
        <v>8234.41848540268</v>
      </c>
      <c r="J94" s="24">
        <f t="shared" si="10"/>
        <v>30.5355067004961</v>
      </c>
      <c r="K94" s="24">
        <f>'Eggs&amp;Egg Products'!P95</f>
        <v>8110.902208121641</v>
      </c>
      <c r="L94" s="24">
        <f t="shared" si="11"/>
        <v>30.07747409998866</v>
      </c>
      <c r="M94" s="24">
        <f>'Eggs&amp;Egg Products'!R95</f>
        <v>61994.15700475138</v>
      </c>
      <c r="N94" s="24">
        <f t="shared" si="12"/>
        <v>229.89152178335274</v>
      </c>
    </row>
    <row r="95" spans="1:14" ht="12" customHeight="1">
      <c r="A95" s="22">
        <v>1997</v>
      </c>
      <c r="B95" s="43">
        <f>+'[1]Pop'!D218</f>
        <v>272.912</v>
      </c>
      <c r="C95" s="24">
        <f>ShellEggs!M40</f>
        <v>46384.013116</v>
      </c>
      <c r="D95" s="24">
        <f t="shared" si="6"/>
        <v>169.95959545934224</v>
      </c>
      <c r="E95" s="24">
        <f t="shared" si="7"/>
        <v>17559.69661432346</v>
      </c>
      <c r="F95" s="24">
        <f t="shared" si="8"/>
        <v>64.34197328927809</v>
      </c>
      <c r="G95" s="24">
        <f>'Eggs&amp;Egg Products'!L96</f>
        <v>63943.70973032346</v>
      </c>
      <c r="H95" s="24">
        <f t="shared" si="9"/>
        <v>234.30156874862033</v>
      </c>
      <c r="I95" s="24">
        <f>'Eggs&amp;Egg Products'!N96</f>
        <v>8365.96868971732</v>
      </c>
      <c r="J95" s="24">
        <f t="shared" si="10"/>
        <v>30.654455244611157</v>
      </c>
      <c r="K95" s="24">
        <f>'Eggs&amp;Egg Products'!P96</f>
        <v>8240.47915937156</v>
      </c>
      <c r="L95" s="24">
        <f t="shared" si="11"/>
        <v>30.19463841594199</v>
      </c>
      <c r="M95" s="24">
        <f>'Eggs&amp;Egg Products'!R96</f>
        <v>62984.55408436861</v>
      </c>
      <c r="N95" s="24">
        <f t="shared" si="12"/>
        <v>230.787045217391</v>
      </c>
    </row>
    <row r="96" spans="1:14" ht="12" customHeight="1">
      <c r="A96" s="22">
        <v>1998</v>
      </c>
      <c r="B96" s="43">
        <f>+'[1]Pop'!D219</f>
        <v>276.115</v>
      </c>
      <c r="C96" s="24">
        <f>ShellEggs!M41</f>
        <v>47733.09658895237</v>
      </c>
      <c r="D96" s="24">
        <f t="shared" si="6"/>
        <v>172.87397131250518</v>
      </c>
      <c r="E96" s="24">
        <f t="shared" si="7"/>
        <v>19500.24050421593</v>
      </c>
      <c r="F96" s="24">
        <f t="shared" si="8"/>
        <v>70.62361879729796</v>
      </c>
      <c r="G96" s="24">
        <f>'Eggs&amp;Egg Products'!L97</f>
        <v>67233.3370931683</v>
      </c>
      <c r="H96" s="24">
        <f t="shared" si="9"/>
        <v>243.49759010980316</v>
      </c>
      <c r="I96" s="24">
        <f>'Eggs&amp;Egg Products'!N97</f>
        <v>8796.361603022853</v>
      </c>
      <c r="J96" s="24">
        <f t="shared" si="10"/>
        <v>31.857601372699246</v>
      </c>
      <c r="K96" s="24">
        <f>'Eggs&amp;Egg Products'!P97</f>
        <v>8664.41617897751</v>
      </c>
      <c r="L96" s="24">
        <f t="shared" si="11"/>
        <v>31.37973735210876</v>
      </c>
      <c r="M96" s="24">
        <f>'Eggs&amp;Egg Products'!R97</f>
        <v>66224.83703677078</v>
      </c>
      <c r="N96" s="24">
        <f t="shared" si="12"/>
        <v>239.84512625815614</v>
      </c>
    </row>
    <row r="97" spans="1:14" ht="12" customHeight="1">
      <c r="A97" s="22">
        <v>1999</v>
      </c>
      <c r="B97" s="43">
        <f>+'[1]Pop'!D220</f>
        <v>279.295</v>
      </c>
      <c r="C97" s="24">
        <f>ShellEggs!M42</f>
        <v>49651.37994380953</v>
      </c>
      <c r="D97" s="24">
        <f t="shared" si="6"/>
        <v>177.77396639327424</v>
      </c>
      <c r="E97" s="24">
        <f t="shared" si="7"/>
        <v>21030.340261200443</v>
      </c>
      <c r="F97" s="24">
        <f t="shared" si="8"/>
        <v>75.29794755079912</v>
      </c>
      <c r="G97" s="24">
        <f>'Eggs&amp;Egg Products'!L98</f>
        <v>70681.72020500997</v>
      </c>
      <c r="H97" s="24">
        <f t="shared" si="9"/>
        <v>253.07191394407337</v>
      </c>
      <c r="I97" s="24">
        <f>'Eggs&amp;Egg Products'!N98</f>
        <v>9247.52506015547</v>
      </c>
      <c r="J97" s="24">
        <f t="shared" si="10"/>
        <v>33.11024207434959</v>
      </c>
      <c r="K97" s="24">
        <f>'Eggs&amp;Egg Products'!P98</f>
        <v>9108.812184253138</v>
      </c>
      <c r="L97" s="24">
        <f t="shared" si="11"/>
        <v>32.61358844323435</v>
      </c>
      <c r="M97" s="24">
        <f>'Eggs&amp;Egg Products'!R98</f>
        <v>69621.49440193482</v>
      </c>
      <c r="N97" s="24">
        <f t="shared" si="12"/>
        <v>249.27583523491225</v>
      </c>
    </row>
    <row r="98" spans="1:14" ht="12" customHeight="1">
      <c r="A98" s="22">
        <v>2000</v>
      </c>
      <c r="B98" s="43">
        <f>+'[1]Pop'!D221</f>
        <v>282.385</v>
      </c>
      <c r="C98" s="24">
        <f>ShellEggs!M43</f>
        <v>50257.966368</v>
      </c>
      <c r="D98" s="24">
        <f t="shared" si="6"/>
        <v>177.9767564424456</v>
      </c>
      <c r="E98" s="24">
        <f t="shared" si="7"/>
        <v>20396.10523199998</v>
      </c>
      <c r="F98" s="24">
        <f t="shared" si="8"/>
        <v>72.22800514191611</v>
      </c>
      <c r="G98" s="24">
        <f>'Eggs&amp;Egg Products'!L99</f>
        <v>70654.07159999998</v>
      </c>
      <c r="H98" s="24">
        <f t="shared" si="9"/>
        <v>250.2047615843617</v>
      </c>
      <c r="I98" s="24">
        <f>'Eggs&amp;Egg Products'!N99</f>
        <v>9243.907700999998</v>
      </c>
      <c r="J98" s="24">
        <f t="shared" si="10"/>
        <v>32.73512297395399</v>
      </c>
      <c r="K98" s="24">
        <f>'Eggs&amp;Egg Products'!P99</f>
        <v>9105.249085484998</v>
      </c>
      <c r="L98" s="24">
        <f t="shared" si="11"/>
        <v>32.24409612934468</v>
      </c>
      <c r="M98" s="24">
        <f>'Eggs&amp;Egg Products'!R99</f>
        <v>69594.26052599998</v>
      </c>
      <c r="N98" s="24">
        <f t="shared" si="12"/>
        <v>246.45169016059629</v>
      </c>
    </row>
    <row r="99" spans="1:14" ht="12" customHeight="1">
      <c r="A99" s="29">
        <v>2001</v>
      </c>
      <c r="B99" s="44">
        <f>+'[1]Pop'!D222</f>
        <v>285.309019</v>
      </c>
      <c r="C99" s="28">
        <f>ShellEggs!M44</f>
        <v>51340.232820000005</v>
      </c>
      <c r="D99" s="28">
        <f t="shared" si="6"/>
        <v>179.9460563845688</v>
      </c>
      <c r="E99" s="28">
        <f aca="true" t="shared" si="13" ref="E99:E104">IF(G99=0,0,IF(C99=0,0,G99-C99))</f>
        <v>20213.639580000003</v>
      </c>
      <c r="F99" s="28">
        <f t="shared" si="8"/>
        <v>70.84823203573528</v>
      </c>
      <c r="G99" s="28">
        <f>'Eggs&amp;Egg Products'!L100</f>
        <v>71553.87240000001</v>
      </c>
      <c r="H99" s="28">
        <f t="shared" si="9"/>
        <v>250.79428842030407</v>
      </c>
      <c r="I99" s="28">
        <f>'Eggs&amp;Egg Products'!N100</f>
        <v>9361.631639000001</v>
      </c>
      <c r="J99" s="28">
        <f t="shared" si="10"/>
        <v>32.812252734989784</v>
      </c>
      <c r="K99" s="28">
        <f>'Eggs&amp;Egg Products'!P100</f>
        <v>9221.207164415</v>
      </c>
      <c r="L99" s="28">
        <f t="shared" si="11"/>
        <v>32.320068943964934</v>
      </c>
      <c r="M99" s="28">
        <f>'Eggs&amp;Egg Products'!R100</f>
        <v>70480.564314</v>
      </c>
      <c r="N99" s="28">
        <f t="shared" si="12"/>
        <v>247.0323740939995</v>
      </c>
    </row>
    <row r="100" spans="1:14" ht="12" customHeight="1">
      <c r="A100" s="29">
        <v>2002</v>
      </c>
      <c r="B100" s="44">
        <f>+'[1]Pop'!D223</f>
        <v>288.104818</v>
      </c>
      <c r="C100" s="28">
        <f>ShellEggs!M45</f>
        <v>51885.71202</v>
      </c>
      <c r="D100" s="28">
        <f t="shared" si="6"/>
        <v>180.09317712972089</v>
      </c>
      <c r="E100" s="28">
        <f t="shared" si="13"/>
        <v>21127.041180000007</v>
      </c>
      <c r="F100" s="28">
        <f t="shared" si="8"/>
        <v>73.33109292188236</v>
      </c>
      <c r="G100" s="28">
        <f>'Eggs&amp;Egg Products'!L101</f>
        <v>73012.7532</v>
      </c>
      <c r="H100" s="28">
        <f t="shared" si="9"/>
        <v>253.42427005160323</v>
      </c>
      <c r="I100" s="28">
        <f>'Eggs&amp;Egg Products'!N101</f>
        <v>9552.501877</v>
      </c>
      <c r="J100" s="28">
        <f t="shared" si="10"/>
        <v>33.15634199841809</v>
      </c>
      <c r="K100" s="28">
        <f>'Eggs&amp;Egg Products'!P101</f>
        <v>9409.214348845</v>
      </c>
      <c r="L100" s="28">
        <f t="shared" si="11"/>
        <v>32.65899686844182</v>
      </c>
      <c r="M100" s="28">
        <f>'Eggs&amp;Egg Products'!R101</f>
        <v>71917.561902</v>
      </c>
      <c r="N100" s="28">
        <f t="shared" si="12"/>
        <v>249.62290600082918</v>
      </c>
    </row>
    <row r="101" spans="1:14" ht="12" customHeight="1">
      <c r="A101" s="29">
        <v>2003</v>
      </c>
      <c r="B101" s="44">
        <f>+'[1]Pop'!D224</f>
        <v>290.819634</v>
      </c>
      <c r="C101" s="28">
        <f>ShellEggs!M46</f>
        <v>52986.041796000005</v>
      </c>
      <c r="D101" s="28">
        <f t="shared" si="6"/>
        <v>182.19554528426372</v>
      </c>
      <c r="E101" s="28">
        <f t="shared" si="13"/>
        <v>21816.120204000006</v>
      </c>
      <c r="F101" s="28">
        <f t="shared" si="8"/>
        <v>75.01598122498154</v>
      </c>
      <c r="G101" s="28">
        <f>'Eggs&amp;Egg Products'!L102</f>
        <v>74802.16200000001</v>
      </c>
      <c r="H101" s="28">
        <f t="shared" si="9"/>
        <v>257.2115265092453</v>
      </c>
      <c r="I101" s="28">
        <f>'Eggs&amp;Egg Products'!N102</f>
        <v>9786.616195000002</v>
      </c>
      <c r="J101" s="28">
        <f t="shared" si="10"/>
        <v>33.651841384959596</v>
      </c>
      <c r="K101" s="28">
        <f>'Eggs&amp;Egg Products'!P102</f>
        <v>9639.816952075002</v>
      </c>
      <c r="L101" s="28">
        <f t="shared" si="11"/>
        <v>33.1470637641852</v>
      </c>
      <c r="M101" s="28">
        <f>'Eggs&amp;Egg Products'!R102</f>
        <v>73680.12957</v>
      </c>
      <c r="N101" s="28">
        <f t="shared" si="12"/>
        <v>253.35335361160656</v>
      </c>
    </row>
    <row r="102" spans="1:14" ht="12" customHeight="1">
      <c r="A102" s="29">
        <v>2004</v>
      </c>
      <c r="B102" s="44">
        <f>+'[1]Pop'!D225</f>
        <v>293.463185</v>
      </c>
      <c r="C102" s="28">
        <f>ShellEggs!M47</f>
        <v>52937.851788</v>
      </c>
      <c r="D102" s="28">
        <f t="shared" si="6"/>
        <v>180.39009488702987</v>
      </c>
      <c r="E102" s="28">
        <f t="shared" si="13"/>
        <v>22078.476612</v>
      </c>
      <c r="F102" s="28">
        <f t="shared" si="8"/>
        <v>75.23422950650522</v>
      </c>
      <c r="G102" s="28">
        <f>'Eggs&amp;Egg Products'!L103</f>
        <v>75016.3284</v>
      </c>
      <c r="H102" s="28">
        <f t="shared" si="9"/>
        <v>255.62432439353506</v>
      </c>
      <c r="I102" s="28">
        <f>'Eggs&amp;Egg Products'!N103</f>
        <v>9814.636299</v>
      </c>
      <c r="J102" s="28">
        <f t="shared" si="10"/>
        <v>33.444182441487506</v>
      </c>
      <c r="K102" s="28">
        <f>'Eggs&amp;Egg Products'!P103</f>
        <v>9667.416754515</v>
      </c>
      <c r="L102" s="28">
        <f t="shared" si="11"/>
        <v>32.94251970486519</v>
      </c>
      <c r="M102" s="28">
        <f>'Eggs&amp;Egg Products'!R103</f>
        <v>73891.083474</v>
      </c>
      <c r="N102" s="28">
        <f t="shared" si="12"/>
        <v>251.78995952763205</v>
      </c>
    </row>
    <row r="103" spans="1:14" ht="12" customHeight="1">
      <c r="A103" s="29">
        <v>2005</v>
      </c>
      <c r="B103" s="44">
        <f>+'[1]Pop'!D226</f>
        <v>296.186216</v>
      </c>
      <c r="C103" s="28">
        <f>ShellEggs!M48</f>
        <v>52385.359344</v>
      </c>
      <c r="D103" s="28">
        <f t="shared" si="6"/>
        <v>176.8662973296502</v>
      </c>
      <c r="E103" s="28">
        <f t="shared" si="13"/>
        <v>22982.049456000008</v>
      </c>
      <c r="F103" s="28">
        <f t="shared" si="8"/>
        <v>77.5932444337653</v>
      </c>
      <c r="G103" s="28">
        <f>'Eggs&amp;Egg Products'!L104</f>
        <v>75367.4088</v>
      </c>
      <c r="H103" s="28">
        <f t="shared" si="9"/>
        <v>254.4595417634155</v>
      </c>
      <c r="I103" s="28">
        <f>'Eggs&amp;Egg Products'!N104</f>
        <v>9860.569318</v>
      </c>
      <c r="J103" s="28">
        <f t="shared" si="10"/>
        <v>33.29179004738019</v>
      </c>
      <c r="K103" s="28">
        <f>'Eggs&amp;Egg Products'!P104</f>
        <v>9712.66077823</v>
      </c>
      <c r="L103" s="28">
        <f aca="true" t="shared" si="14" ref="L103:L108">IF(K103=0,0,IF($B103=0,0,K103/$B103))</f>
        <v>32.792413196669486</v>
      </c>
      <c r="M103" s="28">
        <f>'Eggs&amp;Egg Products'!R104</f>
        <v>74236.897668</v>
      </c>
      <c r="N103" s="28">
        <f aca="true" t="shared" si="15" ref="N103:N108">IF(M103=0,0,IF($B103=0,0,M103/$B103))</f>
        <v>250.64264863696428</v>
      </c>
    </row>
    <row r="104" spans="1:14" ht="12" customHeight="1">
      <c r="A104" s="25">
        <v>2006</v>
      </c>
      <c r="B104" s="43">
        <f>+'[1]Pop'!D227</f>
        <v>298.995825</v>
      </c>
      <c r="C104" s="24">
        <f>ShellEggs!M49</f>
        <v>54021.542495999995</v>
      </c>
      <c r="D104" s="24">
        <f t="shared" si="6"/>
        <v>180.67657799569605</v>
      </c>
      <c r="E104" s="24">
        <f t="shared" si="13"/>
        <v>23119.491504000005</v>
      </c>
      <c r="F104" s="24">
        <f t="shared" si="8"/>
        <v>77.32379374862509</v>
      </c>
      <c r="G104" s="24">
        <f>'Eggs&amp;Egg Products'!L105</f>
        <v>77141.034</v>
      </c>
      <c r="H104" s="24">
        <f t="shared" si="9"/>
        <v>258.00037174432117</v>
      </c>
      <c r="I104" s="24">
        <f>'Eggs&amp;Egg Products'!N105</f>
        <v>10092.618615000001</v>
      </c>
      <c r="J104" s="24">
        <f t="shared" si="10"/>
        <v>33.755048636548686</v>
      </c>
      <c r="K104" s="24">
        <f>'Eggs&amp;Egg Products'!P105</f>
        <v>9941.229335775</v>
      </c>
      <c r="L104" s="24">
        <f t="shared" si="14"/>
        <v>33.248722907000456</v>
      </c>
      <c r="M104" s="24">
        <f>'Eggs&amp;Egg Products'!R105</f>
        <v>75983.91849</v>
      </c>
      <c r="N104" s="24">
        <f t="shared" si="15"/>
        <v>254.1303661681563</v>
      </c>
    </row>
    <row r="105" spans="1:14" ht="12" customHeight="1">
      <c r="A105" s="25">
        <v>2007</v>
      </c>
      <c r="B105" s="43">
        <f>+'[1]Pop'!D228</f>
        <v>302.003917</v>
      </c>
      <c r="C105" s="24">
        <f>ShellEggs!M50</f>
        <v>52861.058499999956</v>
      </c>
      <c r="D105" s="24">
        <f t="shared" si="6"/>
        <v>175.03434731940897</v>
      </c>
      <c r="E105" s="24">
        <f>IF(G105=0,0,IF(C105=0,0,G105-C105))</f>
        <v>23142.283147166934</v>
      </c>
      <c r="F105" s="24">
        <f t="shared" si="8"/>
        <v>76.62908275182052</v>
      </c>
      <c r="G105" s="24">
        <f>'Eggs&amp;Egg Products'!L106</f>
        <v>76003.34164716689</v>
      </c>
      <c r="H105" s="24">
        <f t="shared" si="9"/>
        <v>251.66343007122947</v>
      </c>
      <c r="I105" s="24">
        <f>'Eggs&amp;Egg Products'!N106</f>
        <v>9943.770532171002</v>
      </c>
      <c r="J105" s="24">
        <f t="shared" si="10"/>
        <v>32.92596543431919</v>
      </c>
      <c r="K105" s="24">
        <f>'Eggs&amp;Egg Products'!P106</f>
        <v>9794.613974188436</v>
      </c>
      <c r="L105" s="24">
        <f t="shared" si="14"/>
        <v>32.432075952804404</v>
      </c>
      <c r="M105" s="24">
        <f>'Eggs&amp;Egg Products'!R106</f>
        <v>74863.29152245939</v>
      </c>
      <c r="N105" s="24">
        <f t="shared" si="15"/>
        <v>247.88847862016104</v>
      </c>
    </row>
    <row r="106" spans="1:14" ht="12" customHeight="1">
      <c r="A106" s="25">
        <v>2008</v>
      </c>
      <c r="B106" s="43">
        <f>+'[1]Pop'!D229</f>
        <v>304.797761</v>
      </c>
      <c r="C106" s="24">
        <f>ShellEggs!M51</f>
        <v>51958.64332799999</v>
      </c>
      <c r="D106" s="24">
        <f t="shared" si="6"/>
        <v>170.46924215430832</v>
      </c>
      <c r="E106" s="24">
        <f aca="true" t="shared" si="16" ref="E106:E111">IF(G106=0,0,IF(C106=0,0,G106-C106))</f>
        <v>22852.2357043152</v>
      </c>
      <c r="F106" s="24">
        <f t="shared" si="8"/>
        <v>74.97507734092312</v>
      </c>
      <c r="G106" s="24">
        <f>'Eggs&amp;Egg Products'!L107</f>
        <v>74810.87903231519</v>
      </c>
      <c r="H106" s="24">
        <f t="shared" si="9"/>
        <v>245.44431949523144</v>
      </c>
      <c r="I106" s="24">
        <f>'Eggs&amp;Egg Products'!N107</f>
        <v>9787.756673394571</v>
      </c>
      <c r="J106" s="24">
        <f t="shared" si="10"/>
        <v>32.11229846729278</v>
      </c>
      <c r="K106" s="24">
        <f>'Eggs&amp;Egg Products'!P107</f>
        <v>9640.940323293653</v>
      </c>
      <c r="L106" s="24">
        <f t="shared" si="14"/>
        <v>31.630613990283393</v>
      </c>
      <c r="M106" s="24">
        <f>'Eggs&amp;Egg Products'!R107</f>
        <v>73688.71584683047</v>
      </c>
      <c r="N106" s="24">
        <f t="shared" si="15"/>
        <v>241.762654702803</v>
      </c>
    </row>
    <row r="107" spans="1:14" ht="12" customHeight="1">
      <c r="A107" s="25">
        <v>2009</v>
      </c>
      <c r="B107" s="43">
        <f>+'[1]Pop'!D230</f>
        <v>307.439406</v>
      </c>
      <c r="C107" s="24">
        <f>ShellEggs!M52</f>
        <v>53566.77558</v>
      </c>
      <c r="D107" s="24">
        <f aca="true" t="shared" si="17" ref="D107:D112">IF(C107=0,0,IF($B107=0,0,C107/$B107))</f>
        <v>174.23522988461667</v>
      </c>
      <c r="E107" s="24">
        <f t="shared" si="16"/>
        <v>22233.470640455125</v>
      </c>
      <c r="F107" s="24">
        <f aca="true" t="shared" si="18" ref="F107:F112">IF(E107=0,0,IF($B107=0,0,E107/$B107))</f>
        <v>72.31822013231161</v>
      </c>
      <c r="G107" s="24">
        <f>'Eggs&amp;Egg Products'!L108</f>
        <v>75800.24622045513</v>
      </c>
      <c r="H107" s="24">
        <f aca="true" t="shared" si="19" ref="H107:H112">IF(G107=0,0,IF($B107=0,0,G107/$B107))</f>
        <v>246.55345001692828</v>
      </c>
      <c r="I107" s="24">
        <f>'Eggs&amp;Egg Products'!N108</f>
        <v>9917.198880509544</v>
      </c>
      <c r="J107" s="24">
        <f aca="true" t="shared" si="20" ref="J107:J112">IF(I107=0,0,IF($B107=0,0,I107/$B107))</f>
        <v>32.25740971054811</v>
      </c>
      <c r="K107" s="24">
        <f>'Eggs&amp;Egg Products'!P108</f>
        <v>9768.440897301902</v>
      </c>
      <c r="L107" s="24">
        <f t="shared" si="14"/>
        <v>31.773548564889893</v>
      </c>
      <c r="M107" s="24">
        <f>'Eggs&amp;Egg Products'!R108</f>
        <v>74663.2425271483</v>
      </c>
      <c r="N107" s="24">
        <f t="shared" si="15"/>
        <v>242.85514826667435</v>
      </c>
    </row>
    <row r="108" spans="1:14" ht="12" customHeight="1">
      <c r="A108" s="30">
        <v>2010</v>
      </c>
      <c r="B108" s="45">
        <f>+'[1]Pop'!D231</f>
        <v>309.741279</v>
      </c>
      <c r="C108" s="31">
        <f>ShellEggs!M53</f>
        <v>53304.26863199999</v>
      </c>
      <c r="D108" s="31">
        <f t="shared" si="17"/>
        <v>172.09287959322978</v>
      </c>
      <c r="E108" s="31">
        <f t="shared" si="16"/>
        <v>22902.43742355409</v>
      </c>
      <c r="F108" s="31">
        <f t="shared" si="18"/>
        <v>73.94053998064005</v>
      </c>
      <c r="G108" s="31">
        <f>'Eggs&amp;Egg Products'!L109</f>
        <v>76206.70605555408</v>
      </c>
      <c r="H108" s="31">
        <f t="shared" si="19"/>
        <v>246.03341957386982</v>
      </c>
      <c r="I108" s="31">
        <f>'Eggs&amp;Egg Products'!N109</f>
        <v>9970.377375601658</v>
      </c>
      <c r="J108" s="31">
        <f t="shared" si="20"/>
        <v>32.18937239424797</v>
      </c>
      <c r="K108" s="31">
        <f>'Eggs&amp;Egg Products'!P109</f>
        <v>9820.821714967633</v>
      </c>
      <c r="L108" s="31">
        <f t="shared" si="14"/>
        <v>31.706531808334248</v>
      </c>
      <c r="M108" s="31">
        <f>'Eggs&amp;Egg Products'!R109</f>
        <v>75063.60546472076</v>
      </c>
      <c r="N108" s="31">
        <f t="shared" si="15"/>
        <v>242.34291828026176</v>
      </c>
    </row>
    <row r="109" spans="1:14" ht="12" customHeight="1">
      <c r="A109" s="66">
        <v>2011</v>
      </c>
      <c r="B109" s="67">
        <f>+'[1]Pop'!D232</f>
        <v>311.973914</v>
      </c>
      <c r="C109" s="63">
        <f>ShellEggs!M54</f>
        <v>54140.42850000001</v>
      </c>
      <c r="D109" s="63">
        <f t="shared" si="17"/>
        <v>173.54152405191164</v>
      </c>
      <c r="E109" s="63">
        <f t="shared" si="16"/>
        <v>22839.42769609866</v>
      </c>
      <c r="F109" s="63">
        <f t="shared" si="18"/>
        <v>73.20941486184215</v>
      </c>
      <c r="G109" s="63">
        <f>'Eggs&amp;Egg Products'!L110</f>
        <v>76979.85619609867</v>
      </c>
      <c r="H109" s="63">
        <f t="shared" si="19"/>
        <v>246.75093891375377</v>
      </c>
      <c r="I109" s="63">
        <f>'Eggs&amp;Egg Products'!N110</f>
        <v>10071.531185656244</v>
      </c>
      <c r="J109" s="63">
        <f t="shared" si="20"/>
        <v>32.283247841216124</v>
      </c>
      <c r="K109" s="63">
        <f>'Eggs&amp;Egg Products'!P110</f>
        <v>9920.4582178714</v>
      </c>
      <c r="L109" s="63">
        <f aca="true" t="shared" si="21" ref="L109:L114">IF(K109=0,0,IF($B109=0,0,K109/$B109))</f>
        <v>31.798999123597884</v>
      </c>
      <c r="M109" s="63">
        <f>'Eggs&amp;Egg Products'!R110</f>
        <v>75825.1583531572</v>
      </c>
      <c r="N109" s="63">
        <f aca="true" t="shared" si="22" ref="N109:N114">IF(M109=0,0,IF($B109=0,0,M109/$B109))</f>
        <v>243.04967483004748</v>
      </c>
    </row>
    <row r="110" spans="1:14" ht="12" customHeight="1">
      <c r="A110" s="66">
        <v>2012</v>
      </c>
      <c r="B110" s="67">
        <f>+'[1]Pop'!D233</f>
        <v>314.167558</v>
      </c>
      <c r="C110" s="63">
        <f>ShellEggs!M55</f>
        <v>56120.589988</v>
      </c>
      <c r="D110" s="63">
        <f t="shared" si="17"/>
        <v>178.63267087558418</v>
      </c>
      <c r="E110" s="63">
        <f t="shared" si="16"/>
        <v>23725.425003597156</v>
      </c>
      <c r="F110" s="63">
        <f t="shared" si="18"/>
        <v>75.51837992004623</v>
      </c>
      <c r="G110" s="63">
        <f>'Eggs&amp;Egg Products'!L111</f>
        <v>79846.01499159716</v>
      </c>
      <c r="H110" s="63">
        <f t="shared" si="19"/>
        <v>254.1510507956304</v>
      </c>
      <c r="I110" s="63">
        <f>'Eggs&amp;Egg Products'!N111</f>
        <v>10446.520294733962</v>
      </c>
      <c r="J110" s="63">
        <f t="shared" si="20"/>
        <v>33.25142914576165</v>
      </c>
      <c r="K110" s="63">
        <f>'Eggs&amp;Egg Products'!P111</f>
        <v>10289.822490312952</v>
      </c>
      <c r="L110" s="63">
        <f t="shared" si="21"/>
        <v>32.75265770857522</v>
      </c>
      <c r="M110" s="63">
        <f>'Eggs&amp;Egg Products'!R111</f>
        <v>78648.32476672319</v>
      </c>
      <c r="N110" s="63">
        <f t="shared" si="22"/>
        <v>250.33878503369593</v>
      </c>
    </row>
    <row r="111" spans="1:14" ht="12" customHeight="1">
      <c r="A111" s="29">
        <v>2013</v>
      </c>
      <c r="B111" s="44">
        <f>+'[1]Pop'!D234</f>
        <v>316.294766</v>
      </c>
      <c r="C111" s="28">
        <f>ShellEggs!M56</f>
        <v>58939.507064000005</v>
      </c>
      <c r="D111" s="28">
        <f t="shared" si="17"/>
        <v>186.34360539497516</v>
      </c>
      <c r="E111" s="28">
        <f t="shared" si="16"/>
        <v>23615.952509116774</v>
      </c>
      <c r="F111" s="28">
        <f t="shared" si="18"/>
        <v>74.66437971065501</v>
      </c>
      <c r="G111" s="28">
        <f>'Eggs&amp;Egg Products'!L112</f>
        <v>82555.45957311678</v>
      </c>
      <c r="H111" s="28">
        <f t="shared" si="19"/>
        <v>261.00798510563015</v>
      </c>
      <c r="I111" s="28">
        <f>'Eggs&amp;Egg Products'!N112</f>
        <v>10801.005960816112</v>
      </c>
      <c r="J111" s="28">
        <f t="shared" si="20"/>
        <v>34.14854471798662</v>
      </c>
      <c r="K111" s="28">
        <f>'Eggs&amp;Egg Products'!P112</f>
        <v>10638.99087140387</v>
      </c>
      <c r="L111" s="28">
        <f t="shared" si="21"/>
        <v>33.636316547216815</v>
      </c>
      <c r="M111" s="28">
        <f>'Eggs&amp;Egg Products'!R112</f>
        <v>81317.12767952002</v>
      </c>
      <c r="N111" s="28">
        <f t="shared" si="22"/>
        <v>257.0928653290457</v>
      </c>
    </row>
    <row r="112" spans="1:14" ht="12" customHeight="1">
      <c r="A112" s="66">
        <v>2014</v>
      </c>
      <c r="B112" s="67">
        <f>+'[1]Pop'!D235</f>
        <v>318.576955</v>
      </c>
      <c r="C112" s="63">
        <f>ShellEggs!M57</f>
        <v>60676.403911999994</v>
      </c>
      <c r="D112" s="63">
        <f t="shared" si="17"/>
        <v>190.46074413009563</v>
      </c>
      <c r="E112" s="63">
        <f aca="true" t="shared" si="23" ref="E112:E117">IF(G112=0,0,IF(C112=0,0,G112-C112))</f>
        <v>24905.83729615186</v>
      </c>
      <c r="F112" s="63">
        <f t="shared" si="18"/>
        <v>78.17840212626761</v>
      </c>
      <c r="G112" s="63">
        <f>'Eggs&amp;Egg Products'!L113</f>
        <v>85582.24120815186</v>
      </c>
      <c r="H112" s="63">
        <f t="shared" si="19"/>
        <v>268.63914625636323</v>
      </c>
      <c r="I112" s="63">
        <f>'Eggs&amp;Egg Products'!N113</f>
        <v>11197.00989139987</v>
      </c>
      <c r="J112" s="63">
        <f t="shared" si="20"/>
        <v>35.14695496854087</v>
      </c>
      <c r="K112" s="63">
        <f>'Eggs&amp;Egg Products'!P113</f>
        <v>11029.054743028872</v>
      </c>
      <c r="L112" s="63">
        <f t="shared" si="21"/>
        <v>34.619750644012754</v>
      </c>
      <c r="M112" s="63">
        <f>'Eggs&amp;Egg Products'!R113</f>
        <v>84298.50759002958</v>
      </c>
      <c r="N112" s="63">
        <f t="shared" si="22"/>
        <v>264.6095590625178</v>
      </c>
    </row>
    <row r="113" spans="1:14" ht="12" customHeight="1">
      <c r="A113" s="66">
        <v>2015</v>
      </c>
      <c r="B113" s="67">
        <f>+'[1]Pop'!D236</f>
        <v>320.870703</v>
      </c>
      <c r="C113" s="63">
        <f>ShellEggs!M58</f>
        <v>58777.57099999998</v>
      </c>
      <c r="D113" s="63">
        <f>IF(C113=0,0,IF($B113=0,0,C113/$B113))</f>
        <v>183.1814822931964</v>
      </c>
      <c r="E113" s="63">
        <f t="shared" si="23"/>
        <v>24461.237250072183</v>
      </c>
      <c r="F113" s="63">
        <f>IF(E113=0,0,IF($B113=0,0,E113/$B113))</f>
        <v>76.23393791134676</v>
      </c>
      <c r="G113" s="63">
        <f>'Eggs&amp;Egg Products'!L114</f>
        <v>83238.80825007216</v>
      </c>
      <c r="H113" s="63">
        <f>IF(G113=0,0,IF($B113=0,0,G113/$B113))</f>
        <v>259.4154202045432</v>
      </c>
      <c r="I113" s="63">
        <f>'Eggs&amp;Egg Products'!N114</f>
        <v>10890.410746051108</v>
      </c>
      <c r="J113" s="63">
        <f>IF(I113=0,0,IF($B113=0,0,I113/$B113))</f>
        <v>33.94018414342773</v>
      </c>
      <c r="K113" s="63">
        <f>'Eggs&amp;Egg Products'!P114</f>
        <v>10727.054584860341</v>
      </c>
      <c r="L113" s="63">
        <f t="shared" si="21"/>
        <v>33.431081381276314</v>
      </c>
      <c r="M113" s="63">
        <f>'Eggs&amp;Egg Products'!R114</f>
        <v>81990.22612632108</v>
      </c>
      <c r="N113" s="63">
        <f t="shared" si="22"/>
        <v>255.52418890147501</v>
      </c>
    </row>
    <row r="114" spans="1:14" ht="12" customHeight="1">
      <c r="A114" s="93">
        <v>2016</v>
      </c>
      <c r="B114" s="91">
        <f>+'[1]Pop'!D237</f>
        <v>323.161011</v>
      </c>
      <c r="C114" s="89">
        <f>ShellEggs!M59</f>
        <v>62300.321359999994</v>
      </c>
      <c r="D114" s="89">
        <f>IF(C114=0,0,IF($B114=0,0,C114/$B114))</f>
        <v>192.78415167478232</v>
      </c>
      <c r="E114" s="89">
        <f t="shared" si="23"/>
        <v>26640.057613409626</v>
      </c>
      <c r="F114" s="89">
        <f>IF(E114=0,0,IF($B114=0,0,E114/$B114))</f>
        <v>82.43586542502068</v>
      </c>
      <c r="G114" s="89">
        <f>'Eggs&amp;Egg Products'!L115</f>
        <v>88940.37897340962</v>
      </c>
      <c r="H114" s="89">
        <f>IF(G114=0,0,IF($B114=0,0,G114/$B114))</f>
        <v>275.220017099803</v>
      </c>
      <c r="I114" s="89">
        <f>'Eggs&amp;Egg Products'!N115</f>
        <v>11636.366249021092</v>
      </c>
      <c r="J114" s="89">
        <f>IF(I114=0,0,IF($B114=0,0,I114/$B114))</f>
        <v>36.007952237224224</v>
      </c>
      <c r="K114" s="89">
        <f>'Eggs&amp;Egg Products'!P115</f>
        <v>11461.820755285775</v>
      </c>
      <c r="L114" s="89">
        <f t="shared" si="21"/>
        <v>35.46783295366586</v>
      </c>
      <c r="M114" s="89">
        <f>'Eggs&amp;Egg Products'!R115</f>
        <v>87606.27328880847</v>
      </c>
      <c r="N114" s="89">
        <f t="shared" si="22"/>
        <v>271.09171684330596</v>
      </c>
    </row>
    <row r="115" spans="1:14" ht="12" customHeight="1">
      <c r="A115" s="93">
        <v>2017</v>
      </c>
      <c r="B115" s="91">
        <f>+'[1]Pop'!D238</f>
        <v>325.20603</v>
      </c>
      <c r="C115" s="89">
        <f>ShellEggs!M60</f>
        <v>65095.02032993751</v>
      </c>
      <c r="D115" s="89">
        <f>IF(C115=0,0,IF($B115=0,0,C115/$B115))</f>
        <v>200.1654776510064</v>
      </c>
      <c r="E115" s="89">
        <f t="shared" si="23"/>
        <v>26593.582802749064</v>
      </c>
      <c r="F115" s="89">
        <f>IF(E115=0,0,IF($B115=0,0,E115/$B115))</f>
        <v>81.77456857964492</v>
      </c>
      <c r="G115" s="89">
        <f>'Eggs&amp;Egg Products'!L116</f>
        <v>91688.60313268658</v>
      </c>
      <c r="H115" s="89">
        <f>IF(G115=0,0,IF($B115=0,0,G115/$B115))</f>
        <v>281.9400462306513</v>
      </c>
      <c r="I115" s="89">
        <f>'Eggs&amp;Egg Products'!N116</f>
        <v>11995.925576526493</v>
      </c>
      <c r="J115" s="89">
        <f>IF(I115=0,0,IF($B115=0,0,I115/$B115))</f>
        <v>36.887156048510214</v>
      </c>
      <c r="K115" s="89">
        <f>'Eggs&amp;Egg Products'!P116</f>
        <v>11815.986692878596</v>
      </c>
      <c r="L115" s="89">
        <f>IF(K115=0,0,IF($B115=0,0,K115/$B115))</f>
        <v>36.33384870778256</v>
      </c>
      <c r="M115" s="89">
        <f>'Eggs&amp;Egg Products'!R116</f>
        <v>90313.27408569628</v>
      </c>
      <c r="N115" s="89">
        <f>IF(M115=0,0,IF($B115=0,0,M115/$B115))</f>
        <v>277.71094553719155</v>
      </c>
    </row>
    <row r="116" spans="1:14" s="7" customFormat="1" ht="12" customHeight="1">
      <c r="A116" s="93">
        <v>2018</v>
      </c>
      <c r="B116" s="91">
        <f>+'[1]Pop'!D239</f>
        <v>326.923976</v>
      </c>
      <c r="C116" s="89">
        <f>ShellEggs!M61</f>
        <v>66692.076244</v>
      </c>
      <c r="D116" s="89">
        <f>IF(C116=0,0,IF($B116=0,0,C116/$B116))</f>
        <v>203.99873101996045</v>
      </c>
      <c r="E116" s="89">
        <f t="shared" si="23"/>
        <v>27304.566156922636</v>
      </c>
      <c r="F116" s="89">
        <f>IF(E116=0,0,IF($B116=0,0,E116/$B116))</f>
        <v>83.51961973239503</v>
      </c>
      <c r="G116" s="89">
        <f>'Eggs&amp;Egg Products'!L117</f>
        <v>93996.64240092263</v>
      </c>
      <c r="H116" s="89">
        <f>IF(G116=0,0,IF($B116=0,0,G116/$B116))</f>
        <v>287.51835075235545</v>
      </c>
      <c r="I116" s="89">
        <f>'Eggs&amp;Egg Products'!N117</f>
        <v>12297.894047454043</v>
      </c>
      <c r="J116" s="89">
        <f>IF(I116=0,0,IF($B116=0,0,I116/$B116))</f>
        <v>37.61698422343317</v>
      </c>
      <c r="K116" s="89">
        <f>'Eggs&amp;Egg Products'!P117</f>
        <v>12113.425636742233</v>
      </c>
      <c r="L116" s="89">
        <f>IF(K116=0,0,IF($B116=0,0,K116/$B116))</f>
        <v>37.05272946008167</v>
      </c>
      <c r="M116" s="89">
        <f>'Eggs&amp;Egg Products'!R117</f>
        <v>92586.69276490879</v>
      </c>
      <c r="N116" s="89">
        <f>IF(M116=0,0,IF($B116=0,0,M116/$B116))</f>
        <v>283.20557549107014</v>
      </c>
    </row>
    <row r="117" spans="1:14" s="7" customFormat="1" ht="12" customHeight="1" thickBot="1">
      <c r="A117" s="93">
        <v>2019</v>
      </c>
      <c r="B117" s="91">
        <f>+'[1]Pop'!D240</f>
        <v>328.475998</v>
      </c>
      <c r="C117" s="89">
        <f>ShellEggs!M62</f>
        <v>68040.52104799997</v>
      </c>
      <c r="D117" s="89">
        <f>IF(C117=0,0,IF($B117=0,0,C117/$B117))</f>
        <v>207.1400085920432</v>
      </c>
      <c r="E117" s="89">
        <f t="shared" si="23"/>
        <v>28018.786096539217</v>
      </c>
      <c r="F117" s="89">
        <f>IF(E117=0,0,IF($B117=0,0,E117/$B117))</f>
        <v>85.2993407954855</v>
      </c>
      <c r="G117" s="89">
        <f>'Eggs&amp;Egg Products'!L118</f>
        <v>96059.30714453918</v>
      </c>
      <c r="H117" s="89">
        <f>IF(G117=0,0,IF($B117=0,0,G117/$B117))</f>
        <v>292.4393493875287</v>
      </c>
      <c r="I117" s="89">
        <f>'Eggs&amp;Egg Products'!N118</f>
        <v>12567.759351410545</v>
      </c>
      <c r="J117" s="89">
        <f>IF(I117=0,0,IF($B117=0,0,I117/$B117))</f>
        <v>38.26081487820168</v>
      </c>
      <c r="K117" s="89">
        <f>'Eggs&amp;Egg Products'!P118</f>
        <v>12379.242961139387</v>
      </c>
      <c r="L117" s="89">
        <f>IF(K117=0,0,IF($B117=0,0,K117/$B117))</f>
        <v>37.68690265502865</v>
      </c>
      <c r="M117" s="89">
        <f>'Eggs&amp;Egg Products'!R118</f>
        <v>94618.41753737109</v>
      </c>
      <c r="N117" s="89">
        <f>IF(M117=0,0,IF($B117=0,0,M117/$B117))</f>
        <v>288.05275914671574</v>
      </c>
    </row>
    <row r="118" spans="1:14" s="7" customFormat="1" ht="12" customHeight="1" thickTop="1">
      <c r="A118" s="128" t="s">
        <v>26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30"/>
    </row>
    <row r="119" spans="1:14" s="7" customFormat="1" ht="12" customHeight="1">
      <c r="A119" s="131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3"/>
    </row>
    <row r="120" spans="1:14" s="7" customFormat="1" ht="12" customHeight="1">
      <c r="A120" s="134" t="s">
        <v>58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6"/>
    </row>
    <row r="121" spans="1:14" s="7" customFormat="1" ht="12" customHeight="1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6"/>
    </row>
    <row r="122" spans="1:14" s="7" customFormat="1" ht="12" customHeight="1">
      <c r="A122" s="137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9"/>
    </row>
    <row r="123" spans="1:14" s="7" customFormat="1" ht="12" customHeight="1">
      <c r="A123" s="140" t="s">
        <v>59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2"/>
    </row>
    <row r="124" spans="1:14" s="7" customFormat="1" ht="12" customHeight="1">
      <c r="A124" s="2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</sheetData>
  <sheetProtection/>
  <mergeCells count="18">
    <mergeCell ref="M1:N1"/>
    <mergeCell ref="M4:N4"/>
    <mergeCell ref="B2:B5"/>
    <mergeCell ref="G3:J3"/>
    <mergeCell ref="G4:H4"/>
    <mergeCell ref="I4:J4"/>
    <mergeCell ref="K4:L4"/>
    <mergeCell ref="A1:L1"/>
    <mergeCell ref="A2:A5"/>
    <mergeCell ref="C3:C5"/>
    <mergeCell ref="A118:N118"/>
    <mergeCell ref="A119:N119"/>
    <mergeCell ref="A120:N121"/>
    <mergeCell ref="A122:N122"/>
    <mergeCell ref="A123:N123"/>
    <mergeCell ref="D3:D5"/>
    <mergeCell ref="F3:F5"/>
    <mergeCell ref="E3:E5"/>
  </mergeCells>
  <printOptions horizontalCentered="1"/>
  <pageMargins left="0.449305556" right="0.449305556" top="1" bottom="1" header="0" footer="0"/>
  <pageSetup fitToHeight="3" fitToWidth="1" horizontalDpi="300" verticalDpi="300" orientation="landscape" scale="91" r:id="rId1"/>
  <rowBreaks count="2" manualBreakCount="2">
    <brk id="38" max="11" man="1"/>
    <brk id="67" max="11" man="1"/>
  </rowBreaks>
  <ignoredErrors>
    <ignoredError sqref="A118:N118 A7:N112 E113:E117 G113:N113 G114:G117 I114:I117 K114 M114 K115:M115 K116:K117 M116:M1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C131"/>
  <sheetViews>
    <sheetView showZeros="0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S1"/>
    </sheetView>
  </sheetViews>
  <sheetFormatPr defaultColWidth="12.7109375" defaultRowHeight="12" customHeight="1"/>
  <cols>
    <col min="1" max="1" width="12.7109375" style="19" customWidth="1"/>
    <col min="2" max="2" width="12.7109375" style="18" customWidth="1"/>
    <col min="3" max="21" width="12.7109375" style="5" customWidth="1"/>
    <col min="22" max="55" width="12.7109375" style="6" customWidth="1"/>
    <col min="56" max="16384" width="12.7109375" style="7" customWidth="1"/>
  </cols>
  <sheetData>
    <row r="1" spans="1:55" s="49" customFormat="1" ht="12" customHeight="1" thickBot="1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46" t="s">
        <v>12</v>
      </c>
      <c r="U1" s="146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21" ht="12" customHeight="1" thickTop="1">
      <c r="A2" s="154" t="s">
        <v>0</v>
      </c>
      <c r="B2" s="177" t="s">
        <v>25</v>
      </c>
      <c r="C2" s="10" t="s">
        <v>1</v>
      </c>
      <c r="D2" s="11"/>
      <c r="E2" s="11"/>
      <c r="F2" s="11"/>
      <c r="G2" s="169" t="s">
        <v>52</v>
      </c>
      <c r="H2" s="170"/>
      <c r="I2" s="170"/>
      <c r="J2" s="170"/>
      <c r="K2" s="171" t="s">
        <v>23</v>
      </c>
      <c r="L2" s="172"/>
      <c r="M2" s="172"/>
      <c r="N2" s="172"/>
      <c r="O2" s="172"/>
      <c r="P2" s="172"/>
      <c r="Q2" s="172"/>
      <c r="R2" s="172"/>
      <c r="S2" s="173"/>
      <c r="T2" s="160" t="s">
        <v>49</v>
      </c>
      <c r="U2" s="163" t="s">
        <v>36</v>
      </c>
    </row>
    <row r="3" spans="1:21" ht="12" customHeight="1">
      <c r="A3" s="155"/>
      <c r="B3" s="178"/>
      <c r="C3" s="143" t="s">
        <v>45</v>
      </c>
      <c r="D3" s="143" t="s">
        <v>2</v>
      </c>
      <c r="E3" s="143" t="s">
        <v>48</v>
      </c>
      <c r="F3" s="143" t="s">
        <v>24</v>
      </c>
      <c r="G3" s="143" t="s">
        <v>4</v>
      </c>
      <c r="H3" s="180" t="s">
        <v>47</v>
      </c>
      <c r="I3" s="143" t="s">
        <v>35</v>
      </c>
      <c r="J3" s="167" t="s">
        <v>46</v>
      </c>
      <c r="K3" s="174"/>
      <c r="L3" s="175"/>
      <c r="M3" s="175"/>
      <c r="N3" s="175"/>
      <c r="O3" s="175"/>
      <c r="P3" s="175"/>
      <c r="Q3" s="175"/>
      <c r="R3" s="175"/>
      <c r="S3" s="176"/>
      <c r="T3" s="161"/>
      <c r="U3" s="144"/>
    </row>
    <row r="4" spans="1:21" ht="12" customHeight="1">
      <c r="A4" s="155"/>
      <c r="B4" s="178"/>
      <c r="C4" s="144"/>
      <c r="D4" s="144"/>
      <c r="E4" s="144"/>
      <c r="F4" s="144"/>
      <c r="G4" s="144"/>
      <c r="H4" s="161"/>
      <c r="I4" s="144"/>
      <c r="J4" s="144"/>
      <c r="K4" s="147" t="s">
        <v>5</v>
      </c>
      <c r="L4" s="148"/>
      <c r="M4" s="148"/>
      <c r="N4" s="148"/>
      <c r="O4" s="152"/>
      <c r="P4" s="147" t="s">
        <v>9</v>
      </c>
      <c r="Q4" s="148"/>
      <c r="R4" s="148"/>
      <c r="S4" s="152"/>
      <c r="T4" s="161"/>
      <c r="U4" s="144"/>
    </row>
    <row r="5" spans="1:21" ht="12" customHeight="1">
      <c r="A5" s="155"/>
      <c r="B5" s="178"/>
      <c r="C5" s="144"/>
      <c r="D5" s="144"/>
      <c r="E5" s="144"/>
      <c r="F5" s="144"/>
      <c r="G5" s="144"/>
      <c r="H5" s="161"/>
      <c r="I5" s="144"/>
      <c r="J5" s="144"/>
      <c r="K5" s="143" t="s">
        <v>3</v>
      </c>
      <c r="L5" s="147" t="s">
        <v>6</v>
      </c>
      <c r="M5" s="152"/>
      <c r="N5" s="147" t="s">
        <v>8</v>
      </c>
      <c r="O5" s="152"/>
      <c r="P5" s="147" t="s">
        <v>8</v>
      </c>
      <c r="Q5" s="152"/>
      <c r="R5" s="147" t="s">
        <v>6</v>
      </c>
      <c r="S5" s="152"/>
      <c r="T5" s="161"/>
      <c r="U5" s="144"/>
    </row>
    <row r="6" spans="1:21" ht="12" customHeight="1">
      <c r="A6" s="156"/>
      <c r="B6" s="179"/>
      <c r="C6" s="145"/>
      <c r="D6" s="145"/>
      <c r="E6" s="145"/>
      <c r="F6" s="145"/>
      <c r="G6" s="145"/>
      <c r="H6" s="162"/>
      <c r="I6" s="145"/>
      <c r="J6" s="145"/>
      <c r="K6" s="145"/>
      <c r="L6" s="12" t="s">
        <v>3</v>
      </c>
      <c r="M6" s="13" t="s">
        <v>7</v>
      </c>
      <c r="N6" s="14" t="s">
        <v>3</v>
      </c>
      <c r="O6" s="13" t="s">
        <v>7</v>
      </c>
      <c r="P6" s="14" t="s">
        <v>3</v>
      </c>
      <c r="Q6" s="13" t="s">
        <v>7</v>
      </c>
      <c r="R6" s="12" t="s">
        <v>3</v>
      </c>
      <c r="S6" s="13" t="s">
        <v>7</v>
      </c>
      <c r="T6" s="162"/>
      <c r="U6" s="145"/>
    </row>
    <row r="7" spans="1:55" ht="12" customHeight="1">
      <c r="A7" s="51"/>
      <c r="B7" s="52" t="s">
        <v>27</v>
      </c>
      <c r="C7" s="168" t="s">
        <v>28</v>
      </c>
      <c r="D7" s="168"/>
      <c r="E7" s="168"/>
      <c r="F7" s="168"/>
      <c r="G7" s="168"/>
      <c r="H7" s="168"/>
      <c r="I7" s="168"/>
      <c r="J7" s="168"/>
      <c r="K7" s="168"/>
      <c r="L7" s="53" t="s">
        <v>27</v>
      </c>
      <c r="M7" s="53" t="s">
        <v>29</v>
      </c>
      <c r="N7" s="53" t="s">
        <v>30</v>
      </c>
      <c r="O7" s="53" t="s">
        <v>31</v>
      </c>
      <c r="P7" s="53" t="s">
        <v>30</v>
      </c>
      <c r="Q7" s="53" t="s">
        <v>31</v>
      </c>
      <c r="R7" s="53" t="s">
        <v>27</v>
      </c>
      <c r="S7" s="53" t="s">
        <v>29</v>
      </c>
      <c r="T7" s="53" t="s">
        <v>32</v>
      </c>
      <c r="U7" s="54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</row>
    <row r="8" spans="1:21" ht="12" customHeight="1">
      <c r="A8" s="22">
        <v>1909</v>
      </c>
      <c r="B8" s="46">
        <f>+'[1]Pop'!H130</f>
        <v>90.49</v>
      </c>
      <c r="C8" s="23">
        <v>2319</v>
      </c>
      <c r="D8" s="32" t="s">
        <v>13</v>
      </c>
      <c r="E8" s="23" t="s">
        <v>13</v>
      </c>
      <c r="F8" s="23">
        <f aca="true" t="shared" si="0" ref="F8:F14">SUM(C8:E8)</f>
        <v>2319</v>
      </c>
      <c r="G8" s="23">
        <v>5</v>
      </c>
      <c r="H8" s="33" t="s">
        <v>14</v>
      </c>
      <c r="I8" s="23">
        <v>106</v>
      </c>
      <c r="J8" s="23" t="s">
        <v>13</v>
      </c>
      <c r="K8" s="23">
        <f aca="true" t="shared" si="1" ref="K8:K39">F8-SUM(G8:J8)</f>
        <v>2208</v>
      </c>
      <c r="L8" s="23">
        <f aca="true" t="shared" si="2" ref="L8:L39">K8*12</f>
        <v>26496</v>
      </c>
      <c r="M8" s="23">
        <f aca="true" t="shared" si="3" ref="M8:M39">IF(L8=0,0,IF($B8=0,0,L8/$B8))</f>
        <v>292.80583489888386</v>
      </c>
      <c r="N8" s="23">
        <f aca="true" t="shared" si="4" ref="N8:N39">K8*1.57</f>
        <v>3466.56</v>
      </c>
      <c r="O8" s="23">
        <f aca="true" t="shared" si="5" ref="O8:O39">IF(N8=0,0,IF(B8=0,0,N8/B8))</f>
        <v>38.30876339927064</v>
      </c>
      <c r="P8" s="23">
        <f aca="true" t="shared" si="6" ref="P8:P39">IF(N8=0,0,IF(T8=0,0,N8*T8))</f>
        <v>3362.5632</v>
      </c>
      <c r="Q8" s="23">
        <f aca="true" t="shared" si="7" ref="Q8:Q39">IF(P8=0,0,IF(B8=0,0,P8/B8))</f>
        <v>37.15950049729252</v>
      </c>
      <c r="R8" s="23">
        <f aca="true" t="shared" si="8" ref="R8:R71">IF(L8=0,0,IF(T8=0,0,L8*T8))</f>
        <v>25701.12</v>
      </c>
      <c r="S8" s="23">
        <f aca="true" t="shared" si="9" ref="S8:S39">IF(R8=0,0,IF(B8=0,0,R8/B8))</f>
        <v>284.0216598519173</v>
      </c>
      <c r="T8" s="23">
        <v>0.97</v>
      </c>
      <c r="U8" s="24" t="str">
        <f aca="true" t="shared" si="10" ref="U8:U39">IF(J7=0,"-",IF(E8=J7,"-","*"))</f>
        <v>-</v>
      </c>
    </row>
    <row r="9" spans="1:21" ht="12" customHeight="1">
      <c r="A9" s="22">
        <v>1910</v>
      </c>
      <c r="B9" s="46">
        <f>+'[1]Pop'!H131</f>
        <v>92.407</v>
      </c>
      <c r="C9" s="23">
        <v>2475</v>
      </c>
      <c r="D9" s="23">
        <v>3</v>
      </c>
      <c r="E9" s="23" t="s">
        <v>13</v>
      </c>
      <c r="F9" s="23">
        <f t="shared" si="0"/>
        <v>2478</v>
      </c>
      <c r="G9" s="23">
        <v>6</v>
      </c>
      <c r="H9" s="33" t="s">
        <v>14</v>
      </c>
      <c r="I9" s="23">
        <v>116</v>
      </c>
      <c r="J9" s="23" t="s">
        <v>13</v>
      </c>
      <c r="K9" s="23">
        <f t="shared" si="1"/>
        <v>2356</v>
      </c>
      <c r="L9" s="23">
        <f t="shared" si="2"/>
        <v>28272</v>
      </c>
      <c r="M9" s="23">
        <f t="shared" si="3"/>
        <v>305.9508478794897</v>
      </c>
      <c r="N9" s="23">
        <f t="shared" si="4"/>
        <v>3698.92</v>
      </c>
      <c r="O9" s="23">
        <f t="shared" si="5"/>
        <v>40.028569264233234</v>
      </c>
      <c r="P9" s="23">
        <f t="shared" si="6"/>
        <v>3587.9524</v>
      </c>
      <c r="Q9" s="23">
        <f t="shared" si="7"/>
        <v>38.827712186306236</v>
      </c>
      <c r="R9" s="23">
        <f t="shared" si="8"/>
        <v>27423.84</v>
      </c>
      <c r="S9" s="23">
        <f t="shared" si="9"/>
        <v>296.772322443105</v>
      </c>
      <c r="T9" s="23">
        <v>0.97</v>
      </c>
      <c r="U9" s="24" t="str">
        <f t="shared" si="10"/>
        <v>-</v>
      </c>
    </row>
    <row r="10" spans="1:21" ht="12" customHeight="1">
      <c r="A10" s="26">
        <v>1911</v>
      </c>
      <c r="B10" s="47">
        <f>+'[1]Pop'!H132</f>
        <v>93.863</v>
      </c>
      <c r="C10" s="27">
        <v>2695</v>
      </c>
      <c r="D10" s="27">
        <v>5</v>
      </c>
      <c r="E10" s="27" t="s">
        <v>13</v>
      </c>
      <c r="F10" s="27">
        <f t="shared" si="0"/>
        <v>2700</v>
      </c>
      <c r="G10" s="27">
        <v>13</v>
      </c>
      <c r="H10" s="36" t="s">
        <v>14</v>
      </c>
      <c r="I10" s="27">
        <v>112</v>
      </c>
      <c r="J10" s="27" t="s">
        <v>13</v>
      </c>
      <c r="K10" s="27">
        <f t="shared" si="1"/>
        <v>2575</v>
      </c>
      <c r="L10" s="27">
        <f t="shared" si="2"/>
        <v>30900</v>
      </c>
      <c r="M10" s="27">
        <f t="shared" si="3"/>
        <v>329.2032004091069</v>
      </c>
      <c r="N10" s="27">
        <f t="shared" si="4"/>
        <v>4042.75</v>
      </c>
      <c r="O10" s="27">
        <f t="shared" si="5"/>
        <v>43.07075205352482</v>
      </c>
      <c r="P10" s="27">
        <f t="shared" si="6"/>
        <v>3921.4674999999997</v>
      </c>
      <c r="Q10" s="27">
        <f t="shared" si="7"/>
        <v>41.77862949191907</v>
      </c>
      <c r="R10" s="27">
        <f t="shared" si="8"/>
        <v>29973</v>
      </c>
      <c r="S10" s="27">
        <f t="shared" si="9"/>
        <v>319.3271043968337</v>
      </c>
      <c r="T10" s="27">
        <v>0.97</v>
      </c>
      <c r="U10" s="28" t="str">
        <f t="shared" si="10"/>
        <v>-</v>
      </c>
    </row>
    <row r="11" spans="1:21" ht="12" customHeight="1">
      <c r="A11" s="26">
        <v>1912</v>
      </c>
      <c r="B11" s="47">
        <f>+'[1]Pop'!H133</f>
        <v>95.335</v>
      </c>
      <c r="C11" s="27">
        <v>2594</v>
      </c>
      <c r="D11" s="27">
        <v>8</v>
      </c>
      <c r="E11" s="27" t="s">
        <v>13</v>
      </c>
      <c r="F11" s="27">
        <f t="shared" si="0"/>
        <v>2602</v>
      </c>
      <c r="G11" s="27">
        <v>19</v>
      </c>
      <c r="H11" s="36" t="s">
        <v>14</v>
      </c>
      <c r="I11" s="27">
        <v>109</v>
      </c>
      <c r="J11" s="27" t="s">
        <v>13</v>
      </c>
      <c r="K11" s="27">
        <f t="shared" si="1"/>
        <v>2474</v>
      </c>
      <c r="L11" s="27">
        <f t="shared" si="2"/>
        <v>29688</v>
      </c>
      <c r="M11" s="27">
        <f t="shared" si="3"/>
        <v>311.4071432317617</v>
      </c>
      <c r="N11" s="27">
        <f t="shared" si="4"/>
        <v>3884.1800000000003</v>
      </c>
      <c r="O11" s="27">
        <f t="shared" si="5"/>
        <v>40.74243457282216</v>
      </c>
      <c r="P11" s="27">
        <f t="shared" si="6"/>
        <v>3767.6546000000003</v>
      </c>
      <c r="Q11" s="27">
        <f t="shared" si="7"/>
        <v>39.52016153563749</v>
      </c>
      <c r="R11" s="27">
        <f t="shared" si="8"/>
        <v>28797.36</v>
      </c>
      <c r="S11" s="27">
        <f t="shared" si="9"/>
        <v>302.06492893480885</v>
      </c>
      <c r="T11" s="27">
        <v>0.97</v>
      </c>
      <c r="U11" s="28" t="str">
        <f t="shared" si="10"/>
        <v>-</v>
      </c>
    </row>
    <row r="12" spans="1:21" ht="12" customHeight="1">
      <c r="A12" s="26">
        <v>1913</v>
      </c>
      <c r="B12" s="47">
        <f>+'[1]Pop'!H134</f>
        <v>97.225</v>
      </c>
      <c r="C12" s="27">
        <v>2576</v>
      </c>
      <c r="D12" s="27">
        <v>11</v>
      </c>
      <c r="E12" s="27" t="s">
        <v>13</v>
      </c>
      <c r="F12" s="27">
        <f t="shared" si="0"/>
        <v>2587</v>
      </c>
      <c r="G12" s="27">
        <v>18</v>
      </c>
      <c r="H12" s="36" t="s">
        <v>14</v>
      </c>
      <c r="I12" s="27">
        <v>112</v>
      </c>
      <c r="J12" s="27" t="s">
        <v>13</v>
      </c>
      <c r="K12" s="27">
        <f t="shared" si="1"/>
        <v>2457</v>
      </c>
      <c r="L12" s="27">
        <f t="shared" si="2"/>
        <v>29484</v>
      </c>
      <c r="M12" s="27">
        <f t="shared" si="3"/>
        <v>303.2553355618411</v>
      </c>
      <c r="N12" s="27">
        <f t="shared" si="4"/>
        <v>3857.4900000000002</v>
      </c>
      <c r="O12" s="27">
        <f t="shared" si="5"/>
        <v>39.675906402674215</v>
      </c>
      <c r="P12" s="27">
        <f t="shared" si="6"/>
        <v>3741.7653</v>
      </c>
      <c r="Q12" s="27">
        <f t="shared" si="7"/>
        <v>38.485629210593984</v>
      </c>
      <c r="R12" s="27">
        <f t="shared" si="8"/>
        <v>28599.48</v>
      </c>
      <c r="S12" s="27">
        <f t="shared" si="9"/>
        <v>294.1576754949859</v>
      </c>
      <c r="T12" s="27">
        <v>0.97</v>
      </c>
      <c r="U12" s="28" t="str">
        <f t="shared" si="10"/>
        <v>-</v>
      </c>
    </row>
    <row r="13" spans="1:21" ht="12" customHeight="1">
      <c r="A13" s="26">
        <v>1914</v>
      </c>
      <c r="B13" s="47">
        <f>+'[1]Pop'!H135</f>
        <v>99.111</v>
      </c>
      <c r="C13" s="27">
        <v>2557</v>
      </c>
      <c r="D13" s="27">
        <v>19</v>
      </c>
      <c r="E13" s="27" t="s">
        <v>13</v>
      </c>
      <c r="F13" s="27">
        <f t="shared" si="0"/>
        <v>2576</v>
      </c>
      <c r="G13" s="27">
        <v>21</v>
      </c>
      <c r="H13" s="36" t="s">
        <v>14</v>
      </c>
      <c r="I13" s="27">
        <v>116</v>
      </c>
      <c r="J13" s="27" t="s">
        <v>13</v>
      </c>
      <c r="K13" s="27">
        <f t="shared" si="1"/>
        <v>2439</v>
      </c>
      <c r="L13" s="27">
        <f t="shared" si="2"/>
        <v>29268</v>
      </c>
      <c r="M13" s="27">
        <f t="shared" si="3"/>
        <v>295.3052637951388</v>
      </c>
      <c r="N13" s="27">
        <f t="shared" si="4"/>
        <v>3829.23</v>
      </c>
      <c r="O13" s="27">
        <f t="shared" si="5"/>
        <v>38.635772013197325</v>
      </c>
      <c r="P13" s="27">
        <f t="shared" si="6"/>
        <v>3714.3531</v>
      </c>
      <c r="Q13" s="27">
        <f t="shared" si="7"/>
        <v>37.4766988528014</v>
      </c>
      <c r="R13" s="27">
        <f t="shared" si="8"/>
        <v>28389.96</v>
      </c>
      <c r="S13" s="27">
        <f t="shared" si="9"/>
        <v>286.4461058812846</v>
      </c>
      <c r="T13" s="27">
        <v>0.97</v>
      </c>
      <c r="U13" s="28" t="str">
        <f t="shared" si="10"/>
        <v>-</v>
      </c>
    </row>
    <row r="14" spans="1:21" ht="12" customHeight="1">
      <c r="A14" s="26">
        <v>1915</v>
      </c>
      <c r="B14" s="47">
        <f>+'[1]Pop'!H136</f>
        <v>100.546</v>
      </c>
      <c r="C14" s="27">
        <v>2741</v>
      </c>
      <c r="D14" s="27">
        <v>17</v>
      </c>
      <c r="E14" s="27" t="s">
        <v>13</v>
      </c>
      <c r="F14" s="27">
        <f t="shared" si="0"/>
        <v>2758</v>
      </c>
      <c r="G14" s="27">
        <v>22</v>
      </c>
      <c r="H14" s="36" t="s">
        <v>14</v>
      </c>
      <c r="I14" s="27">
        <v>114</v>
      </c>
      <c r="J14" s="27" t="s">
        <v>13</v>
      </c>
      <c r="K14" s="27">
        <f t="shared" si="1"/>
        <v>2622</v>
      </c>
      <c r="L14" s="27">
        <f t="shared" si="2"/>
        <v>31464</v>
      </c>
      <c r="M14" s="27">
        <f t="shared" si="3"/>
        <v>312.9313945855628</v>
      </c>
      <c r="N14" s="27">
        <f t="shared" si="4"/>
        <v>4116.54</v>
      </c>
      <c r="O14" s="27">
        <f t="shared" si="5"/>
        <v>40.9418574582778</v>
      </c>
      <c r="P14" s="27">
        <f t="shared" si="6"/>
        <v>3993.0438</v>
      </c>
      <c r="Q14" s="27">
        <f t="shared" si="7"/>
        <v>39.71360173452947</v>
      </c>
      <c r="R14" s="27">
        <f t="shared" si="8"/>
        <v>30520.079999999998</v>
      </c>
      <c r="S14" s="27">
        <f t="shared" si="9"/>
        <v>303.5434527479959</v>
      </c>
      <c r="T14" s="27">
        <v>0.97</v>
      </c>
      <c r="U14" s="28" t="str">
        <f t="shared" si="10"/>
        <v>-</v>
      </c>
    </row>
    <row r="15" spans="1:21" ht="12" customHeight="1">
      <c r="A15" s="22">
        <v>1916</v>
      </c>
      <c r="B15" s="46">
        <f>+'[1]Pop'!H137</f>
        <v>101.961</v>
      </c>
      <c r="C15" s="23">
        <v>2640</v>
      </c>
      <c r="D15" s="23">
        <v>26</v>
      </c>
      <c r="E15" s="23">
        <v>45</v>
      </c>
      <c r="F15" s="23">
        <f aca="true" t="shared" si="11" ref="F15:F46">C15+D15+E15</f>
        <v>2711</v>
      </c>
      <c r="G15" s="23">
        <v>28</v>
      </c>
      <c r="H15" s="33" t="s">
        <v>14</v>
      </c>
      <c r="I15" s="23">
        <v>111</v>
      </c>
      <c r="J15" s="23">
        <v>30</v>
      </c>
      <c r="K15" s="23">
        <f t="shared" si="1"/>
        <v>2542</v>
      </c>
      <c r="L15" s="23">
        <f t="shared" si="2"/>
        <v>30504</v>
      </c>
      <c r="M15" s="23">
        <f t="shared" si="3"/>
        <v>299.17321328743344</v>
      </c>
      <c r="N15" s="23">
        <f t="shared" si="4"/>
        <v>3990.94</v>
      </c>
      <c r="O15" s="23">
        <f t="shared" si="5"/>
        <v>39.14182873843921</v>
      </c>
      <c r="P15" s="23">
        <f t="shared" si="6"/>
        <v>3871.2118</v>
      </c>
      <c r="Q15" s="23">
        <f t="shared" si="7"/>
        <v>37.96757387628603</v>
      </c>
      <c r="R15" s="23">
        <f t="shared" si="8"/>
        <v>29588.879999999997</v>
      </c>
      <c r="S15" s="23">
        <f t="shared" si="9"/>
        <v>290.1980168888104</v>
      </c>
      <c r="T15" s="23">
        <v>0.97</v>
      </c>
      <c r="U15" s="24" t="str">
        <f t="shared" si="10"/>
        <v>*</v>
      </c>
    </row>
    <row r="16" spans="1:21" ht="12" customHeight="1">
      <c r="A16" s="22">
        <v>1917</v>
      </c>
      <c r="B16" s="46">
        <f>+'[1]Pop'!D138</f>
        <v>103.414</v>
      </c>
      <c r="C16" s="23">
        <v>2539</v>
      </c>
      <c r="D16" s="23">
        <v>40</v>
      </c>
      <c r="E16" s="23">
        <v>30</v>
      </c>
      <c r="F16" s="23">
        <f t="shared" si="11"/>
        <v>2609</v>
      </c>
      <c r="G16" s="23">
        <v>20</v>
      </c>
      <c r="H16" s="33" t="s">
        <v>14</v>
      </c>
      <c r="I16" s="23">
        <v>113</v>
      </c>
      <c r="J16" s="23">
        <v>52</v>
      </c>
      <c r="K16" s="23">
        <f t="shared" si="1"/>
        <v>2424</v>
      </c>
      <c r="L16" s="23">
        <f t="shared" si="2"/>
        <v>29088</v>
      </c>
      <c r="M16" s="23">
        <f t="shared" si="3"/>
        <v>281.2771965111107</v>
      </c>
      <c r="N16" s="23">
        <f t="shared" si="4"/>
        <v>3805.6800000000003</v>
      </c>
      <c r="O16" s="23">
        <f t="shared" si="5"/>
        <v>36.80043321020365</v>
      </c>
      <c r="P16" s="23">
        <f t="shared" si="6"/>
        <v>3691.5096000000003</v>
      </c>
      <c r="Q16" s="23">
        <f t="shared" si="7"/>
        <v>35.69642021389754</v>
      </c>
      <c r="R16" s="23">
        <f t="shared" si="8"/>
        <v>28215.36</v>
      </c>
      <c r="S16" s="23">
        <f t="shared" si="9"/>
        <v>272.8388806157774</v>
      </c>
      <c r="T16" s="23">
        <v>0.97</v>
      </c>
      <c r="U16" s="24" t="str">
        <f t="shared" si="10"/>
        <v>-</v>
      </c>
    </row>
    <row r="17" spans="1:21" ht="12" customHeight="1">
      <c r="A17" s="22">
        <v>1918</v>
      </c>
      <c r="B17" s="46">
        <f>+'[1]Pop'!D139</f>
        <v>104.55</v>
      </c>
      <c r="C17" s="23">
        <v>2567</v>
      </c>
      <c r="D17" s="23">
        <v>29</v>
      </c>
      <c r="E17" s="23">
        <v>52</v>
      </c>
      <c r="F17" s="23">
        <f t="shared" si="11"/>
        <v>2648</v>
      </c>
      <c r="G17" s="23">
        <v>21</v>
      </c>
      <c r="H17" s="33" t="s">
        <v>14</v>
      </c>
      <c r="I17" s="23">
        <v>120</v>
      </c>
      <c r="J17" s="23">
        <v>30</v>
      </c>
      <c r="K17" s="23">
        <f t="shared" si="1"/>
        <v>2477</v>
      </c>
      <c r="L17" s="23">
        <f t="shared" si="2"/>
        <v>29724</v>
      </c>
      <c r="M17" s="23">
        <f t="shared" si="3"/>
        <v>284.3041606886657</v>
      </c>
      <c r="N17" s="23">
        <f t="shared" si="4"/>
        <v>3888.8900000000003</v>
      </c>
      <c r="O17" s="23">
        <f t="shared" si="5"/>
        <v>37.19646102343377</v>
      </c>
      <c r="P17" s="23">
        <f t="shared" si="6"/>
        <v>3772.2233</v>
      </c>
      <c r="Q17" s="23">
        <f t="shared" si="7"/>
        <v>36.080567192730754</v>
      </c>
      <c r="R17" s="23">
        <f t="shared" si="8"/>
        <v>28832.28</v>
      </c>
      <c r="S17" s="23">
        <f t="shared" si="9"/>
        <v>275.7750358680057</v>
      </c>
      <c r="T17" s="23">
        <v>0.97</v>
      </c>
      <c r="U17" s="24" t="str">
        <f t="shared" si="10"/>
        <v>-</v>
      </c>
    </row>
    <row r="18" spans="1:21" ht="12" customHeight="1">
      <c r="A18" s="22">
        <v>1919</v>
      </c>
      <c r="B18" s="46">
        <f>+'[1]Pop'!D140</f>
        <v>105.063</v>
      </c>
      <c r="C18" s="23">
        <v>2796</v>
      </c>
      <c r="D18" s="23">
        <v>49</v>
      </c>
      <c r="E18" s="23">
        <v>30</v>
      </c>
      <c r="F18" s="23">
        <f t="shared" si="11"/>
        <v>2875</v>
      </c>
      <c r="G18" s="23">
        <v>39</v>
      </c>
      <c r="H18" s="33" t="s">
        <v>14</v>
      </c>
      <c r="I18" s="23">
        <v>119</v>
      </c>
      <c r="J18" s="23">
        <v>63</v>
      </c>
      <c r="K18" s="23">
        <f t="shared" si="1"/>
        <v>2654</v>
      </c>
      <c r="L18" s="23">
        <f t="shared" si="2"/>
        <v>31848</v>
      </c>
      <c r="M18" s="23">
        <f t="shared" si="3"/>
        <v>303.1324062705234</v>
      </c>
      <c r="N18" s="23">
        <f t="shared" si="4"/>
        <v>4166.78</v>
      </c>
      <c r="O18" s="23">
        <f t="shared" si="5"/>
        <v>39.659823153726805</v>
      </c>
      <c r="P18" s="23">
        <f t="shared" si="6"/>
        <v>4041.7765999999997</v>
      </c>
      <c r="Q18" s="23">
        <f t="shared" si="7"/>
        <v>38.47002845911501</v>
      </c>
      <c r="R18" s="23">
        <f t="shared" si="8"/>
        <v>30892.559999999998</v>
      </c>
      <c r="S18" s="23">
        <f t="shared" si="9"/>
        <v>294.03843408240766</v>
      </c>
      <c r="T18" s="23">
        <v>0.97</v>
      </c>
      <c r="U18" s="24" t="str">
        <f t="shared" si="10"/>
        <v>-</v>
      </c>
    </row>
    <row r="19" spans="1:21" ht="12" customHeight="1">
      <c r="A19" s="22">
        <v>1920</v>
      </c>
      <c r="B19" s="46">
        <f>+'[1]Pop'!H141</f>
        <v>106.461</v>
      </c>
      <c r="C19" s="23">
        <v>2722</v>
      </c>
      <c r="D19" s="23">
        <v>50</v>
      </c>
      <c r="E19" s="23">
        <v>63</v>
      </c>
      <c r="F19" s="23">
        <f t="shared" si="11"/>
        <v>2835</v>
      </c>
      <c r="G19" s="23">
        <v>27</v>
      </c>
      <c r="H19" s="33" t="s">
        <v>14</v>
      </c>
      <c r="I19" s="23">
        <v>116</v>
      </c>
      <c r="J19" s="23">
        <v>35</v>
      </c>
      <c r="K19" s="23">
        <f t="shared" si="1"/>
        <v>2657</v>
      </c>
      <c r="L19" s="23">
        <f t="shared" si="2"/>
        <v>31884</v>
      </c>
      <c r="M19" s="23">
        <f t="shared" si="3"/>
        <v>299.48995406768677</v>
      </c>
      <c r="N19" s="23">
        <f t="shared" si="4"/>
        <v>4171.49</v>
      </c>
      <c r="O19" s="23">
        <f t="shared" si="5"/>
        <v>39.18326899052235</v>
      </c>
      <c r="P19" s="23">
        <f t="shared" si="6"/>
        <v>4046.3452999999995</v>
      </c>
      <c r="Q19" s="23">
        <f t="shared" si="7"/>
        <v>38.00777092080668</v>
      </c>
      <c r="R19" s="23">
        <f t="shared" si="8"/>
        <v>30927.48</v>
      </c>
      <c r="S19" s="23">
        <f t="shared" si="9"/>
        <v>290.50525544565613</v>
      </c>
      <c r="T19" s="23">
        <v>0.97</v>
      </c>
      <c r="U19" s="24" t="str">
        <f t="shared" si="10"/>
        <v>-</v>
      </c>
    </row>
    <row r="20" spans="1:21" ht="12" customHeight="1">
      <c r="A20" s="26">
        <v>1921</v>
      </c>
      <c r="B20" s="47">
        <f>+'[1]Pop'!H142</f>
        <v>108.538</v>
      </c>
      <c r="C20" s="27">
        <v>2823</v>
      </c>
      <c r="D20" s="27">
        <v>52</v>
      </c>
      <c r="E20" s="27">
        <v>35</v>
      </c>
      <c r="F20" s="27">
        <f t="shared" si="11"/>
        <v>2910</v>
      </c>
      <c r="G20" s="27">
        <v>33</v>
      </c>
      <c r="H20" s="36" t="s">
        <v>14</v>
      </c>
      <c r="I20" s="27">
        <v>125</v>
      </c>
      <c r="J20" s="27">
        <v>43</v>
      </c>
      <c r="K20" s="27">
        <f t="shared" si="1"/>
        <v>2709</v>
      </c>
      <c r="L20" s="27">
        <f t="shared" si="2"/>
        <v>32508</v>
      </c>
      <c r="M20" s="27">
        <f t="shared" si="3"/>
        <v>299.5080064125007</v>
      </c>
      <c r="N20" s="27">
        <f t="shared" si="4"/>
        <v>4253.13</v>
      </c>
      <c r="O20" s="27">
        <f t="shared" si="5"/>
        <v>39.18563083896884</v>
      </c>
      <c r="P20" s="27">
        <f t="shared" si="6"/>
        <v>4125.5361</v>
      </c>
      <c r="Q20" s="27">
        <f t="shared" si="7"/>
        <v>38.01006191379978</v>
      </c>
      <c r="R20" s="27">
        <f t="shared" si="8"/>
        <v>31532.76</v>
      </c>
      <c r="S20" s="27">
        <f t="shared" si="9"/>
        <v>290.5227662201257</v>
      </c>
      <c r="T20" s="27">
        <v>0.97</v>
      </c>
      <c r="U20" s="28" t="str">
        <f t="shared" si="10"/>
        <v>-</v>
      </c>
    </row>
    <row r="21" spans="1:21" ht="12" customHeight="1">
      <c r="A21" s="26">
        <v>1922</v>
      </c>
      <c r="B21" s="47">
        <f>+'[1]Pop'!H143</f>
        <v>110.049</v>
      </c>
      <c r="C21" s="27">
        <v>3025</v>
      </c>
      <c r="D21" s="27">
        <v>54</v>
      </c>
      <c r="E21" s="27">
        <v>43</v>
      </c>
      <c r="F21" s="27">
        <f t="shared" si="11"/>
        <v>3122</v>
      </c>
      <c r="G21" s="27">
        <v>35</v>
      </c>
      <c r="H21" s="36" t="s">
        <v>14</v>
      </c>
      <c r="I21" s="27">
        <v>131</v>
      </c>
      <c r="J21" s="27">
        <v>59</v>
      </c>
      <c r="K21" s="27">
        <f t="shared" si="1"/>
        <v>2897</v>
      </c>
      <c r="L21" s="27">
        <f t="shared" si="2"/>
        <v>34764</v>
      </c>
      <c r="M21" s="27">
        <f t="shared" si="3"/>
        <v>315.89564648474766</v>
      </c>
      <c r="N21" s="27">
        <f t="shared" si="4"/>
        <v>4548.29</v>
      </c>
      <c r="O21" s="27">
        <f t="shared" si="5"/>
        <v>41.32968041508782</v>
      </c>
      <c r="P21" s="27">
        <f t="shared" si="6"/>
        <v>4411.8413</v>
      </c>
      <c r="Q21" s="27">
        <f t="shared" si="7"/>
        <v>40.08979000263519</v>
      </c>
      <c r="R21" s="27">
        <f t="shared" si="8"/>
        <v>33721.08</v>
      </c>
      <c r="S21" s="27">
        <f t="shared" si="9"/>
        <v>306.41877709020525</v>
      </c>
      <c r="T21" s="27">
        <v>0.97</v>
      </c>
      <c r="U21" s="28" t="str">
        <f t="shared" si="10"/>
        <v>-</v>
      </c>
    </row>
    <row r="22" spans="1:21" ht="12" customHeight="1">
      <c r="A22" s="26">
        <v>1923</v>
      </c>
      <c r="B22" s="47">
        <f>+'[1]Pop'!H144</f>
        <v>111.947</v>
      </c>
      <c r="C22" s="27">
        <v>3208</v>
      </c>
      <c r="D22" s="27">
        <v>31</v>
      </c>
      <c r="E22" s="27">
        <v>59</v>
      </c>
      <c r="F22" s="27">
        <f t="shared" si="11"/>
        <v>3298</v>
      </c>
      <c r="G22" s="27">
        <v>31</v>
      </c>
      <c r="H22" s="36" t="s">
        <v>14</v>
      </c>
      <c r="I22" s="27">
        <v>136</v>
      </c>
      <c r="J22" s="27">
        <v>85</v>
      </c>
      <c r="K22" s="27">
        <f t="shared" si="1"/>
        <v>3046</v>
      </c>
      <c r="L22" s="27">
        <f t="shared" si="2"/>
        <v>36552</v>
      </c>
      <c r="M22" s="27">
        <f t="shared" si="3"/>
        <v>326.5116528357169</v>
      </c>
      <c r="N22" s="27">
        <f t="shared" si="4"/>
        <v>4782.22</v>
      </c>
      <c r="O22" s="27">
        <f t="shared" si="5"/>
        <v>42.718607912672965</v>
      </c>
      <c r="P22" s="27">
        <f t="shared" si="6"/>
        <v>4638.7534000000005</v>
      </c>
      <c r="Q22" s="27">
        <f t="shared" si="7"/>
        <v>41.437049675292776</v>
      </c>
      <c r="R22" s="27">
        <f t="shared" si="8"/>
        <v>35455.44</v>
      </c>
      <c r="S22" s="27">
        <f t="shared" si="9"/>
        <v>316.7163032506454</v>
      </c>
      <c r="T22" s="27">
        <v>0.97</v>
      </c>
      <c r="U22" s="28" t="str">
        <f t="shared" si="10"/>
        <v>-</v>
      </c>
    </row>
    <row r="23" spans="1:21" ht="12" customHeight="1">
      <c r="A23" s="26">
        <v>1924</v>
      </c>
      <c r="B23" s="47">
        <f>+'[1]Pop'!H145</f>
        <v>114.109</v>
      </c>
      <c r="C23" s="27">
        <v>3171</v>
      </c>
      <c r="D23" s="27">
        <v>41</v>
      </c>
      <c r="E23" s="27">
        <v>85</v>
      </c>
      <c r="F23" s="27">
        <f t="shared" si="11"/>
        <v>3297</v>
      </c>
      <c r="G23" s="27">
        <v>28</v>
      </c>
      <c r="H23" s="36" t="s">
        <v>14</v>
      </c>
      <c r="I23" s="27">
        <v>136</v>
      </c>
      <c r="J23" s="27">
        <v>50</v>
      </c>
      <c r="K23" s="27">
        <f t="shared" si="1"/>
        <v>3083</v>
      </c>
      <c r="L23" s="27">
        <f t="shared" si="2"/>
        <v>36996</v>
      </c>
      <c r="M23" s="27">
        <f t="shared" si="3"/>
        <v>324.21631948400216</v>
      </c>
      <c r="N23" s="27">
        <f t="shared" si="4"/>
        <v>4840.31</v>
      </c>
      <c r="O23" s="27">
        <f t="shared" si="5"/>
        <v>42.41830179915695</v>
      </c>
      <c r="P23" s="27">
        <f t="shared" si="6"/>
        <v>4695.1007</v>
      </c>
      <c r="Q23" s="27">
        <f t="shared" si="7"/>
        <v>41.14575274518224</v>
      </c>
      <c r="R23" s="27">
        <f t="shared" si="8"/>
        <v>35886.12</v>
      </c>
      <c r="S23" s="27">
        <f t="shared" si="9"/>
        <v>314.4898298994821</v>
      </c>
      <c r="T23" s="27">
        <v>0.97</v>
      </c>
      <c r="U23" s="28" t="str">
        <f t="shared" si="10"/>
        <v>-</v>
      </c>
    </row>
    <row r="24" spans="1:21" ht="12" customHeight="1">
      <c r="A24" s="26">
        <v>1925</v>
      </c>
      <c r="B24" s="47">
        <f>+'[1]Pop'!H146</f>
        <v>115.829</v>
      </c>
      <c r="C24" s="27">
        <v>3205</v>
      </c>
      <c r="D24" s="27">
        <v>58</v>
      </c>
      <c r="E24" s="27">
        <v>50</v>
      </c>
      <c r="F24" s="27">
        <f t="shared" si="11"/>
        <v>3313</v>
      </c>
      <c r="G24" s="27">
        <v>25</v>
      </c>
      <c r="H24" s="36" t="s">
        <v>14</v>
      </c>
      <c r="I24" s="27">
        <v>139</v>
      </c>
      <c r="J24" s="27">
        <v>79</v>
      </c>
      <c r="K24" s="27">
        <f t="shared" si="1"/>
        <v>3070</v>
      </c>
      <c r="L24" s="27">
        <f t="shared" si="2"/>
        <v>36840</v>
      </c>
      <c r="M24" s="27">
        <f t="shared" si="3"/>
        <v>318.0550639304492</v>
      </c>
      <c r="N24" s="27">
        <f t="shared" si="4"/>
        <v>4819.900000000001</v>
      </c>
      <c r="O24" s="27">
        <f t="shared" si="5"/>
        <v>41.61220419756711</v>
      </c>
      <c r="P24" s="27">
        <f t="shared" si="6"/>
        <v>4675.303000000001</v>
      </c>
      <c r="Q24" s="27">
        <f t="shared" si="7"/>
        <v>40.363838071640096</v>
      </c>
      <c r="R24" s="27">
        <f t="shared" si="8"/>
        <v>35734.799999999996</v>
      </c>
      <c r="S24" s="27">
        <f t="shared" si="9"/>
        <v>308.5134120125357</v>
      </c>
      <c r="T24" s="27">
        <v>0.97</v>
      </c>
      <c r="U24" s="28" t="str">
        <f t="shared" si="10"/>
        <v>-</v>
      </c>
    </row>
    <row r="25" spans="1:21" ht="12" customHeight="1">
      <c r="A25" s="22">
        <v>1926</v>
      </c>
      <c r="B25" s="46">
        <f>+'[1]Pop'!H147</f>
        <v>117.397</v>
      </c>
      <c r="C25" s="23">
        <v>3414</v>
      </c>
      <c r="D25" s="23">
        <v>53</v>
      </c>
      <c r="E25" s="23">
        <v>79</v>
      </c>
      <c r="F25" s="23">
        <f t="shared" si="11"/>
        <v>3546</v>
      </c>
      <c r="G25" s="23">
        <v>27</v>
      </c>
      <c r="H25" s="33" t="s">
        <v>14</v>
      </c>
      <c r="I25" s="23">
        <v>146</v>
      </c>
      <c r="J25" s="23">
        <v>61</v>
      </c>
      <c r="K25" s="23">
        <f t="shared" si="1"/>
        <v>3312</v>
      </c>
      <c r="L25" s="23">
        <f t="shared" si="2"/>
        <v>39744</v>
      </c>
      <c r="M25" s="23">
        <f t="shared" si="3"/>
        <v>338.5435743673177</v>
      </c>
      <c r="N25" s="23">
        <f t="shared" si="4"/>
        <v>5199.84</v>
      </c>
      <c r="O25" s="23">
        <f t="shared" si="5"/>
        <v>44.2927843130574</v>
      </c>
      <c r="P25" s="23">
        <f t="shared" si="6"/>
        <v>5043.8448</v>
      </c>
      <c r="Q25" s="23">
        <f t="shared" si="7"/>
        <v>42.964000783665675</v>
      </c>
      <c r="R25" s="23">
        <f t="shared" si="8"/>
        <v>38551.68</v>
      </c>
      <c r="S25" s="23">
        <f t="shared" si="9"/>
        <v>328.3872671362982</v>
      </c>
      <c r="T25" s="23">
        <v>0.97</v>
      </c>
      <c r="U25" s="24" t="str">
        <f t="shared" si="10"/>
        <v>-</v>
      </c>
    </row>
    <row r="26" spans="1:21" ht="12" customHeight="1">
      <c r="A26" s="22">
        <v>1927</v>
      </c>
      <c r="B26" s="46">
        <f>+'[1]Pop'!H148</f>
        <v>119.035</v>
      </c>
      <c r="C26" s="23">
        <v>3541</v>
      </c>
      <c r="D26" s="23">
        <v>36</v>
      </c>
      <c r="E26" s="23">
        <v>61</v>
      </c>
      <c r="F26" s="23">
        <f t="shared" si="11"/>
        <v>3638</v>
      </c>
      <c r="G26" s="23">
        <v>29</v>
      </c>
      <c r="H26" s="33" t="s">
        <v>14</v>
      </c>
      <c r="I26" s="23">
        <v>151</v>
      </c>
      <c r="J26" s="23">
        <v>66</v>
      </c>
      <c r="K26" s="23">
        <f t="shared" si="1"/>
        <v>3392</v>
      </c>
      <c r="L26" s="23">
        <f t="shared" si="2"/>
        <v>40704</v>
      </c>
      <c r="M26" s="23">
        <f t="shared" si="3"/>
        <v>341.9498466837485</v>
      </c>
      <c r="N26" s="23">
        <f t="shared" si="4"/>
        <v>5325.4400000000005</v>
      </c>
      <c r="O26" s="23">
        <f t="shared" si="5"/>
        <v>44.738438274457096</v>
      </c>
      <c r="P26" s="23">
        <f t="shared" si="6"/>
        <v>5165.6768</v>
      </c>
      <c r="Q26" s="23">
        <f t="shared" si="7"/>
        <v>43.39628512622338</v>
      </c>
      <c r="R26" s="23">
        <f t="shared" si="8"/>
        <v>39482.88</v>
      </c>
      <c r="S26" s="23">
        <f t="shared" si="9"/>
        <v>331.69135128323603</v>
      </c>
      <c r="T26" s="23">
        <v>0.97</v>
      </c>
      <c r="U26" s="24" t="str">
        <f t="shared" si="10"/>
        <v>-</v>
      </c>
    </row>
    <row r="27" spans="1:21" ht="12" customHeight="1">
      <c r="A27" s="22">
        <v>1928</v>
      </c>
      <c r="B27" s="46">
        <f>+'[1]Pop'!H149</f>
        <v>120.509</v>
      </c>
      <c r="C27" s="23">
        <v>3544</v>
      </c>
      <c r="D27" s="23">
        <v>35</v>
      </c>
      <c r="E27" s="23">
        <v>66</v>
      </c>
      <c r="F27" s="23">
        <f t="shared" si="11"/>
        <v>3645</v>
      </c>
      <c r="G27" s="23">
        <v>20</v>
      </c>
      <c r="H27" s="33" t="s">
        <v>14</v>
      </c>
      <c r="I27" s="23">
        <v>139</v>
      </c>
      <c r="J27" s="23">
        <v>89</v>
      </c>
      <c r="K27" s="23">
        <f t="shared" si="1"/>
        <v>3397</v>
      </c>
      <c r="L27" s="23">
        <f t="shared" si="2"/>
        <v>40764</v>
      </c>
      <c r="M27" s="23">
        <f t="shared" si="3"/>
        <v>338.2651918114</v>
      </c>
      <c r="N27" s="23">
        <f t="shared" si="4"/>
        <v>5333.29</v>
      </c>
      <c r="O27" s="23">
        <f t="shared" si="5"/>
        <v>44.25636259532483</v>
      </c>
      <c r="P27" s="23">
        <f t="shared" si="6"/>
        <v>5173.2913</v>
      </c>
      <c r="Q27" s="23">
        <f t="shared" si="7"/>
        <v>42.928671717465086</v>
      </c>
      <c r="R27" s="23">
        <f t="shared" si="8"/>
        <v>39541.08</v>
      </c>
      <c r="S27" s="23">
        <f t="shared" si="9"/>
        <v>328.117236057058</v>
      </c>
      <c r="T27" s="23">
        <v>0.97</v>
      </c>
      <c r="U27" s="24" t="str">
        <f t="shared" si="10"/>
        <v>-</v>
      </c>
    </row>
    <row r="28" spans="1:21" ht="12" customHeight="1">
      <c r="A28" s="22">
        <v>1929</v>
      </c>
      <c r="B28" s="46">
        <f>+'[1]Pop'!H150</f>
        <v>121.767</v>
      </c>
      <c r="C28" s="23">
        <v>3476</v>
      </c>
      <c r="D28" s="23">
        <v>53</v>
      </c>
      <c r="E28" s="23">
        <v>89</v>
      </c>
      <c r="F28" s="23">
        <f t="shared" si="11"/>
        <v>3618</v>
      </c>
      <c r="G28" s="23">
        <v>12</v>
      </c>
      <c r="H28" s="33" t="s">
        <v>14</v>
      </c>
      <c r="I28" s="23">
        <v>147</v>
      </c>
      <c r="J28" s="23">
        <v>66</v>
      </c>
      <c r="K28" s="23">
        <f t="shared" si="1"/>
        <v>3393</v>
      </c>
      <c r="L28" s="23">
        <f t="shared" si="2"/>
        <v>40716</v>
      </c>
      <c r="M28" s="23">
        <f t="shared" si="3"/>
        <v>334.3763088521521</v>
      </c>
      <c r="N28" s="23">
        <f t="shared" si="4"/>
        <v>5327.01</v>
      </c>
      <c r="O28" s="23">
        <f t="shared" si="5"/>
        <v>43.74756707482323</v>
      </c>
      <c r="P28" s="23">
        <f t="shared" si="6"/>
        <v>5167.1997</v>
      </c>
      <c r="Q28" s="23">
        <f t="shared" si="7"/>
        <v>42.43514006257853</v>
      </c>
      <c r="R28" s="23">
        <f t="shared" si="8"/>
        <v>39494.52</v>
      </c>
      <c r="S28" s="23">
        <f t="shared" si="9"/>
        <v>324.3450195865875</v>
      </c>
      <c r="T28" s="23">
        <v>0.97</v>
      </c>
      <c r="U28" s="24" t="str">
        <f t="shared" si="10"/>
        <v>-</v>
      </c>
    </row>
    <row r="29" spans="1:21" ht="12" customHeight="1">
      <c r="A29" s="22">
        <v>1930</v>
      </c>
      <c r="B29" s="46">
        <f>+'[1]Pop'!D151</f>
        <v>123.188</v>
      </c>
      <c r="C29" s="23">
        <v>3581</v>
      </c>
      <c r="D29" s="23">
        <v>44</v>
      </c>
      <c r="E29" s="23">
        <v>66</v>
      </c>
      <c r="F29" s="23">
        <f t="shared" si="11"/>
        <v>3691</v>
      </c>
      <c r="G29" s="23">
        <v>19</v>
      </c>
      <c r="H29" s="33" t="s">
        <v>14</v>
      </c>
      <c r="I29" s="23">
        <v>149</v>
      </c>
      <c r="J29" s="23">
        <v>125</v>
      </c>
      <c r="K29" s="23">
        <f t="shared" si="1"/>
        <v>3398</v>
      </c>
      <c r="L29" s="23">
        <f t="shared" si="2"/>
        <v>40776</v>
      </c>
      <c r="M29" s="23">
        <f t="shared" si="3"/>
        <v>331.0062668441731</v>
      </c>
      <c r="N29" s="23">
        <f t="shared" si="4"/>
        <v>5334.860000000001</v>
      </c>
      <c r="O29" s="23">
        <f t="shared" si="5"/>
        <v>43.306653245445986</v>
      </c>
      <c r="P29" s="23">
        <f t="shared" si="6"/>
        <v>5174.814200000001</v>
      </c>
      <c r="Q29" s="23">
        <f t="shared" si="7"/>
        <v>42.00745364808261</v>
      </c>
      <c r="R29" s="23">
        <f t="shared" si="8"/>
        <v>39552.72</v>
      </c>
      <c r="S29" s="23">
        <f t="shared" si="9"/>
        <v>321.07607883884793</v>
      </c>
      <c r="T29" s="23">
        <v>0.97</v>
      </c>
      <c r="U29" s="24" t="str">
        <f t="shared" si="10"/>
        <v>-</v>
      </c>
    </row>
    <row r="30" spans="1:21" ht="12" customHeight="1">
      <c r="A30" s="26">
        <v>1931</v>
      </c>
      <c r="B30" s="47">
        <f>+'[1]Pop'!D152</f>
        <v>124.149</v>
      </c>
      <c r="C30" s="27">
        <v>3532</v>
      </c>
      <c r="D30" s="27">
        <v>34</v>
      </c>
      <c r="E30" s="27">
        <v>125</v>
      </c>
      <c r="F30" s="27">
        <f t="shared" si="11"/>
        <v>3691</v>
      </c>
      <c r="G30" s="27">
        <v>8</v>
      </c>
      <c r="H30" s="36" t="s">
        <v>14</v>
      </c>
      <c r="I30" s="27">
        <v>135</v>
      </c>
      <c r="J30" s="27">
        <v>109</v>
      </c>
      <c r="K30" s="27">
        <f t="shared" si="1"/>
        <v>3439</v>
      </c>
      <c r="L30" s="27">
        <f t="shared" si="2"/>
        <v>41268</v>
      </c>
      <c r="M30" s="27">
        <f t="shared" si="3"/>
        <v>332.4070270400889</v>
      </c>
      <c r="N30" s="27">
        <f t="shared" si="4"/>
        <v>5399.2300000000005</v>
      </c>
      <c r="O30" s="27">
        <f t="shared" si="5"/>
        <v>43.48991937107831</v>
      </c>
      <c r="P30" s="27">
        <f t="shared" si="6"/>
        <v>5237.2531</v>
      </c>
      <c r="Q30" s="27">
        <f t="shared" si="7"/>
        <v>42.18522178994595</v>
      </c>
      <c r="R30" s="27">
        <f t="shared" si="8"/>
        <v>40029.96</v>
      </c>
      <c r="S30" s="27">
        <f t="shared" si="9"/>
        <v>322.43481622888623</v>
      </c>
      <c r="T30" s="27">
        <v>0.97</v>
      </c>
      <c r="U30" s="28" t="str">
        <f t="shared" si="10"/>
        <v>-</v>
      </c>
    </row>
    <row r="31" spans="1:21" ht="12" customHeight="1">
      <c r="A31" s="26">
        <v>1932</v>
      </c>
      <c r="B31" s="47">
        <f>+'[1]Pop'!D153</f>
        <v>124.949</v>
      </c>
      <c r="C31" s="27">
        <v>3327</v>
      </c>
      <c r="D31" s="27">
        <v>10</v>
      </c>
      <c r="E31" s="27">
        <v>109</v>
      </c>
      <c r="F31" s="27">
        <f t="shared" si="11"/>
        <v>3446</v>
      </c>
      <c r="G31" s="27">
        <v>2</v>
      </c>
      <c r="H31" s="36" t="s">
        <v>14</v>
      </c>
      <c r="I31" s="27">
        <v>136</v>
      </c>
      <c r="J31" s="27">
        <v>50</v>
      </c>
      <c r="K31" s="27">
        <f t="shared" si="1"/>
        <v>3258</v>
      </c>
      <c r="L31" s="27">
        <f t="shared" si="2"/>
        <v>39096</v>
      </c>
      <c r="M31" s="27">
        <f t="shared" si="3"/>
        <v>312.89566142986337</v>
      </c>
      <c r="N31" s="27">
        <f t="shared" si="4"/>
        <v>5115.06</v>
      </c>
      <c r="O31" s="27">
        <f t="shared" si="5"/>
        <v>40.93718237040713</v>
      </c>
      <c r="P31" s="27">
        <f t="shared" si="6"/>
        <v>4961.608200000001</v>
      </c>
      <c r="Q31" s="27">
        <f t="shared" si="7"/>
        <v>39.70906689929492</v>
      </c>
      <c r="R31" s="27">
        <f t="shared" si="8"/>
        <v>37923.119999999995</v>
      </c>
      <c r="S31" s="27">
        <f t="shared" si="9"/>
        <v>303.50879158696745</v>
      </c>
      <c r="T31" s="27">
        <v>0.97</v>
      </c>
      <c r="U31" s="28" t="str">
        <f t="shared" si="10"/>
        <v>-</v>
      </c>
    </row>
    <row r="32" spans="1:21" ht="12" customHeight="1">
      <c r="A32" s="26">
        <v>1933</v>
      </c>
      <c r="B32" s="47">
        <f>+'[1]Pop'!D154</f>
        <v>125.69</v>
      </c>
      <c r="C32" s="27">
        <v>3255</v>
      </c>
      <c r="D32" s="27">
        <v>9</v>
      </c>
      <c r="E32" s="27">
        <v>50</v>
      </c>
      <c r="F32" s="27">
        <f t="shared" si="11"/>
        <v>3314</v>
      </c>
      <c r="G32" s="27">
        <v>2</v>
      </c>
      <c r="H32" s="36" t="s">
        <v>14</v>
      </c>
      <c r="I32" s="27">
        <v>137</v>
      </c>
      <c r="J32" s="27">
        <v>72</v>
      </c>
      <c r="K32" s="27">
        <f t="shared" si="1"/>
        <v>3103</v>
      </c>
      <c r="L32" s="27">
        <f t="shared" si="2"/>
        <v>37236</v>
      </c>
      <c r="M32" s="27">
        <f t="shared" si="3"/>
        <v>296.2526851778184</v>
      </c>
      <c r="N32" s="27">
        <f t="shared" si="4"/>
        <v>4871.71</v>
      </c>
      <c r="O32" s="27">
        <f t="shared" si="5"/>
        <v>38.75972631076458</v>
      </c>
      <c r="P32" s="27">
        <f t="shared" si="6"/>
        <v>4725.5587</v>
      </c>
      <c r="Q32" s="27">
        <f t="shared" si="7"/>
        <v>37.59693452144164</v>
      </c>
      <c r="R32" s="27">
        <f t="shared" si="8"/>
        <v>36118.92</v>
      </c>
      <c r="S32" s="27">
        <f t="shared" si="9"/>
        <v>287.3651046224839</v>
      </c>
      <c r="T32" s="27">
        <v>0.97</v>
      </c>
      <c r="U32" s="28" t="str">
        <f t="shared" si="10"/>
        <v>-</v>
      </c>
    </row>
    <row r="33" spans="1:21" ht="12" customHeight="1">
      <c r="A33" s="26">
        <v>1934</v>
      </c>
      <c r="B33" s="47">
        <f>+'[1]Pop'!D155</f>
        <v>126.485</v>
      </c>
      <c r="C33" s="27">
        <v>3156</v>
      </c>
      <c r="D33" s="27">
        <v>8</v>
      </c>
      <c r="E33" s="27">
        <v>72</v>
      </c>
      <c r="F33" s="27">
        <f t="shared" si="11"/>
        <v>3236</v>
      </c>
      <c r="G33" s="27">
        <v>2</v>
      </c>
      <c r="H33" s="36" t="s">
        <v>14</v>
      </c>
      <c r="I33" s="27">
        <v>122</v>
      </c>
      <c r="J33" s="27">
        <v>72</v>
      </c>
      <c r="K33" s="27">
        <f t="shared" si="1"/>
        <v>3040</v>
      </c>
      <c r="L33" s="27">
        <f t="shared" si="2"/>
        <v>36480</v>
      </c>
      <c r="M33" s="27">
        <f t="shared" si="3"/>
        <v>288.41364588686406</v>
      </c>
      <c r="N33" s="27">
        <f t="shared" si="4"/>
        <v>4772.8</v>
      </c>
      <c r="O33" s="27">
        <f t="shared" si="5"/>
        <v>37.73411867019805</v>
      </c>
      <c r="P33" s="27">
        <f t="shared" si="6"/>
        <v>4629.616</v>
      </c>
      <c r="Q33" s="27">
        <f t="shared" si="7"/>
        <v>36.60209511009211</v>
      </c>
      <c r="R33" s="27">
        <f t="shared" si="8"/>
        <v>35385.6</v>
      </c>
      <c r="S33" s="27">
        <f t="shared" si="9"/>
        <v>279.76123651025813</v>
      </c>
      <c r="T33" s="27">
        <v>0.97</v>
      </c>
      <c r="U33" s="28" t="str">
        <f t="shared" si="10"/>
        <v>-</v>
      </c>
    </row>
    <row r="34" spans="1:21" ht="12" customHeight="1">
      <c r="A34" s="26">
        <v>1935</v>
      </c>
      <c r="B34" s="47">
        <f>+'[1]Pop'!D156</f>
        <v>127.362</v>
      </c>
      <c r="C34" s="27">
        <v>3081</v>
      </c>
      <c r="D34" s="27">
        <v>22</v>
      </c>
      <c r="E34" s="27">
        <v>72</v>
      </c>
      <c r="F34" s="27">
        <f t="shared" si="11"/>
        <v>3175</v>
      </c>
      <c r="G34" s="27">
        <v>2</v>
      </c>
      <c r="H34" s="36" t="s">
        <v>14</v>
      </c>
      <c r="I34" s="27">
        <v>124</v>
      </c>
      <c r="J34" s="27">
        <v>85</v>
      </c>
      <c r="K34" s="27">
        <f t="shared" si="1"/>
        <v>2964</v>
      </c>
      <c r="L34" s="27">
        <f t="shared" si="2"/>
        <v>35568</v>
      </c>
      <c r="M34" s="27">
        <f t="shared" si="3"/>
        <v>279.2669713101239</v>
      </c>
      <c r="N34" s="27">
        <f t="shared" si="4"/>
        <v>4653.4800000000005</v>
      </c>
      <c r="O34" s="27">
        <f t="shared" si="5"/>
        <v>36.53742874640788</v>
      </c>
      <c r="P34" s="27">
        <f t="shared" si="6"/>
        <v>4513.8756</v>
      </c>
      <c r="Q34" s="27">
        <f t="shared" si="7"/>
        <v>35.44130588401564</v>
      </c>
      <c r="R34" s="27">
        <f t="shared" si="8"/>
        <v>34500.96</v>
      </c>
      <c r="S34" s="27">
        <f t="shared" si="9"/>
        <v>270.8889621708202</v>
      </c>
      <c r="T34" s="27">
        <v>0.97</v>
      </c>
      <c r="U34" s="28" t="str">
        <f t="shared" si="10"/>
        <v>-</v>
      </c>
    </row>
    <row r="35" spans="1:21" ht="12" customHeight="1">
      <c r="A35" s="22">
        <v>1936</v>
      </c>
      <c r="B35" s="46">
        <f>+'[1]Pop'!D157</f>
        <v>128.181</v>
      </c>
      <c r="C35" s="23">
        <v>3166</v>
      </c>
      <c r="D35" s="23">
        <v>27</v>
      </c>
      <c r="E35" s="23">
        <v>85</v>
      </c>
      <c r="F35" s="23">
        <f t="shared" si="11"/>
        <v>3278</v>
      </c>
      <c r="G35" s="23">
        <v>2</v>
      </c>
      <c r="H35" s="33" t="s">
        <v>14</v>
      </c>
      <c r="I35" s="23">
        <v>134</v>
      </c>
      <c r="J35" s="23">
        <v>61</v>
      </c>
      <c r="K35" s="23">
        <f t="shared" si="1"/>
        <v>3081</v>
      </c>
      <c r="L35" s="23">
        <f t="shared" si="2"/>
        <v>36972</v>
      </c>
      <c r="M35" s="23">
        <f t="shared" si="3"/>
        <v>288.43588363329974</v>
      </c>
      <c r="N35" s="23">
        <f t="shared" si="4"/>
        <v>4837.17</v>
      </c>
      <c r="O35" s="23">
        <f t="shared" si="5"/>
        <v>37.737028108690055</v>
      </c>
      <c r="P35" s="23">
        <f t="shared" si="6"/>
        <v>4692.0549</v>
      </c>
      <c r="Q35" s="23">
        <f t="shared" si="7"/>
        <v>36.60491726542935</v>
      </c>
      <c r="R35" s="23">
        <f t="shared" si="8"/>
        <v>35862.84</v>
      </c>
      <c r="S35" s="23">
        <f t="shared" si="9"/>
        <v>279.78280712430075</v>
      </c>
      <c r="T35" s="23">
        <v>0.97</v>
      </c>
      <c r="U35" s="24" t="str">
        <f t="shared" si="10"/>
        <v>-</v>
      </c>
    </row>
    <row r="36" spans="1:21" ht="12" customHeight="1">
      <c r="A36" s="22">
        <v>1937</v>
      </c>
      <c r="B36" s="46">
        <f>+'[1]Pop'!D158</f>
        <v>128.961</v>
      </c>
      <c r="C36" s="23">
        <v>3443</v>
      </c>
      <c r="D36" s="23">
        <v>32</v>
      </c>
      <c r="E36" s="23">
        <v>61</v>
      </c>
      <c r="F36" s="23">
        <f t="shared" si="11"/>
        <v>3536</v>
      </c>
      <c r="G36" s="23">
        <v>2</v>
      </c>
      <c r="H36" s="33" t="s">
        <v>14</v>
      </c>
      <c r="I36" s="23">
        <v>115</v>
      </c>
      <c r="J36" s="23">
        <v>112</v>
      </c>
      <c r="K36" s="23">
        <f t="shared" si="1"/>
        <v>3307</v>
      </c>
      <c r="L36" s="23">
        <f t="shared" si="2"/>
        <v>39684</v>
      </c>
      <c r="M36" s="23">
        <f t="shared" si="3"/>
        <v>307.72093888850117</v>
      </c>
      <c r="N36" s="23">
        <f t="shared" si="4"/>
        <v>5191.99</v>
      </c>
      <c r="O36" s="23">
        <f t="shared" si="5"/>
        <v>40.26015617124556</v>
      </c>
      <c r="P36" s="23">
        <f t="shared" si="6"/>
        <v>5036.230299999999</v>
      </c>
      <c r="Q36" s="23">
        <f t="shared" si="7"/>
        <v>39.05235148610819</v>
      </c>
      <c r="R36" s="23">
        <f t="shared" si="8"/>
        <v>38493.479999999996</v>
      </c>
      <c r="S36" s="23">
        <f t="shared" si="9"/>
        <v>298.4893107218461</v>
      </c>
      <c r="T36" s="23">
        <v>0.97</v>
      </c>
      <c r="U36" s="24" t="str">
        <f t="shared" si="10"/>
        <v>-</v>
      </c>
    </row>
    <row r="37" spans="1:21" ht="12" customHeight="1">
      <c r="A37" s="22">
        <v>1938</v>
      </c>
      <c r="B37" s="46">
        <f>+'[1]Pop'!D159</f>
        <v>129.969</v>
      </c>
      <c r="C37" s="23">
        <v>3424</v>
      </c>
      <c r="D37" s="23">
        <v>6</v>
      </c>
      <c r="E37" s="23">
        <v>112</v>
      </c>
      <c r="F37" s="23">
        <f t="shared" si="11"/>
        <v>3542</v>
      </c>
      <c r="G37" s="23">
        <v>2</v>
      </c>
      <c r="H37" s="33" t="s">
        <v>14</v>
      </c>
      <c r="I37" s="23">
        <v>124</v>
      </c>
      <c r="J37" s="23">
        <v>59</v>
      </c>
      <c r="K37" s="23">
        <f t="shared" si="1"/>
        <v>3357</v>
      </c>
      <c r="L37" s="23">
        <f t="shared" si="2"/>
        <v>40284</v>
      </c>
      <c r="M37" s="23">
        <f t="shared" si="3"/>
        <v>309.9508344297486</v>
      </c>
      <c r="N37" s="23">
        <f t="shared" si="4"/>
        <v>5270.49</v>
      </c>
      <c r="O37" s="23">
        <f t="shared" si="5"/>
        <v>40.55190083789211</v>
      </c>
      <c r="P37" s="23">
        <f t="shared" si="6"/>
        <v>5112.3753</v>
      </c>
      <c r="Q37" s="23">
        <f t="shared" si="7"/>
        <v>39.33534381275535</v>
      </c>
      <c r="R37" s="23">
        <f t="shared" si="8"/>
        <v>39075.479999999996</v>
      </c>
      <c r="S37" s="23">
        <f t="shared" si="9"/>
        <v>300.65230939685614</v>
      </c>
      <c r="T37" s="23">
        <v>0.97</v>
      </c>
      <c r="U37" s="24" t="str">
        <f t="shared" si="10"/>
        <v>-</v>
      </c>
    </row>
    <row r="38" spans="1:21" ht="12" customHeight="1">
      <c r="A38" s="22">
        <v>1939</v>
      </c>
      <c r="B38" s="46">
        <f>+'[1]Pop'!D160</f>
        <v>131.028</v>
      </c>
      <c r="C38" s="23">
        <v>3561</v>
      </c>
      <c r="D38" s="23">
        <v>5</v>
      </c>
      <c r="E38" s="23">
        <v>59</v>
      </c>
      <c r="F38" s="23">
        <f t="shared" si="11"/>
        <v>3625</v>
      </c>
      <c r="G38" s="23">
        <v>3</v>
      </c>
      <c r="H38" s="33" t="s">
        <v>14</v>
      </c>
      <c r="I38" s="23">
        <v>133</v>
      </c>
      <c r="J38" s="23">
        <v>74</v>
      </c>
      <c r="K38" s="23">
        <f t="shared" si="1"/>
        <v>3415</v>
      </c>
      <c r="L38" s="23">
        <f t="shared" si="2"/>
        <v>40980</v>
      </c>
      <c r="M38" s="23">
        <f t="shared" si="3"/>
        <v>312.7575785328327</v>
      </c>
      <c r="N38" s="23">
        <f t="shared" si="4"/>
        <v>5361.55</v>
      </c>
      <c r="O38" s="23">
        <f t="shared" si="5"/>
        <v>40.91911652471228</v>
      </c>
      <c r="P38" s="23">
        <f t="shared" si="6"/>
        <v>5200.7035</v>
      </c>
      <c r="Q38" s="23">
        <f t="shared" si="7"/>
        <v>39.691543028970905</v>
      </c>
      <c r="R38" s="23">
        <f t="shared" si="8"/>
        <v>39750.6</v>
      </c>
      <c r="S38" s="23">
        <f t="shared" si="9"/>
        <v>303.3748511768477</v>
      </c>
      <c r="T38" s="23">
        <v>0.97</v>
      </c>
      <c r="U38" s="24" t="str">
        <f t="shared" si="10"/>
        <v>-</v>
      </c>
    </row>
    <row r="39" spans="1:21" ht="12" customHeight="1">
      <c r="A39" s="22">
        <v>1940</v>
      </c>
      <c r="B39" s="46">
        <f>+'[1]Pop'!D161</f>
        <v>132.122</v>
      </c>
      <c r="C39" s="23">
        <v>3640</v>
      </c>
      <c r="D39" s="23">
        <v>7</v>
      </c>
      <c r="E39" s="23">
        <v>74</v>
      </c>
      <c r="F39" s="23">
        <f t="shared" si="11"/>
        <v>3721</v>
      </c>
      <c r="G39" s="23">
        <v>5</v>
      </c>
      <c r="H39" s="33" t="s">
        <v>14</v>
      </c>
      <c r="I39" s="23">
        <v>129</v>
      </c>
      <c r="J39" s="23">
        <v>77</v>
      </c>
      <c r="K39" s="23">
        <f t="shared" si="1"/>
        <v>3510</v>
      </c>
      <c r="L39" s="23">
        <f t="shared" si="2"/>
        <v>42120</v>
      </c>
      <c r="M39" s="23">
        <f t="shared" si="3"/>
        <v>318.79626405897574</v>
      </c>
      <c r="N39" s="23">
        <f t="shared" si="4"/>
        <v>5510.7</v>
      </c>
      <c r="O39" s="23">
        <f t="shared" si="5"/>
        <v>41.70917788104933</v>
      </c>
      <c r="P39" s="23">
        <f t="shared" si="6"/>
        <v>5345.379</v>
      </c>
      <c r="Q39" s="23">
        <f t="shared" si="7"/>
        <v>40.457902544617845</v>
      </c>
      <c r="R39" s="23">
        <f t="shared" si="8"/>
        <v>40856.4</v>
      </c>
      <c r="S39" s="23">
        <f t="shared" si="9"/>
        <v>309.2323761372065</v>
      </c>
      <c r="T39" s="23">
        <v>0.97</v>
      </c>
      <c r="U39" s="24" t="str">
        <f t="shared" si="10"/>
        <v>-</v>
      </c>
    </row>
    <row r="40" spans="1:21" ht="12" customHeight="1">
      <c r="A40" s="26">
        <v>1941</v>
      </c>
      <c r="B40" s="47">
        <f>+'[1]Pop'!D162</f>
        <v>133.402</v>
      </c>
      <c r="C40" s="27">
        <v>3840</v>
      </c>
      <c r="D40" s="27">
        <v>15</v>
      </c>
      <c r="E40" s="27">
        <v>77</v>
      </c>
      <c r="F40" s="27">
        <f t="shared" si="11"/>
        <v>3932</v>
      </c>
      <c r="G40" s="27">
        <v>155</v>
      </c>
      <c r="H40" s="36" t="s">
        <v>14</v>
      </c>
      <c r="I40" s="27">
        <v>174</v>
      </c>
      <c r="J40" s="27">
        <v>122</v>
      </c>
      <c r="K40" s="27">
        <f aca="true" t="shared" si="12" ref="K40:K64">F40-SUM(G40:J40)</f>
        <v>3481</v>
      </c>
      <c r="L40" s="27">
        <f aca="true" t="shared" si="13" ref="L40:L71">K40*12</f>
        <v>41772</v>
      </c>
      <c r="M40" s="27">
        <f aca="true" t="shared" si="14" ref="M40:M71">IF(L40=0,0,IF($B40=0,0,L40/$B40))</f>
        <v>313.12873869956974</v>
      </c>
      <c r="N40" s="27">
        <f aca="true" t="shared" si="15" ref="N40:N71">K40*1.57</f>
        <v>5465.17</v>
      </c>
      <c r="O40" s="27">
        <f aca="true" t="shared" si="16" ref="O40:O71">IF(N40=0,0,IF(B40=0,0,N40/B40))</f>
        <v>40.967676646527046</v>
      </c>
      <c r="P40" s="27">
        <f aca="true" t="shared" si="17" ref="P40:P71">IF(N40=0,0,IF(T40=0,0,N40*T40))</f>
        <v>5301.2149</v>
      </c>
      <c r="Q40" s="27">
        <f aca="true" t="shared" si="18" ref="Q40:Q71">IF(P40=0,0,IF(B40=0,0,P40/B40))</f>
        <v>39.73864634713123</v>
      </c>
      <c r="R40" s="27">
        <f t="shared" si="8"/>
        <v>40518.84</v>
      </c>
      <c r="S40" s="27">
        <f aca="true" t="shared" si="19" ref="S40:S71">IF(R40=0,0,IF(B40=0,0,R40/B40))</f>
        <v>303.7348765385826</v>
      </c>
      <c r="T40" s="27">
        <v>0.97</v>
      </c>
      <c r="U40" s="28" t="str">
        <f aca="true" t="shared" si="20" ref="U40:U71">IF(J39=0,"-",IF(E40=J39,"-","*"))</f>
        <v>-</v>
      </c>
    </row>
    <row r="41" spans="1:21" ht="12" customHeight="1">
      <c r="A41" s="26">
        <v>1942</v>
      </c>
      <c r="B41" s="47">
        <f>+'[1]Pop'!D163</f>
        <v>134.86</v>
      </c>
      <c r="C41" s="27">
        <v>4456</v>
      </c>
      <c r="D41" s="27">
        <v>3</v>
      </c>
      <c r="E41" s="27">
        <v>122</v>
      </c>
      <c r="F41" s="27">
        <f t="shared" si="11"/>
        <v>4581</v>
      </c>
      <c r="G41" s="27">
        <v>441</v>
      </c>
      <c r="H41" s="36" t="s">
        <v>14</v>
      </c>
      <c r="I41" s="27">
        <v>197</v>
      </c>
      <c r="J41" s="27">
        <v>295</v>
      </c>
      <c r="K41" s="27">
        <f t="shared" si="12"/>
        <v>3648</v>
      </c>
      <c r="L41" s="27">
        <f t="shared" si="13"/>
        <v>43776</v>
      </c>
      <c r="M41" s="27">
        <f t="shared" si="14"/>
        <v>324.60329230312914</v>
      </c>
      <c r="N41" s="27">
        <f t="shared" si="15"/>
        <v>5727.360000000001</v>
      </c>
      <c r="O41" s="27">
        <f t="shared" si="16"/>
        <v>42.46893074299273</v>
      </c>
      <c r="P41" s="27">
        <f t="shared" si="17"/>
        <v>5498.265600000001</v>
      </c>
      <c r="Q41" s="27">
        <f t="shared" si="18"/>
        <v>40.77017351327302</v>
      </c>
      <c r="R41" s="27">
        <f t="shared" si="8"/>
        <v>42024.96</v>
      </c>
      <c r="S41" s="27">
        <f t="shared" si="19"/>
        <v>311.61916061100396</v>
      </c>
      <c r="T41" s="27">
        <v>0.96</v>
      </c>
      <c r="U41" s="28" t="str">
        <f t="shared" si="20"/>
        <v>-</v>
      </c>
    </row>
    <row r="42" spans="1:21" ht="12" customHeight="1">
      <c r="A42" s="26">
        <v>1943</v>
      </c>
      <c r="B42" s="47">
        <f>+'[1]Pop'!D164</f>
        <v>136.739</v>
      </c>
      <c r="C42" s="27">
        <v>5000</v>
      </c>
      <c r="D42" s="27">
        <v>1</v>
      </c>
      <c r="E42" s="27">
        <v>295</v>
      </c>
      <c r="F42" s="27">
        <f t="shared" si="11"/>
        <v>5296</v>
      </c>
      <c r="G42" s="27">
        <v>644</v>
      </c>
      <c r="H42" s="36" t="s">
        <v>14</v>
      </c>
      <c r="I42" s="27">
        <v>238</v>
      </c>
      <c r="J42" s="27">
        <v>308</v>
      </c>
      <c r="K42" s="27">
        <f t="shared" si="12"/>
        <v>4106</v>
      </c>
      <c r="L42" s="27">
        <f t="shared" si="13"/>
        <v>49272</v>
      </c>
      <c r="M42" s="27">
        <f t="shared" si="14"/>
        <v>360.3361147880268</v>
      </c>
      <c r="N42" s="27">
        <f t="shared" si="15"/>
        <v>6446.42</v>
      </c>
      <c r="O42" s="27">
        <f t="shared" si="16"/>
        <v>47.14397501810018</v>
      </c>
      <c r="P42" s="27">
        <f t="shared" si="17"/>
        <v>6188.5632</v>
      </c>
      <c r="Q42" s="27">
        <f t="shared" si="18"/>
        <v>45.258216017376164</v>
      </c>
      <c r="R42" s="27">
        <f t="shared" si="8"/>
        <v>47301.119999999995</v>
      </c>
      <c r="S42" s="27">
        <f t="shared" si="19"/>
        <v>345.9226701965057</v>
      </c>
      <c r="T42" s="27">
        <v>0.96</v>
      </c>
      <c r="U42" s="28" t="str">
        <f t="shared" si="20"/>
        <v>-</v>
      </c>
    </row>
    <row r="43" spans="1:21" ht="12" customHeight="1">
      <c r="A43" s="37">
        <v>1944</v>
      </c>
      <c r="B43" s="47">
        <f>+'[1]Pop'!D165</f>
        <v>138.397</v>
      </c>
      <c r="C43" s="27">
        <v>5366</v>
      </c>
      <c r="D43" s="27">
        <v>1</v>
      </c>
      <c r="E43" s="27">
        <v>308</v>
      </c>
      <c r="F43" s="27">
        <f t="shared" si="11"/>
        <v>5675</v>
      </c>
      <c r="G43" s="27">
        <v>675</v>
      </c>
      <c r="H43" s="36" t="s">
        <v>14</v>
      </c>
      <c r="I43" s="27">
        <v>190</v>
      </c>
      <c r="J43" s="27">
        <v>502</v>
      </c>
      <c r="K43" s="27">
        <f t="shared" si="12"/>
        <v>4308</v>
      </c>
      <c r="L43" s="27">
        <f t="shared" si="13"/>
        <v>51696</v>
      </c>
      <c r="M43" s="27">
        <f t="shared" si="14"/>
        <v>373.53410839830343</v>
      </c>
      <c r="N43" s="27">
        <f t="shared" si="15"/>
        <v>6763.56</v>
      </c>
      <c r="O43" s="27">
        <f t="shared" si="16"/>
        <v>48.87071251544471</v>
      </c>
      <c r="P43" s="27">
        <f t="shared" si="17"/>
        <v>6493.0176</v>
      </c>
      <c r="Q43" s="27">
        <f t="shared" si="18"/>
        <v>46.915884014826915</v>
      </c>
      <c r="R43" s="27">
        <f t="shared" si="8"/>
        <v>49628.159999999996</v>
      </c>
      <c r="S43" s="27">
        <f t="shared" si="19"/>
        <v>358.5927440623713</v>
      </c>
      <c r="T43" s="27">
        <v>0.96</v>
      </c>
      <c r="U43" s="28" t="str">
        <f t="shared" si="20"/>
        <v>-</v>
      </c>
    </row>
    <row r="44" spans="1:21" ht="12" customHeight="1">
      <c r="A44" s="37">
        <v>1945</v>
      </c>
      <c r="B44" s="47">
        <f>+'[1]Pop'!D166</f>
        <v>139.928</v>
      </c>
      <c r="C44" s="27">
        <v>5154</v>
      </c>
      <c r="D44" s="27">
        <v>2</v>
      </c>
      <c r="E44" s="27">
        <v>502</v>
      </c>
      <c r="F44" s="27">
        <f t="shared" si="11"/>
        <v>5658</v>
      </c>
      <c r="G44" s="27">
        <v>407</v>
      </c>
      <c r="H44" s="36" t="s">
        <v>14</v>
      </c>
      <c r="I44" s="27">
        <v>229</v>
      </c>
      <c r="J44" s="27">
        <v>108</v>
      </c>
      <c r="K44" s="27">
        <f t="shared" si="12"/>
        <v>4914</v>
      </c>
      <c r="L44" s="27">
        <f t="shared" si="13"/>
        <v>58968</v>
      </c>
      <c r="M44" s="27">
        <f t="shared" si="14"/>
        <v>421.4167286032817</v>
      </c>
      <c r="N44" s="27">
        <f t="shared" si="15"/>
        <v>7714.9800000000005</v>
      </c>
      <c r="O44" s="27">
        <f t="shared" si="16"/>
        <v>55.135355325596024</v>
      </c>
      <c r="P44" s="27">
        <f t="shared" si="17"/>
        <v>7406.3808</v>
      </c>
      <c r="Q44" s="27">
        <f t="shared" si="18"/>
        <v>52.92994111257218</v>
      </c>
      <c r="R44" s="27">
        <f t="shared" si="8"/>
        <v>56609.28</v>
      </c>
      <c r="S44" s="27">
        <f t="shared" si="19"/>
        <v>404.5600594591504</v>
      </c>
      <c r="T44" s="27">
        <v>0.96</v>
      </c>
      <c r="U44" s="28" t="str">
        <f t="shared" si="20"/>
        <v>-</v>
      </c>
    </row>
    <row r="45" spans="1:21" ht="12" customHeight="1">
      <c r="A45" s="22">
        <v>1946</v>
      </c>
      <c r="B45" s="46">
        <f>+'[1]Pop'!D167</f>
        <v>141.389</v>
      </c>
      <c r="C45" s="23">
        <v>5130</v>
      </c>
      <c r="D45" s="23">
        <v>1</v>
      </c>
      <c r="E45" s="23">
        <v>108</v>
      </c>
      <c r="F45" s="23">
        <f t="shared" si="11"/>
        <v>5239</v>
      </c>
      <c r="G45" s="23">
        <v>352</v>
      </c>
      <c r="H45" s="33" t="s">
        <v>14</v>
      </c>
      <c r="I45" s="23">
        <v>179</v>
      </c>
      <c r="J45" s="23">
        <v>170</v>
      </c>
      <c r="K45" s="23">
        <f t="shared" si="12"/>
        <v>4538</v>
      </c>
      <c r="L45" s="23">
        <f t="shared" si="13"/>
        <v>54456</v>
      </c>
      <c r="M45" s="23">
        <f t="shared" si="14"/>
        <v>385.1501884870817</v>
      </c>
      <c r="N45" s="23">
        <f t="shared" si="15"/>
        <v>7124.66</v>
      </c>
      <c r="O45" s="23">
        <f t="shared" si="16"/>
        <v>50.39048299372652</v>
      </c>
      <c r="P45" s="23">
        <f t="shared" si="17"/>
        <v>6839.673599999999</v>
      </c>
      <c r="Q45" s="23">
        <f t="shared" si="18"/>
        <v>48.37486367397746</v>
      </c>
      <c r="R45" s="23">
        <f t="shared" si="8"/>
        <v>52277.759999999995</v>
      </c>
      <c r="S45" s="23">
        <f t="shared" si="19"/>
        <v>369.7441809475984</v>
      </c>
      <c r="T45" s="23">
        <v>0.96</v>
      </c>
      <c r="U45" s="24" t="str">
        <f t="shared" si="20"/>
        <v>-</v>
      </c>
    </row>
    <row r="46" spans="1:21" ht="12" customHeight="1">
      <c r="A46" s="22">
        <v>1947</v>
      </c>
      <c r="B46" s="46">
        <f>+'[1]Pop'!D168</f>
        <v>144.126</v>
      </c>
      <c r="C46" s="23">
        <v>5077</v>
      </c>
      <c r="D46" s="23">
        <v>1</v>
      </c>
      <c r="E46" s="23">
        <v>170</v>
      </c>
      <c r="F46" s="23">
        <f t="shared" si="11"/>
        <v>5248</v>
      </c>
      <c r="G46" s="23">
        <v>224</v>
      </c>
      <c r="H46" s="33" t="s">
        <v>14</v>
      </c>
      <c r="I46" s="23">
        <v>176</v>
      </c>
      <c r="J46" s="23">
        <v>217</v>
      </c>
      <c r="K46" s="23">
        <f t="shared" si="12"/>
        <v>4631</v>
      </c>
      <c r="L46" s="23">
        <f t="shared" si="13"/>
        <v>55572</v>
      </c>
      <c r="M46" s="23">
        <f t="shared" si="14"/>
        <v>385.57928479247323</v>
      </c>
      <c r="N46" s="23">
        <f t="shared" si="15"/>
        <v>7270.67</v>
      </c>
      <c r="O46" s="23">
        <f t="shared" si="16"/>
        <v>50.446623093681914</v>
      </c>
      <c r="P46" s="23">
        <f t="shared" si="17"/>
        <v>7052.5499</v>
      </c>
      <c r="Q46" s="23">
        <f t="shared" si="18"/>
        <v>48.93322440087146</v>
      </c>
      <c r="R46" s="23">
        <f t="shared" si="8"/>
        <v>53904.84</v>
      </c>
      <c r="S46" s="23">
        <f t="shared" si="19"/>
        <v>374.011906248699</v>
      </c>
      <c r="T46" s="23">
        <v>0.97</v>
      </c>
      <c r="U46" s="24" t="str">
        <f t="shared" si="20"/>
        <v>-</v>
      </c>
    </row>
    <row r="47" spans="1:21" ht="12" customHeight="1">
      <c r="A47" s="34">
        <v>1948</v>
      </c>
      <c r="B47" s="46">
        <f>+'[1]Pop'!D169</f>
        <v>146.631</v>
      </c>
      <c r="C47" s="23">
        <v>5032</v>
      </c>
      <c r="D47" s="23">
        <v>2</v>
      </c>
      <c r="E47" s="23">
        <v>217</v>
      </c>
      <c r="F47" s="23">
        <f aca="true" t="shared" si="21" ref="F47:F78">C47+D47+E47</f>
        <v>5251</v>
      </c>
      <c r="G47" s="23">
        <v>73</v>
      </c>
      <c r="H47" s="33" t="s">
        <v>14</v>
      </c>
      <c r="I47" s="23">
        <v>174</v>
      </c>
      <c r="J47" s="23">
        <v>168</v>
      </c>
      <c r="K47" s="23">
        <f t="shared" si="12"/>
        <v>4836</v>
      </c>
      <c r="L47" s="23">
        <f t="shared" si="13"/>
        <v>58032</v>
      </c>
      <c r="M47" s="23">
        <f t="shared" si="14"/>
        <v>395.76897109069705</v>
      </c>
      <c r="N47" s="23">
        <f t="shared" si="15"/>
        <v>7592.52</v>
      </c>
      <c r="O47" s="23">
        <f t="shared" si="16"/>
        <v>51.779773717699534</v>
      </c>
      <c r="P47" s="23">
        <f t="shared" si="17"/>
        <v>7364.7444000000005</v>
      </c>
      <c r="Q47" s="23">
        <f t="shared" si="18"/>
        <v>50.226380506168546</v>
      </c>
      <c r="R47" s="23">
        <f t="shared" si="8"/>
        <v>56291.04</v>
      </c>
      <c r="S47" s="23">
        <f t="shared" si="19"/>
        <v>383.89590195797615</v>
      </c>
      <c r="T47" s="23">
        <v>0.97</v>
      </c>
      <c r="U47" s="24" t="str">
        <f t="shared" si="20"/>
        <v>-</v>
      </c>
    </row>
    <row r="48" spans="1:21" ht="12" customHeight="1">
      <c r="A48" s="34">
        <v>1949</v>
      </c>
      <c r="B48" s="46">
        <f>+'[1]Pop'!D170</f>
        <v>149.188</v>
      </c>
      <c r="C48" s="23">
        <v>5148</v>
      </c>
      <c r="D48" s="23">
        <v>8</v>
      </c>
      <c r="E48" s="23">
        <v>168</v>
      </c>
      <c r="F48" s="23">
        <f t="shared" si="21"/>
        <v>5324</v>
      </c>
      <c r="G48" s="23">
        <v>84</v>
      </c>
      <c r="H48" s="33" t="s">
        <v>14</v>
      </c>
      <c r="I48" s="23">
        <v>200</v>
      </c>
      <c r="J48" s="23">
        <v>259</v>
      </c>
      <c r="K48" s="23">
        <f t="shared" si="12"/>
        <v>4781</v>
      </c>
      <c r="L48" s="23">
        <f t="shared" si="13"/>
        <v>57372</v>
      </c>
      <c r="M48" s="23">
        <f t="shared" si="14"/>
        <v>384.5617609995442</v>
      </c>
      <c r="N48" s="23">
        <f t="shared" si="15"/>
        <v>7506.17</v>
      </c>
      <c r="O48" s="23">
        <f t="shared" si="16"/>
        <v>50.31349706410704</v>
      </c>
      <c r="P48" s="23">
        <f t="shared" si="17"/>
        <v>7280.9848999999995</v>
      </c>
      <c r="Q48" s="23">
        <f t="shared" si="18"/>
        <v>48.80409215218382</v>
      </c>
      <c r="R48" s="23">
        <f t="shared" si="8"/>
        <v>55650.84</v>
      </c>
      <c r="S48" s="23">
        <f t="shared" si="19"/>
        <v>373.0249081695579</v>
      </c>
      <c r="T48" s="23">
        <v>0.97</v>
      </c>
      <c r="U48" s="24" t="str">
        <f t="shared" si="20"/>
        <v>-</v>
      </c>
    </row>
    <row r="49" spans="1:21" ht="12" customHeight="1">
      <c r="A49" s="34">
        <v>1950</v>
      </c>
      <c r="B49" s="46">
        <f>+'[1]Pop'!D171</f>
        <v>151.684</v>
      </c>
      <c r="C49" s="23">
        <v>5404</v>
      </c>
      <c r="D49" s="23">
        <v>20</v>
      </c>
      <c r="E49" s="23">
        <v>259</v>
      </c>
      <c r="F49" s="23">
        <f t="shared" si="21"/>
        <v>5683</v>
      </c>
      <c r="G49" s="23">
        <v>180</v>
      </c>
      <c r="H49" s="33" t="s">
        <v>14</v>
      </c>
      <c r="I49" s="23">
        <v>200</v>
      </c>
      <c r="J49" s="23">
        <v>356</v>
      </c>
      <c r="K49" s="23">
        <f t="shared" si="12"/>
        <v>4947</v>
      </c>
      <c r="L49" s="23">
        <f t="shared" si="13"/>
        <v>59364</v>
      </c>
      <c r="M49" s="23">
        <f t="shared" si="14"/>
        <v>391.3662614382532</v>
      </c>
      <c r="N49" s="23">
        <f t="shared" si="15"/>
        <v>7766.79</v>
      </c>
      <c r="O49" s="23">
        <f t="shared" si="16"/>
        <v>51.203752538171464</v>
      </c>
      <c r="P49" s="23">
        <f t="shared" si="17"/>
        <v>7533.7863</v>
      </c>
      <c r="Q49" s="23">
        <f t="shared" si="18"/>
        <v>49.667639962026314</v>
      </c>
      <c r="R49" s="23">
        <f t="shared" si="8"/>
        <v>57583.08</v>
      </c>
      <c r="S49" s="23">
        <f t="shared" si="19"/>
        <v>379.6252735951056</v>
      </c>
      <c r="T49" s="23">
        <v>0.97</v>
      </c>
      <c r="U49" s="24" t="str">
        <f t="shared" si="20"/>
        <v>-</v>
      </c>
    </row>
    <row r="50" spans="1:21" ht="12" customHeight="1">
      <c r="A50" s="26">
        <v>1951</v>
      </c>
      <c r="B50" s="47">
        <f>+'[1]Pop'!D172</f>
        <v>154.287</v>
      </c>
      <c r="C50" s="27">
        <v>5322</v>
      </c>
      <c r="D50" s="27">
        <v>8</v>
      </c>
      <c r="E50" s="27">
        <v>356</v>
      </c>
      <c r="F50" s="27">
        <f t="shared" si="21"/>
        <v>5686</v>
      </c>
      <c r="G50" s="27">
        <v>254</v>
      </c>
      <c r="H50" s="36" t="s">
        <v>14</v>
      </c>
      <c r="I50" s="27">
        <v>228</v>
      </c>
      <c r="J50" s="27">
        <v>108</v>
      </c>
      <c r="K50" s="27">
        <f t="shared" si="12"/>
        <v>5096</v>
      </c>
      <c r="L50" s="27">
        <f t="shared" si="13"/>
        <v>61152</v>
      </c>
      <c r="M50" s="27">
        <f t="shared" si="14"/>
        <v>396.35225262011704</v>
      </c>
      <c r="N50" s="27">
        <f t="shared" si="15"/>
        <v>8000.72</v>
      </c>
      <c r="O50" s="27">
        <f t="shared" si="16"/>
        <v>51.856086384465314</v>
      </c>
      <c r="P50" s="27">
        <f t="shared" si="17"/>
        <v>7760.6984</v>
      </c>
      <c r="Q50" s="27">
        <f t="shared" si="18"/>
        <v>50.300403792931355</v>
      </c>
      <c r="R50" s="27">
        <f t="shared" si="8"/>
        <v>59317.439999999995</v>
      </c>
      <c r="S50" s="27">
        <f t="shared" si="19"/>
        <v>384.4616850415135</v>
      </c>
      <c r="T50" s="27">
        <v>0.97</v>
      </c>
      <c r="U50" s="28" t="str">
        <f t="shared" si="20"/>
        <v>-</v>
      </c>
    </row>
    <row r="51" spans="1:21" ht="12" customHeight="1">
      <c r="A51" s="26">
        <v>1952</v>
      </c>
      <c r="B51" s="47">
        <f>+'[1]Pop'!D173</f>
        <v>156.954</v>
      </c>
      <c r="C51" s="27">
        <v>5323</v>
      </c>
      <c r="D51" s="27">
        <v>8</v>
      </c>
      <c r="E51" s="27">
        <v>108</v>
      </c>
      <c r="F51" s="27">
        <f t="shared" si="21"/>
        <v>5439</v>
      </c>
      <c r="G51" s="27">
        <v>65</v>
      </c>
      <c r="H51" s="36" t="s">
        <v>14</v>
      </c>
      <c r="I51" s="27">
        <v>218</v>
      </c>
      <c r="J51" s="27">
        <v>54</v>
      </c>
      <c r="K51" s="27">
        <f t="shared" si="12"/>
        <v>5102</v>
      </c>
      <c r="L51" s="27">
        <f t="shared" si="13"/>
        <v>61224</v>
      </c>
      <c r="M51" s="27">
        <f t="shared" si="14"/>
        <v>390.07607324439005</v>
      </c>
      <c r="N51" s="27">
        <f t="shared" si="15"/>
        <v>8010.14</v>
      </c>
      <c r="O51" s="27">
        <f t="shared" si="16"/>
        <v>51.03495291614104</v>
      </c>
      <c r="P51" s="27">
        <f t="shared" si="17"/>
        <v>7769.8358</v>
      </c>
      <c r="Q51" s="27">
        <f t="shared" si="18"/>
        <v>49.5039043286568</v>
      </c>
      <c r="R51" s="27">
        <f t="shared" si="8"/>
        <v>59387.28</v>
      </c>
      <c r="S51" s="27">
        <f t="shared" si="19"/>
        <v>378.3737910470584</v>
      </c>
      <c r="T51" s="27">
        <v>0.97</v>
      </c>
      <c r="U51" s="28" t="str">
        <f t="shared" si="20"/>
        <v>-</v>
      </c>
    </row>
    <row r="52" spans="1:21" ht="12" customHeight="1">
      <c r="A52" s="26">
        <v>1953</v>
      </c>
      <c r="B52" s="47">
        <f>+'[1]Pop'!D174</f>
        <v>159.565</v>
      </c>
      <c r="C52" s="27">
        <v>5307</v>
      </c>
      <c r="D52" s="27">
        <v>7</v>
      </c>
      <c r="E52" s="27">
        <v>54</v>
      </c>
      <c r="F52" s="27">
        <f t="shared" si="21"/>
        <v>5368</v>
      </c>
      <c r="G52" s="27">
        <v>58</v>
      </c>
      <c r="H52" s="36" t="s">
        <v>14</v>
      </c>
      <c r="I52" s="27">
        <v>227</v>
      </c>
      <c r="J52" s="27">
        <v>38</v>
      </c>
      <c r="K52" s="27">
        <f t="shared" si="12"/>
        <v>5045</v>
      </c>
      <c r="L52" s="27">
        <f t="shared" si="13"/>
        <v>60540</v>
      </c>
      <c r="M52" s="27">
        <f t="shared" si="14"/>
        <v>379.4065114530129</v>
      </c>
      <c r="N52" s="27">
        <f t="shared" si="15"/>
        <v>7920.650000000001</v>
      </c>
      <c r="O52" s="27">
        <f t="shared" si="16"/>
        <v>49.639018581769186</v>
      </c>
      <c r="P52" s="27">
        <f t="shared" si="17"/>
        <v>7683.030500000001</v>
      </c>
      <c r="Q52" s="27">
        <f t="shared" si="18"/>
        <v>48.149848024316114</v>
      </c>
      <c r="R52" s="27">
        <f t="shared" si="8"/>
        <v>58723.799999999996</v>
      </c>
      <c r="S52" s="27">
        <f t="shared" si="19"/>
        <v>368.02431610942244</v>
      </c>
      <c r="T52" s="27">
        <v>0.97</v>
      </c>
      <c r="U52" s="28" t="str">
        <f t="shared" si="20"/>
        <v>-</v>
      </c>
    </row>
    <row r="53" spans="1:21" ht="12" customHeight="1">
      <c r="A53" s="26">
        <v>1954</v>
      </c>
      <c r="B53" s="47">
        <f>+'[1]Pop'!D175</f>
        <v>162.391</v>
      </c>
      <c r="C53" s="27">
        <v>5402</v>
      </c>
      <c r="D53" s="27">
        <v>4</v>
      </c>
      <c r="E53" s="27">
        <v>38</v>
      </c>
      <c r="F53" s="27">
        <f t="shared" si="21"/>
        <v>5444</v>
      </c>
      <c r="G53" s="27">
        <v>64</v>
      </c>
      <c r="H53" s="36" t="s">
        <v>14</v>
      </c>
      <c r="I53" s="27">
        <v>224</v>
      </c>
      <c r="J53" s="27">
        <v>69</v>
      </c>
      <c r="K53" s="27">
        <f t="shared" si="12"/>
        <v>5087</v>
      </c>
      <c r="L53" s="27">
        <f t="shared" si="13"/>
        <v>61044</v>
      </c>
      <c r="M53" s="27">
        <f t="shared" si="14"/>
        <v>375.9075318213448</v>
      </c>
      <c r="N53" s="27">
        <f t="shared" si="15"/>
        <v>7986.59</v>
      </c>
      <c r="O53" s="27">
        <f t="shared" si="16"/>
        <v>49.18123541329261</v>
      </c>
      <c r="P53" s="27">
        <f t="shared" si="17"/>
        <v>7746.9923</v>
      </c>
      <c r="Q53" s="27">
        <f t="shared" si="18"/>
        <v>47.70579835089383</v>
      </c>
      <c r="R53" s="27">
        <f t="shared" si="8"/>
        <v>59212.68</v>
      </c>
      <c r="S53" s="27">
        <f t="shared" si="19"/>
        <v>364.6303058667045</v>
      </c>
      <c r="T53" s="27">
        <v>0.97</v>
      </c>
      <c r="U53" s="28" t="str">
        <f t="shared" si="20"/>
        <v>-</v>
      </c>
    </row>
    <row r="54" spans="1:21" ht="12" customHeight="1">
      <c r="A54" s="26">
        <v>1955</v>
      </c>
      <c r="B54" s="47">
        <f>+'[1]Pop'!D176</f>
        <v>165.275</v>
      </c>
      <c r="C54" s="27">
        <v>5407</v>
      </c>
      <c r="D54" s="27">
        <v>2</v>
      </c>
      <c r="E54" s="27">
        <v>69</v>
      </c>
      <c r="F54" s="27">
        <f t="shared" si="21"/>
        <v>5478</v>
      </c>
      <c r="G54" s="27">
        <v>65</v>
      </c>
      <c r="H54" s="36" t="s">
        <v>14</v>
      </c>
      <c r="I54" s="27">
        <v>228</v>
      </c>
      <c r="J54" s="27">
        <v>73</v>
      </c>
      <c r="K54" s="27">
        <f t="shared" si="12"/>
        <v>5112</v>
      </c>
      <c r="L54" s="27">
        <f t="shared" si="13"/>
        <v>61344</v>
      </c>
      <c r="M54" s="27">
        <f t="shared" si="14"/>
        <v>371.16321282710635</v>
      </c>
      <c r="N54" s="27">
        <f t="shared" si="15"/>
        <v>8025.84</v>
      </c>
      <c r="O54" s="27">
        <f t="shared" si="16"/>
        <v>48.56052034487975</v>
      </c>
      <c r="P54" s="27">
        <f t="shared" si="17"/>
        <v>7785.0648</v>
      </c>
      <c r="Q54" s="27">
        <f t="shared" si="18"/>
        <v>47.10370473453335</v>
      </c>
      <c r="R54" s="27">
        <f t="shared" si="8"/>
        <v>59503.68</v>
      </c>
      <c r="S54" s="27">
        <f t="shared" si="19"/>
        <v>360.02831644229315</v>
      </c>
      <c r="T54" s="27">
        <v>0.97</v>
      </c>
      <c r="U54" s="28" t="str">
        <f t="shared" si="20"/>
        <v>-</v>
      </c>
    </row>
    <row r="55" spans="1:21" ht="12" customHeight="1">
      <c r="A55" s="22">
        <v>1956</v>
      </c>
      <c r="B55" s="46">
        <f>+'[1]Pop'!D177</f>
        <v>168.221</v>
      </c>
      <c r="C55" s="23">
        <v>5500</v>
      </c>
      <c r="D55" s="23">
        <v>2</v>
      </c>
      <c r="E55" s="23">
        <v>73</v>
      </c>
      <c r="F55" s="23">
        <f t="shared" si="21"/>
        <v>5575</v>
      </c>
      <c r="G55" s="23">
        <v>64</v>
      </c>
      <c r="H55" s="33" t="s">
        <v>14</v>
      </c>
      <c r="I55" s="23">
        <v>256</v>
      </c>
      <c r="J55" s="23">
        <v>88</v>
      </c>
      <c r="K55" s="23">
        <f t="shared" si="12"/>
        <v>5167</v>
      </c>
      <c r="L55" s="23">
        <f t="shared" si="13"/>
        <v>62004</v>
      </c>
      <c r="M55" s="23">
        <f t="shared" si="14"/>
        <v>368.5865617253494</v>
      </c>
      <c r="N55" s="23">
        <f t="shared" si="15"/>
        <v>8112.1900000000005</v>
      </c>
      <c r="O55" s="23">
        <f t="shared" si="16"/>
        <v>48.223408492399884</v>
      </c>
      <c r="P55" s="23">
        <f t="shared" si="17"/>
        <v>7868.8243</v>
      </c>
      <c r="Q55" s="23">
        <f t="shared" si="18"/>
        <v>46.776706237627884</v>
      </c>
      <c r="R55" s="23">
        <f t="shared" si="8"/>
        <v>60143.88</v>
      </c>
      <c r="S55" s="23">
        <f t="shared" si="19"/>
        <v>357.5289648735889</v>
      </c>
      <c r="T55" s="23">
        <v>0.97</v>
      </c>
      <c r="U55" s="24" t="str">
        <f t="shared" si="20"/>
        <v>-</v>
      </c>
    </row>
    <row r="56" spans="1:21" ht="12" customHeight="1">
      <c r="A56" s="22">
        <v>1957</v>
      </c>
      <c r="B56" s="46">
        <f>+'[1]Pop'!D178</f>
        <v>171.274</v>
      </c>
      <c r="C56" s="23">
        <v>5441</v>
      </c>
      <c r="D56" s="23">
        <v>1</v>
      </c>
      <c r="E56" s="23">
        <v>88</v>
      </c>
      <c r="F56" s="23">
        <f t="shared" si="21"/>
        <v>5530</v>
      </c>
      <c r="G56" s="23">
        <v>50</v>
      </c>
      <c r="H56" s="33" t="s">
        <v>14</v>
      </c>
      <c r="I56" s="23">
        <v>252</v>
      </c>
      <c r="J56" s="23">
        <v>68</v>
      </c>
      <c r="K56" s="23">
        <f t="shared" si="12"/>
        <v>5160</v>
      </c>
      <c r="L56" s="23">
        <f t="shared" si="13"/>
        <v>61920</v>
      </c>
      <c r="M56" s="23">
        <f t="shared" si="14"/>
        <v>361.52597592162266</v>
      </c>
      <c r="N56" s="23">
        <f t="shared" si="15"/>
        <v>8101.200000000001</v>
      </c>
      <c r="O56" s="23">
        <f t="shared" si="16"/>
        <v>47.299648516412304</v>
      </c>
      <c r="P56" s="23">
        <f t="shared" si="17"/>
        <v>7858.164000000001</v>
      </c>
      <c r="Q56" s="23">
        <f t="shared" si="18"/>
        <v>45.88065906091993</v>
      </c>
      <c r="R56" s="23">
        <f t="shared" si="8"/>
        <v>60062.4</v>
      </c>
      <c r="S56" s="23">
        <f t="shared" si="19"/>
        <v>350.680196643974</v>
      </c>
      <c r="T56" s="23">
        <v>0.97</v>
      </c>
      <c r="U56" s="24" t="str">
        <f t="shared" si="20"/>
        <v>-</v>
      </c>
    </row>
    <row r="57" spans="1:21" ht="12" customHeight="1">
      <c r="A57" s="22">
        <v>1958</v>
      </c>
      <c r="B57" s="46">
        <f>+'[1]Pop'!D179</f>
        <v>174.141</v>
      </c>
      <c r="C57" s="23">
        <v>5441</v>
      </c>
      <c r="D57" s="23">
        <v>2</v>
      </c>
      <c r="E57" s="23">
        <v>68</v>
      </c>
      <c r="F57" s="23">
        <f t="shared" si="21"/>
        <v>5511</v>
      </c>
      <c r="G57" s="23">
        <v>44</v>
      </c>
      <c r="H57" s="33" t="s">
        <v>14</v>
      </c>
      <c r="I57" s="23">
        <v>287</v>
      </c>
      <c r="J57" s="23">
        <v>45</v>
      </c>
      <c r="K57" s="23">
        <f t="shared" si="12"/>
        <v>5135</v>
      </c>
      <c r="L57" s="23">
        <f t="shared" si="13"/>
        <v>61620</v>
      </c>
      <c r="M57" s="23">
        <f t="shared" si="14"/>
        <v>353.851189553293</v>
      </c>
      <c r="N57" s="23">
        <f t="shared" si="15"/>
        <v>8061.950000000001</v>
      </c>
      <c r="O57" s="23">
        <f t="shared" si="16"/>
        <v>46.29553063322251</v>
      </c>
      <c r="P57" s="23">
        <f t="shared" si="17"/>
        <v>7820.0915</v>
      </c>
      <c r="Q57" s="23">
        <f t="shared" si="18"/>
        <v>44.90666471422583</v>
      </c>
      <c r="R57" s="23">
        <f t="shared" si="8"/>
        <v>59771.4</v>
      </c>
      <c r="S57" s="23">
        <f t="shared" si="19"/>
        <v>343.23565386669424</v>
      </c>
      <c r="T57" s="23">
        <v>0.97</v>
      </c>
      <c r="U57" s="24" t="str">
        <f t="shared" si="20"/>
        <v>-</v>
      </c>
    </row>
    <row r="58" spans="1:21" ht="12" customHeight="1">
      <c r="A58" s="22">
        <v>1959</v>
      </c>
      <c r="B58" s="46">
        <f>+'[1]Pop'!D180</f>
        <v>177.073</v>
      </c>
      <c r="C58" s="23">
        <v>5542</v>
      </c>
      <c r="D58" s="23">
        <v>1</v>
      </c>
      <c r="E58" s="23">
        <v>45</v>
      </c>
      <c r="F58" s="23">
        <f t="shared" si="21"/>
        <v>5588</v>
      </c>
      <c r="G58" s="23">
        <v>54</v>
      </c>
      <c r="H58" s="33" t="s">
        <v>14</v>
      </c>
      <c r="I58" s="23">
        <v>280</v>
      </c>
      <c r="J58" s="23">
        <v>65</v>
      </c>
      <c r="K58" s="23">
        <f t="shared" si="12"/>
        <v>5189</v>
      </c>
      <c r="L58" s="23">
        <f t="shared" si="13"/>
        <v>62268</v>
      </c>
      <c r="M58" s="23">
        <f t="shared" si="14"/>
        <v>351.6515787274175</v>
      </c>
      <c r="N58" s="23">
        <f t="shared" si="15"/>
        <v>8146.7300000000005</v>
      </c>
      <c r="O58" s="23">
        <f t="shared" si="16"/>
        <v>46.00774821683712</v>
      </c>
      <c r="P58" s="23">
        <f t="shared" si="17"/>
        <v>7902.328100000001</v>
      </c>
      <c r="Q58" s="23">
        <f t="shared" si="18"/>
        <v>44.62751577033201</v>
      </c>
      <c r="R58" s="23">
        <f t="shared" si="8"/>
        <v>60399.96</v>
      </c>
      <c r="S58" s="23">
        <f t="shared" si="19"/>
        <v>341.10203136559494</v>
      </c>
      <c r="T58" s="23">
        <v>0.97</v>
      </c>
      <c r="U58" s="24" t="str">
        <f t="shared" si="20"/>
        <v>-</v>
      </c>
    </row>
    <row r="59" spans="1:21" ht="12" customHeight="1">
      <c r="A59" s="22">
        <v>1960</v>
      </c>
      <c r="B59" s="46">
        <f>+'[1]Pop'!D181</f>
        <v>180.671</v>
      </c>
      <c r="C59" s="23">
        <v>5339</v>
      </c>
      <c r="D59" s="23">
        <v>2</v>
      </c>
      <c r="E59" s="23">
        <v>65</v>
      </c>
      <c r="F59" s="23">
        <f t="shared" si="21"/>
        <v>5406</v>
      </c>
      <c r="G59" s="23">
        <v>42</v>
      </c>
      <c r="H59" s="33" t="s">
        <v>14</v>
      </c>
      <c r="I59" s="23">
        <v>287</v>
      </c>
      <c r="J59" s="23">
        <v>51</v>
      </c>
      <c r="K59" s="23">
        <f t="shared" si="12"/>
        <v>5026</v>
      </c>
      <c r="L59" s="23">
        <f t="shared" si="13"/>
        <v>60312</v>
      </c>
      <c r="M59" s="23">
        <f t="shared" si="14"/>
        <v>333.82225149581285</v>
      </c>
      <c r="N59" s="23">
        <f t="shared" si="15"/>
        <v>7890.820000000001</v>
      </c>
      <c r="O59" s="23">
        <f t="shared" si="16"/>
        <v>43.67507790403552</v>
      </c>
      <c r="P59" s="23">
        <f t="shared" si="17"/>
        <v>7654.0954</v>
      </c>
      <c r="Q59" s="23">
        <f t="shared" si="18"/>
        <v>42.36482556691445</v>
      </c>
      <c r="R59" s="23">
        <f t="shared" si="8"/>
        <v>58502.64</v>
      </c>
      <c r="S59" s="23">
        <f t="shared" si="19"/>
        <v>323.80758395093847</v>
      </c>
      <c r="T59" s="23">
        <v>0.97</v>
      </c>
      <c r="U59" s="24" t="str">
        <f t="shared" si="20"/>
        <v>-</v>
      </c>
    </row>
    <row r="60" spans="1:21" ht="12" customHeight="1">
      <c r="A60" s="26">
        <v>1961</v>
      </c>
      <c r="B60" s="47">
        <f>+'[1]Pop'!D182</f>
        <v>183.691</v>
      </c>
      <c r="C60" s="27">
        <v>5358</v>
      </c>
      <c r="D60" s="27">
        <v>2</v>
      </c>
      <c r="E60" s="27">
        <v>51</v>
      </c>
      <c r="F60" s="27">
        <f t="shared" si="21"/>
        <v>5411</v>
      </c>
      <c r="G60" s="27">
        <v>40</v>
      </c>
      <c r="H60" s="36" t="s">
        <v>14</v>
      </c>
      <c r="I60" s="27">
        <v>302</v>
      </c>
      <c r="J60" s="27">
        <v>48</v>
      </c>
      <c r="K60" s="27">
        <f t="shared" si="12"/>
        <v>5021</v>
      </c>
      <c r="L60" s="27">
        <f t="shared" si="13"/>
        <v>60252</v>
      </c>
      <c r="M60" s="27">
        <f t="shared" si="14"/>
        <v>328.0073601864</v>
      </c>
      <c r="N60" s="27">
        <f t="shared" si="15"/>
        <v>7882.97</v>
      </c>
      <c r="O60" s="27">
        <f t="shared" si="16"/>
        <v>42.914296291054</v>
      </c>
      <c r="P60" s="27">
        <f t="shared" si="17"/>
        <v>7646.4809000000005</v>
      </c>
      <c r="Q60" s="27">
        <f t="shared" si="18"/>
        <v>41.62686740232238</v>
      </c>
      <c r="R60" s="27">
        <f t="shared" si="8"/>
        <v>58444.439999999995</v>
      </c>
      <c r="S60" s="27">
        <f t="shared" si="19"/>
        <v>318.16713938080795</v>
      </c>
      <c r="T60" s="27">
        <v>0.97</v>
      </c>
      <c r="U60" s="28" t="str">
        <f t="shared" si="20"/>
        <v>-</v>
      </c>
    </row>
    <row r="61" spans="1:21" ht="12" customHeight="1">
      <c r="A61" s="26">
        <v>1962</v>
      </c>
      <c r="B61" s="47">
        <f>+'[1]Pop'!D183</f>
        <v>186.538</v>
      </c>
      <c r="C61" s="27">
        <v>5403</v>
      </c>
      <c r="D61" s="27">
        <v>1</v>
      </c>
      <c r="E61" s="27">
        <v>48</v>
      </c>
      <c r="F61" s="27">
        <f t="shared" si="21"/>
        <v>5452</v>
      </c>
      <c r="G61" s="27">
        <v>32</v>
      </c>
      <c r="H61" s="36" t="s">
        <v>14</v>
      </c>
      <c r="I61" s="27">
        <v>305</v>
      </c>
      <c r="J61" s="27">
        <v>50</v>
      </c>
      <c r="K61" s="27">
        <f t="shared" si="12"/>
        <v>5065</v>
      </c>
      <c r="L61" s="27">
        <f t="shared" si="13"/>
        <v>60780</v>
      </c>
      <c r="M61" s="27">
        <f t="shared" si="14"/>
        <v>325.83173401666147</v>
      </c>
      <c r="N61" s="27">
        <f t="shared" si="15"/>
        <v>7952.05</v>
      </c>
      <c r="O61" s="27">
        <f t="shared" si="16"/>
        <v>42.629651867179874</v>
      </c>
      <c r="P61" s="27">
        <f t="shared" si="17"/>
        <v>7713.4885</v>
      </c>
      <c r="Q61" s="27">
        <f t="shared" si="18"/>
        <v>41.35076231116448</v>
      </c>
      <c r="R61" s="27">
        <f t="shared" si="8"/>
        <v>58956.6</v>
      </c>
      <c r="S61" s="27">
        <f t="shared" si="19"/>
        <v>316.0567819961616</v>
      </c>
      <c r="T61" s="27">
        <v>0.97</v>
      </c>
      <c r="U61" s="28" t="str">
        <f t="shared" si="20"/>
        <v>-</v>
      </c>
    </row>
    <row r="62" spans="1:21" ht="12" customHeight="1">
      <c r="A62" s="26">
        <v>1963</v>
      </c>
      <c r="B62" s="47">
        <f>+'[1]Pop'!D184</f>
        <v>189.242</v>
      </c>
      <c r="C62" s="27">
        <v>5345</v>
      </c>
      <c r="D62" s="27">
        <v>1</v>
      </c>
      <c r="E62" s="27">
        <v>50</v>
      </c>
      <c r="F62" s="27">
        <f t="shared" si="21"/>
        <v>5396</v>
      </c>
      <c r="G62" s="27">
        <v>42</v>
      </c>
      <c r="H62" s="36" t="s">
        <v>14</v>
      </c>
      <c r="I62" s="27">
        <v>313</v>
      </c>
      <c r="J62" s="27">
        <v>44</v>
      </c>
      <c r="K62" s="27">
        <f t="shared" si="12"/>
        <v>4997</v>
      </c>
      <c r="L62" s="27">
        <f t="shared" si="13"/>
        <v>59964</v>
      </c>
      <c r="M62" s="27">
        <f t="shared" si="14"/>
        <v>316.8641210724892</v>
      </c>
      <c r="N62" s="27">
        <f t="shared" si="15"/>
        <v>7845.29</v>
      </c>
      <c r="O62" s="27">
        <f t="shared" si="16"/>
        <v>41.45638917365067</v>
      </c>
      <c r="P62" s="27">
        <f t="shared" si="17"/>
        <v>7609.9313</v>
      </c>
      <c r="Q62" s="27">
        <f t="shared" si="18"/>
        <v>40.21269749844115</v>
      </c>
      <c r="R62" s="27">
        <f t="shared" si="8"/>
        <v>58165.08</v>
      </c>
      <c r="S62" s="27">
        <f t="shared" si="19"/>
        <v>307.35819744031454</v>
      </c>
      <c r="T62" s="27">
        <v>0.97</v>
      </c>
      <c r="U62" s="28" t="str">
        <f t="shared" si="20"/>
        <v>-</v>
      </c>
    </row>
    <row r="63" spans="1:21" ht="12" customHeight="1">
      <c r="A63" s="26">
        <v>1964</v>
      </c>
      <c r="B63" s="47">
        <f>+'[1]Pop'!D185</f>
        <v>191.889</v>
      </c>
      <c r="C63" s="27">
        <v>5435</v>
      </c>
      <c r="D63" s="27">
        <v>2</v>
      </c>
      <c r="E63" s="27">
        <v>44</v>
      </c>
      <c r="F63" s="27">
        <f t="shared" si="21"/>
        <v>5481</v>
      </c>
      <c r="G63" s="27">
        <v>31</v>
      </c>
      <c r="H63" s="36" t="s">
        <v>14</v>
      </c>
      <c r="I63" s="27">
        <v>320</v>
      </c>
      <c r="J63" s="27">
        <v>46</v>
      </c>
      <c r="K63" s="27">
        <f t="shared" si="12"/>
        <v>5084</v>
      </c>
      <c r="L63" s="27">
        <f t="shared" si="13"/>
        <v>61008</v>
      </c>
      <c r="M63" s="27">
        <f t="shared" si="14"/>
        <v>317.93380548129386</v>
      </c>
      <c r="N63" s="27">
        <f t="shared" si="15"/>
        <v>7981.88</v>
      </c>
      <c r="O63" s="27">
        <f t="shared" si="16"/>
        <v>41.59633955046928</v>
      </c>
      <c r="P63" s="27">
        <f t="shared" si="17"/>
        <v>7742.4236</v>
      </c>
      <c r="Q63" s="27">
        <f t="shared" si="18"/>
        <v>40.348449363955204</v>
      </c>
      <c r="R63" s="27">
        <f t="shared" si="8"/>
        <v>59177.759999999995</v>
      </c>
      <c r="S63" s="27">
        <f t="shared" si="19"/>
        <v>308.395791316855</v>
      </c>
      <c r="T63" s="27">
        <v>0.97</v>
      </c>
      <c r="U63" s="28" t="str">
        <f t="shared" si="20"/>
        <v>-</v>
      </c>
    </row>
    <row r="64" spans="1:21" ht="12" customHeight="1">
      <c r="A64" s="26">
        <v>1965</v>
      </c>
      <c r="B64" s="47">
        <f>+'[1]Pop'!D186</f>
        <v>194.303</v>
      </c>
      <c r="C64" s="27">
        <v>5463</v>
      </c>
      <c r="D64" s="27" t="s">
        <v>13</v>
      </c>
      <c r="E64" s="27">
        <v>46</v>
      </c>
      <c r="F64" s="27">
        <f>C64+E64</f>
        <v>5509</v>
      </c>
      <c r="G64" s="27">
        <v>39</v>
      </c>
      <c r="H64" s="36" t="s">
        <v>14</v>
      </c>
      <c r="I64" s="27">
        <v>336</v>
      </c>
      <c r="J64" s="27">
        <v>41</v>
      </c>
      <c r="K64" s="27">
        <f t="shared" si="12"/>
        <v>5093</v>
      </c>
      <c r="L64" s="27">
        <f t="shared" si="13"/>
        <v>61116</v>
      </c>
      <c r="M64" s="27">
        <f t="shared" si="14"/>
        <v>314.53966228004714</v>
      </c>
      <c r="N64" s="27">
        <f t="shared" si="15"/>
        <v>7996.01</v>
      </c>
      <c r="O64" s="27">
        <f t="shared" si="16"/>
        <v>41.1522724816395</v>
      </c>
      <c r="P64" s="27">
        <f t="shared" si="17"/>
        <v>7756.1297</v>
      </c>
      <c r="Q64" s="27">
        <f t="shared" si="18"/>
        <v>39.91770430719032</v>
      </c>
      <c r="R64" s="27">
        <f t="shared" si="8"/>
        <v>59282.52</v>
      </c>
      <c r="S64" s="27">
        <f t="shared" si="19"/>
        <v>305.1034724116457</v>
      </c>
      <c r="T64" s="27">
        <v>0.97</v>
      </c>
      <c r="U64" s="28" t="str">
        <f t="shared" si="20"/>
        <v>-</v>
      </c>
    </row>
    <row r="65" spans="1:21" ht="12" customHeight="1">
      <c r="A65" s="22">
        <v>1966</v>
      </c>
      <c r="B65" s="46">
        <f>+'[1]Pop'!D187</f>
        <v>196.56</v>
      </c>
      <c r="C65" s="23">
        <v>5517</v>
      </c>
      <c r="D65" s="23">
        <v>14</v>
      </c>
      <c r="E65" s="23">
        <v>41</v>
      </c>
      <c r="F65" s="23">
        <f t="shared" si="21"/>
        <v>5572</v>
      </c>
      <c r="G65" s="23">
        <v>22</v>
      </c>
      <c r="H65" s="23">
        <v>21</v>
      </c>
      <c r="I65" s="23">
        <v>365</v>
      </c>
      <c r="J65" s="23">
        <v>28</v>
      </c>
      <c r="K65" s="23">
        <f aca="true" t="shared" si="22" ref="K65:K108">F65-G65-H65-I65-J65</f>
        <v>5136</v>
      </c>
      <c r="L65" s="23">
        <f t="shared" si="13"/>
        <v>61632</v>
      </c>
      <c r="M65" s="23">
        <f t="shared" si="14"/>
        <v>313.5531135531136</v>
      </c>
      <c r="N65" s="23">
        <f t="shared" si="15"/>
        <v>8063.52</v>
      </c>
      <c r="O65" s="23">
        <f t="shared" si="16"/>
        <v>41.02319902319903</v>
      </c>
      <c r="P65" s="23">
        <f t="shared" si="17"/>
        <v>7878.05904</v>
      </c>
      <c r="Q65" s="23">
        <f t="shared" si="18"/>
        <v>40.07966544566545</v>
      </c>
      <c r="R65" s="23">
        <f t="shared" si="8"/>
        <v>60214.464</v>
      </c>
      <c r="S65" s="23">
        <f t="shared" si="19"/>
        <v>306.3413919413919</v>
      </c>
      <c r="T65" s="23">
        <v>0.977</v>
      </c>
      <c r="U65" s="24" t="str">
        <f t="shared" si="20"/>
        <v>-</v>
      </c>
    </row>
    <row r="66" spans="1:21" ht="12" customHeight="1">
      <c r="A66" s="22">
        <v>1967</v>
      </c>
      <c r="B66" s="46">
        <f>+'[1]Pop'!D188</f>
        <v>198.712</v>
      </c>
      <c r="C66" s="23">
        <v>5777</v>
      </c>
      <c r="D66" s="23">
        <v>4</v>
      </c>
      <c r="E66" s="23">
        <v>28</v>
      </c>
      <c r="F66" s="23">
        <f t="shared" si="21"/>
        <v>5809</v>
      </c>
      <c r="G66" s="23">
        <v>23</v>
      </c>
      <c r="H66" s="23">
        <v>32</v>
      </c>
      <c r="I66" s="23">
        <v>358</v>
      </c>
      <c r="J66" s="23">
        <v>71</v>
      </c>
      <c r="K66" s="23">
        <f t="shared" si="22"/>
        <v>5325</v>
      </c>
      <c r="L66" s="23">
        <f t="shared" si="13"/>
        <v>63900</v>
      </c>
      <c r="M66" s="23">
        <f t="shared" si="14"/>
        <v>321.570916703571</v>
      </c>
      <c r="N66" s="23">
        <f t="shared" si="15"/>
        <v>8360.25</v>
      </c>
      <c r="O66" s="23">
        <f t="shared" si="16"/>
        <v>42.07219493538388</v>
      </c>
      <c r="P66" s="23">
        <f t="shared" si="17"/>
        <v>8170.472325</v>
      </c>
      <c r="Q66" s="23">
        <f t="shared" si="18"/>
        <v>41.117156110350656</v>
      </c>
      <c r="R66" s="23">
        <f t="shared" si="8"/>
        <v>62449.469999999994</v>
      </c>
      <c r="S66" s="23">
        <f t="shared" si="19"/>
        <v>314.2712568943999</v>
      </c>
      <c r="T66" s="23">
        <v>0.9773</v>
      </c>
      <c r="U66" s="24" t="str">
        <f t="shared" si="20"/>
        <v>-</v>
      </c>
    </row>
    <row r="67" spans="1:21" ht="12" customHeight="1">
      <c r="A67" s="22">
        <v>1968</v>
      </c>
      <c r="B67" s="46">
        <f>+'[1]Pop'!D189</f>
        <v>200.706</v>
      </c>
      <c r="C67" s="23">
        <v>5680</v>
      </c>
      <c r="D67" s="23">
        <v>5</v>
      </c>
      <c r="E67" s="23">
        <v>71</v>
      </c>
      <c r="F67" s="23">
        <f t="shared" si="21"/>
        <v>5756</v>
      </c>
      <c r="G67" s="23">
        <v>22</v>
      </c>
      <c r="H67" s="23">
        <v>24</v>
      </c>
      <c r="I67" s="23">
        <v>361</v>
      </c>
      <c r="J67" s="23">
        <v>56</v>
      </c>
      <c r="K67" s="23">
        <f t="shared" si="22"/>
        <v>5293</v>
      </c>
      <c r="L67" s="23">
        <f t="shared" si="13"/>
        <v>63516</v>
      </c>
      <c r="M67" s="23">
        <f t="shared" si="14"/>
        <v>316.4628860123763</v>
      </c>
      <c r="N67" s="23">
        <f t="shared" si="15"/>
        <v>8310.01</v>
      </c>
      <c r="O67" s="23">
        <f t="shared" si="16"/>
        <v>41.403894253285905</v>
      </c>
      <c r="P67" s="23">
        <f t="shared" si="17"/>
        <v>8124.696777</v>
      </c>
      <c r="Q67" s="23">
        <f t="shared" si="18"/>
        <v>40.480587411437625</v>
      </c>
      <c r="R67" s="23">
        <f t="shared" si="8"/>
        <v>62099.5932</v>
      </c>
      <c r="S67" s="23">
        <f t="shared" si="19"/>
        <v>309.40576365430036</v>
      </c>
      <c r="T67" s="23">
        <v>0.9777</v>
      </c>
      <c r="U67" s="24" t="str">
        <f t="shared" si="20"/>
        <v>-</v>
      </c>
    </row>
    <row r="68" spans="1:21" ht="12" customHeight="1">
      <c r="A68" s="22">
        <v>1969</v>
      </c>
      <c r="B68" s="46">
        <f>+'[1]Pop'!D190</f>
        <v>202.677</v>
      </c>
      <c r="C68" s="23">
        <v>5629</v>
      </c>
      <c r="D68" s="23">
        <v>9</v>
      </c>
      <c r="E68" s="23">
        <v>56</v>
      </c>
      <c r="F68" s="23">
        <f t="shared" si="21"/>
        <v>5694</v>
      </c>
      <c r="G68" s="23">
        <v>18</v>
      </c>
      <c r="H68" s="23">
        <v>23</v>
      </c>
      <c r="I68" s="23">
        <v>389</v>
      </c>
      <c r="J68" s="23">
        <v>33.93</v>
      </c>
      <c r="K68" s="23">
        <f t="shared" si="22"/>
        <v>5230.07</v>
      </c>
      <c r="L68" s="23">
        <f t="shared" si="13"/>
        <v>62760.84</v>
      </c>
      <c r="M68" s="23">
        <f t="shared" si="14"/>
        <v>309.6594088130375</v>
      </c>
      <c r="N68" s="23">
        <f t="shared" si="15"/>
        <v>8211.2099</v>
      </c>
      <c r="O68" s="23">
        <f t="shared" si="16"/>
        <v>40.51377265303907</v>
      </c>
      <c r="P68" s="23">
        <f t="shared" si="17"/>
        <v>8030.5632822</v>
      </c>
      <c r="Q68" s="23">
        <f t="shared" si="18"/>
        <v>39.622469654672216</v>
      </c>
      <c r="R68" s="23">
        <f t="shared" si="8"/>
        <v>61380.10152</v>
      </c>
      <c r="S68" s="23">
        <f t="shared" si="19"/>
        <v>302.8469018191507</v>
      </c>
      <c r="T68" s="23">
        <v>0.978</v>
      </c>
      <c r="U68" s="24" t="str">
        <f t="shared" si="20"/>
        <v>-</v>
      </c>
    </row>
    <row r="69" spans="1:21" ht="12" customHeight="1">
      <c r="A69" s="22">
        <v>1970</v>
      </c>
      <c r="B69" s="46">
        <f>+'[1]Pop'!D191</f>
        <v>205.052</v>
      </c>
      <c r="C69" s="23">
        <v>5703.5</v>
      </c>
      <c r="D69" s="23">
        <v>27.094</v>
      </c>
      <c r="E69" s="23">
        <v>33.93</v>
      </c>
      <c r="F69" s="23">
        <f t="shared" si="21"/>
        <v>5764.524</v>
      </c>
      <c r="G69" s="23">
        <v>15.52</v>
      </c>
      <c r="H69" s="23">
        <v>29</v>
      </c>
      <c r="I69" s="23">
        <v>402.14</v>
      </c>
      <c r="J69" s="23">
        <v>39.427</v>
      </c>
      <c r="K69" s="23">
        <f t="shared" si="22"/>
        <v>5278.437</v>
      </c>
      <c r="L69" s="23">
        <f t="shared" si="13"/>
        <v>63341.244</v>
      </c>
      <c r="M69" s="23">
        <f t="shared" si="14"/>
        <v>308.9033220841543</v>
      </c>
      <c r="N69" s="23">
        <f t="shared" si="15"/>
        <v>8287.14609</v>
      </c>
      <c r="O69" s="23">
        <f t="shared" si="16"/>
        <v>40.414851306010185</v>
      </c>
      <c r="P69" s="23">
        <f t="shared" si="17"/>
        <v>8107.315019846999</v>
      </c>
      <c r="Q69" s="23">
        <f t="shared" si="18"/>
        <v>39.53784903266976</v>
      </c>
      <c r="R69" s="23">
        <f t="shared" si="8"/>
        <v>61966.7390052</v>
      </c>
      <c r="S69" s="23">
        <f t="shared" si="19"/>
        <v>302.2001199949281</v>
      </c>
      <c r="T69" s="23">
        <v>0.9783</v>
      </c>
      <c r="U69" s="24" t="str">
        <f t="shared" si="20"/>
        <v>-</v>
      </c>
    </row>
    <row r="70" spans="1:21" ht="12" customHeight="1">
      <c r="A70" s="26">
        <v>1971</v>
      </c>
      <c r="B70" s="47">
        <f>+'[1]Pop'!D192</f>
        <v>207.661</v>
      </c>
      <c r="C70" s="27">
        <v>5806.167</v>
      </c>
      <c r="D70" s="27">
        <v>9.819</v>
      </c>
      <c r="E70" s="27">
        <v>39.427</v>
      </c>
      <c r="F70" s="27">
        <f t="shared" si="21"/>
        <v>5855.4130000000005</v>
      </c>
      <c r="G70" s="27">
        <v>15.1</v>
      </c>
      <c r="H70" s="27">
        <v>30</v>
      </c>
      <c r="I70" s="27">
        <v>389.476</v>
      </c>
      <c r="J70" s="27">
        <v>57.899</v>
      </c>
      <c r="K70" s="27">
        <f t="shared" si="22"/>
        <v>5362.938</v>
      </c>
      <c r="L70" s="27">
        <f t="shared" si="13"/>
        <v>64355.256</v>
      </c>
      <c r="M70" s="27">
        <f t="shared" si="14"/>
        <v>309.9053553628269</v>
      </c>
      <c r="N70" s="27">
        <f t="shared" si="15"/>
        <v>8419.81266</v>
      </c>
      <c r="O70" s="27">
        <f t="shared" si="16"/>
        <v>40.545950659969854</v>
      </c>
      <c r="P70" s="27">
        <f t="shared" si="17"/>
        <v>8240.470650342</v>
      </c>
      <c r="Q70" s="27">
        <f t="shared" si="18"/>
        <v>39.6823219109125</v>
      </c>
      <c r="R70" s="27">
        <f t="shared" si="8"/>
        <v>62984.489047200004</v>
      </c>
      <c r="S70" s="27">
        <f t="shared" si="19"/>
        <v>303.3043712935987</v>
      </c>
      <c r="T70" s="27">
        <v>0.9787</v>
      </c>
      <c r="U70" s="28" t="str">
        <f t="shared" si="20"/>
        <v>-</v>
      </c>
    </row>
    <row r="71" spans="1:21" ht="12" customHeight="1">
      <c r="A71" s="26">
        <v>1972</v>
      </c>
      <c r="B71" s="47">
        <f>+'[1]Pop'!D193</f>
        <v>209.896</v>
      </c>
      <c r="C71" s="27">
        <v>5741.583</v>
      </c>
      <c r="D71" s="27">
        <v>1.055</v>
      </c>
      <c r="E71" s="27">
        <v>57.899</v>
      </c>
      <c r="F71" s="27">
        <f t="shared" si="21"/>
        <v>5800.537</v>
      </c>
      <c r="G71" s="27">
        <v>23.818</v>
      </c>
      <c r="H71" s="27">
        <v>32</v>
      </c>
      <c r="I71" s="27">
        <v>391.45</v>
      </c>
      <c r="J71" s="27">
        <v>52.968</v>
      </c>
      <c r="K71" s="27">
        <f t="shared" si="22"/>
        <v>5300.301</v>
      </c>
      <c r="L71" s="27">
        <f t="shared" si="13"/>
        <v>63603.61200000001</v>
      </c>
      <c r="M71" s="27">
        <f t="shared" si="14"/>
        <v>303.0244120897969</v>
      </c>
      <c r="N71" s="27">
        <f t="shared" si="15"/>
        <v>8321.472570000002</v>
      </c>
      <c r="O71" s="27">
        <f t="shared" si="16"/>
        <v>39.645693915081765</v>
      </c>
      <c r="P71" s="27">
        <f t="shared" si="17"/>
        <v>8146.7216460300015</v>
      </c>
      <c r="Q71" s="27">
        <f t="shared" si="18"/>
        <v>38.81313434286505</v>
      </c>
      <c r="R71" s="27">
        <f t="shared" si="8"/>
        <v>62267.93614800001</v>
      </c>
      <c r="S71" s="27">
        <f t="shared" si="19"/>
        <v>296.6608994359112</v>
      </c>
      <c r="T71" s="27">
        <v>0.979</v>
      </c>
      <c r="U71" s="28" t="str">
        <f t="shared" si="20"/>
        <v>-</v>
      </c>
    </row>
    <row r="72" spans="1:21" ht="12" customHeight="1">
      <c r="A72" s="26">
        <v>1973</v>
      </c>
      <c r="B72" s="47">
        <f>+'[1]Pop'!D194</f>
        <v>211.909</v>
      </c>
      <c r="C72" s="27">
        <v>5501.5</v>
      </c>
      <c r="D72" s="27">
        <v>13.135</v>
      </c>
      <c r="E72" s="27">
        <v>52.968</v>
      </c>
      <c r="F72" s="27">
        <f t="shared" si="21"/>
        <v>5567.603</v>
      </c>
      <c r="G72" s="27">
        <v>23.765</v>
      </c>
      <c r="H72" s="27">
        <v>25</v>
      </c>
      <c r="I72" s="27">
        <v>391.859</v>
      </c>
      <c r="J72" s="27">
        <v>33.823</v>
      </c>
      <c r="K72" s="27">
        <f t="shared" si="22"/>
        <v>5093.155999999999</v>
      </c>
      <c r="L72" s="27">
        <f aca="true" t="shared" si="23" ref="L72:L107">K72*12</f>
        <v>61117.87199999999</v>
      </c>
      <c r="M72" s="27">
        <f aca="true" t="shared" si="24" ref="M72:M107">IF(L72=0,0,IF($B72=0,0,L72/$B72))</f>
        <v>288.415650113964</v>
      </c>
      <c r="N72" s="27">
        <f aca="true" t="shared" si="25" ref="N72:N98">K72*1.57</f>
        <v>7996.2549199999985</v>
      </c>
      <c r="O72" s="27">
        <f aca="true" t="shared" si="26" ref="O72:O103">IF(N72=0,0,IF(B72=0,0,N72/B72))</f>
        <v>37.734380889910284</v>
      </c>
      <c r="P72" s="27">
        <f aca="true" t="shared" si="27" ref="P72:P98">IF(N72=0,0,IF(T72=0,0,N72*T72))</f>
        <v>7830.732443155998</v>
      </c>
      <c r="Q72" s="27">
        <f aca="true" t="shared" si="28" ref="Q72:Q103">IF(P72=0,0,IF(B72=0,0,P72/B72))</f>
        <v>36.95327920548914</v>
      </c>
      <c r="R72" s="27">
        <f aca="true" t="shared" si="29" ref="R72:R105">IF(L72=0,0,IF(T72=0,0,L72*T72))</f>
        <v>59852.73204959999</v>
      </c>
      <c r="S72" s="27">
        <f aca="true" t="shared" si="30" ref="S72:S103">IF(R72=0,0,IF(B72=0,0,R72/B72))</f>
        <v>282.44544615660493</v>
      </c>
      <c r="T72" s="27">
        <v>0.9793</v>
      </c>
      <c r="U72" s="28" t="str">
        <f aca="true" t="shared" si="31" ref="U72:U108">IF(J71=0,"-",IF(E72=J71,"-","*"))</f>
        <v>-</v>
      </c>
    </row>
    <row r="73" spans="1:21" ht="12" customHeight="1">
      <c r="A73" s="26">
        <v>1974</v>
      </c>
      <c r="B73" s="47">
        <f>+'[1]Pop'!D195</f>
        <v>213.854</v>
      </c>
      <c r="C73" s="27">
        <v>5460.917</v>
      </c>
      <c r="D73" s="27">
        <v>12.811</v>
      </c>
      <c r="E73" s="27">
        <v>33.823</v>
      </c>
      <c r="F73" s="27">
        <f t="shared" si="21"/>
        <v>5507.551</v>
      </c>
      <c r="G73" s="27">
        <v>33.379</v>
      </c>
      <c r="H73" s="27">
        <v>23</v>
      </c>
      <c r="I73" s="27">
        <v>365.642</v>
      </c>
      <c r="J73" s="27">
        <v>42.226</v>
      </c>
      <c r="K73" s="27">
        <f t="shared" si="22"/>
        <v>5043.304000000001</v>
      </c>
      <c r="L73" s="27">
        <f t="shared" si="23"/>
        <v>60519.648000000016</v>
      </c>
      <c r="M73" s="27">
        <f t="shared" si="24"/>
        <v>282.9951649256035</v>
      </c>
      <c r="N73" s="27">
        <f t="shared" si="25"/>
        <v>7917.987280000002</v>
      </c>
      <c r="O73" s="27">
        <f t="shared" si="26"/>
        <v>37.02520074443313</v>
      </c>
      <c r="P73" s="27">
        <f t="shared" si="27"/>
        <v>7757.252138216002</v>
      </c>
      <c r="Q73" s="27">
        <f t="shared" si="28"/>
        <v>36.273589169321134</v>
      </c>
      <c r="R73" s="27">
        <f t="shared" si="29"/>
        <v>59291.09914560002</v>
      </c>
      <c r="S73" s="27">
        <f t="shared" si="30"/>
        <v>277.25036307761377</v>
      </c>
      <c r="T73" s="27">
        <v>0.9797</v>
      </c>
      <c r="U73" s="28" t="str">
        <f t="shared" si="31"/>
        <v>-</v>
      </c>
    </row>
    <row r="74" spans="1:21" ht="12" customHeight="1">
      <c r="A74" s="26">
        <v>1975</v>
      </c>
      <c r="B74" s="47">
        <f>+'[1]Pop'!D196</f>
        <v>215.973</v>
      </c>
      <c r="C74" s="27">
        <v>5382.167</v>
      </c>
      <c r="D74" s="27">
        <v>4.977</v>
      </c>
      <c r="E74" s="27">
        <v>42.226</v>
      </c>
      <c r="F74" s="27">
        <f t="shared" si="21"/>
        <v>5429.37</v>
      </c>
      <c r="G74" s="27">
        <v>35.247</v>
      </c>
      <c r="H74" s="27">
        <v>27</v>
      </c>
      <c r="I74" s="27">
        <v>372.118</v>
      </c>
      <c r="J74" s="27">
        <v>28.196</v>
      </c>
      <c r="K74" s="27">
        <f t="shared" si="22"/>
        <v>4966.808999999999</v>
      </c>
      <c r="L74" s="27">
        <f t="shared" si="23"/>
        <v>59601.70799999999</v>
      </c>
      <c r="M74" s="27">
        <f t="shared" si="24"/>
        <v>275.9683293745051</v>
      </c>
      <c r="N74" s="27">
        <f t="shared" si="25"/>
        <v>7797.890129999999</v>
      </c>
      <c r="O74" s="27">
        <f t="shared" si="26"/>
        <v>36.10585642649775</v>
      </c>
      <c r="P74" s="27">
        <f t="shared" si="27"/>
        <v>7641.932327399999</v>
      </c>
      <c r="Q74" s="27">
        <f t="shared" si="28"/>
        <v>35.38373929796779</v>
      </c>
      <c r="R74" s="27">
        <f t="shared" si="29"/>
        <v>58409.67383999999</v>
      </c>
      <c r="S74" s="27">
        <f t="shared" si="30"/>
        <v>270.448962787015</v>
      </c>
      <c r="T74" s="27">
        <v>0.98</v>
      </c>
      <c r="U74" s="28" t="str">
        <f t="shared" si="31"/>
        <v>-</v>
      </c>
    </row>
    <row r="75" spans="1:21" ht="12" customHeight="1">
      <c r="A75" s="22">
        <v>1976</v>
      </c>
      <c r="B75" s="46">
        <f>+'[1]Pop'!D197</f>
        <v>218.035</v>
      </c>
      <c r="C75" s="23">
        <v>5376.833</v>
      </c>
      <c r="D75" s="23">
        <v>2.557</v>
      </c>
      <c r="E75" s="23">
        <v>28.196</v>
      </c>
      <c r="F75" s="23">
        <f t="shared" si="21"/>
        <v>5407.585999999999</v>
      </c>
      <c r="G75" s="23">
        <v>37.321</v>
      </c>
      <c r="H75" s="23">
        <v>28</v>
      </c>
      <c r="I75" s="23">
        <v>419.071</v>
      </c>
      <c r="J75" s="23">
        <v>20.652</v>
      </c>
      <c r="K75" s="23">
        <f t="shared" si="22"/>
        <v>4902.5419999999995</v>
      </c>
      <c r="L75" s="23">
        <f t="shared" si="23"/>
        <v>58830.50399999999</v>
      </c>
      <c r="M75" s="23">
        <f t="shared" si="24"/>
        <v>269.8213773018093</v>
      </c>
      <c r="N75" s="23">
        <f t="shared" si="25"/>
        <v>7696.99094</v>
      </c>
      <c r="O75" s="23">
        <f t="shared" si="26"/>
        <v>35.30163019698672</v>
      </c>
      <c r="P75" s="23">
        <f t="shared" si="27"/>
        <v>7545.360218481999</v>
      </c>
      <c r="Q75" s="23">
        <f t="shared" si="28"/>
        <v>34.60618808210608</v>
      </c>
      <c r="R75" s="23">
        <f t="shared" si="29"/>
        <v>57671.543071199994</v>
      </c>
      <c r="S75" s="23">
        <f t="shared" si="30"/>
        <v>264.50589616896366</v>
      </c>
      <c r="T75" s="23">
        <v>0.9803</v>
      </c>
      <c r="U75" s="24" t="str">
        <f t="shared" si="31"/>
        <v>-</v>
      </c>
    </row>
    <row r="76" spans="1:21" ht="12" customHeight="1">
      <c r="A76" s="22">
        <v>1977</v>
      </c>
      <c r="B76" s="46">
        <f>+'[1]Pop'!D198</f>
        <v>220.23899999999998</v>
      </c>
      <c r="C76" s="23">
        <v>5407.5</v>
      </c>
      <c r="D76" s="23">
        <v>14.189</v>
      </c>
      <c r="E76" s="23">
        <v>20.652</v>
      </c>
      <c r="F76" s="23">
        <f t="shared" si="21"/>
        <v>5442.341</v>
      </c>
      <c r="G76" s="23">
        <v>66.758</v>
      </c>
      <c r="H76" s="23">
        <v>24</v>
      </c>
      <c r="I76" s="23">
        <v>427.138</v>
      </c>
      <c r="J76" s="23">
        <v>23.694</v>
      </c>
      <c r="K76" s="23">
        <f t="shared" si="22"/>
        <v>4900.751</v>
      </c>
      <c r="L76" s="23">
        <f t="shared" si="23"/>
        <v>58809.012</v>
      </c>
      <c r="M76" s="23">
        <f t="shared" si="24"/>
        <v>267.0236061732936</v>
      </c>
      <c r="N76" s="23">
        <f t="shared" si="25"/>
        <v>7694.179070000001</v>
      </c>
      <c r="O76" s="23">
        <f t="shared" si="26"/>
        <v>34.93558847433925</v>
      </c>
      <c r="P76" s="23">
        <f t="shared" si="27"/>
        <v>7545.681413949002</v>
      </c>
      <c r="Q76" s="23">
        <f t="shared" si="28"/>
        <v>34.2613316167845</v>
      </c>
      <c r="R76" s="23">
        <f t="shared" si="29"/>
        <v>57673.998068400004</v>
      </c>
      <c r="S76" s="23">
        <f t="shared" si="30"/>
        <v>261.87005057414905</v>
      </c>
      <c r="T76" s="23">
        <v>0.9807</v>
      </c>
      <c r="U76" s="24" t="str">
        <f t="shared" si="31"/>
        <v>-</v>
      </c>
    </row>
    <row r="77" spans="1:21" ht="12" customHeight="1">
      <c r="A77" s="22">
        <v>1978</v>
      </c>
      <c r="B77" s="46">
        <f>+'[1]Pop'!D199</f>
        <v>222.585</v>
      </c>
      <c r="C77" s="23">
        <v>5608.333</v>
      </c>
      <c r="D77" s="23">
        <v>11.492</v>
      </c>
      <c r="E77" s="23">
        <v>23.694</v>
      </c>
      <c r="F77" s="23">
        <f t="shared" si="21"/>
        <v>5643.519</v>
      </c>
      <c r="G77" s="23">
        <v>96.725</v>
      </c>
      <c r="H77" s="23">
        <v>24</v>
      </c>
      <c r="I77" s="23">
        <v>465.672</v>
      </c>
      <c r="J77" s="23">
        <v>20.347</v>
      </c>
      <c r="K77" s="23">
        <f t="shared" si="22"/>
        <v>5036.775</v>
      </c>
      <c r="L77" s="23">
        <f t="shared" si="23"/>
        <v>60441.299999999996</v>
      </c>
      <c r="M77" s="23">
        <f t="shared" si="24"/>
        <v>271.54255677606307</v>
      </c>
      <c r="N77" s="23">
        <f t="shared" si="25"/>
        <v>7907.73675</v>
      </c>
      <c r="O77" s="23">
        <f t="shared" si="26"/>
        <v>35.526817844868255</v>
      </c>
      <c r="P77" s="23">
        <f t="shared" si="27"/>
        <v>7757.48975175</v>
      </c>
      <c r="Q77" s="23">
        <f t="shared" si="28"/>
        <v>34.85180830581576</v>
      </c>
      <c r="R77" s="23">
        <f t="shared" si="29"/>
        <v>59292.91529999999</v>
      </c>
      <c r="S77" s="23">
        <f t="shared" si="30"/>
        <v>266.3832481973178</v>
      </c>
      <c r="T77" s="23">
        <v>0.981</v>
      </c>
      <c r="U77" s="24" t="str">
        <f t="shared" si="31"/>
        <v>-</v>
      </c>
    </row>
    <row r="78" spans="1:21" ht="12" customHeight="1">
      <c r="A78" s="22">
        <v>1979</v>
      </c>
      <c r="B78" s="46">
        <f>+'[1]Pop'!D200</f>
        <v>225.055</v>
      </c>
      <c r="C78" s="23">
        <v>5777.083</v>
      </c>
      <c r="D78" s="23">
        <v>9.49</v>
      </c>
      <c r="E78" s="23">
        <v>20.347</v>
      </c>
      <c r="F78" s="23">
        <f t="shared" si="21"/>
        <v>5806.919999999999</v>
      </c>
      <c r="G78" s="23">
        <v>77.84</v>
      </c>
      <c r="H78" s="23">
        <v>26</v>
      </c>
      <c r="I78" s="23">
        <v>497.51</v>
      </c>
      <c r="J78" s="23">
        <v>18.877</v>
      </c>
      <c r="K78" s="23">
        <f t="shared" si="22"/>
        <v>5186.692999999998</v>
      </c>
      <c r="L78" s="23">
        <f t="shared" si="23"/>
        <v>62240.31599999998</v>
      </c>
      <c r="M78" s="23">
        <f t="shared" si="24"/>
        <v>276.55602408300183</v>
      </c>
      <c r="N78" s="23">
        <f t="shared" si="25"/>
        <v>8143.108009999998</v>
      </c>
      <c r="O78" s="23">
        <f t="shared" si="26"/>
        <v>36.18274648419274</v>
      </c>
      <c r="P78" s="23">
        <f t="shared" si="27"/>
        <v>7990.831890212998</v>
      </c>
      <c r="Q78" s="23">
        <f t="shared" si="28"/>
        <v>35.50612912493834</v>
      </c>
      <c r="R78" s="23">
        <f t="shared" si="29"/>
        <v>61076.42209079998</v>
      </c>
      <c r="S78" s="23">
        <f t="shared" si="30"/>
        <v>271.38442643264966</v>
      </c>
      <c r="T78" s="23">
        <v>0.9813</v>
      </c>
      <c r="U78" s="24" t="str">
        <f t="shared" si="31"/>
        <v>-</v>
      </c>
    </row>
    <row r="79" spans="1:21" ht="12" customHeight="1">
      <c r="A79" s="22">
        <v>1980</v>
      </c>
      <c r="B79" s="46">
        <f>+'[1]Pop'!D201</f>
        <v>227.726</v>
      </c>
      <c r="C79" s="23">
        <v>5806.333</v>
      </c>
      <c r="D79" s="23">
        <v>5.146</v>
      </c>
      <c r="E79" s="23">
        <v>18.877</v>
      </c>
      <c r="F79" s="23">
        <f aca="true" t="shared" si="32" ref="F79:F108">C79+D79+E79</f>
        <v>5830.356</v>
      </c>
      <c r="G79" s="23">
        <v>142.926</v>
      </c>
      <c r="H79" s="23">
        <v>24</v>
      </c>
      <c r="I79" s="23">
        <v>498.691</v>
      </c>
      <c r="J79" s="23">
        <v>19.368</v>
      </c>
      <c r="K79" s="23">
        <f t="shared" si="22"/>
        <v>5145.370999999999</v>
      </c>
      <c r="L79" s="23">
        <f t="shared" si="23"/>
        <v>61744.45199999999</v>
      </c>
      <c r="M79" s="23">
        <f t="shared" si="24"/>
        <v>271.1348374801296</v>
      </c>
      <c r="N79" s="23">
        <f t="shared" si="25"/>
        <v>8078.232469999999</v>
      </c>
      <c r="O79" s="23">
        <f t="shared" si="26"/>
        <v>35.47347457031695</v>
      </c>
      <c r="P79" s="23">
        <f t="shared" si="27"/>
        <v>7930.400815798999</v>
      </c>
      <c r="Q79" s="23">
        <f t="shared" si="28"/>
        <v>34.82430998568016</v>
      </c>
      <c r="R79" s="23">
        <f t="shared" si="29"/>
        <v>60614.52852839999</v>
      </c>
      <c r="S79" s="23">
        <f t="shared" si="30"/>
        <v>266.1730699542432</v>
      </c>
      <c r="T79" s="23">
        <v>0.9817</v>
      </c>
      <c r="U79" s="24" t="str">
        <f t="shared" si="31"/>
        <v>-</v>
      </c>
    </row>
    <row r="80" spans="1:21" ht="12" customHeight="1">
      <c r="A80" s="26">
        <v>1981</v>
      </c>
      <c r="B80" s="47">
        <f>+'[1]Pop'!D202</f>
        <v>229.966</v>
      </c>
      <c r="C80" s="27">
        <v>5824.667</v>
      </c>
      <c r="D80" s="27">
        <v>4.704</v>
      </c>
      <c r="E80" s="27">
        <v>19.368</v>
      </c>
      <c r="F80" s="27">
        <f t="shared" si="32"/>
        <v>5848.7390000000005</v>
      </c>
      <c r="G80" s="27">
        <v>234.204</v>
      </c>
      <c r="H80" s="27">
        <v>23</v>
      </c>
      <c r="I80" s="27">
        <v>506.713</v>
      </c>
      <c r="J80" s="27">
        <v>17.452</v>
      </c>
      <c r="K80" s="27">
        <f t="shared" si="22"/>
        <v>5067.370000000001</v>
      </c>
      <c r="L80" s="27">
        <f t="shared" si="23"/>
        <v>60808.44000000001</v>
      </c>
      <c r="M80" s="27">
        <f t="shared" si="24"/>
        <v>264.4236104467617</v>
      </c>
      <c r="N80" s="27">
        <f t="shared" si="25"/>
        <v>7955.770900000001</v>
      </c>
      <c r="O80" s="27">
        <f t="shared" si="26"/>
        <v>34.59542236678466</v>
      </c>
      <c r="P80" s="27">
        <f t="shared" si="27"/>
        <v>7812.567023800001</v>
      </c>
      <c r="Q80" s="27">
        <f t="shared" si="28"/>
        <v>33.97270476418254</v>
      </c>
      <c r="R80" s="27">
        <f t="shared" si="29"/>
        <v>59713.88808000001</v>
      </c>
      <c r="S80" s="27">
        <f t="shared" si="30"/>
        <v>259.66398545872005</v>
      </c>
      <c r="T80" s="27">
        <v>0.982</v>
      </c>
      <c r="U80" s="28" t="str">
        <f t="shared" si="31"/>
        <v>-</v>
      </c>
    </row>
    <row r="81" spans="1:21" ht="12" customHeight="1">
      <c r="A81" s="26">
        <v>1982</v>
      </c>
      <c r="B81" s="47">
        <f>+'[1]Pop'!D203</f>
        <v>232.188</v>
      </c>
      <c r="C81" s="27">
        <v>5801.917</v>
      </c>
      <c r="D81" s="27">
        <v>2.453</v>
      </c>
      <c r="E81" s="27">
        <v>17.452</v>
      </c>
      <c r="F81" s="27">
        <f t="shared" si="32"/>
        <v>5821.822000000001</v>
      </c>
      <c r="G81" s="27">
        <v>158.216</v>
      </c>
      <c r="H81" s="27">
        <v>27</v>
      </c>
      <c r="I81" s="27">
        <v>505.652</v>
      </c>
      <c r="J81" s="27">
        <v>20.326</v>
      </c>
      <c r="K81" s="27">
        <f t="shared" si="22"/>
        <v>5110.628000000001</v>
      </c>
      <c r="L81" s="27">
        <f t="shared" si="23"/>
        <v>61327.53600000001</v>
      </c>
      <c r="M81" s="27">
        <f t="shared" si="24"/>
        <v>264.12879218564274</v>
      </c>
      <c r="N81" s="27">
        <f t="shared" si="25"/>
        <v>8023.685960000002</v>
      </c>
      <c r="O81" s="27">
        <f t="shared" si="26"/>
        <v>34.55685031095492</v>
      </c>
      <c r="P81" s="27">
        <f t="shared" si="27"/>
        <v>7881.666718508001</v>
      </c>
      <c r="Q81" s="27">
        <f t="shared" si="28"/>
        <v>33.94519406045102</v>
      </c>
      <c r="R81" s="27">
        <f t="shared" si="29"/>
        <v>60242.0386128</v>
      </c>
      <c r="S81" s="27">
        <f t="shared" si="30"/>
        <v>259.4537125639568</v>
      </c>
      <c r="T81" s="27">
        <v>0.9823</v>
      </c>
      <c r="U81" s="28" t="str">
        <f t="shared" si="31"/>
        <v>-</v>
      </c>
    </row>
    <row r="82" spans="1:21" ht="12" customHeight="1">
      <c r="A82" s="26">
        <v>1983</v>
      </c>
      <c r="B82" s="47">
        <f>+'[1]Pop'!D204</f>
        <v>234.307</v>
      </c>
      <c r="C82" s="27">
        <v>5659.333</v>
      </c>
      <c r="D82" s="27">
        <v>23.423</v>
      </c>
      <c r="E82" s="27">
        <v>20.326</v>
      </c>
      <c r="F82" s="27">
        <f t="shared" si="32"/>
        <v>5703.081999999999</v>
      </c>
      <c r="G82" s="27">
        <v>85.803</v>
      </c>
      <c r="H82" s="27">
        <v>27</v>
      </c>
      <c r="I82" s="27">
        <v>499.966</v>
      </c>
      <c r="J82" s="27">
        <v>9.335</v>
      </c>
      <c r="K82" s="27">
        <f t="shared" si="22"/>
        <v>5080.977999999999</v>
      </c>
      <c r="L82" s="27">
        <f t="shared" si="23"/>
        <v>60971.73599999999</v>
      </c>
      <c r="M82" s="27">
        <f t="shared" si="24"/>
        <v>260.2215725522498</v>
      </c>
      <c r="N82" s="27">
        <f t="shared" si="25"/>
        <v>7977.135459999999</v>
      </c>
      <c r="O82" s="27">
        <f t="shared" si="26"/>
        <v>34.045655742252684</v>
      </c>
      <c r="P82" s="27">
        <f t="shared" si="27"/>
        <v>7839.131016541999</v>
      </c>
      <c r="Q82" s="27">
        <f t="shared" si="28"/>
        <v>33.45666589791171</v>
      </c>
      <c r="R82" s="27">
        <f t="shared" si="29"/>
        <v>59916.92496719999</v>
      </c>
      <c r="S82" s="27">
        <f t="shared" si="30"/>
        <v>255.7197393470959</v>
      </c>
      <c r="T82" s="27">
        <v>0.9827</v>
      </c>
      <c r="U82" s="28" t="str">
        <f t="shared" si="31"/>
        <v>-</v>
      </c>
    </row>
    <row r="83" spans="1:21" ht="12" customHeight="1">
      <c r="A83" s="26">
        <v>1984</v>
      </c>
      <c r="B83" s="47">
        <f>+'[1]Pop'!D205</f>
        <v>236.348</v>
      </c>
      <c r="C83" s="27">
        <v>5708.75</v>
      </c>
      <c r="D83" s="27">
        <v>32.043</v>
      </c>
      <c r="E83" s="27">
        <v>9.335</v>
      </c>
      <c r="F83" s="27">
        <f t="shared" si="32"/>
        <v>5750.128</v>
      </c>
      <c r="G83" s="27">
        <v>58.221</v>
      </c>
      <c r="H83" s="27">
        <v>28</v>
      </c>
      <c r="I83" s="27">
        <v>529.674</v>
      </c>
      <c r="J83" s="27">
        <v>11.099</v>
      </c>
      <c r="K83" s="27">
        <f t="shared" si="22"/>
        <v>5123.134</v>
      </c>
      <c r="L83" s="27">
        <f t="shared" si="23"/>
        <v>61477.608</v>
      </c>
      <c r="M83" s="27">
        <f t="shared" si="24"/>
        <v>260.1147799008242</v>
      </c>
      <c r="N83" s="27">
        <f t="shared" si="25"/>
        <v>8043.32038</v>
      </c>
      <c r="O83" s="27">
        <f t="shared" si="26"/>
        <v>34.031683703691165</v>
      </c>
      <c r="P83" s="27">
        <f t="shared" si="27"/>
        <v>7906.58393354</v>
      </c>
      <c r="Q83" s="27">
        <f t="shared" si="28"/>
        <v>33.45314508072841</v>
      </c>
      <c r="R83" s="27">
        <f t="shared" si="29"/>
        <v>60432.488664</v>
      </c>
      <c r="S83" s="27">
        <f t="shared" si="30"/>
        <v>255.69282864251016</v>
      </c>
      <c r="T83" s="27">
        <v>0.983</v>
      </c>
      <c r="U83" s="28" t="str">
        <f t="shared" si="31"/>
        <v>-</v>
      </c>
    </row>
    <row r="84" spans="1:21" ht="12" customHeight="1">
      <c r="A84" s="26">
        <v>1985</v>
      </c>
      <c r="B84" s="47">
        <f>+'[1]Pop'!D206</f>
        <v>238.466</v>
      </c>
      <c r="C84" s="27">
        <v>5710.083</v>
      </c>
      <c r="D84" s="27">
        <v>9</v>
      </c>
      <c r="E84" s="27">
        <v>11.099</v>
      </c>
      <c r="F84" s="27">
        <f t="shared" si="32"/>
        <v>5730.182</v>
      </c>
      <c r="G84" s="27">
        <v>70.635</v>
      </c>
      <c r="H84" s="27">
        <v>30</v>
      </c>
      <c r="I84" s="27">
        <v>548.086</v>
      </c>
      <c r="J84" s="27">
        <v>10.728</v>
      </c>
      <c r="K84" s="27">
        <f t="shared" si="22"/>
        <v>5070.732999999999</v>
      </c>
      <c r="L84" s="27">
        <f t="shared" si="23"/>
        <v>60848.79599999999</v>
      </c>
      <c r="M84" s="27">
        <f t="shared" si="24"/>
        <v>255.16759621916745</v>
      </c>
      <c r="N84" s="27">
        <f t="shared" si="25"/>
        <v>7961.050809999999</v>
      </c>
      <c r="O84" s="27">
        <f t="shared" si="26"/>
        <v>33.38442717200774</v>
      </c>
      <c r="P84" s="27">
        <f t="shared" si="27"/>
        <v>7828.101261472999</v>
      </c>
      <c r="Q84" s="27">
        <f t="shared" si="28"/>
        <v>32.826907238235215</v>
      </c>
      <c r="R84" s="27">
        <f t="shared" si="29"/>
        <v>59832.62110679998</v>
      </c>
      <c r="S84" s="27">
        <f t="shared" si="30"/>
        <v>250.90629736230733</v>
      </c>
      <c r="T84" s="27">
        <v>0.9833</v>
      </c>
      <c r="U84" s="28" t="str">
        <f t="shared" si="31"/>
        <v>-</v>
      </c>
    </row>
    <row r="85" spans="1:21" ht="12" customHeight="1">
      <c r="A85" s="22">
        <v>1986</v>
      </c>
      <c r="B85" s="46">
        <f>+'[1]Pop'!D207</f>
        <v>240.651</v>
      </c>
      <c r="C85" s="23">
        <v>5766.333</v>
      </c>
      <c r="D85" s="23">
        <v>13.669</v>
      </c>
      <c r="E85" s="23">
        <v>10.728</v>
      </c>
      <c r="F85" s="23">
        <f t="shared" si="32"/>
        <v>5790.73</v>
      </c>
      <c r="G85" s="23">
        <v>101.598</v>
      </c>
      <c r="H85" s="23">
        <v>28</v>
      </c>
      <c r="I85" s="23">
        <v>566.823</v>
      </c>
      <c r="J85" s="23">
        <v>10.412</v>
      </c>
      <c r="K85" s="23">
        <f t="shared" si="22"/>
        <v>5083.896999999999</v>
      </c>
      <c r="L85" s="23">
        <f t="shared" si="23"/>
        <v>61006.76399999999</v>
      </c>
      <c r="M85" s="23">
        <f t="shared" si="24"/>
        <v>253.50721168829543</v>
      </c>
      <c r="N85" s="23">
        <f t="shared" si="25"/>
        <v>7981.718289999999</v>
      </c>
      <c r="O85" s="23">
        <f t="shared" si="26"/>
        <v>33.16719352921866</v>
      </c>
      <c r="P85" s="23">
        <f t="shared" si="27"/>
        <v>7851.616281872999</v>
      </c>
      <c r="Q85" s="23">
        <f t="shared" si="28"/>
        <v>32.62656827469239</v>
      </c>
      <c r="R85" s="23">
        <f t="shared" si="29"/>
        <v>60012.35374679999</v>
      </c>
      <c r="S85" s="23">
        <f t="shared" si="30"/>
        <v>249.37504413777623</v>
      </c>
      <c r="T85" s="23">
        <v>0.9837</v>
      </c>
      <c r="U85" s="24" t="str">
        <f t="shared" si="31"/>
        <v>-</v>
      </c>
    </row>
    <row r="86" spans="1:21" ht="12" customHeight="1">
      <c r="A86" s="22">
        <v>1987</v>
      </c>
      <c r="B86" s="46">
        <f>+'[1]Pop'!D208</f>
        <v>242.804</v>
      </c>
      <c r="C86" s="23">
        <v>5868.583</v>
      </c>
      <c r="D86" s="23">
        <v>5.552</v>
      </c>
      <c r="E86" s="23">
        <v>10.412</v>
      </c>
      <c r="F86" s="23">
        <f t="shared" si="32"/>
        <v>5884.547</v>
      </c>
      <c r="G86" s="23">
        <v>111.229</v>
      </c>
      <c r="H86" s="23">
        <v>25</v>
      </c>
      <c r="I86" s="23">
        <v>599.054</v>
      </c>
      <c r="J86" s="23">
        <v>14.406</v>
      </c>
      <c r="K86" s="23">
        <f t="shared" si="22"/>
        <v>5134.857999999999</v>
      </c>
      <c r="L86" s="23">
        <f t="shared" si="23"/>
        <v>61618.29599999999</v>
      </c>
      <c r="M86" s="23">
        <f t="shared" si="24"/>
        <v>253.77792787598221</v>
      </c>
      <c r="N86" s="23">
        <f t="shared" si="25"/>
        <v>8061.727059999999</v>
      </c>
      <c r="O86" s="23">
        <f t="shared" si="26"/>
        <v>33.20261223044101</v>
      </c>
      <c r="P86" s="23">
        <f t="shared" si="27"/>
        <v>7932.739427039999</v>
      </c>
      <c r="Q86" s="23">
        <f t="shared" si="28"/>
        <v>32.67137043475395</v>
      </c>
      <c r="R86" s="23">
        <f t="shared" si="29"/>
        <v>60632.403263999986</v>
      </c>
      <c r="S86" s="23">
        <f t="shared" si="30"/>
        <v>249.7174810299665</v>
      </c>
      <c r="T86" s="23">
        <v>0.984</v>
      </c>
      <c r="U86" s="24" t="str">
        <f t="shared" si="31"/>
        <v>-</v>
      </c>
    </row>
    <row r="87" spans="1:21" ht="12" customHeight="1">
      <c r="A87" s="22">
        <v>1988</v>
      </c>
      <c r="B87" s="46">
        <f>+'[1]Pop'!D209</f>
        <v>245.021</v>
      </c>
      <c r="C87" s="23">
        <v>5803.417</v>
      </c>
      <c r="D87" s="23">
        <v>5.291</v>
      </c>
      <c r="E87" s="23">
        <v>14.406</v>
      </c>
      <c r="F87" s="23">
        <f t="shared" si="32"/>
        <v>5823.1140000000005</v>
      </c>
      <c r="G87" s="23">
        <v>141.838</v>
      </c>
      <c r="H87" s="23">
        <v>26</v>
      </c>
      <c r="I87" s="23">
        <v>605.886</v>
      </c>
      <c r="J87" s="23">
        <v>15.182</v>
      </c>
      <c r="K87" s="23">
        <f t="shared" si="22"/>
        <v>5034.208000000001</v>
      </c>
      <c r="L87" s="23">
        <f t="shared" si="23"/>
        <v>60410.496000000014</v>
      </c>
      <c r="M87" s="23">
        <f t="shared" si="24"/>
        <v>246.55232000522412</v>
      </c>
      <c r="N87" s="23">
        <f t="shared" si="25"/>
        <v>7903.706560000002</v>
      </c>
      <c r="O87" s="23">
        <f t="shared" si="26"/>
        <v>32.25726186735016</v>
      </c>
      <c r="P87" s="23">
        <f t="shared" si="27"/>
        <v>7779.618367008002</v>
      </c>
      <c r="Q87" s="23">
        <f t="shared" si="28"/>
        <v>31.75082285603276</v>
      </c>
      <c r="R87" s="23">
        <f t="shared" si="29"/>
        <v>59462.05121280001</v>
      </c>
      <c r="S87" s="23">
        <f t="shared" si="30"/>
        <v>242.6814485811421</v>
      </c>
      <c r="T87" s="23">
        <v>0.9843</v>
      </c>
      <c r="U87" s="24" t="str">
        <f t="shared" si="31"/>
        <v>-</v>
      </c>
    </row>
    <row r="88" spans="1:21" ht="12" customHeight="1">
      <c r="A88" s="22">
        <v>1989</v>
      </c>
      <c r="B88" s="46">
        <f>+'[1]Pop'!D210</f>
        <v>247.342</v>
      </c>
      <c r="C88" s="23">
        <v>5620.917</v>
      </c>
      <c r="D88" s="23">
        <v>25.157</v>
      </c>
      <c r="E88" s="23">
        <v>15.182</v>
      </c>
      <c r="F88" s="23">
        <f t="shared" si="32"/>
        <v>5661.256</v>
      </c>
      <c r="G88" s="23">
        <v>91.577</v>
      </c>
      <c r="H88" s="23">
        <v>32</v>
      </c>
      <c r="I88" s="23">
        <v>641.842</v>
      </c>
      <c r="J88" s="23">
        <v>10.655</v>
      </c>
      <c r="K88" s="23">
        <f t="shared" si="22"/>
        <v>4885.182000000001</v>
      </c>
      <c r="L88" s="23">
        <f t="shared" si="23"/>
        <v>58622.18400000001</v>
      </c>
      <c r="M88" s="23">
        <f t="shared" si="24"/>
        <v>237.0086115580856</v>
      </c>
      <c r="N88" s="23">
        <f t="shared" si="25"/>
        <v>7669.735740000001</v>
      </c>
      <c r="O88" s="23">
        <f t="shared" si="26"/>
        <v>31.00862667884953</v>
      </c>
      <c r="P88" s="23">
        <f t="shared" si="27"/>
        <v>7552.388783178001</v>
      </c>
      <c r="Q88" s="23">
        <f t="shared" si="28"/>
        <v>30.534194690663135</v>
      </c>
      <c r="R88" s="23">
        <f t="shared" si="29"/>
        <v>57725.26458480001</v>
      </c>
      <c r="S88" s="23">
        <f t="shared" si="30"/>
        <v>233.38237980124688</v>
      </c>
      <c r="T88" s="23">
        <v>0.9847</v>
      </c>
      <c r="U88" s="24" t="str">
        <f t="shared" si="31"/>
        <v>-</v>
      </c>
    </row>
    <row r="89" spans="1:21" ht="12" customHeight="1">
      <c r="A89" s="22">
        <v>1990</v>
      </c>
      <c r="B89" s="46">
        <f>+'[1]Pop'!D211</f>
        <v>250.132</v>
      </c>
      <c r="C89" s="23">
        <v>5687</v>
      </c>
      <c r="D89" s="23">
        <v>9.107</v>
      </c>
      <c r="E89" s="23">
        <v>10.654608959757</v>
      </c>
      <c r="F89" s="23">
        <f t="shared" si="32"/>
        <v>5706.761608959757</v>
      </c>
      <c r="G89" s="23">
        <v>100.784188</v>
      </c>
      <c r="H89" s="23">
        <v>36</v>
      </c>
      <c r="I89" s="23">
        <v>678.4855952380954</v>
      </c>
      <c r="J89" s="23">
        <v>11.649</v>
      </c>
      <c r="K89" s="23">
        <f t="shared" si="22"/>
        <v>4879.842825721661</v>
      </c>
      <c r="L89" s="23">
        <f t="shared" si="23"/>
        <v>58558.11390865993</v>
      </c>
      <c r="M89" s="23">
        <f t="shared" si="24"/>
        <v>234.1088461638652</v>
      </c>
      <c r="N89" s="23">
        <f t="shared" si="25"/>
        <v>7661.353236383008</v>
      </c>
      <c r="O89" s="23">
        <f t="shared" si="26"/>
        <v>30.62924070643903</v>
      </c>
      <c r="P89" s="23">
        <f t="shared" si="27"/>
        <v>7546.432937837263</v>
      </c>
      <c r="Q89" s="23">
        <f t="shared" si="28"/>
        <v>30.169802095842446</v>
      </c>
      <c r="R89" s="23">
        <f t="shared" si="29"/>
        <v>57679.74220003003</v>
      </c>
      <c r="S89" s="23">
        <f t="shared" si="30"/>
        <v>230.5972134714072</v>
      </c>
      <c r="T89" s="23">
        <v>0.985</v>
      </c>
      <c r="U89" s="24" t="str">
        <f t="shared" si="31"/>
        <v>*</v>
      </c>
    </row>
    <row r="90" spans="1:21" ht="12" customHeight="1">
      <c r="A90" s="26">
        <v>1991</v>
      </c>
      <c r="B90" s="47">
        <f>+'[1]Pop'!D212</f>
        <v>253.493</v>
      </c>
      <c r="C90" s="27">
        <v>5800.583333333333</v>
      </c>
      <c r="D90" s="27">
        <v>2.286</v>
      </c>
      <c r="E90" s="27">
        <v>11.649</v>
      </c>
      <c r="F90" s="27">
        <f t="shared" si="32"/>
        <v>5814.518333333333</v>
      </c>
      <c r="G90" s="27">
        <v>154.47483000000003</v>
      </c>
      <c r="H90" s="27">
        <v>19</v>
      </c>
      <c r="I90" s="27">
        <v>708.584</v>
      </c>
      <c r="J90" s="27">
        <v>12.978</v>
      </c>
      <c r="K90" s="27">
        <f t="shared" si="22"/>
        <v>4919.481503333333</v>
      </c>
      <c r="L90" s="27">
        <f t="shared" si="23"/>
        <v>59033.778040000005</v>
      </c>
      <c r="M90" s="27">
        <f t="shared" si="24"/>
        <v>232.8812947103076</v>
      </c>
      <c r="N90" s="27">
        <f t="shared" si="25"/>
        <v>7723.585960233334</v>
      </c>
      <c r="O90" s="27">
        <f t="shared" si="26"/>
        <v>30.46863605793191</v>
      </c>
      <c r="P90" s="27">
        <f t="shared" si="27"/>
        <v>7607.732170829834</v>
      </c>
      <c r="Q90" s="27">
        <f t="shared" si="28"/>
        <v>30.011606517062933</v>
      </c>
      <c r="R90" s="27">
        <f t="shared" si="29"/>
        <v>58148.271369400005</v>
      </c>
      <c r="S90" s="27">
        <f t="shared" si="30"/>
        <v>229.388075289653</v>
      </c>
      <c r="T90" s="27">
        <v>0.985</v>
      </c>
      <c r="U90" s="28" t="str">
        <f t="shared" si="31"/>
        <v>-</v>
      </c>
    </row>
    <row r="91" spans="1:21" ht="12" customHeight="1">
      <c r="A91" s="26">
        <v>1992</v>
      </c>
      <c r="B91" s="47">
        <f>+'[1]Pop'!D213</f>
        <v>256.894</v>
      </c>
      <c r="C91" s="27">
        <v>5905</v>
      </c>
      <c r="D91" s="27">
        <v>4.297</v>
      </c>
      <c r="E91" s="27">
        <v>12.978</v>
      </c>
      <c r="F91" s="27">
        <f t="shared" si="32"/>
        <v>5922.275</v>
      </c>
      <c r="G91" s="27">
        <v>157.039</v>
      </c>
      <c r="H91" s="27">
        <v>18</v>
      </c>
      <c r="I91" s="27">
        <v>732.013</v>
      </c>
      <c r="J91" s="27">
        <v>13.479</v>
      </c>
      <c r="K91" s="27">
        <f t="shared" si="22"/>
        <v>5001.744</v>
      </c>
      <c r="L91" s="27">
        <f t="shared" si="23"/>
        <v>60020.928</v>
      </c>
      <c r="M91" s="27">
        <f t="shared" si="24"/>
        <v>233.6408324055836</v>
      </c>
      <c r="N91" s="27">
        <f t="shared" si="25"/>
        <v>7852.73808</v>
      </c>
      <c r="O91" s="27">
        <f t="shared" si="26"/>
        <v>30.56800890639719</v>
      </c>
      <c r="P91" s="27">
        <f t="shared" si="27"/>
        <v>7734.9470088</v>
      </c>
      <c r="Q91" s="27">
        <f t="shared" si="28"/>
        <v>30.10948877280123</v>
      </c>
      <c r="R91" s="27">
        <f t="shared" si="29"/>
        <v>59120.61408</v>
      </c>
      <c r="S91" s="27">
        <f t="shared" si="30"/>
        <v>230.13621991949987</v>
      </c>
      <c r="T91" s="27">
        <v>0.985</v>
      </c>
      <c r="U91" s="28" t="str">
        <f t="shared" si="31"/>
        <v>-</v>
      </c>
    </row>
    <row r="92" spans="1:21" ht="12" customHeight="1">
      <c r="A92" s="26">
        <v>1993</v>
      </c>
      <c r="B92" s="47">
        <f>+'[1]Pop'!D214</f>
        <v>260.255</v>
      </c>
      <c r="C92" s="27">
        <v>6005.666666666667</v>
      </c>
      <c r="D92" s="27">
        <v>4.656</v>
      </c>
      <c r="E92" s="27">
        <v>13.479</v>
      </c>
      <c r="F92" s="27">
        <f t="shared" si="32"/>
        <v>6023.801666666667</v>
      </c>
      <c r="G92" s="27">
        <v>158.923106</v>
      </c>
      <c r="H92" s="27">
        <v>17</v>
      </c>
      <c r="I92" s="27">
        <v>769.613</v>
      </c>
      <c r="J92" s="27">
        <v>10.719</v>
      </c>
      <c r="K92" s="27">
        <f t="shared" si="22"/>
        <v>5067.546560666667</v>
      </c>
      <c r="L92" s="27">
        <f t="shared" si="23"/>
        <v>60810.558728</v>
      </c>
      <c r="M92" s="27">
        <f t="shared" si="24"/>
        <v>233.65760015369543</v>
      </c>
      <c r="N92" s="27">
        <f t="shared" si="25"/>
        <v>7956.048100246667</v>
      </c>
      <c r="O92" s="27">
        <f t="shared" si="26"/>
        <v>30.57020268677515</v>
      </c>
      <c r="P92" s="27">
        <f t="shared" si="27"/>
        <v>7836.707378742966</v>
      </c>
      <c r="Q92" s="27">
        <f t="shared" si="28"/>
        <v>30.111649646473523</v>
      </c>
      <c r="R92" s="27">
        <f t="shared" si="29"/>
        <v>59898.40034708</v>
      </c>
      <c r="S92" s="27">
        <f t="shared" si="30"/>
        <v>230.15273615139</v>
      </c>
      <c r="T92" s="27">
        <v>0.985</v>
      </c>
      <c r="U92" s="28" t="str">
        <f t="shared" si="31"/>
        <v>-</v>
      </c>
    </row>
    <row r="93" spans="1:21" ht="12" customHeight="1">
      <c r="A93" s="26">
        <v>1994</v>
      </c>
      <c r="B93" s="47">
        <f>+'[1]Pop'!D215</f>
        <v>263.436</v>
      </c>
      <c r="C93" s="27">
        <v>6178.666666666667</v>
      </c>
      <c r="D93" s="27">
        <v>3.673</v>
      </c>
      <c r="E93" s="27">
        <v>10.719</v>
      </c>
      <c r="F93" s="27">
        <f t="shared" si="32"/>
        <v>6193.058666666667</v>
      </c>
      <c r="G93" s="27">
        <v>187.61987100000002</v>
      </c>
      <c r="H93" s="27">
        <v>24</v>
      </c>
      <c r="I93" s="27">
        <v>805.373</v>
      </c>
      <c r="J93" s="27">
        <v>14.916</v>
      </c>
      <c r="K93" s="27">
        <f t="shared" si="22"/>
        <v>5161.149795666667</v>
      </c>
      <c r="L93" s="27">
        <f t="shared" si="23"/>
        <v>61933.797548</v>
      </c>
      <c r="M93" s="27">
        <f t="shared" si="24"/>
        <v>235.09997702667823</v>
      </c>
      <c r="N93" s="27">
        <f t="shared" si="25"/>
        <v>8103.005179196668</v>
      </c>
      <c r="O93" s="27">
        <f t="shared" si="26"/>
        <v>30.758913660990405</v>
      </c>
      <c r="P93" s="27">
        <f t="shared" si="27"/>
        <v>7981.460101508718</v>
      </c>
      <c r="Q93" s="27">
        <f t="shared" si="28"/>
        <v>30.29752995607555</v>
      </c>
      <c r="R93" s="27">
        <f t="shared" si="29"/>
        <v>61004.79058478</v>
      </c>
      <c r="S93" s="27">
        <f t="shared" si="30"/>
        <v>231.57347737127805</v>
      </c>
      <c r="T93" s="27">
        <v>0.985</v>
      </c>
      <c r="U93" s="28" t="str">
        <f t="shared" si="31"/>
        <v>-</v>
      </c>
    </row>
    <row r="94" spans="1:21" ht="12" customHeight="1">
      <c r="A94" s="26">
        <v>1995</v>
      </c>
      <c r="B94" s="47">
        <f>+'[1]Pop'!D216</f>
        <v>266.557</v>
      </c>
      <c r="C94" s="27">
        <v>6230.75</v>
      </c>
      <c r="D94" s="27">
        <v>4.116408000000001</v>
      </c>
      <c r="E94" s="27">
        <v>14.916</v>
      </c>
      <c r="F94" s="27">
        <f t="shared" si="32"/>
        <v>6249.782408</v>
      </c>
      <c r="G94" s="27">
        <v>208.90241899999998</v>
      </c>
      <c r="H94" s="27">
        <v>23</v>
      </c>
      <c r="I94" s="27">
        <v>847.196</v>
      </c>
      <c r="J94" s="27">
        <v>11.242</v>
      </c>
      <c r="K94" s="27">
        <f t="shared" si="22"/>
        <v>5159.441989</v>
      </c>
      <c r="L94" s="27">
        <f t="shared" si="23"/>
        <v>61913.303868</v>
      </c>
      <c r="M94" s="27">
        <f t="shared" si="24"/>
        <v>232.27041071140505</v>
      </c>
      <c r="N94" s="27">
        <f t="shared" si="25"/>
        <v>8100.32392273</v>
      </c>
      <c r="O94" s="27">
        <f t="shared" si="26"/>
        <v>30.388712068075495</v>
      </c>
      <c r="P94" s="27">
        <f t="shared" si="27"/>
        <v>7978.81906388905</v>
      </c>
      <c r="Q94" s="27">
        <f t="shared" si="28"/>
        <v>29.932881387054362</v>
      </c>
      <c r="R94" s="27">
        <f t="shared" si="29"/>
        <v>60984.60430998</v>
      </c>
      <c r="S94" s="27">
        <f t="shared" si="30"/>
        <v>228.786354550734</v>
      </c>
      <c r="T94" s="27">
        <v>0.985</v>
      </c>
      <c r="U94" s="28" t="str">
        <f t="shared" si="31"/>
        <v>-</v>
      </c>
    </row>
    <row r="95" spans="1:21" ht="12" customHeight="1">
      <c r="A95" s="22">
        <v>1996</v>
      </c>
      <c r="B95" s="46">
        <f>+'[1]Pop'!D217</f>
        <v>269.667</v>
      </c>
      <c r="C95" s="23">
        <v>6377.666666666667</v>
      </c>
      <c r="D95" s="23">
        <v>5.355</v>
      </c>
      <c r="E95" s="23">
        <v>11.242</v>
      </c>
      <c r="F95" s="23">
        <f t="shared" si="32"/>
        <v>6394.263666666667</v>
      </c>
      <c r="G95" s="23">
        <v>253.12964300000002</v>
      </c>
      <c r="H95" s="23">
        <v>23</v>
      </c>
      <c r="I95" s="23">
        <v>864.738</v>
      </c>
      <c r="J95" s="23">
        <v>8.543485193621867</v>
      </c>
      <c r="K95" s="23">
        <f t="shared" si="22"/>
        <v>5244.852538473045</v>
      </c>
      <c r="L95" s="23">
        <f t="shared" si="23"/>
        <v>62938.23046167653</v>
      </c>
      <c r="M95" s="23">
        <f t="shared" si="24"/>
        <v>233.39240790188097</v>
      </c>
      <c r="N95" s="23">
        <f t="shared" si="25"/>
        <v>8234.41848540268</v>
      </c>
      <c r="O95" s="23">
        <f t="shared" si="26"/>
        <v>30.5355067004961</v>
      </c>
      <c r="P95" s="23">
        <f t="shared" si="27"/>
        <v>8110.902208121641</v>
      </c>
      <c r="Q95" s="23">
        <f t="shared" si="28"/>
        <v>30.07747409998866</v>
      </c>
      <c r="R95" s="23">
        <f t="shared" si="29"/>
        <v>61994.15700475138</v>
      </c>
      <c r="S95" s="23">
        <f t="shared" si="30"/>
        <v>229.89152178335274</v>
      </c>
      <c r="T95" s="23">
        <v>0.985</v>
      </c>
      <c r="U95" s="24" t="str">
        <f t="shared" si="31"/>
        <v>-</v>
      </c>
    </row>
    <row r="96" spans="1:21" ht="12" customHeight="1">
      <c r="A96" s="22">
        <v>1997</v>
      </c>
      <c r="B96" s="46">
        <f>+'[1]Pop'!D218</f>
        <v>272.912</v>
      </c>
      <c r="C96" s="23">
        <v>6473.083333333333</v>
      </c>
      <c r="D96" s="23">
        <v>6.875785</v>
      </c>
      <c r="E96" s="23">
        <v>8.543485193621867</v>
      </c>
      <c r="F96" s="23">
        <f t="shared" si="32"/>
        <v>6488.502603526955</v>
      </c>
      <c r="G96" s="23">
        <v>227.75512600000002</v>
      </c>
      <c r="H96" s="23">
        <v>30</v>
      </c>
      <c r="I96" s="23">
        <v>894.705</v>
      </c>
      <c r="J96" s="23">
        <v>7.4</v>
      </c>
      <c r="K96" s="23">
        <f t="shared" si="22"/>
        <v>5328.642477526955</v>
      </c>
      <c r="L96" s="23">
        <f t="shared" si="23"/>
        <v>63943.70973032346</v>
      </c>
      <c r="M96" s="23">
        <f t="shared" si="24"/>
        <v>234.30156874862033</v>
      </c>
      <c r="N96" s="23">
        <f t="shared" si="25"/>
        <v>8365.96868971732</v>
      </c>
      <c r="O96" s="23">
        <f t="shared" si="26"/>
        <v>30.654455244611157</v>
      </c>
      <c r="P96" s="23">
        <f t="shared" si="27"/>
        <v>8240.47915937156</v>
      </c>
      <c r="Q96" s="23">
        <f t="shared" si="28"/>
        <v>30.19463841594199</v>
      </c>
      <c r="R96" s="23">
        <f t="shared" si="29"/>
        <v>62984.55408436861</v>
      </c>
      <c r="S96" s="23">
        <f t="shared" si="30"/>
        <v>230.787045217391</v>
      </c>
      <c r="T96" s="23">
        <v>0.985</v>
      </c>
      <c r="U96" s="24" t="str">
        <f t="shared" si="31"/>
        <v>-</v>
      </c>
    </row>
    <row r="97" spans="1:21" ht="12" customHeight="1">
      <c r="A97" s="22">
        <v>1998</v>
      </c>
      <c r="B97" s="46">
        <f>+'[1]Pop'!D219</f>
        <v>276.115</v>
      </c>
      <c r="C97" s="23">
        <v>6666.916666666667</v>
      </c>
      <c r="D97" s="23">
        <v>1.8279100000000001</v>
      </c>
      <c r="E97" s="23">
        <v>7.402429764616553</v>
      </c>
      <c r="F97" s="23">
        <f t="shared" si="32"/>
        <v>6676.147006431283</v>
      </c>
      <c r="G97" s="23">
        <v>116.38698162817198</v>
      </c>
      <c r="H97" s="23">
        <v>27</v>
      </c>
      <c r="I97" s="23">
        <v>921.6038015873016</v>
      </c>
      <c r="J97" s="23">
        <v>8.378132118451026</v>
      </c>
      <c r="K97" s="23">
        <f t="shared" si="22"/>
        <v>5602.778091097359</v>
      </c>
      <c r="L97" s="23">
        <f t="shared" si="23"/>
        <v>67233.3370931683</v>
      </c>
      <c r="M97" s="23">
        <f t="shared" si="24"/>
        <v>243.49759010980316</v>
      </c>
      <c r="N97" s="23">
        <f t="shared" si="25"/>
        <v>8796.361603022853</v>
      </c>
      <c r="O97" s="23">
        <f t="shared" si="26"/>
        <v>31.857601372699246</v>
      </c>
      <c r="P97" s="23">
        <f t="shared" si="27"/>
        <v>8664.41617897751</v>
      </c>
      <c r="Q97" s="23">
        <f t="shared" si="28"/>
        <v>31.37973735210876</v>
      </c>
      <c r="R97" s="23">
        <f t="shared" si="29"/>
        <v>66224.83703677078</v>
      </c>
      <c r="S97" s="23">
        <f t="shared" si="30"/>
        <v>239.84512625815614</v>
      </c>
      <c r="T97" s="23">
        <v>0.985</v>
      </c>
      <c r="U97" s="24" t="str">
        <f t="shared" si="31"/>
        <v>*</v>
      </c>
    </row>
    <row r="98" spans="1:21" ht="12" customHeight="1">
      <c r="A98" s="22">
        <v>1999</v>
      </c>
      <c r="B98" s="46">
        <f>+'[1]Pop'!D220</f>
        <v>279.295</v>
      </c>
      <c r="C98" s="23">
        <v>6932.5</v>
      </c>
      <c r="D98" s="23">
        <v>2.3211939999999998</v>
      </c>
      <c r="E98" s="23">
        <v>8.378132118451026</v>
      </c>
      <c r="F98" s="23">
        <f t="shared" si="32"/>
        <v>6943.199326118451</v>
      </c>
      <c r="G98" s="23">
        <v>77.002511189256</v>
      </c>
      <c r="H98" s="23">
        <v>25</v>
      </c>
      <c r="I98" s="23">
        <v>943.4065396825395</v>
      </c>
      <c r="J98" s="23">
        <v>7.646924829157176</v>
      </c>
      <c r="K98" s="23">
        <f t="shared" si="22"/>
        <v>5890.1433504174975</v>
      </c>
      <c r="L98" s="23">
        <f t="shared" si="23"/>
        <v>70681.72020500997</v>
      </c>
      <c r="M98" s="23">
        <f>IF(L98=0,0,IF($B98=0,0,L98/$B98))</f>
        <v>253.07191394407337</v>
      </c>
      <c r="N98" s="23">
        <f t="shared" si="25"/>
        <v>9247.52506015547</v>
      </c>
      <c r="O98" s="23">
        <f t="shared" si="26"/>
        <v>33.11024207434959</v>
      </c>
      <c r="P98" s="23">
        <f t="shared" si="27"/>
        <v>9108.812184253138</v>
      </c>
      <c r="Q98" s="23">
        <f t="shared" si="28"/>
        <v>32.61358844323435</v>
      </c>
      <c r="R98" s="23">
        <f t="shared" si="29"/>
        <v>69621.49440193482</v>
      </c>
      <c r="S98" s="23">
        <f t="shared" si="30"/>
        <v>249.27583523491225</v>
      </c>
      <c r="T98" s="23">
        <v>0.985</v>
      </c>
      <c r="U98" s="24" t="str">
        <f t="shared" si="31"/>
        <v>-</v>
      </c>
    </row>
    <row r="99" spans="1:21" ht="12" customHeight="1">
      <c r="A99" s="22">
        <v>2000</v>
      </c>
      <c r="B99" s="46">
        <f>+'[1]Pop'!D221</f>
        <v>282.385</v>
      </c>
      <c r="C99" s="23">
        <v>7062.333</v>
      </c>
      <c r="D99" s="23">
        <v>12.3737</v>
      </c>
      <c r="E99" s="23">
        <v>47.4</v>
      </c>
      <c r="F99" s="23">
        <f t="shared" si="32"/>
        <v>7122.106699999999</v>
      </c>
      <c r="G99" s="23">
        <v>183.0474</v>
      </c>
      <c r="H99" s="23">
        <v>48</v>
      </c>
      <c r="I99" s="23">
        <v>940.22</v>
      </c>
      <c r="J99" s="23">
        <v>63</v>
      </c>
      <c r="K99" s="23">
        <f t="shared" si="22"/>
        <v>5887.839299999999</v>
      </c>
      <c r="L99" s="23">
        <f>K99*12</f>
        <v>70654.07159999998</v>
      </c>
      <c r="M99" s="23">
        <f>IF(L99=0,0,IF($B99=0,0,L99/$B99))</f>
        <v>250.2047615843617</v>
      </c>
      <c r="N99" s="23">
        <f aca="true" t="shared" si="33" ref="N99:N104">K99*1.57</f>
        <v>9243.907700999998</v>
      </c>
      <c r="O99" s="23">
        <f t="shared" si="26"/>
        <v>32.73512297395399</v>
      </c>
      <c r="P99" s="23">
        <f aca="true" t="shared" si="34" ref="P99:P104">IF(N99=0,0,IF(T99=0,0,N99*T99))</f>
        <v>9105.249085484998</v>
      </c>
      <c r="Q99" s="23">
        <f t="shared" si="28"/>
        <v>32.24409612934468</v>
      </c>
      <c r="R99" s="23">
        <f t="shared" si="29"/>
        <v>69594.26052599998</v>
      </c>
      <c r="S99" s="23">
        <f t="shared" si="30"/>
        <v>246.45169016059629</v>
      </c>
      <c r="T99" s="23">
        <v>0.985</v>
      </c>
      <c r="U99" s="24" t="str">
        <f t="shared" si="31"/>
        <v>*</v>
      </c>
    </row>
    <row r="100" spans="1:21" ht="12" customHeight="1">
      <c r="A100" s="26">
        <v>2001</v>
      </c>
      <c r="B100" s="47">
        <f>+'[1]Pop'!D222</f>
        <v>285.309019</v>
      </c>
      <c r="C100" s="27">
        <v>7187</v>
      </c>
      <c r="D100" s="27">
        <v>14.2097</v>
      </c>
      <c r="E100" s="27">
        <v>63</v>
      </c>
      <c r="F100" s="27">
        <f t="shared" si="32"/>
        <v>7264.2097</v>
      </c>
      <c r="G100" s="27">
        <v>200.887</v>
      </c>
      <c r="H100" s="27">
        <v>40</v>
      </c>
      <c r="I100" s="27">
        <v>964.2</v>
      </c>
      <c r="J100" s="27">
        <v>96.3</v>
      </c>
      <c r="K100" s="27">
        <f t="shared" si="22"/>
        <v>5962.822700000001</v>
      </c>
      <c r="L100" s="27">
        <f t="shared" si="23"/>
        <v>71553.87240000001</v>
      </c>
      <c r="M100" s="27">
        <f t="shared" si="24"/>
        <v>250.79428842030407</v>
      </c>
      <c r="N100" s="27">
        <f t="shared" si="33"/>
        <v>9361.631639000001</v>
      </c>
      <c r="O100" s="27">
        <f t="shared" si="26"/>
        <v>32.812252734989784</v>
      </c>
      <c r="P100" s="27">
        <f t="shared" si="34"/>
        <v>9221.207164415</v>
      </c>
      <c r="Q100" s="27">
        <f t="shared" si="28"/>
        <v>32.320068943964934</v>
      </c>
      <c r="R100" s="27">
        <f t="shared" si="29"/>
        <v>70480.564314</v>
      </c>
      <c r="S100" s="27">
        <f t="shared" si="30"/>
        <v>247.0323740939995</v>
      </c>
      <c r="T100" s="27">
        <v>0.985</v>
      </c>
      <c r="U100" s="28" t="str">
        <f t="shared" si="31"/>
        <v>-</v>
      </c>
    </row>
    <row r="101" spans="1:21" ht="12" customHeight="1">
      <c r="A101" s="26">
        <v>2002</v>
      </c>
      <c r="B101" s="47">
        <f>+'[1]Pop'!D223</f>
        <v>288.104818</v>
      </c>
      <c r="C101" s="27">
        <v>7270</v>
      </c>
      <c r="D101" s="27">
        <v>31.6318</v>
      </c>
      <c r="E101" s="27">
        <v>96.3</v>
      </c>
      <c r="F101" s="27">
        <f t="shared" si="32"/>
        <v>7397.9318</v>
      </c>
      <c r="G101" s="27">
        <v>193.2357</v>
      </c>
      <c r="H101" s="27">
        <v>35</v>
      </c>
      <c r="I101" s="27">
        <v>961.3</v>
      </c>
      <c r="J101" s="27">
        <v>124</v>
      </c>
      <c r="K101" s="27">
        <f t="shared" si="22"/>
        <v>6084.3961</v>
      </c>
      <c r="L101" s="27">
        <f t="shared" si="23"/>
        <v>73012.7532</v>
      </c>
      <c r="M101" s="27">
        <f t="shared" si="24"/>
        <v>253.42427005160323</v>
      </c>
      <c r="N101" s="27">
        <f t="shared" si="33"/>
        <v>9552.501877</v>
      </c>
      <c r="O101" s="27">
        <f t="shared" si="26"/>
        <v>33.15634199841809</v>
      </c>
      <c r="P101" s="27">
        <f t="shared" si="34"/>
        <v>9409.214348845</v>
      </c>
      <c r="Q101" s="27">
        <f t="shared" si="28"/>
        <v>32.65899686844182</v>
      </c>
      <c r="R101" s="27">
        <f t="shared" si="29"/>
        <v>71917.561902</v>
      </c>
      <c r="S101" s="27">
        <f t="shared" si="30"/>
        <v>249.62290600082918</v>
      </c>
      <c r="T101" s="27">
        <v>0.985</v>
      </c>
      <c r="U101" s="28" t="str">
        <f t="shared" si="31"/>
        <v>-</v>
      </c>
    </row>
    <row r="102" spans="1:21" ht="12" customHeight="1">
      <c r="A102" s="26">
        <v>2003</v>
      </c>
      <c r="B102" s="47">
        <f>+'[1]Pop'!D224</f>
        <v>290.819634</v>
      </c>
      <c r="C102" s="27">
        <v>7299</v>
      </c>
      <c r="D102" s="27">
        <v>20.1741</v>
      </c>
      <c r="E102" s="27">
        <v>124</v>
      </c>
      <c r="F102" s="27">
        <f t="shared" si="32"/>
        <v>7443.1741</v>
      </c>
      <c r="G102" s="27">
        <v>158.7606</v>
      </c>
      <c r="H102" s="27">
        <v>32</v>
      </c>
      <c r="I102" s="27">
        <v>959.4</v>
      </c>
      <c r="J102" s="27">
        <v>59.5</v>
      </c>
      <c r="K102" s="27">
        <f t="shared" si="22"/>
        <v>6233.513500000001</v>
      </c>
      <c r="L102" s="27">
        <f t="shared" si="23"/>
        <v>74802.16200000001</v>
      </c>
      <c r="M102" s="27">
        <f t="shared" si="24"/>
        <v>257.2115265092453</v>
      </c>
      <c r="N102" s="27">
        <f t="shared" si="33"/>
        <v>9786.616195000002</v>
      </c>
      <c r="O102" s="27">
        <f t="shared" si="26"/>
        <v>33.651841384959596</v>
      </c>
      <c r="P102" s="27">
        <f t="shared" si="34"/>
        <v>9639.816952075002</v>
      </c>
      <c r="Q102" s="27">
        <f t="shared" si="28"/>
        <v>33.1470637641852</v>
      </c>
      <c r="R102" s="27">
        <f t="shared" si="29"/>
        <v>73680.12957</v>
      </c>
      <c r="S102" s="27">
        <f t="shared" si="30"/>
        <v>253.35335361160656</v>
      </c>
      <c r="T102" s="27">
        <v>0.985</v>
      </c>
      <c r="U102" s="28" t="str">
        <f t="shared" si="31"/>
        <v>-</v>
      </c>
    </row>
    <row r="103" spans="1:21" ht="12" customHeight="1">
      <c r="A103" s="26">
        <v>2004</v>
      </c>
      <c r="B103" s="47">
        <f>+'[1]Pop'!D225</f>
        <v>293.463185</v>
      </c>
      <c r="C103" s="27">
        <v>7450</v>
      </c>
      <c r="D103" s="27">
        <v>27.9927</v>
      </c>
      <c r="E103" s="27">
        <v>59.5</v>
      </c>
      <c r="F103" s="27">
        <f t="shared" si="32"/>
        <v>7537.4927</v>
      </c>
      <c r="G103" s="27">
        <v>178.632</v>
      </c>
      <c r="H103" s="27">
        <v>27</v>
      </c>
      <c r="I103" s="27">
        <v>988.1</v>
      </c>
      <c r="J103" s="27">
        <v>92.4</v>
      </c>
      <c r="K103" s="27">
        <f t="shared" si="22"/>
        <v>6251.3607</v>
      </c>
      <c r="L103" s="27">
        <f t="shared" si="23"/>
        <v>75016.3284</v>
      </c>
      <c r="M103" s="27">
        <f t="shared" si="24"/>
        <v>255.62432439353506</v>
      </c>
      <c r="N103" s="27">
        <f t="shared" si="33"/>
        <v>9814.636299</v>
      </c>
      <c r="O103" s="27">
        <f t="shared" si="26"/>
        <v>33.444182441487506</v>
      </c>
      <c r="P103" s="27">
        <f t="shared" si="34"/>
        <v>9667.416754515</v>
      </c>
      <c r="Q103" s="27">
        <f t="shared" si="28"/>
        <v>32.94251970486519</v>
      </c>
      <c r="R103" s="27">
        <f t="shared" si="29"/>
        <v>73891.083474</v>
      </c>
      <c r="S103" s="27">
        <f t="shared" si="30"/>
        <v>251.78995952763205</v>
      </c>
      <c r="T103" s="27">
        <v>0.985</v>
      </c>
      <c r="U103" s="28" t="str">
        <f t="shared" si="31"/>
        <v>-</v>
      </c>
    </row>
    <row r="104" spans="1:21" ht="12" customHeight="1">
      <c r="A104" s="26">
        <v>2005</v>
      </c>
      <c r="B104" s="47">
        <f>+'[1]Pop'!D226</f>
        <v>296.186216</v>
      </c>
      <c r="C104" s="27">
        <v>7538</v>
      </c>
      <c r="D104" s="27">
        <v>13.5072</v>
      </c>
      <c r="E104" s="27">
        <v>92.4</v>
      </c>
      <c r="F104" s="27">
        <f t="shared" si="32"/>
        <v>7643.9072</v>
      </c>
      <c r="G104" s="27">
        <v>226.5898</v>
      </c>
      <c r="H104" s="27">
        <v>31</v>
      </c>
      <c r="I104" s="27">
        <v>996.7</v>
      </c>
      <c r="J104" s="27">
        <v>109</v>
      </c>
      <c r="K104" s="27">
        <f t="shared" si="22"/>
        <v>6280.6174</v>
      </c>
      <c r="L104" s="27">
        <f t="shared" si="23"/>
        <v>75367.4088</v>
      </c>
      <c r="M104" s="27">
        <f t="shared" si="24"/>
        <v>254.4595417634155</v>
      </c>
      <c r="N104" s="27">
        <f t="shared" si="33"/>
        <v>9860.569318</v>
      </c>
      <c r="O104" s="27">
        <f aca="true" t="shared" si="35" ref="O104:O109">IF(N104=0,0,IF(B104=0,0,N104/B104))</f>
        <v>33.29179004738019</v>
      </c>
      <c r="P104" s="27">
        <f t="shared" si="34"/>
        <v>9712.66077823</v>
      </c>
      <c r="Q104" s="27">
        <f aca="true" t="shared" si="36" ref="Q104:Q109">IF(P104=0,0,IF(B104=0,0,P104/B104))</f>
        <v>32.792413196669486</v>
      </c>
      <c r="R104" s="27">
        <f t="shared" si="29"/>
        <v>74236.897668</v>
      </c>
      <c r="S104" s="27">
        <f aca="true" t="shared" si="37" ref="S104:S109">IF(R104=0,0,IF(B104=0,0,R104/B104))</f>
        <v>250.64264863696428</v>
      </c>
      <c r="T104" s="27">
        <v>0.985</v>
      </c>
      <c r="U104" s="28" t="str">
        <f t="shared" si="31"/>
        <v>-</v>
      </c>
    </row>
    <row r="105" spans="1:21" ht="12" customHeight="1">
      <c r="A105" s="22">
        <v>2006</v>
      </c>
      <c r="B105" s="46">
        <f>+'[1]Pop'!D227</f>
        <v>298.995825</v>
      </c>
      <c r="C105" s="23">
        <v>7650</v>
      </c>
      <c r="D105" s="23">
        <v>13.5966</v>
      </c>
      <c r="E105" s="23">
        <v>109</v>
      </c>
      <c r="F105" s="23">
        <f t="shared" si="32"/>
        <v>7772.5966</v>
      </c>
      <c r="G105" s="23">
        <v>224.6771</v>
      </c>
      <c r="H105" s="23">
        <v>34</v>
      </c>
      <c r="I105" s="23">
        <v>992.2</v>
      </c>
      <c r="J105" s="23">
        <v>93.3</v>
      </c>
      <c r="K105" s="23">
        <f t="shared" si="22"/>
        <v>6428.4195</v>
      </c>
      <c r="L105" s="23">
        <f t="shared" si="23"/>
        <v>77141.034</v>
      </c>
      <c r="M105" s="23">
        <f t="shared" si="24"/>
        <v>258.00037174432117</v>
      </c>
      <c r="N105" s="23">
        <f aca="true" t="shared" si="38" ref="N105:N111">K105*1.57</f>
        <v>10092.618615000001</v>
      </c>
      <c r="O105" s="23">
        <f t="shared" si="35"/>
        <v>33.755048636548686</v>
      </c>
      <c r="P105" s="23">
        <f>IF(N105=0,0,IF(T105=0,0,N105*T105))</f>
        <v>9941.229335775</v>
      </c>
      <c r="Q105" s="23">
        <f t="shared" si="36"/>
        <v>33.248722907000456</v>
      </c>
      <c r="R105" s="23">
        <f t="shared" si="29"/>
        <v>75983.91849</v>
      </c>
      <c r="S105" s="23">
        <f t="shared" si="37"/>
        <v>254.1303661681563</v>
      </c>
      <c r="T105" s="23">
        <v>0.985</v>
      </c>
      <c r="U105" s="24" t="str">
        <f t="shared" si="31"/>
        <v>-</v>
      </c>
    </row>
    <row r="106" spans="1:21" ht="12" customHeight="1">
      <c r="A106" s="22">
        <v>2007</v>
      </c>
      <c r="B106" s="46">
        <f>+'[1]Pop'!D228</f>
        <v>302.003917</v>
      </c>
      <c r="C106" s="23">
        <v>7588</v>
      </c>
      <c r="D106" s="23">
        <v>29.0459</v>
      </c>
      <c r="E106" s="23">
        <v>93.3</v>
      </c>
      <c r="F106" s="23">
        <f t="shared" si="32"/>
        <v>7710.3459</v>
      </c>
      <c r="G106" s="23">
        <v>269.3812</v>
      </c>
      <c r="H106" s="23">
        <v>41.65289606942707</v>
      </c>
      <c r="I106" s="23">
        <v>1016.3</v>
      </c>
      <c r="J106" s="23">
        <v>49.4</v>
      </c>
      <c r="K106" s="23">
        <f t="shared" si="22"/>
        <v>6333.611803930574</v>
      </c>
      <c r="L106" s="23">
        <f t="shared" si="23"/>
        <v>76003.34164716689</v>
      </c>
      <c r="M106" s="23">
        <f t="shared" si="24"/>
        <v>251.66343007122947</v>
      </c>
      <c r="N106" s="23">
        <f t="shared" si="38"/>
        <v>9943.770532171002</v>
      </c>
      <c r="O106" s="23">
        <f t="shared" si="35"/>
        <v>32.92596543431919</v>
      </c>
      <c r="P106" s="23">
        <f>IF(N106=0,0,IF(T106=0,0,N106*T106))</f>
        <v>9794.613974188436</v>
      </c>
      <c r="Q106" s="23">
        <f t="shared" si="36"/>
        <v>32.432075952804404</v>
      </c>
      <c r="R106" s="23">
        <f aca="true" t="shared" si="39" ref="R106:R111">IF(L106=0,0,IF(T106=0,0,L106*T106))</f>
        <v>74863.29152245939</v>
      </c>
      <c r="S106" s="23">
        <f t="shared" si="37"/>
        <v>247.88847862016104</v>
      </c>
      <c r="T106" s="23">
        <v>0.985</v>
      </c>
      <c r="U106" s="24" t="str">
        <f t="shared" si="31"/>
        <v>-</v>
      </c>
    </row>
    <row r="107" spans="1:21" ht="12" customHeight="1">
      <c r="A107" s="22">
        <v>2008</v>
      </c>
      <c r="B107" s="46">
        <f>+'[1]Pop'!D229</f>
        <v>304.797761</v>
      </c>
      <c r="C107" s="35">
        <v>7519.4167</v>
      </c>
      <c r="D107" s="35">
        <v>28.3207</v>
      </c>
      <c r="E107" s="35">
        <v>49.4</v>
      </c>
      <c r="F107" s="23">
        <f t="shared" si="32"/>
        <v>7597.1374</v>
      </c>
      <c r="G107" s="35">
        <v>232.9266</v>
      </c>
      <c r="H107" s="35">
        <v>42.57088064039955</v>
      </c>
      <c r="I107" s="35">
        <v>996.3</v>
      </c>
      <c r="J107" s="35">
        <v>91.1</v>
      </c>
      <c r="K107" s="23">
        <f t="shared" si="22"/>
        <v>6234.239919359599</v>
      </c>
      <c r="L107" s="23">
        <f t="shared" si="23"/>
        <v>74810.87903231519</v>
      </c>
      <c r="M107" s="23">
        <f t="shared" si="24"/>
        <v>245.44431949523144</v>
      </c>
      <c r="N107" s="23">
        <f t="shared" si="38"/>
        <v>9787.756673394571</v>
      </c>
      <c r="O107" s="23">
        <f t="shared" si="35"/>
        <v>32.11229846729278</v>
      </c>
      <c r="P107" s="23">
        <f>IF(N107=0,0,IF(T107=0,0,N107*T107))</f>
        <v>9640.940323293653</v>
      </c>
      <c r="Q107" s="23">
        <f t="shared" si="36"/>
        <v>31.630613990283393</v>
      </c>
      <c r="R107" s="23">
        <f t="shared" si="39"/>
        <v>73688.71584683047</v>
      </c>
      <c r="S107" s="23">
        <f t="shared" si="37"/>
        <v>241.762654702803</v>
      </c>
      <c r="T107" s="23">
        <v>0.985</v>
      </c>
      <c r="U107" s="24" t="str">
        <f t="shared" si="31"/>
        <v>-</v>
      </c>
    </row>
    <row r="108" spans="1:21" ht="12" customHeight="1">
      <c r="A108" s="22">
        <v>2009</v>
      </c>
      <c r="B108" s="46">
        <f>+'[1]Pop'!D230</f>
        <v>307.439406</v>
      </c>
      <c r="C108" s="35">
        <v>7568.9167</v>
      </c>
      <c r="D108" s="35">
        <v>19.8764</v>
      </c>
      <c r="E108" s="35">
        <v>91.1</v>
      </c>
      <c r="F108" s="23">
        <f t="shared" si="32"/>
        <v>7679.8931</v>
      </c>
      <c r="G108" s="35">
        <v>274.0395</v>
      </c>
      <c r="H108" s="35">
        <v>40.76641496207289</v>
      </c>
      <c r="I108" s="35">
        <v>955.3</v>
      </c>
      <c r="J108" s="35">
        <v>93.1</v>
      </c>
      <c r="K108" s="23">
        <f t="shared" si="22"/>
        <v>6316.687185037927</v>
      </c>
      <c r="L108" s="23">
        <f aca="true" t="shared" si="40" ref="L108:L113">K108*12</f>
        <v>75800.24622045513</v>
      </c>
      <c r="M108" s="23">
        <f aca="true" t="shared" si="41" ref="M108:M113">IF(L108=0,0,IF($B108=0,0,L108/$B108))</f>
        <v>246.55345001692828</v>
      </c>
      <c r="N108" s="23">
        <f t="shared" si="38"/>
        <v>9917.198880509544</v>
      </c>
      <c r="O108" s="23">
        <f t="shared" si="35"/>
        <v>32.25740971054811</v>
      </c>
      <c r="P108" s="23">
        <f>IF(N108=0,0,IF(T108=0,0,N108*T108))</f>
        <v>9768.440897301902</v>
      </c>
      <c r="Q108" s="23">
        <f t="shared" si="36"/>
        <v>31.773548564889893</v>
      </c>
      <c r="R108" s="23">
        <f t="shared" si="39"/>
        <v>74663.2425271483</v>
      </c>
      <c r="S108" s="23">
        <f t="shared" si="37"/>
        <v>242.85514826667435</v>
      </c>
      <c r="T108" s="23">
        <v>0.985</v>
      </c>
      <c r="U108" s="24" t="str">
        <f t="shared" si="31"/>
        <v>-</v>
      </c>
    </row>
    <row r="109" spans="1:21" ht="12" customHeight="1">
      <c r="A109" s="22">
        <v>2010</v>
      </c>
      <c r="B109" s="46">
        <f>+'[1]Pop'!D231</f>
        <v>309.741279</v>
      </c>
      <c r="C109" s="35">
        <v>7656</v>
      </c>
      <c r="D109" s="35">
        <v>22.2507</v>
      </c>
      <c r="E109" s="35">
        <v>93.1</v>
      </c>
      <c r="F109" s="23">
        <f aca="true" t="shared" si="42" ref="F109:F118">C109+D109+E109</f>
        <v>7771.3507</v>
      </c>
      <c r="G109" s="35">
        <v>294.8584</v>
      </c>
      <c r="H109" s="35">
        <v>45.73346203716064</v>
      </c>
      <c r="I109" s="35">
        <v>982.2</v>
      </c>
      <c r="J109" s="35">
        <v>98</v>
      </c>
      <c r="K109" s="23">
        <f aca="true" t="shared" si="43" ref="K109:K114">F109-G109-H109-I109-J109</f>
        <v>6350.55883796284</v>
      </c>
      <c r="L109" s="23">
        <f t="shared" si="40"/>
        <v>76206.70605555408</v>
      </c>
      <c r="M109" s="23">
        <f t="shared" si="41"/>
        <v>246.03341957386982</v>
      </c>
      <c r="N109" s="23">
        <f t="shared" si="38"/>
        <v>9970.377375601658</v>
      </c>
      <c r="O109" s="23">
        <f t="shared" si="35"/>
        <v>32.18937239424797</v>
      </c>
      <c r="P109" s="23">
        <f aca="true" t="shared" si="44" ref="P109:P114">IF(N109=0,0,IF(T109=0,0,N109*T109))</f>
        <v>9820.821714967633</v>
      </c>
      <c r="Q109" s="23">
        <f t="shared" si="36"/>
        <v>31.706531808334248</v>
      </c>
      <c r="R109" s="23">
        <f t="shared" si="39"/>
        <v>75063.60546472076</v>
      </c>
      <c r="S109" s="23">
        <f t="shared" si="37"/>
        <v>242.34291828026176</v>
      </c>
      <c r="T109" s="23">
        <v>0.985</v>
      </c>
      <c r="U109" s="24" t="str">
        <f aca="true" t="shared" si="45" ref="U109:U114">IF(J108=0,"-",IF(E109=J108,"-","*"))</f>
        <v>-</v>
      </c>
    </row>
    <row r="110" spans="1:21" ht="12" customHeight="1">
      <c r="A110" s="59">
        <v>2011</v>
      </c>
      <c r="B110" s="60">
        <f>+'[1]Pop'!D232</f>
        <v>311.973914</v>
      </c>
      <c r="C110" s="61">
        <v>7715.3333</v>
      </c>
      <c r="D110" s="61">
        <v>21.2042</v>
      </c>
      <c r="E110" s="61">
        <v>98</v>
      </c>
      <c r="F110" s="62">
        <f t="shared" si="42"/>
        <v>7834.5375</v>
      </c>
      <c r="G110" s="61">
        <v>304.7808</v>
      </c>
      <c r="H110" s="61">
        <v>44.65468365844269</v>
      </c>
      <c r="I110" s="61">
        <v>950.114</v>
      </c>
      <c r="J110" s="61">
        <v>120</v>
      </c>
      <c r="K110" s="62">
        <f t="shared" si="43"/>
        <v>6414.988016341556</v>
      </c>
      <c r="L110" s="62">
        <f t="shared" si="40"/>
        <v>76979.85619609867</v>
      </c>
      <c r="M110" s="62">
        <f t="shared" si="41"/>
        <v>246.75093891375377</v>
      </c>
      <c r="N110" s="62">
        <f t="shared" si="38"/>
        <v>10071.531185656244</v>
      </c>
      <c r="O110" s="62">
        <f aca="true" t="shared" si="46" ref="O110:O115">IF(N110=0,0,IF(B110=0,0,N110/B110))</f>
        <v>32.283247841216124</v>
      </c>
      <c r="P110" s="62">
        <f t="shared" si="44"/>
        <v>9920.4582178714</v>
      </c>
      <c r="Q110" s="62">
        <f aca="true" t="shared" si="47" ref="Q110:Q115">IF(P110=0,0,IF(B110=0,0,P110/B110))</f>
        <v>31.798999123597884</v>
      </c>
      <c r="R110" s="62">
        <f t="shared" si="39"/>
        <v>75825.1583531572</v>
      </c>
      <c r="S110" s="62">
        <f aca="true" t="shared" si="48" ref="S110:S115">IF(R110=0,0,IF(B110=0,0,R110/B110))</f>
        <v>243.04967483004748</v>
      </c>
      <c r="T110" s="62">
        <v>0.985</v>
      </c>
      <c r="U110" s="63" t="str">
        <f t="shared" si="45"/>
        <v>-</v>
      </c>
    </row>
    <row r="111" spans="1:21" ht="12" customHeight="1">
      <c r="A111" s="59">
        <v>2012</v>
      </c>
      <c r="B111" s="60">
        <f>+'[1]Pop'!D233</f>
        <v>314.167558</v>
      </c>
      <c r="C111" s="61">
        <v>7884.083333333334</v>
      </c>
      <c r="D111" s="61">
        <v>18.85838991592792</v>
      </c>
      <c r="E111" s="61">
        <v>120.0253677368164</v>
      </c>
      <c r="F111" s="62">
        <f t="shared" si="42"/>
        <v>8022.967090986078</v>
      </c>
      <c r="G111" s="61">
        <v>336.021553578767</v>
      </c>
      <c r="H111" s="61">
        <v>6.278975709273216</v>
      </c>
      <c r="I111" s="61">
        <v>941.405</v>
      </c>
      <c r="J111" s="61">
        <v>85.4269790649414</v>
      </c>
      <c r="K111" s="62">
        <f t="shared" si="43"/>
        <v>6653.834582633097</v>
      </c>
      <c r="L111" s="62">
        <f t="shared" si="40"/>
        <v>79846.01499159716</v>
      </c>
      <c r="M111" s="62">
        <f t="shared" si="41"/>
        <v>254.1510507956304</v>
      </c>
      <c r="N111" s="62">
        <f t="shared" si="38"/>
        <v>10446.520294733962</v>
      </c>
      <c r="O111" s="62">
        <f t="shared" si="46"/>
        <v>33.25142914576165</v>
      </c>
      <c r="P111" s="62">
        <f t="shared" si="44"/>
        <v>10289.822490312952</v>
      </c>
      <c r="Q111" s="62">
        <f t="shared" si="47"/>
        <v>32.75265770857522</v>
      </c>
      <c r="R111" s="62">
        <f t="shared" si="39"/>
        <v>78648.32476672319</v>
      </c>
      <c r="S111" s="62">
        <f t="shared" si="48"/>
        <v>250.33878503369593</v>
      </c>
      <c r="T111" s="62">
        <v>0.985</v>
      </c>
      <c r="U111" s="63" t="str">
        <f t="shared" si="45"/>
        <v>*</v>
      </c>
    </row>
    <row r="112" spans="1:21" ht="12" customHeight="1">
      <c r="A112" s="26">
        <v>2013</v>
      </c>
      <c r="B112" s="60">
        <f>+'[1]Pop'!D234</f>
        <v>316.294766</v>
      </c>
      <c r="C112" s="88">
        <v>8232.766666666666</v>
      </c>
      <c r="D112" s="88">
        <v>17.28622673813591</v>
      </c>
      <c r="E112" s="88">
        <v>85.4269790649414</v>
      </c>
      <c r="F112" s="27">
        <f t="shared" si="42"/>
        <v>8335.479872469743</v>
      </c>
      <c r="G112" s="88">
        <v>424.7442074196935</v>
      </c>
      <c r="H112" s="88">
        <v>4.187994070510464</v>
      </c>
      <c r="I112" s="88">
        <v>963.7</v>
      </c>
      <c r="J112" s="88">
        <v>63.22603988647461</v>
      </c>
      <c r="K112" s="27">
        <f t="shared" si="43"/>
        <v>6879.621631093065</v>
      </c>
      <c r="L112" s="27">
        <f t="shared" si="40"/>
        <v>82555.45957311678</v>
      </c>
      <c r="M112" s="27">
        <f t="shared" si="41"/>
        <v>261.00798510563015</v>
      </c>
      <c r="N112" s="27">
        <f aca="true" t="shared" si="49" ref="N112:N118">K112*1.57</f>
        <v>10801.005960816112</v>
      </c>
      <c r="O112" s="27">
        <f t="shared" si="46"/>
        <v>34.14854471798662</v>
      </c>
      <c r="P112" s="27">
        <f t="shared" si="44"/>
        <v>10638.99087140387</v>
      </c>
      <c r="Q112" s="27">
        <f t="shared" si="47"/>
        <v>33.636316547216815</v>
      </c>
      <c r="R112" s="27">
        <f aca="true" t="shared" si="50" ref="R112:R118">IF(L112=0,0,IF(T112=0,0,L112*T112))</f>
        <v>81317.12767952002</v>
      </c>
      <c r="S112" s="27">
        <f t="shared" si="48"/>
        <v>257.0928653290457</v>
      </c>
      <c r="T112" s="27">
        <v>0.985</v>
      </c>
      <c r="U112" s="28" t="str">
        <f t="shared" si="45"/>
        <v>-</v>
      </c>
    </row>
    <row r="113" spans="1:21" ht="12" customHeight="1">
      <c r="A113" s="59">
        <v>2014</v>
      </c>
      <c r="B113" s="60">
        <f>+'[1]Pop'!D235</f>
        <v>318.576955</v>
      </c>
      <c r="C113" s="61">
        <v>8508.691666666668</v>
      </c>
      <c r="D113" s="61">
        <v>35.44688027878257</v>
      </c>
      <c r="E113" s="61">
        <v>63.22603988647461</v>
      </c>
      <c r="F113" s="62">
        <f t="shared" si="42"/>
        <v>8607.364586831925</v>
      </c>
      <c r="G113" s="61">
        <v>414.3852422421623</v>
      </c>
      <c r="H113" s="61">
        <v>4.366791924763263</v>
      </c>
      <c r="I113" s="61">
        <v>980.6</v>
      </c>
      <c r="J113" s="61">
        <v>76.15911865234375</v>
      </c>
      <c r="K113" s="62">
        <f t="shared" si="43"/>
        <v>7131.853434012655</v>
      </c>
      <c r="L113" s="62">
        <f t="shared" si="40"/>
        <v>85582.24120815186</v>
      </c>
      <c r="M113" s="62">
        <f t="shared" si="41"/>
        <v>268.63914625636323</v>
      </c>
      <c r="N113" s="62">
        <f t="shared" si="49"/>
        <v>11197.00989139987</v>
      </c>
      <c r="O113" s="62">
        <f t="shared" si="46"/>
        <v>35.14695496854087</v>
      </c>
      <c r="P113" s="62">
        <f t="shared" si="44"/>
        <v>11029.054743028872</v>
      </c>
      <c r="Q113" s="62">
        <f t="shared" si="47"/>
        <v>34.619750644012754</v>
      </c>
      <c r="R113" s="62">
        <f t="shared" si="50"/>
        <v>84298.50759002958</v>
      </c>
      <c r="S113" s="62">
        <f t="shared" si="48"/>
        <v>264.6095590625178</v>
      </c>
      <c r="T113" s="62">
        <v>0.985</v>
      </c>
      <c r="U113" s="63" t="str">
        <f t="shared" si="45"/>
        <v>-</v>
      </c>
    </row>
    <row r="114" spans="1:21" ht="12" customHeight="1">
      <c r="A114" s="59">
        <v>2015</v>
      </c>
      <c r="B114" s="60">
        <f>+'[1]Pop'!D236</f>
        <v>320.870703</v>
      </c>
      <c r="C114" s="61">
        <v>8144.116666666665</v>
      </c>
      <c r="D114" s="61">
        <v>132.22530797859744</v>
      </c>
      <c r="E114" s="61">
        <v>76.15911865234375</v>
      </c>
      <c r="F114" s="62">
        <f t="shared" si="42"/>
        <v>8352.501093297606</v>
      </c>
      <c r="G114" s="61">
        <v>341.8412149315886</v>
      </c>
      <c r="H114" s="61">
        <v>4.8733738149191685</v>
      </c>
      <c r="I114" s="61">
        <v>995.6497</v>
      </c>
      <c r="J114" s="61">
        <v>73.56945037841797</v>
      </c>
      <c r="K114" s="62">
        <f t="shared" si="43"/>
        <v>6936.56735417268</v>
      </c>
      <c r="L114" s="62">
        <f>K114*12</f>
        <v>83238.80825007216</v>
      </c>
      <c r="M114" s="62">
        <f>IF(L114=0,0,IF($B114=0,0,L114/$B114))</f>
        <v>259.4154202045432</v>
      </c>
      <c r="N114" s="62">
        <f t="shared" si="49"/>
        <v>10890.410746051108</v>
      </c>
      <c r="O114" s="62">
        <f t="shared" si="46"/>
        <v>33.94018414342773</v>
      </c>
      <c r="P114" s="62">
        <f t="shared" si="44"/>
        <v>10727.054584860341</v>
      </c>
      <c r="Q114" s="62">
        <f t="shared" si="47"/>
        <v>33.431081381276314</v>
      </c>
      <c r="R114" s="62">
        <f t="shared" si="50"/>
        <v>81990.22612632108</v>
      </c>
      <c r="S114" s="62">
        <f t="shared" si="48"/>
        <v>255.52418890147501</v>
      </c>
      <c r="T114" s="62">
        <v>0.985</v>
      </c>
      <c r="U114" s="63" t="str">
        <f t="shared" si="45"/>
        <v>-</v>
      </c>
    </row>
    <row r="115" spans="1:21" ht="12" customHeight="1">
      <c r="A115" s="95">
        <v>2016</v>
      </c>
      <c r="B115" s="96">
        <f>+'[1]Pop'!D237</f>
        <v>323.161011</v>
      </c>
      <c r="C115" s="97">
        <v>8668.016666666666</v>
      </c>
      <c r="D115" s="97">
        <v>129.51940369346013</v>
      </c>
      <c r="E115" s="97">
        <v>73.56945037841797</v>
      </c>
      <c r="F115" s="98">
        <f t="shared" si="42"/>
        <v>8871.105520738545</v>
      </c>
      <c r="G115" s="97">
        <v>304.1780641416705</v>
      </c>
      <c r="H115" s="97">
        <v>3.38193686449792</v>
      </c>
      <c r="I115" s="97">
        <v>1009.6004</v>
      </c>
      <c r="J115" s="97">
        <v>142.2468719482422</v>
      </c>
      <c r="K115" s="98">
        <f>F115-G115-H115-I115-J115</f>
        <v>7411.698247784135</v>
      </c>
      <c r="L115" s="98">
        <f>K115*12</f>
        <v>88940.37897340962</v>
      </c>
      <c r="M115" s="98">
        <f>IF(L115=0,0,IF($B115=0,0,L115/$B115))</f>
        <v>275.220017099803</v>
      </c>
      <c r="N115" s="98">
        <f t="shared" si="49"/>
        <v>11636.366249021092</v>
      </c>
      <c r="O115" s="98">
        <f t="shared" si="46"/>
        <v>36.007952237224224</v>
      </c>
      <c r="P115" s="98">
        <f>IF(N115=0,0,IF(T115=0,0,N115*T115))</f>
        <v>11461.820755285775</v>
      </c>
      <c r="Q115" s="98">
        <f t="shared" si="47"/>
        <v>35.46783295366586</v>
      </c>
      <c r="R115" s="98">
        <f t="shared" si="50"/>
        <v>87606.27328880847</v>
      </c>
      <c r="S115" s="98">
        <f t="shared" si="48"/>
        <v>271.09171684330596</v>
      </c>
      <c r="T115" s="98">
        <v>0.985</v>
      </c>
      <c r="U115" s="89" t="str">
        <f>IF(J114=0,"-",IF(E115=J114,"-","*"))</f>
        <v>-</v>
      </c>
    </row>
    <row r="116" spans="1:21" ht="12" customHeight="1">
      <c r="A116" s="107">
        <v>2017</v>
      </c>
      <c r="B116" s="108">
        <f>+'[1]Pop'!D238</f>
        <v>325.20603</v>
      </c>
      <c r="C116" s="109">
        <v>8947.191666666668</v>
      </c>
      <c r="D116" s="109">
        <v>34.19008105250361</v>
      </c>
      <c r="E116" s="109">
        <v>142.2468719482422</v>
      </c>
      <c r="F116" s="110">
        <f t="shared" si="42"/>
        <v>9123.628619667414</v>
      </c>
      <c r="G116" s="109">
        <v>354.85617636134674</v>
      </c>
      <c r="H116" s="109">
        <v>5.320217425446913</v>
      </c>
      <c r="I116" s="109">
        <v>1035.199951171875</v>
      </c>
      <c r="J116" s="109">
        <v>87.53534698486328</v>
      </c>
      <c r="K116" s="110">
        <f>F116-G116-H116-I116-J116</f>
        <v>7640.716927723881</v>
      </c>
      <c r="L116" s="110">
        <f>K116*12</f>
        <v>91688.60313268658</v>
      </c>
      <c r="M116" s="110">
        <f>IF(L116=0,0,IF($B116=0,0,L116/$B116))</f>
        <v>281.9400462306513</v>
      </c>
      <c r="N116" s="110">
        <f t="shared" si="49"/>
        <v>11995.925576526493</v>
      </c>
      <c r="O116" s="110">
        <f>IF(N116=0,0,IF(B116=0,0,N116/B116))</f>
        <v>36.887156048510214</v>
      </c>
      <c r="P116" s="110">
        <f>IF(N116=0,0,IF(T116=0,0,N116*T116))</f>
        <v>11815.986692878596</v>
      </c>
      <c r="Q116" s="110">
        <f>IF(P116=0,0,IF(B116=0,0,P116/B116))</f>
        <v>36.33384870778256</v>
      </c>
      <c r="R116" s="110">
        <f t="shared" si="50"/>
        <v>90313.27408569628</v>
      </c>
      <c r="S116" s="110">
        <f>IF(R116=0,0,IF(B116=0,0,R116/B116))</f>
        <v>277.71094553719155</v>
      </c>
      <c r="T116" s="110">
        <v>0.985</v>
      </c>
      <c r="U116" s="111" t="str">
        <f>IF(J115=0,"-",IF(E116=J115,"-","*"))</f>
        <v>-</v>
      </c>
    </row>
    <row r="117" spans="1:21" ht="12" customHeight="1">
      <c r="A117" s="115">
        <v>2018</v>
      </c>
      <c r="B117" s="108">
        <f>+'[1]Pop'!D239</f>
        <v>326.923976</v>
      </c>
      <c r="C117" s="109">
        <v>9205.033333333333</v>
      </c>
      <c r="D117" s="109">
        <v>17.812562535147606</v>
      </c>
      <c r="E117" s="109">
        <v>87.53534698486328</v>
      </c>
      <c r="F117" s="110">
        <f t="shared" si="42"/>
        <v>9310.381242853344</v>
      </c>
      <c r="G117" s="109">
        <v>333.193</v>
      </c>
      <c r="H117" s="109">
        <v>7.83791073707021</v>
      </c>
      <c r="I117" s="109">
        <v>1057.5</v>
      </c>
      <c r="J117" s="109">
        <v>78.79679870605469</v>
      </c>
      <c r="K117" s="110">
        <f>F117-G117-H117-I117-J117</f>
        <v>7833.053533410219</v>
      </c>
      <c r="L117" s="110">
        <f>K117*12</f>
        <v>93996.64240092263</v>
      </c>
      <c r="M117" s="110">
        <f>IF(L117=0,0,IF($B117=0,0,L117/$B117))</f>
        <v>287.51835075235545</v>
      </c>
      <c r="N117" s="110">
        <f t="shared" si="49"/>
        <v>12297.894047454043</v>
      </c>
      <c r="O117" s="110">
        <f>IF(N117=0,0,IF(B117=0,0,N117/B117))</f>
        <v>37.61698422343317</v>
      </c>
      <c r="P117" s="110">
        <f>IF(N117=0,0,IF(T117=0,0,N117*T117))</f>
        <v>12113.425636742233</v>
      </c>
      <c r="Q117" s="110">
        <f>IF(P117=0,0,IF(B117=0,0,P117/B117))</f>
        <v>37.05272946008167</v>
      </c>
      <c r="R117" s="110">
        <f t="shared" si="50"/>
        <v>92586.69276490879</v>
      </c>
      <c r="S117" s="110">
        <f>IF(R117=0,0,IF(B117=0,0,R117/B117))</f>
        <v>283.20557549107014</v>
      </c>
      <c r="T117" s="110">
        <v>0.985</v>
      </c>
      <c r="U117" s="111" t="str">
        <f>IF(J116=0,"-",IF(E117=J116,"-","*"))</f>
        <v>-</v>
      </c>
    </row>
    <row r="118" spans="1:21" ht="12" customHeight="1" thickBot="1">
      <c r="A118" s="104">
        <v>2019</v>
      </c>
      <c r="B118" s="112">
        <f>+'[1]Pop'!D240</f>
        <v>328.475998</v>
      </c>
      <c r="C118" s="113">
        <v>9447.491666666665</v>
      </c>
      <c r="D118" s="90">
        <v>14.566876688702203</v>
      </c>
      <c r="E118" s="114">
        <v>78.79679870605469</v>
      </c>
      <c r="F118" s="105">
        <f t="shared" si="42"/>
        <v>9540.855342061423</v>
      </c>
      <c r="G118" s="113">
        <v>333.851</v>
      </c>
      <c r="H118" s="126">
        <v>12.183422484751361</v>
      </c>
      <c r="I118" s="90">
        <v>1081.2</v>
      </c>
      <c r="J118" s="114">
        <v>108.67865753173828</v>
      </c>
      <c r="K118" s="105">
        <f>F118-G118-H118-I118-J118</f>
        <v>8004.942262044932</v>
      </c>
      <c r="L118" s="105">
        <f>K118*12</f>
        <v>96059.30714453918</v>
      </c>
      <c r="M118" s="105">
        <f>IF(L118=0,0,IF($B118=0,0,L118/$B118))</f>
        <v>292.4393493875287</v>
      </c>
      <c r="N118" s="105">
        <f t="shared" si="49"/>
        <v>12567.759351410545</v>
      </c>
      <c r="O118" s="105">
        <f>IF(N118=0,0,IF(B118=0,0,N118/B118))</f>
        <v>38.26081487820168</v>
      </c>
      <c r="P118" s="105">
        <f>IF(N118=0,0,IF(T118=0,0,N118*T118))</f>
        <v>12379.242961139387</v>
      </c>
      <c r="Q118" s="105">
        <f>IF(P118=0,0,IF(B118=0,0,P118/B118))</f>
        <v>37.68690265502865</v>
      </c>
      <c r="R118" s="105">
        <f t="shared" si="50"/>
        <v>94618.41753737109</v>
      </c>
      <c r="S118" s="105">
        <f>IF(R118=0,0,IF(B118=0,0,R118/B118))</f>
        <v>288.05275914671574</v>
      </c>
      <c r="T118" s="105">
        <v>0.985</v>
      </c>
      <c r="U118" s="106" t="str">
        <f>IF(J117=0,"-",IF(E118=J117,"-","*"))</f>
        <v>-</v>
      </c>
    </row>
    <row r="119" spans="1:21" ht="12" customHeight="1" thickTop="1">
      <c r="A119" s="164" t="s">
        <v>26</v>
      </c>
      <c r="B119" s="165"/>
      <c r="C119" s="165"/>
      <c r="D119" s="165"/>
      <c r="E119" s="165"/>
      <c r="F119" s="165"/>
      <c r="G119" s="165"/>
      <c r="H119" s="165"/>
      <c r="I119" s="165"/>
      <c r="J119" s="166"/>
      <c r="K119"/>
      <c r="L119"/>
      <c r="M119"/>
      <c r="N119" s="58"/>
      <c r="O119" s="58"/>
      <c r="P119" s="58"/>
      <c r="Q119" s="58"/>
      <c r="R119" s="58"/>
      <c r="S119" s="58"/>
      <c r="T119" s="58"/>
      <c r="U119" s="55"/>
    </row>
    <row r="120" spans="1:21" ht="12" customHeight="1">
      <c r="A120" s="137"/>
      <c r="B120" s="138"/>
      <c r="C120" s="138"/>
      <c r="D120" s="138"/>
      <c r="E120" s="138"/>
      <c r="F120" s="138"/>
      <c r="G120" s="138"/>
      <c r="H120" s="138"/>
      <c r="I120" s="138"/>
      <c r="J120" s="139"/>
      <c r="K120"/>
      <c r="L120"/>
      <c r="M120"/>
      <c r="N120" s="58"/>
      <c r="O120" s="58"/>
      <c r="P120" s="58"/>
      <c r="Q120" s="58"/>
      <c r="R120" s="58"/>
      <c r="S120" s="58"/>
      <c r="T120" s="58"/>
      <c r="U120" s="55"/>
    </row>
    <row r="121" spans="1:55" ht="12" customHeight="1">
      <c r="A121" s="140" t="s">
        <v>33</v>
      </c>
      <c r="B121" s="141"/>
      <c r="C121" s="141"/>
      <c r="D121" s="141"/>
      <c r="E121" s="141"/>
      <c r="F121" s="141"/>
      <c r="G121" s="141"/>
      <c r="H121" s="141"/>
      <c r="I121" s="141"/>
      <c r="J121" s="142"/>
      <c r="K121"/>
      <c r="L121"/>
      <c r="M121"/>
      <c r="N121" s="58"/>
      <c r="O121" s="58"/>
      <c r="P121" s="58"/>
      <c r="Q121" s="58"/>
      <c r="R121" s="58"/>
      <c r="S121" s="58"/>
      <c r="T121" s="58"/>
      <c r="U121" s="55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</row>
    <row r="122" spans="1:55" ht="12" customHeight="1">
      <c r="A122" s="137"/>
      <c r="B122" s="138"/>
      <c r="C122" s="138"/>
      <c r="D122" s="138"/>
      <c r="E122" s="138"/>
      <c r="F122" s="138"/>
      <c r="G122" s="138"/>
      <c r="H122" s="138"/>
      <c r="I122" s="138"/>
      <c r="J122" s="139"/>
      <c r="K122"/>
      <c r="L122"/>
      <c r="M122"/>
      <c r="N122" s="58"/>
      <c r="O122" s="58"/>
      <c r="P122" s="58"/>
      <c r="Q122" s="58"/>
      <c r="R122" s="58"/>
      <c r="S122" s="58"/>
      <c r="T122" s="58"/>
      <c r="U122" s="55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</row>
    <row r="123" spans="1:55" ht="12" customHeight="1">
      <c r="A123" s="140" t="s">
        <v>34</v>
      </c>
      <c r="B123" s="141"/>
      <c r="C123" s="141"/>
      <c r="D123" s="141"/>
      <c r="E123" s="141"/>
      <c r="F123" s="141"/>
      <c r="G123" s="141"/>
      <c r="H123" s="141"/>
      <c r="I123" s="141"/>
      <c r="J123" s="142"/>
      <c r="K123"/>
      <c r="L123"/>
      <c r="M123"/>
      <c r="N123" s="58"/>
      <c r="O123" s="58"/>
      <c r="P123" s="58"/>
      <c r="Q123" s="58"/>
      <c r="R123" s="58"/>
      <c r="S123" s="58"/>
      <c r="T123" s="58"/>
      <c r="U123" s="55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</row>
    <row r="124" spans="1:55" ht="12" customHeight="1">
      <c r="A124" s="157"/>
      <c r="B124" s="158"/>
      <c r="C124" s="158"/>
      <c r="D124" s="158"/>
      <c r="E124" s="158"/>
      <c r="F124" s="158"/>
      <c r="G124" s="158"/>
      <c r="H124" s="158"/>
      <c r="I124" s="158"/>
      <c r="J124" s="159"/>
      <c r="K124"/>
      <c r="L124"/>
      <c r="M124"/>
      <c r="N124" s="58"/>
      <c r="O124" s="58"/>
      <c r="P124" s="58"/>
      <c r="Q124" s="58"/>
      <c r="R124" s="58"/>
      <c r="S124" s="58"/>
      <c r="T124" s="58"/>
      <c r="U124" s="55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</row>
    <row r="125" spans="1:55" ht="12" customHeight="1">
      <c r="A125" s="134" t="s">
        <v>58</v>
      </c>
      <c r="B125" s="135"/>
      <c r="C125" s="135"/>
      <c r="D125" s="135"/>
      <c r="E125" s="135"/>
      <c r="F125" s="135"/>
      <c r="G125" s="135"/>
      <c r="H125" s="135"/>
      <c r="I125" s="135"/>
      <c r="J125" s="136"/>
      <c r="K125"/>
      <c r="L125"/>
      <c r="M125"/>
      <c r="N125" s="51"/>
      <c r="O125" s="51"/>
      <c r="P125" s="51"/>
      <c r="Q125" s="51"/>
      <c r="R125" s="51"/>
      <c r="S125" s="51"/>
      <c r="T125" s="55"/>
      <c r="U125" s="55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6"/>
      <c r="BC125" s="56"/>
    </row>
    <row r="126" spans="1:55" ht="12" customHeight="1">
      <c r="A126" s="134"/>
      <c r="B126" s="135"/>
      <c r="C126" s="135"/>
      <c r="D126" s="135"/>
      <c r="E126" s="135"/>
      <c r="F126" s="135"/>
      <c r="G126" s="135"/>
      <c r="H126" s="135"/>
      <c r="I126" s="135"/>
      <c r="J126" s="136"/>
      <c r="K126"/>
      <c r="L126"/>
      <c r="M126"/>
      <c r="N126" s="51"/>
      <c r="O126" s="51"/>
      <c r="P126" s="51"/>
      <c r="Q126" s="51"/>
      <c r="R126" s="51"/>
      <c r="S126" s="51"/>
      <c r="T126" s="55"/>
      <c r="U126" s="55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6"/>
      <c r="BC126" s="56"/>
    </row>
    <row r="127" spans="1:55" ht="12" customHeight="1">
      <c r="A127" s="134"/>
      <c r="B127" s="135"/>
      <c r="C127" s="135"/>
      <c r="D127" s="135"/>
      <c r="E127" s="135"/>
      <c r="F127" s="135"/>
      <c r="G127" s="135"/>
      <c r="H127" s="135"/>
      <c r="I127" s="135"/>
      <c r="J127" s="136"/>
      <c r="K127"/>
      <c r="L127"/>
      <c r="M127"/>
      <c r="N127" s="51"/>
      <c r="O127" s="51"/>
      <c r="P127" s="51"/>
      <c r="Q127" s="51"/>
      <c r="R127" s="51"/>
      <c r="S127" s="51"/>
      <c r="T127" s="55"/>
      <c r="U127" s="55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6"/>
      <c r="BC127" s="56"/>
    </row>
    <row r="128" spans="1:55" ht="12" customHeight="1">
      <c r="A128" s="140" t="s">
        <v>60</v>
      </c>
      <c r="B128" s="141"/>
      <c r="C128" s="141"/>
      <c r="D128" s="141"/>
      <c r="E128" s="141"/>
      <c r="F128" s="141"/>
      <c r="G128" s="141"/>
      <c r="H128" s="141"/>
      <c r="I128" s="141"/>
      <c r="J128" s="142"/>
      <c r="K128"/>
      <c r="L128"/>
      <c r="M128"/>
      <c r="N128" s="57"/>
      <c r="O128" s="57"/>
      <c r="P128" s="57"/>
      <c r="Q128" s="57"/>
      <c r="R128" s="57"/>
      <c r="S128" s="57"/>
      <c r="T128" s="57"/>
      <c r="U128" s="57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</row>
    <row r="129" spans="1:55" ht="12" customHeight="1">
      <c r="A129" s="18"/>
      <c r="C129" s="18"/>
      <c r="D129" s="18"/>
      <c r="E129" s="18"/>
      <c r="F129" s="18"/>
      <c r="G129" s="18"/>
      <c r="H129" s="18"/>
      <c r="I129" s="18"/>
      <c r="J129" s="18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</row>
    <row r="130" spans="1:10" ht="12" customHeight="1">
      <c r="A130" s="18"/>
      <c r="C130" s="18"/>
      <c r="D130" s="18"/>
      <c r="E130" s="18"/>
      <c r="F130" s="18"/>
      <c r="G130" s="18"/>
      <c r="H130" s="18"/>
      <c r="I130" s="18"/>
      <c r="J130" s="18"/>
    </row>
    <row r="131" spans="1:10" ht="12" customHeight="1">
      <c r="A131" s="18"/>
      <c r="C131" s="18"/>
      <c r="D131" s="18"/>
      <c r="E131" s="18"/>
      <c r="F131" s="18"/>
      <c r="G131" s="18"/>
      <c r="H131" s="18"/>
      <c r="I131" s="18"/>
      <c r="J131" s="18"/>
    </row>
  </sheetData>
  <sheetProtection/>
  <mergeCells count="33">
    <mergeCell ref="G2:J2"/>
    <mergeCell ref="K2:S3"/>
    <mergeCell ref="T1:U1"/>
    <mergeCell ref="R5:S5"/>
    <mergeCell ref="B2:B6"/>
    <mergeCell ref="K4:O4"/>
    <mergeCell ref="K5:K6"/>
    <mergeCell ref="D3:D6"/>
    <mergeCell ref="H3:H6"/>
    <mergeCell ref="A1:S1"/>
    <mergeCell ref="C7:K7"/>
    <mergeCell ref="F3:F6"/>
    <mergeCell ref="G3:G6"/>
    <mergeCell ref="I3:I6"/>
    <mergeCell ref="E3:E6"/>
    <mergeCell ref="C3:C6"/>
    <mergeCell ref="T2:T6"/>
    <mergeCell ref="U2:U6"/>
    <mergeCell ref="A125:J126"/>
    <mergeCell ref="A2:A6"/>
    <mergeCell ref="A119:J119"/>
    <mergeCell ref="P5:Q5"/>
    <mergeCell ref="P4:S4"/>
    <mergeCell ref="L5:M5"/>
    <mergeCell ref="J3:J6"/>
    <mergeCell ref="N5:O5"/>
    <mergeCell ref="A128:J128"/>
    <mergeCell ref="A120:J120"/>
    <mergeCell ref="A122:J122"/>
    <mergeCell ref="A124:J124"/>
    <mergeCell ref="A127:J127"/>
    <mergeCell ref="A121:J121"/>
    <mergeCell ref="A123:J123"/>
  </mergeCells>
  <printOptions horizontalCentered="1"/>
  <pageMargins left="0.449305556" right="0.449305556" top="1" bottom="1" header="0" footer="0"/>
  <pageSetup fitToHeight="3" fitToWidth="1" horizontalDpi="300" verticalDpi="300" orientation="landscape" scale="49" r:id="rId1"/>
  <rowBreaks count="2" manualBreakCount="2">
    <brk id="39" max="18" man="1"/>
    <brk id="68" max="20" man="1"/>
  </rowBreaks>
  <ignoredErrors>
    <ignoredError sqref="F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C121"/>
  <sheetViews>
    <sheetView showOutlineSymbol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Q1"/>
    </sheetView>
  </sheetViews>
  <sheetFormatPr defaultColWidth="12.7109375" defaultRowHeight="12" customHeight="1"/>
  <cols>
    <col min="1" max="1" width="12.7109375" style="19" customWidth="1"/>
    <col min="2" max="2" width="12.7109375" style="4" customWidth="1"/>
    <col min="3" max="4" width="12.7109375" style="15" customWidth="1"/>
    <col min="5" max="5" width="12.7109375" style="5" customWidth="1"/>
    <col min="6" max="6" width="11.7109375" style="5" customWidth="1"/>
    <col min="7" max="7" width="12.7109375" style="15" customWidth="1"/>
    <col min="8" max="9" width="12.7109375" style="5" customWidth="1"/>
    <col min="10" max="10" width="12.7109375" style="15" customWidth="1"/>
    <col min="11" max="11" width="10.8515625" style="5" customWidth="1"/>
    <col min="12" max="13" width="12.7109375" style="15" customWidth="1"/>
    <col min="14" max="14" width="12.7109375" style="5" customWidth="1"/>
    <col min="15" max="15" width="12.7109375" style="15" customWidth="1"/>
    <col min="16" max="16" width="12.7109375" style="5" customWidth="1"/>
    <col min="17" max="17" width="12.7109375" style="15" customWidth="1"/>
    <col min="18" max="19" width="12.7109375" style="5" customWidth="1"/>
    <col min="20" max="26" width="12.7109375" style="6" customWidth="1"/>
    <col min="27" max="55" width="12.7109375" style="5" customWidth="1"/>
    <col min="56" max="16384" width="12.7109375" style="3" customWidth="1"/>
  </cols>
  <sheetData>
    <row r="1" spans="1:55" s="49" customFormat="1" ht="12" customHeight="1" thickBot="1">
      <c r="A1" s="153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91" t="s">
        <v>12</v>
      </c>
      <c r="S1" s="191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19" ht="12" customHeight="1" thickTop="1">
      <c r="A2" s="154" t="s">
        <v>0</v>
      </c>
      <c r="B2" s="149" t="s">
        <v>18</v>
      </c>
      <c r="C2" s="16" t="s">
        <v>1</v>
      </c>
      <c r="D2" s="17"/>
      <c r="E2" s="11"/>
      <c r="F2" s="11"/>
      <c r="G2" s="17"/>
      <c r="H2" s="169" t="s">
        <v>52</v>
      </c>
      <c r="I2" s="170"/>
      <c r="J2" s="170"/>
      <c r="K2" s="170"/>
      <c r="L2" s="203" t="s">
        <v>22</v>
      </c>
      <c r="M2" s="204"/>
      <c r="N2" s="204"/>
      <c r="O2" s="204"/>
      <c r="P2" s="204"/>
      <c r="Q2" s="204"/>
      <c r="R2" s="205"/>
      <c r="S2" s="185" t="s">
        <v>49</v>
      </c>
    </row>
    <row r="3" spans="1:19" ht="12" customHeight="1">
      <c r="A3" s="155"/>
      <c r="B3" s="150"/>
      <c r="C3" s="182" t="s">
        <v>45</v>
      </c>
      <c r="D3" s="197" t="s">
        <v>44</v>
      </c>
      <c r="E3" s="143" t="s">
        <v>2</v>
      </c>
      <c r="F3" s="180" t="s">
        <v>48</v>
      </c>
      <c r="G3" s="182" t="s">
        <v>19</v>
      </c>
      <c r="H3" s="143" t="s">
        <v>4</v>
      </c>
      <c r="I3" s="180" t="s">
        <v>55</v>
      </c>
      <c r="J3" s="182" t="s">
        <v>35</v>
      </c>
      <c r="K3" s="180" t="s">
        <v>46</v>
      </c>
      <c r="L3" s="206"/>
      <c r="M3" s="207"/>
      <c r="N3" s="207"/>
      <c r="O3" s="207"/>
      <c r="P3" s="207"/>
      <c r="Q3" s="207"/>
      <c r="R3" s="208"/>
      <c r="S3" s="186"/>
    </row>
    <row r="4" spans="1:19" ht="12" customHeight="1">
      <c r="A4" s="155"/>
      <c r="B4" s="150"/>
      <c r="C4" s="183"/>
      <c r="D4" s="198"/>
      <c r="E4" s="144"/>
      <c r="F4" s="161"/>
      <c r="G4" s="183"/>
      <c r="H4" s="144"/>
      <c r="I4" s="161"/>
      <c r="J4" s="183"/>
      <c r="K4" s="161"/>
      <c r="L4" s="16" t="s">
        <v>3</v>
      </c>
      <c r="M4" s="17"/>
      <c r="N4" s="11"/>
      <c r="O4" s="16" t="s">
        <v>5</v>
      </c>
      <c r="P4" s="11"/>
      <c r="Q4" s="16" t="s">
        <v>9</v>
      </c>
      <c r="R4" s="11"/>
      <c r="S4" s="186"/>
    </row>
    <row r="5" spans="1:19" ht="9" customHeight="1">
      <c r="A5" s="155"/>
      <c r="B5" s="150"/>
      <c r="C5" s="183"/>
      <c r="D5" s="198"/>
      <c r="E5" s="144"/>
      <c r="F5" s="161"/>
      <c r="G5" s="183"/>
      <c r="H5" s="144"/>
      <c r="I5" s="161"/>
      <c r="J5" s="183"/>
      <c r="K5" s="161"/>
      <c r="L5" s="182" t="s">
        <v>3</v>
      </c>
      <c r="M5" s="182" t="s">
        <v>6</v>
      </c>
      <c r="N5" s="143" t="s">
        <v>7</v>
      </c>
      <c r="O5" s="182" t="s">
        <v>3</v>
      </c>
      <c r="P5" s="143" t="s">
        <v>7</v>
      </c>
      <c r="Q5" s="182" t="s">
        <v>3</v>
      </c>
      <c r="R5" s="143" t="s">
        <v>7</v>
      </c>
      <c r="S5" s="186"/>
    </row>
    <row r="6" spans="1:19" ht="8.25" customHeight="1">
      <c r="A6" s="155"/>
      <c r="B6" s="150"/>
      <c r="C6" s="183"/>
      <c r="D6" s="198"/>
      <c r="E6" s="144"/>
      <c r="F6" s="161"/>
      <c r="G6" s="183"/>
      <c r="H6" s="144"/>
      <c r="I6" s="161"/>
      <c r="J6" s="183"/>
      <c r="K6" s="161"/>
      <c r="L6" s="183"/>
      <c r="M6" s="183"/>
      <c r="N6" s="144"/>
      <c r="O6" s="183"/>
      <c r="P6" s="144"/>
      <c r="Q6" s="183"/>
      <c r="R6" s="144"/>
      <c r="S6" s="186"/>
    </row>
    <row r="7" spans="1:19" ht="3.75" customHeight="1">
      <c r="A7" s="156"/>
      <c r="B7" s="151"/>
      <c r="C7" s="184"/>
      <c r="D7" s="199"/>
      <c r="E7" s="145"/>
      <c r="F7" s="162"/>
      <c r="G7" s="184"/>
      <c r="H7" s="145"/>
      <c r="I7" s="162"/>
      <c r="J7" s="184"/>
      <c r="K7" s="162"/>
      <c r="L7" s="184"/>
      <c r="M7" s="184"/>
      <c r="N7" s="145"/>
      <c r="O7" s="184"/>
      <c r="P7" s="145"/>
      <c r="Q7" s="184"/>
      <c r="R7" s="145"/>
      <c r="S7" s="187"/>
    </row>
    <row r="8" spans="1:55" ht="12" customHeight="1">
      <c r="A8" s="51"/>
      <c r="B8" s="81" t="s">
        <v>37</v>
      </c>
      <c r="C8" s="192" t="s">
        <v>38</v>
      </c>
      <c r="D8" s="193"/>
      <c r="E8" s="193"/>
      <c r="F8" s="193"/>
      <c r="G8" s="193"/>
      <c r="H8" s="193"/>
      <c r="I8" s="193"/>
      <c r="J8" s="193"/>
      <c r="K8" s="193"/>
      <c r="L8" s="193"/>
      <c r="M8" s="83" t="s">
        <v>37</v>
      </c>
      <c r="N8" s="82" t="s">
        <v>39</v>
      </c>
      <c r="O8" s="83" t="s">
        <v>40</v>
      </c>
      <c r="P8" s="82" t="s">
        <v>41</v>
      </c>
      <c r="Q8" s="83" t="s">
        <v>40</v>
      </c>
      <c r="R8" s="82" t="s">
        <v>41</v>
      </c>
      <c r="S8" s="82" t="s">
        <v>42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</row>
    <row r="9" spans="1:19" ht="12" customHeight="1">
      <c r="A9" s="22">
        <v>1966</v>
      </c>
      <c r="B9" s="43">
        <f>+'[1]Pop'!D187</f>
        <v>196.56</v>
      </c>
      <c r="C9" s="50" t="s">
        <v>13</v>
      </c>
      <c r="D9" s="50" t="s">
        <v>13</v>
      </c>
      <c r="E9" s="50" t="s">
        <v>13</v>
      </c>
      <c r="F9" s="50" t="s">
        <v>13</v>
      </c>
      <c r="G9" s="50" t="s">
        <v>13</v>
      </c>
      <c r="H9" s="50" t="s">
        <v>13</v>
      </c>
      <c r="I9" s="50" t="s">
        <v>13</v>
      </c>
      <c r="J9" s="50" t="s">
        <v>13</v>
      </c>
      <c r="K9" s="50" t="s">
        <v>13</v>
      </c>
      <c r="L9" s="38">
        <f>M9/12</f>
        <v>4644</v>
      </c>
      <c r="M9" s="38">
        <v>55728</v>
      </c>
      <c r="N9" s="24">
        <f aca="true" t="shared" si="0" ref="N9:N51">IF(M9=0,0,IF($B9=0,0,M9/$B9))</f>
        <v>283.5164835164835</v>
      </c>
      <c r="O9" s="38">
        <f aca="true" t="shared" si="1" ref="O9:O42">L9*1.57</f>
        <v>7291.08</v>
      </c>
      <c r="P9" s="24">
        <f aca="true" t="shared" si="2" ref="P9:P51">IF(O9=0,0,IF(B9=0,0,O9/B9))</f>
        <v>37.09340659340659</v>
      </c>
      <c r="Q9" s="38">
        <f aca="true" t="shared" si="3" ref="Q9:Q42">IF(O9=0,0,IF(S9=0,0,O9*S9))</f>
        <v>7123.38516</v>
      </c>
      <c r="R9" s="24">
        <f aca="true" t="shared" si="4" ref="R9:R51">IF(Q9=0,0,IF(B9=0,0,Q9/B9))</f>
        <v>36.24025824175824</v>
      </c>
      <c r="S9" s="24">
        <v>0.977</v>
      </c>
    </row>
    <row r="10" spans="1:19" ht="12" customHeight="1">
      <c r="A10" s="22">
        <v>1967</v>
      </c>
      <c r="B10" s="43">
        <f>+'[1]Pop'!D188</f>
        <v>198.712</v>
      </c>
      <c r="C10" s="50" t="s">
        <v>13</v>
      </c>
      <c r="D10" s="50" t="s">
        <v>13</v>
      </c>
      <c r="E10" s="50" t="s">
        <v>13</v>
      </c>
      <c r="F10" s="50" t="s">
        <v>13</v>
      </c>
      <c r="G10" s="50" t="s">
        <v>13</v>
      </c>
      <c r="H10" s="50" t="s">
        <v>13</v>
      </c>
      <c r="I10" s="50" t="s">
        <v>13</v>
      </c>
      <c r="J10" s="50" t="s">
        <v>13</v>
      </c>
      <c r="K10" s="50" t="s">
        <v>13</v>
      </c>
      <c r="L10" s="38">
        <f>M10/12</f>
        <v>4756</v>
      </c>
      <c r="M10" s="38">
        <v>57072</v>
      </c>
      <c r="N10" s="24">
        <f t="shared" si="0"/>
        <v>287.2096300173115</v>
      </c>
      <c r="O10" s="38">
        <f t="shared" si="1"/>
        <v>7466.92</v>
      </c>
      <c r="P10" s="24">
        <f t="shared" si="2"/>
        <v>37.57659326059826</v>
      </c>
      <c r="Q10" s="38">
        <f t="shared" si="3"/>
        <v>7297.420916</v>
      </c>
      <c r="R10" s="24">
        <f t="shared" si="4"/>
        <v>36.72360459358268</v>
      </c>
      <c r="S10" s="24">
        <v>0.9773</v>
      </c>
    </row>
    <row r="11" spans="1:19" ht="12" customHeight="1">
      <c r="A11" s="22">
        <v>1968</v>
      </c>
      <c r="B11" s="43">
        <f>+'[1]Pop'!D189</f>
        <v>200.706</v>
      </c>
      <c r="C11" s="50" t="s">
        <v>13</v>
      </c>
      <c r="D11" s="50" t="s">
        <v>13</v>
      </c>
      <c r="E11" s="50" t="s">
        <v>13</v>
      </c>
      <c r="F11" s="50" t="s">
        <v>13</v>
      </c>
      <c r="G11" s="50" t="s">
        <v>13</v>
      </c>
      <c r="H11" s="50" t="s">
        <v>13</v>
      </c>
      <c r="I11" s="50" t="s">
        <v>13</v>
      </c>
      <c r="J11" s="50" t="s">
        <v>13</v>
      </c>
      <c r="K11" s="50" t="s">
        <v>13</v>
      </c>
      <c r="L11" s="38">
        <f>M11/12</f>
        <v>4765</v>
      </c>
      <c r="M11" s="38">
        <v>57180</v>
      </c>
      <c r="N11" s="24">
        <f t="shared" si="0"/>
        <v>284.89432303967</v>
      </c>
      <c r="O11" s="38">
        <f t="shared" si="1"/>
        <v>7481.05</v>
      </c>
      <c r="P11" s="24">
        <f t="shared" si="2"/>
        <v>37.27367393102349</v>
      </c>
      <c r="Q11" s="38">
        <f t="shared" si="3"/>
        <v>7314.222585</v>
      </c>
      <c r="R11" s="24">
        <f t="shared" si="4"/>
        <v>36.442471002361664</v>
      </c>
      <c r="S11" s="24">
        <v>0.9777</v>
      </c>
    </row>
    <row r="12" spans="1:19" ht="12" customHeight="1">
      <c r="A12" s="22">
        <v>1969</v>
      </c>
      <c r="B12" s="43">
        <f>+'[1]Pop'!D190</f>
        <v>202.677</v>
      </c>
      <c r="C12" s="50" t="s">
        <v>13</v>
      </c>
      <c r="D12" s="50" t="s">
        <v>13</v>
      </c>
      <c r="E12" s="50" t="s">
        <v>13</v>
      </c>
      <c r="F12" s="50" t="s">
        <v>13</v>
      </c>
      <c r="G12" s="50" t="s">
        <v>13</v>
      </c>
      <c r="H12" s="50" t="s">
        <v>13</v>
      </c>
      <c r="I12" s="50" t="s">
        <v>13</v>
      </c>
      <c r="J12" s="50" t="s">
        <v>13</v>
      </c>
      <c r="K12" s="50" t="s">
        <v>13</v>
      </c>
      <c r="L12" s="38">
        <f>M12/12</f>
        <v>4706</v>
      </c>
      <c r="M12" s="38">
        <v>56472</v>
      </c>
      <c r="N12" s="24">
        <f t="shared" si="0"/>
        <v>278.6305303512485</v>
      </c>
      <c r="O12" s="38">
        <f t="shared" si="1"/>
        <v>7388.42</v>
      </c>
      <c r="P12" s="24">
        <f t="shared" si="2"/>
        <v>36.45416105428835</v>
      </c>
      <c r="Q12" s="38">
        <f t="shared" si="3"/>
        <v>7225.87476</v>
      </c>
      <c r="R12" s="24">
        <f t="shared" si="4"/>
        <v>35.65216951109401</v>
      </c>
      <c r="S12" s="24">
        <v>0.978</v>
      </c>
    </row>
    <row r="13" spans="1:55" s="8" customFormat="1" ht="12" customHeight="1">
      <c r="A13" s="22">
        <v>1970</v>
      </c>
      <c r="B13" s="43">
        <f>+'[1]Pop'!D191</f>
        <v>205.052</v>
      </c>
      <c r="C13" s="24">
        <v>5703.5</v>
      </c>
      <c r="D13" s="24">
        <v>567.8689999999999</v>
      </c>
      <c r="E13" s="74">
        <v>19.334000000000003</v>
      </c>
      <c r="F13" s="39">
        <v>1.53</v>
      </c>
      <c r="G13" s="24">
        <f aca="true" t="shared" si="5" ref="G13:G40">C13-D13+E13+F13</f>
        <v>5156.495</v>
      </c>
      <c r="H13" s="24">
        <v>14.140999999999998</v>
      </c>
      <c r="I13" s="71">
        <v>24.784</v>
      </c>
      <c r="J13" s="24">
        <v>402.14</v>
      </c>
      <c r="K13" s="24">
        <v>1.53</v>
      </c>
      <c r="L13" s="38">
        <f aca="true" t="shared" si="6" ref="L13:L39">G13-H13-I13-J13-K13</f>
        <v>4713.900000000001</v>
      </c>
      <c r="M13" s="38">
        <f aca="true" t="shared" si="7" ref="M13:M51">L13*12</f>
        <v>56566.8</v>
      </c>
      <c r="N13" s="24">
        <f t="shared" si="0"/>
        <v>275.8656340830619</v>
      </c>
      <c r="O13" s="38">
        <f t="shared" si="1"/>
        <v>7400.823000000001</v>
      </c>
      <c r="P13" s="24">
        <f t="shared" si="2"/>
        <v>36.0924204592006</v>
      </c>
      <c r="Q13" s="38">
        <f t="shared" si="3"/>
        <v>7240.225140900001</v>
      </c>
      <c r="R13" s="24">
        <f t="shared" si="4"/>
        <v>35.30921493523594</v>
      </c>
      <c r="S13" s="24">
        <v>0.9783</v>
      </c>
      <c r="T13" s="6"/>
      <c r="U13" s="6"/>
      <c r="V13" s="6"/>
      <c r="W13" s="6"/>
      <c r="X13" s="6"/>
      <c r="Y13" s="6"/>
      <c r="Z13" s="6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19" ht="12" customHeight="1">
      <c r="A14" s="26">
        <v>1971</v>
      </c>
      <c r="B14" s="44">
        <f>+'[1]Pop'!D192</f>
        <v>207.661</v>
      </c>
      <c r="C14" s="28">
        <v>5806.1669999999995</v>
      </c>
      <c r="D14" s="28">
        <v>642.137</v>
      </c>
      <c r="E14" s="75">
        <v>4.975</v>
      </c>
      <c r="F14" s="42">
        <v>1.53</v>
      </c>
      <c r="G14" s="28">
        <f t="shared" si="5"/>
        <v>5170.535</v>
      </c>
      <c r="H14" s="28">
        <v>12.845</v>
      </c>
      <c r="I14" s="72">
        <v>25.62</v>
      </c>
      <c r="J14" s="28">
        <v>389.476</v>
      </c>
      <c r="K14" s="28">
        <v>1.8</v>
      </c>
      <c r="L14" s="41">
        <f t="shared" si="6"/>
        <v>4740.794</v>
      </c>
      <c r="M14" s="41">
        <f t="shared" si="7"/>
        <v>56889.528</v>
      </c>
      <c r="N14" s="28">
        <f t="shared" si="0"/>
        <v>273.9538382267253</v>
      </c>
      <c r="O14" s="41">
        <f t="shared" si="1"/>
        <v>7443.04658</v>
      </c>
      <c r="P14" s="28">
        <f t="shared" si="2"/>
        <v>35.842293834663224</v>
      </c>
      <c r="Q14" s="41">
        <f t="shared" si="3"/>
        <v>7284.509687846</v>
      </c>
      <c r="R14" s="28">
        <f t="shared" si="4"/>
        <v>35.0788529759849</v>
      </c>
      <c r="S14" s="28">
        <v>0.9787</v>
      </c>
    </row>
    <row r="15" spans="1:19" ht="12" customHeight="1">
      <c r="A15" s="26">
        <v>1972</v>
      </c>
      <c r="B15" s="44">
        <f>+'[1]Pop'!D193</f>
        <v>209.896</v>
      </c>
      <c r="C15" s="28">
        <v>5741.5830000000005</v>
      </c>
      <c r="D15" s="28">
        <v>628.56</v>
      </c>
      <c r="E15" s="75">
        <v>1.015</v>
      </c>
      <c r="F15" s="42">
        <v>1.8</v>
      </c>
      <c r="G15" s="28">
        <f t="shared" si="5"/>
        <v>5115.838000000002</v>
      </c>
      <c r="H15" s="28">
        <v>14.927</v>
      </c>
      <c r="I15" s="72">
        <v>28.075</v>
      </c>
      <c r="J15" s="28">
        <v>391.45</v>
      </c>
      <c r="K15" s="28">
        <v>1.23</v>
      </c>
      <c r="L15" s="41">
        <f t="shared" si="6"/>
        <v>4680.156000000003</v>
      </c>
      <c r="M15" s="41">
        <f t="shared" si="7"/>
        <v>56161.87200000003</v>
      </c>
      <c r="N15" s="28">
        <f t="shared" si="0"/>
        <v>267.56999656972994</v>
      </c>
      <c r="O15" s="41">
        <f t="shared" si="1"/>
        <v>7347.844920000004</v>
      </c>
      <c r="P15" s="28">
        <f t="shared" si="2"/>
        <v>35.00707455120634</v>
      </c>
      <c r="Q15" s="41">
        <f t="shared" si="3"/>
        <v>7193.540176680004</v>
      </c>
      <c r="R15" s="28">
        <f t="shared" si="4"/>
        <v>34.271925985631</v>
      </c>
      <c r="S15" s="28">
        <v>0.979</v>
      </c>
    </row>
    <row r="16" spans="1:19" ht="12" customHeight="1">
      <c r="A16" s="26">
        <v>1973</v>
      </c>
      <c r="B16" s="44">
        <f>+'[1]Pop'!D194</f>
        <v>211.909</v>
      </c>
      <c r="C16" s="28">
        <v>5501.5</v>
      </c>
      <c r="D16" s="28">
        <v>547.232</v>
      </c>
      <c r="E16" s="75">
        <v>13.107</v>
      </c>
      <c r="F16" s="42">
        <v>1.23</v>
      </c>
      <c r="G16" s="28">
        <f t="shared" si="5"/>
        <v>4968.605</v>
      </c>
      <c r="H16" s="28">
        <v>14.835</v>
      </c>
      <c r="I16" s="72">
        <v>22.438000000000002</v>
      </c>
      <c r="J16" s="28">
        <v>391.859</v>
      </c>
      <c r="K16" s="28">
        <v>1.02</v>
      </c>
      <c r="L16" s="41">
        <f t="shared" si="6"/>
        <v>4538.452999999999</v>
      </c>
      <c r="M16" s="41">
        <f t="shared" si="7"/>
        <v>54461.43599999999</v>
      </c>
      <c r="N16" s="28">
        <f t="shared" si="0"/>
        <v>257.0038837425498</v>
      </c>
      <c r="O16" s="41">
        <f t="shared" si="1"/>
        <v>7125.371209999998</v>
      </c>
      <c r="P16" s="28">
        <f t="shared" si="2"/>
        <v>33.62467478965027</v>
      </c>
      <c r="Q16" s="41">
        <f t="shared" si="3"/>
        <v>6977.876025952998</v>
      </c>
      <c r="R16" s="28">
        <f t="shared" si="4"/>
        <v>32.9286440215045</v>
      </c>
      <c r="S16" s="28">
        <v>0.9793</v>
      </c>
    </row>
    <row r="17" spans="1:19" ht="12" customHeight="1">
      <c r="A17" s="26">
        <v>1974</v>
      </c>
      <c r="B17" s="44">
        <f>+'[1]Pop'!D195</f>
        <v>213.854</v>
      </c>
      <c r="C17" s="28">
        <v>5460.9169999999995</v>
      </c>
      <c r="D17" s="28">
        <v>624.6089999999999</v>
      </c>
      <c r="E17" s="75">
        <v>12.775</v>
      </c>
      <c r="F17" s="42">
        <v>1.02</v>
      </c>
      <c r="G17" s="28">
        <f t="shared" si="5"/>
        <v>4850.102999999999</v>
      </c>
      <c r="H17" s="28">
        <v>19.59</v>
      </c>
      <c r="I17" s="72">
        <v>18.765</v>
      </c>
      <c r="J17" s="28">
        <v>365.642</v>
      </c>
      <c r="K17" s="28">
        <v>1.08</v>
      </c>
      <c r="L17" s="41">
        <f t="shared" si="6"/>
        <v>4445.025999999999</v>
      </c>
      <c r="M17" s="41">
        <f t="shared" si="7"/>
        <v>53340.31199999999</v>
      </c>
      <c r="N17" s="28">
        <f t="shared" si="0"/>
        <v>249.42396214239616</v>
      </c>
      <c r="O17" s="41">
        <f t="shared" si="1"/>
        <v>6978.690819999999</v>
      </c>
      <c r="P17" s="28">
        <f t="shared" si="2"/>
        <v>32.63296838029683</v>
      </c>
      <c r="Q17" s="41">
        <f t="shared" si="3"/>
        <v>6837.023396353999</v>
      </c>
      <c r="R17" s="28">
        <f t="shared" si="4"/>
        <v>31.970519122176803</v>
      </c>
      <c r="S17" s="28">
        <v>0.9797</v>
      </c>
    </row>
    <row r="18" spans="1:55" s="8" customFormat="1" ht="12" customHeight="1">
      <c r="A18" s="26">
        <v>1975</v>
      </c>
      <c r="B18" s="44">
        <f>+'[1]Pop'!D196</f>
        <v>215.973</v>
      </c>
      <c r="C18" s="28">
        <v>5382.1669999999995</v>
      </c>
      <c r="D18" s="28">
        <v>553.1469999999999</v>
      </c>
      <c r="E18" s="75">
        <v>4.878</v>
      </c>
      <c r="F18" s="42">
        <v>1.08</v>
      </c>
      <c r="G18" s="28">
        <f t="shared" si="5"/>
        <v>4834.977999999999</v>
      </c>
      <c r="H18" s="28">
        <v>22.451999999999998</v>
      </c>
      <c r="I18" s="72">
        <v>23.637999999999998</v>
      </c>
      <c r="J18" s="28">
        <v>372.118</v>
      </c>
      <c r="K18" s="28">
        <v>0.66</v>
      </c>
      <c r="L18" s="41">
        <f t="shared" si="6"/>
        <v>4416.109999999999</v>
      </c>
      <c r="M18" s="41">
        <f t="shared" si="7"/>
        <v>52993.319999999985</v>
      </c>
      <c r="N18" s="28">
        <f t="shared" si="0"/>
        <v>245.37011570890797</v>
      </c>
      <c r="O18" s="41">
        <f t="shared" si="1"/>
        <v>6933.292699999998</v>
      </c>
      <c r="P18" s="28">
        <f t="shared" si="2"/>
        <v>32.10259013858213</v>
      </c>
      <c r="Q18" s="41">
        <f t="shared" si="3"/>
        <v>6794.626845999998</v>
      </c>
      <c r="R18" s="28">
        <f t="shared" si="4"/>
        <v>31.460538335810487</v>
      </c>
      <c r="S18" s="28">
        <v>0.98</v>
      </c>
      <c r="T18" s="6"/>
      <c r="U18" s="6"/>
      <c r="V18" s="6"/>
      <c r="W18" s="6"/>
      <c r="X18" s="6"/>
      <c r="Y18" s="6"/>
      <c r="Z18" s="6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19" ht="12" customHeight="1">
      <c r="A19" s="22">
        <v>1976</v>
      </c>
      <c r="B19" s="43">
        <f>+'[1]Pop'!D197</f>
        <v>218.035</v>
      </c>
      <c r="C19" s="24">
        <v>5376.8330000000005</v>
      </c>
      <c r="D19" s="24">
        <v>591.9090000000001</v>
      </c>
      <c r="E19" s="74">
        <v>2.497</v>
      </c>
      <c r="F19" s="39">
        <v>0.66</v>
      </c>
      <c r="G19" s="24">
        <f t="shared" si="5"/>
        <v>4788.081000000001</v>
      </c>
      <c r="H19" s="24">
        <v>30.84</v>
      </c>
      <c r="I19" s="71">
        <v>25.13</v>
      </c>
      <c r="J19" s="24">
        <v>419.071</v>
      </c>
      <c r="K19" s="24">
        <v>0.84</v>
      </c>
      <c r="L19" s="38">
        <f t="shared" si="6"/>
        <v>4312.200000000001</v>
      </c>
      <c r="M19" s="38">
        <f t="shared" si="7"/>
        <v>51746.40000000001</v>
      </c>
      <c r="N19" s="24">
        <f t="shared" si="0"/>
        <v>237.33070378608943</v>
      </c>
      <c r="O19" s="38">
        <f t="shared" si="1"/>
        <v>6770.154000000001</v>
      </c>
      <c r="P19" s="24">
        <f t="shared" si="2"/>
        <v>31.050767078680035</v>
      </c>
      <c r="Q19" s="38">
        <f t="shared" si="3"/>
        <v>6636.781966200001</v>
      </c>
      <c r="R19" s="24">
        <f t="shared" si="4"/>
        <v>30.439066967230037</v>
      </c>
      <c r="S19" s="24">
        <v>0.9803</v>
      </c>
    </row>
    <row r="20" spans="1:19" ht="12" customHeight="1">
      <c r="A20" s="22">
        <v>1977</v>
      </c>
      <c r="B20" s="43">
        <f>+'[1]Pop'!D198</f>
        <v>220.23899999999998</v>
      </c>
      <c r="C20" s="24">
        <v>5407.5</v>
      </c>
      <c r="D20" s="24">
        <v>686.344</v>
      </c>
      <c r="E20" s="74">
        <v>14.140999999999998</v>
      </c>
      <c r="F20" s="39">
        <v>0.84</v>
      </c>
      <c r="G20" s="24">
        <f t="shared" si="5"/>
        <v>4736.137</v>
      </c>
      <c r="H20" s="24">
        <v>48.132999999999996</v>
      </c>
      <c r="I20" s="71">
        <v>18.75</v>
      </c>
      <c r="J20" s="24">
        <v>427.138</v>
      </c>
      <c r="K20" s="24">
        <v>1.17</v>
      </c>
      <c r="L20" s="38">
        <f t="shared" si="6"/>
        <v>4240.946</v>
      </c>
      <c r="M20" s="38">
        <f t="shared" si="7"/>
        <v>50891.352</v>
      </c>
      <c r="N20" s="24">
        <f t="shared" si="0"/>
        <v>231.0732976448313</v>
      </c>
      <c r="O20" s="38">
        <f t="shared" si="1"/>
        <v>6658.28522</v>
      </c>
      <c r="P20" s="24">
        <f t="shared" si="2"/>
        <v>30.232089775198762</v>
      </c>
      <c r="Q20" s="38">
        <f t="shared" si="3"/>
        <v>6529.780315254</v>
      </c>
      <c r="R20" s="24">
        <f t="shared" si="4"/>
        <v>29.64861044253743</v>
      </c>
      <c r="S20" s="24">
        <v>0.9807</v>
      </c>
    </row>
    <row r="21" spans="1:19" ht="12" customHeight="1">
      <c r="A21" s="22">
        <v>1978</v>
      </c>
      <c r="B21" s="43">
        <f>+'[1]Pop'!D199</f>
        <v>222.585</v>
      </c>
      <c r="C21" s="24">
        <v>5608.3330000000005</v>
      </c>
      <c r="D21" s="24">
        <v>686.0239999999999</v>
      </c>
      <c r="E21" s="74">
        <v>11.446000000000002</v>
      </c>
      <c r="F21" s="39">
        <v>1.17</v>
      </c>
      <c r="G21" s="24">
        <f t="shared" si="5"/>
        <v>4934.925000000001</v>
      </c>
      <c r="H21" s="24">
        <v>46.79</v>
      </c>
      <c r="I21" s="71">
        <v>21.622999999999998</v>
      </c>
      <c r="J21" s="24">
        <v>465.672</v>
      </c>
      <c r="K21" s="24">
        <v>1.14</v>
      </c>
      <c r="L21" s="38">
        <f t="shared" si="6"/>
        <v>4399.700000000002</v>
      </c>
      <c r="M21" s="38">
        <f t="shared" si="7"/>
        <v>52796.40000000002</v>
      </c>
      <c r="N21" s="24">
        <f t="shared" si="0"/>
        <v>237.196576588719</v>
      </c>
      <c r="O21" s="38">
        <f t="shared" si="1"/>
        <v>6907.529000000003</v>
      </c>
      <c r="P21" s="24">
        <f t="shared" si="2"/>
        <v>31.033218770357404</v>
      </c>
      <c r="Q21" s="38">
        <f t="shared" si="3"/>
        <v>6776.285949000003</v>
      </c>
      <c r="R21" s="24">
        <f t="shared" si="4"/>
        <v>30.443587613720613</v>
      </c>
      <c r="S21" s="24">
        <v>0.981</v>
      </c>
    </row>
    <row r="22" spans="1:19" ht="12" customHeight="1">
      <c r="A22" s="22">
        <v>1979</v>
      </c>
      <c r="B22" s="43">
        <f>+'[1]Pop'!D200</f>
        <v>225.055</v>
      </c>
      <c r="C22" s="24">
        <v>5777.0830000000005</v>
      </c>
      <c r="D22" s="24">
        <v>701.287</v>
      </c>
      <c r="E22" s="74">
        <v>9.393999999999998</v>
      </c>
      <c r="F22" s="39">
        <v>1.14</v>
      </c>
      <c r="G22" s="24">
        <f t="shared" si="5"/>
        <v>5086.330000000001</v>
      </c>
      <c r="H22" s="24">
        <v>42.025999999999996</v>
      </c>
      <c r="I22" s="71">
        <v>23.158</v>
      </c>
      <c r="J22" s="24">
        <v>497.51</v>
      </c>
      <c r="K22" s="24">
        <v>1.14</v>
      </c>
      <c r="L22" s="38">
        <f t="shared" si="6"/>
        <v>4522.496</v>
      </c>
      <c r="M22" s="38">
        <f t="shared" si="7"/>
        <v>54269.952000000005</v>
      </c>
      <c r="N22" s="24">
        <f t="shared" si="0"/>
        <v>241.14084112772434</v>
      </c>
      <c r="O22" s="38">
        <f t="shared" si="1"/>
        <v>7100.31872</v>
      </c>
      <c r="P22" s="24">
        <f t="shared" si="2"/>
        <v>31.549260047543935</v>
      </c>
      <c r="Q22" s="38">
        <f t="shared" si="3"/>
        <v>6967.542759936</v>
      </c>
      <c r="R22" s="24">
        <f t="shared" si="4"/>
        <v>30.95928888465486</v>
      </c>
      <c r="S22" s="24">
        <v>0.9813</v>
      </c>
    </row>
    <row r="23" spans="1:55" s="8" customFormat="1" ht="12" customHeight="1">
      <c r="A23" s="22">
        <v>1980</v>
      </c>
      <c r="B23" s="43">
        <f>+'[1]Pop'!D201</f>
        <v>227.726</v>
      </c>
      <c r="C23" s="24">
        <v>5806.3330000000005</v>
      </c>
      <c r="D23" s="24">
        <v>728.7470000000001</v>
      </c>
      <c r="E23" s="74">
        <v>5.053000000000001</v>
      </c>
      <c r="F23" s="39">
        <v>1.14</v>
      </c>
      <c r="G23" s="24">
        <f t="shared" si="5"/>
        <v>5083.779</v>
      </c>
      <c r="H23" s="24">
        <v>79.085</v>
      </c>
      <c r="I23" s="71">
        <v>22.091</v>
      </c>
      <c r="J23" s="24">
        <v>498.691</v>
      </c>
      <c r="K23" s="24">
        <v>0.93</v>
      </c>
      <c r="L23" s="38">
        <f t="shared" si="6"/>
        <v>4482.982</v>
      </c>
      <c r="M23" s="38">
        <f t="shared" si="7"/>
        <v>53795.784</v>
      </c>
      <c r="N23" s="24">
        <f t="shared" si="0"/>
        <v>236.23031186601443</v>
      </c>
      <c r="O23" s="38">
        <f t="shared" si="1"/>
        <v>7038.28174</v>
      </c>
      <c r="P23" s="24">
        <f t="shared" si="2"/>
        <v>30.906799135803556</v>
      </c>
      <c r="Q23" s="38">
        <f t="shared" si="3"/>
        <v>6909.481184158</v>
      </c>
      <c r="R23" s="24">
        <f t="shared" si="4"/>
        <v>30.34120471161835</v>
      </c>
      <c r="S23" s="24">
        <v>0.9817</v>
      </c>
      <c r="T23" s="6"/>
      <c r="U23" s="6"/>
      <c r="V23" s="6"/>
      <c r="W23" s="6"/>
      <c r="X23" s="6"/>
      <c r="Y23" s="6"/>
      <c r="Z23" s="6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19" ht="12" customHeight="1">
      <c r="A24" s="26">
        <v>1981</v>
      </c>
      <c r="B24" s="44">
        <f>+'[1]Pop'!D202</f>
        <v>229.966</v>
      </c>
      <c r="C24" s="28">
        <v>5824.6669999999995</v>
      </c>
      <c r="D24" s="28">
        <v>731.662</v>
      </c>
      <c r="E24" s="75">
        <v>4.49</v>
      </c>
      <c r="F24" s="42">
        <v>0.93</v>
      </c>
      <c r="G24" s="28">
        <f t="shared" si="5"/>
        <v>5098.424999999999</v>
      </c>
      <c r="H24" s="28">
        <v>120.053</v>
      </c>
      <c r="I24" s="72">
        <v>20.025</v>
      </c>
      <c r="J24" s="28">
        <v>506.713</v>
      </c>
      <c r="K24" s="28">
        <v>1.02</v>
      </c>
      <c r="L24" s="41">
        <f t="shared" si="6"/>
        <v>4450.614</v>
      </c>
      <c r="M24" s="41">
        <f t="shared" si="7"/>
        <v>53407.367999999995</v>
      </c>
      <c r="N24" s="28">
        <f t="shared" si="0"/>
        <v>232.24027899776485</v>
      </c>
      <c r="O24" s="41">
        <f t="shared" si="1"/>
        <v>6987.4639799999995</v>
      </c>
      <c r="P24" s="28">
        <f t="shared" si="2"/>
        <v>30.384769835540904</v>
      </c>
      <c r="Q24" s="41">
        <f t="shared" si="3"/>
        <v>6861.689628359999</v>
      </c>
      <c r="R24" s="28">
        <f t="shared" si="4"/>
        <v>29.837843978501166</v>
      </c>
      <c r="S24" s="28">
        <v>0.982</v>
      </c>
    </row>
    <row r="25" spans="1:19" ht="12" customHeight="1">
      <c r="A25" s="26">
        <v>1982</v>
      </c>
      <c r="B25" s="44">
        <f>+'[1]Pop'!D203</f>
        <v>232.188</v>
      </c>
      <c r="C25" s="28">
        <v>5801.9169999999995</v>
      </c>
      <c r="D25" s="28">
        <v>732.7070000000001</v>
      </c>
      <c r="E25" s="75">
        <v>2.282</v>
      </c>
      <c r="F25" s="42">
        <v>1.02</v>
      </c>
      <c r="G25" s="28">
        <f t="shared" si="5"/>
        <v>5072.512</v>
      </c>
      <c r="H25" s="28">
        <v>86.46199999999999</v>
      </c>
      <c r="I25" s="72">
        <v>24.625</v>
      </c>
      <c r="J25" s="28">
        <v>505.652</v>
      </c>
      <c r="K25" s="28">
        <v>1.03</v>
      </c>
      <c r="L25" s="41">
        <f t="shared" si="6"/>
        <v>4454.7429999999995</v>
      </c>
      <c r="M25" s="41">
        <f t="shared" si="7"/>
        <v>53456.916</v>
      </c>
      <c r="N25" s="28">
        <f t="shared" si="0"/>
        <v>230.23117473771254</v>
      </c>
      <c r="O25" s="41">
        <f t="shared" si="1"/>
        <v>6993.94651</v>
      </c>
      <c r="P25" s="28">
        <f t="shared" si="2"/>
        <v>30.12191202818406</v>
      </c>
      <c r="Q25" s="41">
        <f t="shared" si="3"/>
        <v>6870.153656772999</v>
      </c>
      <c r="R25" s="28">
        <f t="shared" si="4"/>
        <v>29.588754185285197</v>
      </c>
      <c r="S25" s="28">
        <v>0.9823</v>
      </c>
    </row>
    <row r="26" spans="1:19" ht="12" customHeight="1">
      <c r="A26" s="26">
        <v>1983</v>
      </c>
      <c r="B26" s="44">
        <f>+'[1]Pop'!D204</f>
        <v>234.307</v>
      </c>
      <c r="C26" s="28">
        <v>5659.3330000000005</v>
      </c>
      <c r="D26" s="28">
        <v>731.921</v>
      </c>
      <c r="E26" s="75">
        <v>22.235999999999997</v>
      </c>
      <c r="F26" s="42">
        <v>1.03</v>
      </c>
      <c r="G26" s="28">
        <f t="shared" si="5"/>
        <v>4950.678</v>
      </c>
      <c r="H26" s="28">
        <v>29.127000000000002</v>
      </c>
      <c r="I26" s="72">
        <v>25.183999999999997</v>
      </c>
      <c r="J26" s="28">
        <v>499.966</v>
      </c>
      <c r="K26" s="28">
        <v>0.39</v>
      </c>
      <c r="L26" s="41">
        <f t="shared" si="6"/>
        <v>4396.010999999999</v>
      </c>
      <c r="M26" s="41">
        <f t="shared" si="7"/>
        <v>52752.13199999998</v>
      </c>
      <c r="N26" s="28">
        <f t="shared" si="0"/>
        <v>225.1410841332098</v>
      </c>
      <c r="O26" s="41">
        <f t="shared" si="1"/>
        <v>6901.737269999998</v>
      </c>
      <c r="P26" s="28">
        <f t="shared" si="2"/>
        <v>29.45595850742828</v>
      </c>
      <c r="Q26" s="41">
        <f t="shared" si="3"/>
        <v>6782.337215228998</v>
      </c>
      <c r="R26" s="28">
        <f t="shared" si="4"/>
        <v>28.94637042524977</v>
      </c>
      <c r="S26" s="28">
        <v>0.9827</v>
      </c>
    </row>
    <row r="27" spans="1:19" ht="12" customHeight="1">
      <c r="A27" s="26">
        <v>1984</v>
      </c>
      <c r="B27" s="44">
        <f>+'[1]Pop'!D205</f>
        <v>236.348</v>
      </c>
      <c r="C27" s="28">
        <v>5708.75</v>
      </c>
      <c r="D27" s="28">
        <v>768.9269999999999</v>
      </c>
      <c r="E27" s="75">
        <v>28.531</v>
      </c>
      <c r="F27" s="42">
        <v>0.39</v>
      </c>
      <c r="G27" s="28">
        <f t="shared" si="5"/>
        <v>4968.744000000001</v>
      </c>
      <c r="H27" s="28">
        <v>25.778</v>
      </c>
      <c r="I27" s="72">
        <v>24.122</v>
      </c>
      <c r="J27" s="28">
        <v>529.674</v>
      </c>
      <c r="K27" s="28">
        <v>0.93</v>
      </c>
      <c r="L27" s="41">
        <f t="shared" si="6"/>
        <v>4388.24</v>
      </c>
      <c r="M27" s="41">
        <f t="shared" si="7"/>
        <v>52658.88</v>
      </c>
      <c r="N27" s="28">
        <f t="shared" si="0"/>
        <v>222.8023084604058</v>
      </c>
      <c r="O27" s="41">
        <f t="shared" si="1"/>
        <v>6889.5368</v>
      </c>
      <c r="P27" s="28">
        <f t="shared" si="2"/>
        <v>29.149968690236427</v>
      </c>
      <c r="Q27" s="41">
        <f t="shared" si="3"/>
        <v>6772.4146744</v>
      </c>
      <c r="R27" s="28">
        <f t="shared" si="4"/>
        <v>28.65441922250241</v>
      </c>
      <c r="S27" s="28">
        <v>0.983</v>
      </c>
    </row>
    <row r="28" spans="1:55" s="8" customFormat="1" ht="12" customHeight="1">
      <c r="A28" s="26">
        <v>1985</v>
      </c>
      <c r="B28" s="44">
        <f>+'[1]Pop'!D206</f>
        <v>238.466</v>
      </c>
      <c r="C28" s="28">
        <v>5710.0830000000005</v>
      </c>
      <c r="D28" s="28">
        <v>812.608</v>
      </c>
      <c r="E28" s="75">
        <v>8.588999999999999</v>
      </c>
      <c r="F28" s="42">
        <v>0.93</v>
      </c>
      <c r="G28" s="28">
        <f t="shared" si="5"/>
        <v>4906.994000000001</v>
      </c>
      <c r="H28" s="28">
        <v>27.1</v>
      </c>
      <c r="I28" s="72">
        <v>28.902</v>
      </c>
      <c r="J28" s="28">
        <v>548.086</v>
      </c>
      <c r="K28" s="28">
        <v>0.72</v>
      </c>
      <c r="L28" s="41">
        <f t="shared" si="6"/>
        <v>4302.186</v>
      </c>
      <c r="M28" s="41">
        <f t="shared" si="7"/>
        <v>51626.231999999996</v>
      </c>
      <c r="N28" s="28">
        <f t="shared" si="0"/>
        <v>216.49305142032824</v>
      </c>
      <c r="O28" s="41">
        <f t="shared" si="1"/>
        <v>6754.43202</v>
      </c>
      <c r="P28" s="28">
        <f t="shared" si="2"/>
        <v>28.32450756082628</v>
      </c>
      <c r="Q28" s="41">
        <f t="shared" si="3"/>
        <v>6641.633005266</v>
      </c>
      <c r="R28" s="28">
        <f t="shared" si="4"/>
        <v>27.851488284560478</v>
      </c>
      <c r="S28" s="28">
        <v>0.9833</v>
      </c>
      <c r="T28" s="6"/>
      <c r="U28" s="6"/>
      <c r="V28" s="6"/>
      <c r="W28" s="6"/>
      <c r="X28" s="6"/>
      <c r="Y28" s="6"/>
      <c r="Z28" s="6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19" ht="12" customHeight="1">
      <c r="A29" s="22">
        <v>1986</v>
      </c>
      <c r="B29" s="43">
        <f>+'[1]Pop'!D207</f>
        <v>240.651</v>
      </c>
      <c r="C29" s="24">
        <v>5766.3330000000005</v>
      </c>
      <c r="D29" s="24">
        <v>857.441</v>
      </c>
      <c r="E29" s="74">
        <v>10.956</v>
      </c>
      <c r="F29" s="39">
        <v>0.72</v>
      </c>
      <c r="G29" s="24">
        <f t="shared" si="5"/>
        <v>4920.568000000001</v>
      </c>
      <c r="H29" s="24">
        <v>25.939</v>
      </c>
      <c r="I29" s="71">
        <v>26.808</v>
      </c>
      <c r="J29" s="24">
        <v>566.823</v>
      </c>
      <c r="K29" s="24">
        <v>0.66</v>
      </c>
      <c r="L29" s="38">
        <f t="shared" si="6"/>
        <v>4300.338000000001</v>
      </c>
      <c r="M29" s="38">
        <f t="shared" si="7"/>
        <v>51604.05600000001</v>
      </c>
      <c r="N29" s="24">
        <f t="shared" si="0"/>
        <v>214.43524439956622</v>
      </c>
      <c r="O29" s="38">
        <f t="shared" si="1"/>
        <v>6751.530660000001</v>
      </c>
      <c r="P29" s="24">
        <f t="shared" si="2"/>
        <v>28.055277808943245</v>
      </c>
      <c r="Q29" s="38">
        <f t="shared" si="3"/>
        <v>6641.480710242002</v>
      </c>
      <c r="R29" s="24">
        <f t="shared" si="4"/>
        <v>27.597976780657472</v>
      </c>
      <c r="S29" s="24">
        <v>0.9837</v>
      </c>
    </row>
    <row r="30" spans="1:19" ht="12" customHeight="1">
      <c r="A30" s="22">
        <v>1987</v>
      </c>
      <c r="B30" s="43">
        <f>+'[1]Pop'!D208</f>
        <v>242.804</v>
      </c>
      <c r="C30" s="24">
        <v>5868.583</v>
      </c>
      <c r="D30" s="24">
        <v>940.083</v>
      </c>
      <c r="E30" s="74">
        <v>2.318</v>
      </c>
      <c r="F30" s="39">
        <v>0.66</v>
      </c>
      <c r="G30" s="24">
        <f t="shared" si="5"/>
        <v>4931.478</v>
      </c>
      <c r="H30" s="24">
        <v>48.581</v>
      </c>
      <c r="I30" s="71">
        <v>23.692999999999998</v>
      </c>
      <c r="J30" s="24">
        <v>599.054</v>
      </c>
      <c r="K30" s="24">
        <v>1.29</v>
      </c>
      <c r="L30" s="38">
        <f t="shared" si="6"/>
        <v>4258.86</v>
      </c>
      <c r="M30" s="38">
        <f t="shared" si="7"/>
        <v>51106.31999999999</v>
      </c>
      <c r="N30" s="24">
        <f t="shared" si="0"/>
        <v>210.48384705359052</v>
      </c>
      <c r="O30" s="38">
        <f t="shared" si="1"/>
        <v>6686.410199999999</v>
      </c>
      <c r="P30" s="24">
        <f t="shared" si="2"/>
        <v>27.53830332284476</v>
      </c>
      <c r="Q30" s="38">
        <f t="shared" si="3"/>
        <v>6579.427636799999</v>
      </c>
      <c r="R30" s="24">
        <f t="shared" si="4"/>
        <v>27.097690469679243</v>
      </c>
      <c r="S30" s="24">
        <v>0.984</v>
      </c>
    </row>
    <row r="31" spans="1:19" ht="12" customHeight="1">
      <c r="A31" s="22">
        <v>1988</v>
      </c>
      <c r="B31" s="43">
        <f>+'[1]Pop'!D209</f>
        <v>245.021</v>
      </c>
      <c r="C31" s="24">
        <v>5803.417</v>
      </c>
      <c r="D31" s="24">
        <v>976.397</v>
      </c>
      <c r="E31" s="74">
        <v>2.326</v>
      </c>
      <c r="F31" s="39">
        <v>1.29</v>
      </c>
      <c r="G31" s="24">
        <f t="shared" si="5"/>
        <v>4830.636</v>
      </c>
      <c r="H31" s="24">
        <v>66.999</v>
      </c>
      <c r="I31" s="71">
        <v>25.191000000000003</v>
      </c>
      <c r="J31" s="24">
        <v>605.886</v>
      </c>
      <c r="K31" s="24">
        <v>0.27</v>
      </c>
      <c r="L31" s="38">
        <f t="shared" si="6"/>
        <v>4132.290000000001</v>
      </c>
      <c r="M31" s="38">
        <f t="shared" si="7"/>
        <v>49587.48000000001</v>
      </c>
      <c r="N31" s="24">
        <f t="shared" si="0"/>
        <v>202.38053064839346</v>
      </c>
      <c r="O31" s="38">
        <f t="shared" si="1"/>
        <v>6487.695300000001</v>
      </c>
      <c r="P31" s="24">
        <f t="shared" si="2"/>
        <v>26.478119426498143</v>
      </c>
      <c r="Q31" s="38">
        <f t="shared" si="3"/>
        <v>6385.838483790001</v>
      </c>
      <c r="R31" s="24">
        <f t="shared" si="4"/>
        <v>26.06241295150212</v>
      </c>
      <c r="S31" s="24">
        <v>0.9843</v>
      </c>
    </row>
    <row r="32" spans="1:19" ht="12" customHeight="1">
      <c r="A32" s="22">
        <v>1989</v>
      </c>
      <c r="B32" s="43">
        <f>+'[1]Pop'!D210</f>
        <v>247.342</v>
      </c>
      <c r="C32" s="24">
        <v>5620.917</v>
      </c>
      <c r="D32" s="24">
        <v>948.971</v>
      </c>
      <c r="E32" s="74">
        <v>22.909</v>
      </c>
      <c r="F32" s="39">
        <v>0.27</v>
      </c>
      <c r="G32" s="24">
        <f t="shared" si="5"/>
        <v>4695.125</v>
      </c>
      <c r="H32" s="24">
        <v>52.42100000000001</v>
      </c>
      <c r="I32" s="71">
        <v>28</v>
      </c>
      <c r="J32" s="24">
        <v>641.842</v>
      </c>
      <c r="K32" s="24">
        <v>0.36</v>
      </c>
      <c r="L32" s="38">
        <f t="shared" si="6"/>
        <v>3972.5019999999995</v>
      </c>
      <c r="M32" s="38">
        <f t="shared" si="7"/>
        <v>47670.02399999999</v>
      </c>
      <c r="N32" s="24">
        <f t="shared" si="0"/>
        <v>192.72919277761153</v>
      </c>
      <c r="O32" s="38">
        <f t="shared" si="1"/>
        <v>6236.82814</v>
      </c>
      <c r="P32" s="24">
        <f t="shared" si="2"/>
        <v>25.21540272173751</v>
      </c>
      <c r="Q32" s="38">
        <f t="shared" si="3"/>
        <v>6141.404669458</v>
      </c>
      <c r="R32" s="24">
        <f t="shared" si="4"/>
        <v>24.82960706009493</v>
      </c>
      <c r="S32" s="24">
        <v>0.9847</v>
      </c>
    </row>
    <row r="33" spans="1:55" s="8" customFormat="1" ht="12" customHeight="1">
      <c r="A33" s="22">
        <v>1990</v>
      </c>
      <c r="B33" s="43">
        <f>+'[1]Pop'!D211</f>
        <v>250.132</v>
      </c>
      <c r="C33" s="24">
        <v>5687</v>
      </c>
      <c r="D33" s="24">
        <v>1050.731</v>
      </c>
      <c r="E33" s="74">
        <v>8.033</v>
      </c>
      <c r="F33" s="39">
        <v>0.36</v>
      </c>
      <c r="G33" s="24">
        <f t="shared" si="5"/>
        <v>4644.662</v>
      </c>
      <c r="H33" s="24">
        <v>53.217</v>
      </c>
      <c r="I33" s="71">
        <v>32</v>
      </c>
      <c r="J33" s="24">
        <v>678.4855952380954</v>
      </c>
      <c r="K33" s="24">
        <v>0.45</v>
      </c>
      <c r="L33" s="38">
        <f t="shared" si="6"/>
        <v>3880.5094047619054</v>
      </c>
      <c r="M33" s="38">
        <f t="shared" si="7"/>
        <v>46566.11285714286</v>
      </c>
      <c r="N33" s="24">
        <f t="shared" si="0"/>
        <v>186.1661556983627</v>
      </c>
      <c r="O33" s="38">
        <f t="shared" si="1"/>
        <v>6092.3997654761915</v>
      </c>
      <c r="P33" s="24">
        <f t="shared" si="2"/>
        <v>24.356738703869123</v>
      </c>
      <c r="Q33" s="38">
        <f t="shared" si="3"/>
        <v>6001.013768994048</v>
      </c>
      <c r="R33" s="24">
        <f t="shared" si="4"/>
        <v>23.991387623311084</v>
      </c>
      <c r="S33" s="24">
        <v>0.985</v>
      </c>
      <c r="T33" s="6"/>
      <c r="U33" s="6"/>
      <c r="V33" s="6"/>
      <c r="W33" s="6"/>
      <c r="X33" s="6"/>
      <c r="Y33" s="6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19" ht="12" customHeight="1">
      <c r="A34" s="26">
        <v>1991</v>
      </c>
      <c r="B34" s="44">
        <f>+'[1]Pop'!D212</f>
        <v>253.493</v>
      </c>
      <c r="C34" s="28">
        <v>5800.583333333333</v>
      </c>
      <c r="D34" s="28">
        <v>1145.076</v>
      </c>
      <c r="E34" s="75">
        <v>1.64</v>
      </c>
      <c r="F34" s="42">
        <v>0.45</v>
      </c>
      <c r="G34" s="28">
        <f t="shared" si="5"/>
        <v>4657.597333333333</v>
      </c>
      <c r="H34" s="28">
        <v>82.857</v>
      </c>
      <c r="I34" s="72">
        <v>13</v>
      </c>
      <c r="J34" s="28">
        <v>708.584</v>
      </c>
      <c r="K34" s="28">
        <v>0.63</v>
      </c>
      <c r="L34" s="41">
        <f t="shared" si="6"/>
        <v>3852.5263333333332</v>
      </c>
      <c r="M34" s="41">
        <f t="shared" si="7"/>
        <v>46230.316</v>
      </c>
      <c r="N34" s="28">
        <f t="shared" si="0"/>
        <v>182.37314639851988</v>
      </c>
      <c r="O34" s="41">
        <f t="shared" si="1"/>
        <v>6048.4663433333335</v>
      </c>
      <c r="P34" s="28">
        <f t="shared" si="2"/>
        <v>23.86048665380635</v>
      </c>
      <c r="Q34" s="41">
        <f t="shared" si="3"/>
        <v>5957.739348183333</v>
      </c>
      <c r="R34" s="28">
        <f t="shared" si="4"/>
        <v>23.502579353999256</v>
      </c>
      <c r="S34" s="28">
        <v>0.985</v>
      </c>
    </row>
    <row r="35" spans="1:19" ht="12" customHeight="1">
      <c r="A35" s="26">
        <v>1992</v>
      </c>
      <c r="B35" s="44">
        <f>+'[1]Pop'!D213</f>
        <v>256.894</v>
      </c>
      <c r="C35" s="28">
        <v>5905</v>
      </c>
      <c r="D35" s="28">
        <v>1233.844</v>
      </c>
      <c r="E35" s="75">
        <v>3.483</v>
      </c>
      <c r="F35" s="42">
        <v>0.63</v>
      </c>
      <c r="G35" s="28">
        <f t="shared" si="5"/>
        <v>4675.269</v>
      </c>
      <c r="H35" s="28">
        <v>84.216</v>
      </c>
      <c r="I35" s="72">
        <v>13</v>
      </c>
      <c r="J35" s="28">
        <v>732.013</v>
      </c>
      <c r="K35" s="28">
        <v>0.45</v>
      </c>
      <c r="L35" s="41">
        <f t="shared" si="6"/>
        <v>3845.59</v>
      </c>
      <c r="M35" s="41">
        <f t="shared" si="7"/>
        <v>46147.08</v>
      </c>
      <c r="N35" s="28">
        <f t="shared" si="0"/>
        <v>179.63471315017088</v>
      </c>
      <c r="O35" s="41">
        <f t="shared" si="1"/>
        <v>6037.576300000001</v>
      </c>
      <c r="P35" s="28">
        <f t="shared" si="2"/>
        <v>23.502208303814026</v>
      </c>
      <c r="Q35" s="41">
        <f t="shared" si="3"/>
        <v>5947.012655500001</v>
      </c>
      <c r="R35" s="28">
        <f t="shared" si="4"/>
        <v>23.149675179256818</v>
      </c>
      <c r="S35" s="28">
        <v>0.985</v>
      </c>
    </row>
    <row r="36" spans="1:19" ht="12" customHeight="1">
      <c r="A36" s="26">
        <v>1993</v>
      </c>
      <c r="B36" s="44">
        <f>+'[1]Pop'!D214</f>
        <v>260.255</v>
      </c>
      <c r="C36" s="28">
        <v>6005.666666666667</v>
      </c>
      <c r="D36" s="28">
        <v>1268.628</v>
      </c>
      <c r="E36" s="75">
        <v>3.272</v>
      </c>
      <c r="F36" s="42">
        <v>0.45</v>
      </c>
      <c r="G36" s="28">
        <f t="shared" si="5"/>
        <v>4740.760666666667</v>
      </c>
      <c r="H36" s="28">
        <v>100.562</v>
      </c>
      <c r="I36" s="72">
        <v>15</v>
      </c>
      <c r="J36" s="28">
        <v>769.613</v>
      </c>
      <c r="K36" s="28">
        <v>0.3</v>
      </c>
      <c r="L36" s="41">
        <f t="shared" si="6"/>
        <v>3855.2856666666667</v>
      </c>
      <c r="M36" s="41">
        <f t="shared" si="7"/>
        <v>46263.428</v>
      </c>
      <c r="N36" s="28">
        <f t="shared" si="0"/>
        <v>177.76191811876814</v>
      </c>
      <c r="O36" s="41">
        <f t="shared" si="1"/>
        <v>6052.798496666667</v>
      </c>
      <c r="P36" s="28">
        <f t="shared" si="2"/>
        <v>23.2571842872055</v>
      </c>
      <c r="Q36" s="41">
        <f t="shared" si="3"/>
        <v>5962.006519216668</v>
      </c>
      <c r="R36" s="28">
        <f t="shared" si="4"/>
        <v>22.90832652289742</v>
      </c>
      <c r="S36" s="28">
        <v>0.985</v>
      </c>
    </row>
    <row r="37" spans="1:19" ht="12" customHeight="1">
      <c r="A37" s="26">
        <v>1994</v>
      </c>
      <c r="B37" s="44">
        <f>+'[1]Pop'!D215</f>
        <v>263.436</v>
      </c>
      <c r="C37" s="28">
        <v>6178.666666666667</v>
      </c>
      <c r="D37" s="28">
        <v>1402.669</v>
      </c>
      <c r="E37" s="75">
        <v>2.624</v>
      </c>
      <c r="F37" s="42">
        <v>0.3</v>
      </c>
      <c r="G37" s="28">
        <f t="shared" si="5"/>
        <v>4778.921666666667</v>
      </c>
      <c r="H37" s="28">
        <v>110.415</v>
      </c>
      <c r="I37" s="72">
        <v>19</v>
      </c>
      <c r="J37" s="28">
        <v>805.373</v>
      </c>
      <c r="K37" s="28">
        <v>0.12</v>
      </c>
      <c r="L37" s="41">
        <f t="shared" si="6"/>
        <v>3844.013666666667</v>
      </c>
      <c r="M37" s="41">
        <f t="shared" si="7"/>
        <v>46128.164000000004</v>
      </c>
      <c r="N37" s="28">
        <f t="shared" si="0"/>
        <v>175.1019754323631</v>
      </c>
      <c r="O37" s="41">
        <f t="shared" si="1"/>
        <v>6035.101456666668</v>
      </c>
      <c r="P37" s="28">
        <f t="shared" si="2"/>
        <v>22.90917511906751</v>
      </c>
      <c r="Q37" s="41">
        <f t="shared" si="3"/>
        <v>5944.574934816668</v>
      </c>
      <c r="R37" s="28">
        <f t="shared" si="4"/>
        <v>22.565537492281496</v>
      </c>
      <c r="S37" s="28">
        <v>0.985</v>
      </c>
    </row>
    <row r="38" spans="1:55" s="8" customFormat="1" ht="12" customHeight="1">
      <c r="A38" s="26">
        <v>1995</v>
      </c>
      <c r="B38" s="44">
        <f>+'[1]Pop'!D216</f>
        <v>266.557</v>
      </c>
      <c r="C38" s="28">
        <v>6230.75</v>
      </c>
      <c r="D38" s="28">
        <v>1427.693</v>
      </c>
      <c r="E38" s="75">
        <v>3.0958680000000003</v>
      </c>
      <c r="F38" s="42">
        <v>0.12</v>
      </c>
      <c r="G38" s="28">
        <f t="shared" si="5"/>
        <v>4806.272868</v>
      </c>
      <c r="H38" s="28">
        <v>109.003667</v>
      </c>
      <c r="I38" s="72">
        <v>22</v>
      </c>
      <c r="J38" s="28">
        <v>847.196</v>
      </c>
      <c r="K38" s="28">
        <v>0.78</v>
      </c>
      <c r="L38" s="41">
        <f t="shared" si="6"/>
        <v>3827.293201</v>
      </c>
      <c r="M38" s="41">
        <f t="shared" si="7"/>
        <v>45927.518412</v>
      </c>
      <c r="N38" s="28">
        <f t="shared" si="0"/>
        <v>172.29905203014738</v>
      </c>
      <c r="O38" s="41">
        <f t="shared" si="1"/>
        <v>6008.85032557</v>
      </c>
      <c r="P38" s="28">
        <f t="shared" si="2"/>
        <v>22.542459307277614</v>
      </c>
      <c r="Q38" s="41">
        <f t="shared" si="3"/>
        <v>5918.71757068645</v>
      </c>
      <c r="R38" s="28">
        <f t="shared" si="4"/>
        <v>22.204322417668454</v>
      </c>
      <c r="S38" s="28">
        <v>0.985</v>
      </c>
      <c r="T38" s="6"/>
      <c r="U38" s="6"/>
      <c r="V38" s="6"/>
      <c r="W38" s="6"/>
      <c r="X38" s="6"/>
      <c r="Y38" s="6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19" ht="12" customHeight="1">
      <c r="A39" s="22">
        <v>1996</v>
      </c>
      <c r="B39" s="43">
        <f>+'[1]Pop'!D217</f>
        <v>269.667</v>
      </c>
      <c r="C39" s="24">
        <v>6377.666666666667</v>
      </c>
      <c r="D39" s="24">
        <v>1510.796</v>
      </c>
      <c r="E39" s="74">
        <v>5.353266000000001</v>
      </c>
      <c r="F39" s="39">
        <v>0.78</v>
      </c>
      <c r="G39" s="24">
        <f t="shared" si="5"/>
        <v>4873.0039326666665</v>
      </c>
      <c r="H39" s="24">
        <v>113.83670900000001</v>
      </c>
      <c r="I39" s="71">
        <v>22</v>
      </c>
      <c r="J39" s="24">
        <v>864.738</v>
      </c>
      <c r="K39" s="24">
        <v>0.81</v>
      </c>
      <c r="L39" s="38">
        <f t="shared" si="6"/>
        <v>3871.619223666666</v>
      </c>
      <c r="M39" s="38">
        <f t="shared" si="7"/>
        <v>46459.43068399999</v>
      </c>
      <c r="N39" s="24">
        <f t="shared" si="0"/>
        <v>172.2844496508657</v>
      </c>
      <c r="O39" s="38">
        <f t="shared" si="1"/>
        <v>6078.442181156666</v>
      </c>
      <c r="P39" s="24">
        <f t="shared" si="2"/>
        <v>22.540548829321597</v>
      </c>
      <c r="Q39" s="38">
        <f t="shared" si="3"/>
        <v>5987.265548439316</v>
      </c>
      <c r="R39" s="24">
        <f t="shared" si="4"/>
        <v>22.20244059688177</v>
      </c>
      <c r="S39" s="24">
        <v>0.985</v>
      </c>
    </row>
    <row r="40" spans="1:19" ht="12" customHeight="1">
      <c r="A40" s="22">
        <v>1997</v>
      </c>
      <c r="B40" s="43">
        <f>+'[1]Pop'!D218</f>
        <v>272.912</v>
      </c>
      <c r="C40" s="24">
        <v>6473.083333333333</v>
      </c>
      <c r="D40" s="24">
        <v>1589.973</v>
      </c>
      <c r="E40" s="74">
        <v>4.662841</v>
      </c>
      <c r="F40" s="39">
        <v>0.81</v>
      </c>
      <c r="G40" s="24">
        <f t="shared" si="5"/>
        <v>4888.583174333334</v>
      </c>
      <c r="H40" s="24">
        <v>99.543748</v>
      </c>
      <c r="I40" s="71">
        <v>29</v>
      </c>
      <c r="J40" s="24">
        <v>894.705</v>
      </c>
      <c r="K40" s="23" t="s">
        <v>13</v>
      </c>
      <c r="L40" s="38">
        <f>G40-H40-I40-J40</f>
        <v>3865.334426333334</v>
      </c>
      <c r="M40" s="38">
        <f t="shared" si="7"/>
        <v>46384.013116</v>
      </c>
      <c r="N40" s="24">
        <f t="shared" si="0"/>
        <v>169.95959545934224</v>
      </c>
      <c r="O40" s="38">
        <f t="shared" si="1"/>
        <v>6068.575049343334</v>
      </c>
      <c r="P40" s="24">
        <f t="shared" si="2"/>
        <v>22.23638040593061</v>
      </c>
      <c r="Q40" s="38">
        <f t="shared" si="3"/>
        <v>5977.546423603184</v>
      </c>
      <c r="R40" s="24">
        <f t="shared" si="4"/>
        <v>21.90283469984165</v>
      </c>
      <c r="S40" s="24">
        <v>0.985</v>
      </c>
    </row>
    <row r="41" spans="1:19" ht="12" customHeight="1">
      <c r="A41" s="22">
        <v>1998</v>
      </c>
      <c r="B41" s="43">
        <f>+'[1]Pop'!D219</f>
        <v>276.115</v>
      </c>
      <c r="C41" s="24">
        <v>6666.916666666667</v>
      </c>
      <c r="D41" s="24">
        <v>1645.178</v>
      </c>
      <c r="E41" s="74">
        <v>4.011062000000001</v>
      </c>
      <c r="F41" s="84" t="s">
        <v>13</v>
      </c>
      <c r="G41" s="24">
        <f>C41-D41+E41</f>
        <v>5025.749728666667</v>
      </c>
      <c r="H41" s="24">
        <v>102.387878</v>
      </c>
      <c r="I41" s="71">
        <v>24</v>
      </c>
      <c r="J41" s="24">
        <v>921.6038015873016</v>
      </c>
      <c r="K41" s="23" t="s">
        <v>13</v>
      </c>
      <c r="L41" s="38">
        <f aca="true" t="shared" si="8" ref="L41:L54">G41-H41-I41-J41</f>
        <v>3977.7580490793644</v>
      </c>
      <c r="M41" s="38">
        <f t="shared" si="7"/>
        <v>47733.09658895237</v>
      </c>
      <c r="N41" s="24">
        <f t="shared" si="0"/>
        <v>172.87397131250518</v>
      </c>
      <c r="O41" s="38">
        <f t="shared" si="1"/>
        <v>6245.080137054602</v>
      </c>
      <c r="P41" s="24">
        <f t="shared" si="2"/>
        <v>22.617677913386096</v>
      </c>
      <c r="Q41" s="38">
        <f t="shared" si="3"/>
        <v>6151.403934998783</v>
      </c>
      <c r="R41" s="24">
        <f t="shared" si="4"/>
        <v>22.278412744685305</v>
      </c>
      <c r="S41" s="24">
        <v>0.985</v>
      </c>
    </row>
    <row r="42" spans="1:19" ht="12" customHeight="1">
      <c r="A42" s="22">
        <v>1999</v>
      </c>
      <c r="B42" s="43">
        <f>+'[1]Pop'!D220</f>
        <v>279.295</v>
      </c>
      <c r="C42" s="24">
        <v>6932.500000000001</v>
      </c>
      <c r="D42" s="24">
        <v>1754.671</v>
      </c>
      <c r="E42" s="74">
        <v>5.061732</v>
      </c>
      <c r="F42" s="84" t="s">
        <v>13</v>
      </c>
      <c r="G42" s="24">
        <f aca="true" t="shared" si="9" ref="G42:G62">C42-D42+E42</f>
        <v>5182.890732000001</v>
      </c>
      <c r="H42" s="24">
        <v>84.869197</v>
      </c>
      <c r="I42" s="71">
        <v>17</v>
      </c>
      <c r="J42" s="24">
        <v>943.4065396825395</v>
      </c>
      <c r="K42" s="23" t="s">
        <v>13</v>
      </c>
      <c r="L42" s="38">
        <f t="shared" si="8"/>
        <v>4137.614995317461</v>
      </c>
      <c r="M42" s="38">
        <f t="shared" si="7"/>
        <v>49651.37994380953</v>
      </c>
      <c r="N42" s="24">
        <f t="shared" si="0"/>
        <v>177.77396639327424</v>
      </c>
      <c r="O42" s="38">
        <f t="shared" si="1"/>
        <v>6496.055542648413</v>
      </c>
      <c r="P42" s="24">
        <f t="shared" si="2"/>
        <v>23.258760603120045</v>
      </c>
      <c r="Q42" s="38">
        <f t="shared" si="3"/>
        <v>6398.614709508687</v>
      </c>
      <c r="R42" s="24">
        <f t="shared" si="4"/>
        <v>22.909879194073245</v>
      </c>
      <c r="S42" s="24">
        <v>0.985</v>
      </c>
    </row>
    <row r="43" spans="1:19" ht="12" customHeight="1">
      <c r="A43" s="22">
        <v>2000</v>
      </c>
      <c r="B43" s="43">
        <f>+'[1]Pop'!D221</f>
        <v>282.385</v>
      </c>
      <c r="C43" s="24">
        <v>7062.333</v>
      </c>
      <c r="D43" s="24">
        <v>1814.463</v>
      </c>
      <c r="E43" s="74">
        <v>3.559518</v>
      </c>
      <c r="F43" s="84" t="s">
        <v>13</v>
      </c>
      <c r="G43" s="24">
        <f t="shared" si="9"/>
        <v>5251.429518</v>
      </c>
      <c r="H43" s="24">
        <v>94.045654</v>
      </c>
      <c r="I43" s="71">
        <v>29</v>
      </c>
      <c r="J43" s="24">
        <v>940.22</v>
      </c>
      <c r="K43" s="23" t="s">
        <v>13</v>
      </c>
      <c r="L43" s="38">
        <f t="shared" si="8"/>
        <v>4188.163864</v>
      </c>
      <c r="M43" s="38">
        <f t="shared" si="7"/>
        <v>50257.966368</v>
      </c>
      <c r="N43" s="24">
        <f t="shared" si="0"/>
        <v>177.9767564424456</v>
      </c>
      <c r="O43" s="38">
        <f aca="true" t="shared" si="10" ref="O43:O48">L43*1.57</f>
        <v>6575.417266480001</v>
      </c>
      <c r="P43" s="24">
        <f t="shared" si="2"/>
        <v>23.285292301219968</v>
      </c>
      <c r="Q43" s="38">
        <f aca="true" t="shared" si="11" ref="Q43:Q48">IF(O43=0,0,IF(S43=0,0,O43*S43))</f>
        <v>6476.7860074828</v>
      </c>
      <c r="R43" s="24">
        <f t="shared" si="4"/>
        <v>22.936012916701667</v>
      </c>
      <c r="S43" s="24">
        <v>0.985</v>
      </c>
    </row>
    <row r="44" spans="1:19" ht="12" customHeight="1">
      <c r="A44" s="26">
        <v>2001</v>
      </c>
      <c r="B44" s="44">
        <f>+'[1]Pop'!D222</f>
        <v>285.309019</v>
      </c>
      <c r="C44" s="28">
        <v>7187</v>
      </c>
      <c r="D44" s="28">
        <v>1835.133</v>
      </c>
      <c r="E44" s="75">
        <v>3.7403819999999994</v>
      </c>
      <c r="F44" s="85" t="s">
        <v>13</v>
      </c>
      <c r="G44" s="28">
        <f t="shared" si="9"/>
        <v>5355.607382</v>
      </c>
      <c r="H44" s="28">
        <v>91.054647</v>
      </c>
      <c r="I44" s="72">
        <v>22</v>
      </c>
      <c r="J44" s="28">
        <v>964.2</v>
      </c>
      <c r="K44" s="27" t="s">
        <v>13</v>
      </c>
      <c r="L44" s="41">
        <f t="shared" si="8"/>
        <v>4278.352735</v>
      </c>
      <c r="M44" s="41">
        <f t="shared" si="7"/>
        <v>51340.232820000005</v>
      </c>
      <c r="N44" s="28">
        <f t="shared" si="0"/>
        <v>179.9460563845688</v>
      </c>
      <c r="O44" s="41">
        <f t="shared" si="10"/>
        <v>6717.013793950001</v>
      </c>
      <c r="P44" s="28">
        <f t="shared" si="2"/>
        <v>23.542942376981085</v>
      </c>
      <c r="Q44" s="41">
        <f t="shared" si="11"/>
        <v>6616.258587040751</v>
      </c>
      <c r="R44" s="28">
        <f t="shared" si="4"/>
        <v>23.18979824132637</v>
      </c>
      <c r="S44" s="28">
        <v>0.985</v>
      </c>
    </row>
    <row r="45" spans="1:19" ht="12" customHeight="1">
      <c r="A45" s="26">
        <v>2002</v>
      </c>
      <c r="B45" s="44">
        <f>+'[1]Pop'!D223</f>
        <v>288.104818</v>
      </c>
      <c r="C45" s="28">
        <v>7270</v>
      </c>
      <c r="D45" s="28">
        <v>1883.3</v>
      </c>
      <c r="E45" s="75">
        <v>4.061012</v>
      </c>
      <c r="F45" s="85" t="s">
        <v>13</v>
      </c>
      <c r="G45" s="28">
        <f t="shared" si="9"/>
        <v>5390.761012</v>
      </c>
      <c r="H45" s="28">
        <v>88.651677</v>
      </c>
      <c r="I45" s="72">
        <v>17</v>
      </c>
      <c r="J45" s="28">
        <v>961.3</v>
      </c>
      <c r="K45" s="27" t="s">
        <v>13</v>
      </c>
      <c r="L45" s="41">
        <f t="shared" si="8"/>
        <v>4323.809335</v>
      </c>
      <c r="M45" s="41">
        <f t="shared" si="7"/>
        <v>51885.71202</v>
      </c>
      <c r="N45" s="28">
        <f t="shared" si="0"/>
        <v>180.09317712972089</v>
      </c>
      <c r="O45" s="41">
        <f t="shared" si="10"/>
        <v>6788.38065595</v>
      </c>
      <c r="P45" s="28">
        <f t="shared" si="2"/>
        <v>23.562190674471815</v>
      </c>
      <c r="Q45" s="41">
        <f t="shared" si="11"/>
        <v>6686.554946110749</v>
      </c>
      <c r="R45" s="28">
        <f t="shared" si="4"/>
        <v>23.208757814354737</v>
      </c>
      <c r="S45" s="28">
        <v>0.985</v>
      </c>
    </row>
    <row r="46" spans="1:19" ht="12" customHeight="1">
      <c r="A46" s="26">
        <v>2003</v>
      </c>
      <c r="B46" s="44">
        <f>+'[1]Pop'!D224</f>
        <v>290.819634</v>
      </c>
      <c r="C46" s="28">
        <v>7299</v>
      </c>
      <c r="D46" s="28">
        <v>1828.1</v>
      </c>
      <c r="E46" s="75">
        <v>5.359537</v>
      </c>
      <c r="F46" s="85" t="s">
        <v>13</v>
      </c>
      <c r="G46" s="28">
        <f t="shared" si="9"/>
        <v>5476.259537</v>
      </c>
      <c r="H46" s="28">
        <v>87.35605399999999</v>
      </c>
      <c r="I46" s="72">
        <v>14</v>
      </c>
      <c r="J46" s="28">
        <v>959.4</v>
      </c>
      <c r="K46" s="27" t="s">
        <v>13</v>
      </c>
      <c r="L46" s="41">
        <f t="shared" si="8"/>
        <v>4415.503483</v>
      </c>
      <c r="M46" s="41">
        <f t="shared" si="7"/>
        <v>52986.041796000005</v>
      </c>
      <c r="N46" s="28">
        <f t="shared" si="0"/>
        <v>182.19554528426372</v>
      </c>
      <c r="O46" s="41">
        <f t="shared" si="10"/>
        <v>6932.340468310001</v>
      </c>
      <c r="P46" s="28">
        <f t="shared" si="2"/>
        <v>23.837250508024503</v>
      </c>
      <c r="Q46" s="41">
        <f t="shared" si="11"/>
        <v>6828.35536128535</v>
      </c>
      <c r="R46" s="28">
        <f t="shared" si="4"/>
        <v>23.479691750404136</v>
      </c>
      <c r="S46" s="28">
        <v>0.985</v>
      </c>
    </row>
    <row r="47" spans="1:19" ht="12" customHeight="1">
      <c r="A47" s="26">
        <v>2004</v>
      </c>
      <c r="B47" s="44">
        <f>+'[1]Pop'!D225</f>
        <v>293.463185</v>
      </c>
      <c r="C47" s="28">
        <v>7450</v>
      </c>
      <c r="D47" s="28">
        <v>1929.4</v>
      </c>
      <c r="E47" s="75">
        <v>3.9052990000000003</v>
      </c>
      <c r="F47" s="85" t="s">
        <v>13</v>
      </c>
      <c r="G47" s="28">
        <f t="shared" si="9"/>
        <v>5524.505299</v>
      </c>
      <c r="H47" s="28">
        <v>105.91765</v>
      </c>
      <c r="I47" s="72">
        <v>19</v>
      </c>
      <c r="J47" s="28">
        <v>988.1</v>
      </c>
      <c r="K47" s="27" t="s">
        <v>13</v>
      </c>
      <c r="L47" s="41">
        <f t="shared" si="8"/>
        <v>4411.487649</v>
      </c>
      <c r="M47" s="41">
        <f t="shared" si="7"/>
        <v>52937.851788</v>
      </c>
      <c r="N47" s="28">
        <f t="shared" si="0"/>
        <v>180.39009488702987</v>
      </c>
      <c r="O47" s="41">
        <f t="shared" si="10"/>
        <v>6926.035608929999</v>
      </c>
      <c r="P47" s="28">
        <f t="shared" si="2"/>
        <v>23.601037414386404</v>
      </c>
      <c r="Q47" s="41">
        <f t="shared" si="11"/>
        <v>6822.145074796049</v>
      </c>
      <c r="R47" s="28">
        <f t="shared" si="4"/>
        <v>23.247021853170608</v>
      </c>
      <c r="S47" s="28">
        <v>0.985</v>
      </c>
    </row>
    <row r="48" spans="1:19" ht="12" customHeight="1">
      <c r="A48" s="26">
        <v>2005</v>
      </c>
      <c r="B48" s="44">
        <f>+'[1]Pop'!D226</f>
        <v>296.186216</v>
      </c>
      <c r="C48" s="28">
        <v>7538</v>
      </c>
      <c r="D48" s="28">
        <v>2051.1</v>
      </c>
      <c r="E48" s="75">
        <v>3.2199700000000004</v>
      </c>
      <c r="F48" s="85" t="s">
        <v>13</v>
      </c>
      <c r="G48" s="28">
        <f t="shared" si="9"/>
        <v>5490.11997</v>
      </c>
      <c r="H48" s="28">
        <v>104.97335799999999</v>
      </c>
      <c r="I48" s="72">
        <v>23</v>
      </c>
      <c r="J48" s="28">
        <v>996.7</v>
      </c>
      <c r="K48" s="27" t="s">
        <v>13</v>
      </c>
      <c r="L48" s="41">
        <f t="shared" si="8"/>
        <v>4365.446612</v>
      </c>
      <c r="M48" s="41">
        <f t="shared" si="7"/>
        <v>52385.359344</v>
      </c>
      <c r="N48" s="28">
        <f t="shared" si="0"/>
        <v>176.8662973296502</v>
      </c>
      <c r="O48" s="41">
        <f t="shared" si="10"/>
        <v>6853.7511808399995</v>
      </c>
      <c r="P48" s="28">
        <f t="shared" si="2"/>
        <v>23.140007233962567</v>
      </c>
      <c r="Q48" s="41">
        <f t="shared" si="11"/>
        <v>6750.9449131274</v>
      </c>
      <c r="R48" s="28">
        <f t="shared" si="4"/>
        <v>22.79290712545313</v>
      </c>
      <c r="S48" s="28">
        <v>0.985</v>
      </c>
    </row>
    <row r="49" spans="1:19" ht="12" customHeight="1">
      <c r="A49" s="22">
        <v>2006</v>
      </c>
      <c r="B49" s="43">
        <f>+'[1]Pop'!D227</f>
        <v>298.995825</v>
      </c>
      <c r="C49" s="24">
        <v>7650</v>
      </c>
      <c r="D49" s="24">
        <v>2023.1</v>
      </c>
      <c r="E49" s="74">
        <v>3.502949000000001</v>
      </c>
      <c r="F49" s="84" t="s">
        <v>13</v>
      </c>
      <c r="G49" s="24">
        <f t="shared" si="9"/>
        <v>5630.402948999999</v>
      </c>
      <c r="H49" s="24">
        <v>108.40774100000002</v>
      </c>
      <c r="I49" s="71">
        <v>28</v>
      </c>
      <c r="J49" s="24">
        <v>992.2</v>
      </c>
      <c r="K49" s="23" t="s">
        <v>13</v>
      </c>
      <c r="L49" s="38">
        <f t="shared" si="8"/>
        <v>4501.795208</v>
      </c>
      <c r="M49" s="38">
        <f t="shared" si="7"/>
        <v>54021.542495999995</v>
      </c>
      <c r="N49" s="24">
        <f t="shared" si="0"/>
        <v>180.67657799569605</v>
      </c>
      <c r="O49" s="38">
        <f aca="true" t="shared" si="12" ref="O49:O54">L49*1.57</f>
        <v>7067.81847656</v>
      </c>
      <c r="P49" s="24">
        <f t="shared" si="2"/>
        <v>23.638518954436904</v>
      </c>
      <c r="Q49" s="38">
        <f aca="true" t="shared" si="13" ref="Q49:Q54">IF(O49=0,0,IF(S49=0,0,O49*S49))</f>
        <v>6961.8011994116</v>
      </c>
      <c r="R49" s="24">
        <f t="shared" si="4"/>
        <v>23.28394117012035</v>
      </c>
      <c r="S49" s="24">
        <v>0.985</v>
      </c>
    </row>
    <row r="50" spans="1:19" ht="12" customHeight="1">
      <c r="A50" s="22">
        <v>2007</v>
      </c>
      <c r="B50" s="43">
        <f>+'[1]Pop'!D228</f>
        <v>302.003917</v>
      </c>
      <c r="C50" s="24">
        <v>7587.83333333333</v>
      </c>
      <c r="D50" s="24">
        <v>1997</v>
      </c>
      <c r="E50" s="74">
        <v>2.863791</v>
      </c>
      <c r="F50" s="84" t="s">
        <v>13</v>
      </c>
      <c r="G50" s="24">
        <f t="shared" si="9"/>
        <v>5593.69712433333</v>
      </c>
      <c r="H50" s="24">
        <v>138.408804</v>
      </c>
      <c r="I50" s="71">
        <v>33.900112</v>
      </c>
      <c r="J50" s="24">
        <v>1016.3</v>
      </c>
      <c r="K50" s="23" t="s">
        <v>13</v>
      </c>
      <c r="L50" s="38">
        <f t="shared" si="8"/>
        <v>4405.08820833333</v>
      </c>
      <c r="M50" s="38">
        <f t="shared" si="7"/>
        <v>52861.058499999956</v>
      </c>
      <c r="N50" s="24">
        <f t="shared" si="0"/>
        <v>175.03434731940897</v>
      </c>
      <c r="O50" s="38">
        <f t="shared" si="12"/>
        <v>6915.988487083328</v>
      </c>
      <c r="P50" s="24">
        <f t="shared" si="2"/>
        <v>22.900327107622676</v>
      </c>
      <c r="Q50" s="38">
        <f t="shared" si="13"/>
        <v>6812.2486597770785</v>
      </c>
      <c r="R50" s="24">
        <f t="shared" si="4"/>
        <v>22.556822201008334</v>
      </c>
      <c r="S50" s="24">
        <v>0.985</v>
      </c>
    </row>
    <row r="51" spans="1:19" ht="12" customHeight="1">
      <c r="A51" s="22">
        <v>2008</v>
      </c>
      <c r="B51" s="43">
        <f>+'[1]Pop'!D229</f>
        <v>304.797761</v>
      </c>
      <c r="C51" s="24">
        <v>7519.4167</v>
      </c>
      <c r="D51" s="70">
        <v>2047.8</v>
      </c>
      <c r="E51" s="76">
        <v>3.168137</v>
      </c>
      <c r="F51" s="84" t="s">
        <v>13</v>
      </c>
      <c r="G51" s="24">
        <f t="shared" si="9"/>
        <v>5474.784836999999</v>
      </c>
      <c r="H51" s="40">
        <v>113.038588</v>
      </c>
      <c r="I51" s="73">
        <v>35.559305</v>
      </c>
      <c r="J51" s="70">
        <v>996.3</v>
      </c>
      <c r="K51" s="23" t="s">
        <v>13</v>
      </c>
      <c r="L51" s="38">
        <f t="shared" si="8"/>
        <v>4329.886943999999</v>
      </c>
      <c r="M51" s="38">
        <f t="shared" si="7"/>
        <v>51958.64332799999</v>
      </c>
      <c r="N51" s="24">
        <f t="shared" si="0"/>
        <v>170.46924215430832</v>
      </c>
      <c r="O51" s="38">
        <f t="shared" si="12"/>
        <v>6797.922502079999</v>
      </c>
      <c r="P51" s="24">
        <f t="shared" si="2"/>
        <v>22.30305918185534</v>
      </c>
      <c r="Q51" s="38">
        <f t="shared" si="13"/>
        <v>6695.953664548799</v>
      </c>
      <c r="R51" s="24">
        <f t="shared" si="4"/>
        <v>21.968513294127508</v>
      </c>
      <c r="S51" s="24">
        <v>0.985</v>
      </c>
    </row>
    <row r="52" spans="1:19" ht="12" customHeight="1">
      <c r="A52" s="22">
        <v>2009</v>
      </c>
      <c r="B52" s="43">
        <f>+'[1]Pop'!D230</f>
        <v>307.439406</v>
      </c>
      <c r="C52" s="24">
        <v>7568.9167</v>
      </c>
      <c r="D52" s="70">
        <v>1993.7</v>
      </c>
      <c r="E52" s="76">
        <v>2.9788490000000003</v>
      </c>
      <c r="F52" s="84" t="s">
        <v>13</v>
      </c>
      <c r="G52" s="24">
        <f t="shared" si="9"/>
        <v>5578.195549</v>
      </c>
      <c r="H52" s="40">
        <v>125.301621</v>
      </c>
      <c r="I52" s="73">
        <v>33.695963</v>
      </c>
      <c r="J52" s="70">
        <v>955.3</v>
      </c>
      <c r="K52" s="23" t="s">
        <v>13</v>
      </c>
      <c r="L52" s="38">
        <f t="shared" si="8"/>
        <v>4463.897965</v>
      </c>
      <c r="M52" s="38">
        <f aca="true" t="shared" si="14" ref="M52:M57">L52*12</f>
        <v>53566.77558</v>
      </c>
      <c r="N52" s="24">
        <f aca="true" t="shared" si="15" ref="N52:N57">IF(M52=0,0,IF($B52=0,0,M52/$B52))</f>
        <v>174.23522988461667</v>
      </c>
      <c r="O52" s="38">
        <f t="shared" si="12"/>
        <v>7008.3198050500005</v>
      </c>
      <c r="P52" s="24">
        <f aca="true" t="shared" si="16" ref="P52:P57">IF(O52=0,0,IF(B52=0,0,O52/B52))</f>
        <v>22.795775909904016</v>
      </c>
      <c r="Q52" s="38">
        <f t="shared" si="13"/>
        <v>6903.19500797425</v>
      </c>
      <c r="R52" s="24">
        <f aca="true" t="shared" si="17" ref="R52:R57">IF(Q52=0,0,IF(B52=0,0,Q52/B52))</f>
        <v>22.453839271255454</v>
      </c>
      <c r="S52" s="24">
        <v>0.985</v>
      </c>
    </row>
    <row r="53" spans="1:19" ht="12" customHeight="1">
      <c r="A53" s="22">
        <v>2010</v>
      </c>
      <c r="B53" s="43">
        <f>+'[1]Pop'!D231</f>
        <v>309.741279</v>
      </c>
      <c r="C53" s="24">
        <v>7656</v>
      </c>
      <c r="D53" s="70">
        <v>2071.6</v>
      </c>
      <c r="E53" s="76">
        <v>3.4167729999999996</v>
      </c>
      <c r="F53" s="84" t="s">
        <v>13</v>
      </c>
      <c r="G53" s="24">
        <f t="shared" si="9"/>
        <v>5587.816773</v>
      </c>
      <c r="H53" s="40">
        <v>126.48201199999998</v>
      </c>
      <c r="I53" s="73">
        <v>37.112375</v>
      </c>
      <c r="J53" s="70">
        <v>982.2</v>
      </c>
      <c r="K53" s="23" t="s">
        <v>13</v>
      </c>
      <c r="L53" s="38">
        <f t="shared" si="8"/>
        <v>4442.022386</v>
      </c>
      <c r="M53" s="38">
        <f t="shared" si="14"/>
        <v>53304.26863199999</v>
      </c>
      <c r="N53" s="24">
        <f t="shared" si="15"/>
        <v>172.09287959322978</v>
      </c>
      <c r="O53" s="38">
        <f t="shared" si="12"/>
        <v>6973.97514602</v>
      </c>
      <c r="P53" s="24">
        <f t="shared" si="16"/>
        <v>22.51548508011423</v>
      </c>
      <c r="Q53" s="38">
        <f t="shared" si="13"/>
        <v>6869.3655188297</v>
      </c>
      <c r="R53" s="24">
        <f t="shared" si="17"/>
        <v>22.17775280391252</v>
      </c>
      <c r="S53" s="24">
        <v>0.985</v>
      </c>
    </row>
    <row r="54" spans="1:19" ht="12" customHeight="1">
      <c r="A54" s="59">
        <v>2011</v>
      </c>
      <c r="B54" s="67">
        <f>+'[1]Pop'!D232</f>
        <v>311.973914</v>
      </c>
      <c r="C54" s="63">
        <v>7715.3333</v>
      </c>
      <c r="D54" s="77">
        <v>2083</v>
      </c>
      <c r="E54" s="78">
        <v>4.432435000000001</v>
      </c>
      <c r="F54" s="85" t="s">
        <v>13</v>
      </c>
      <c r="G54" s="28">
        <f t="shared" si="9"/>
        <v>5636.765735</v>
      </c>
      <c r="H54" s="77">
        <v>138.18316399999998</v>
      </c>
      <c r="I54" s="79">
        <v>36.766196</v>
      </c>
      <c r="J54" s="77">
        <v>950.114</v>
      </c>
      <c r="K54" s="27" t="s">
        <v>13</v>
      </c>
      <c r="L54" s="41">
        <f t="shared" si="8"/>
        <v>4511.702375000001</v>
      </c>
      <c r="M54" s="80">
        <f t="shared" si="14"/>
        <v>54140.42850000001</v>
      </c>
      <c r="N54" s="63">
        <f t="shared" si="15"/>
        <v>173.54152405191164</v>
      </c>
      <c r="O54" s="80">
        <f t="shared" si="12"/>
        <v>7083.372728750001</v>
      </c>
      <c r="P54" s="63">
        <f t="shared" si="16"/>
        <v>22.70501606345844</v>
      </c>
      <c r="Q54" s="80">
        <f t="shared" si="13"/>
        <v>6977.122137818751</v>
      </c>
      <c r="R54" s="63">
        <f t="shared" si="17"/>
        <v>22.364440822506563</v>
      </c>
      <c r="S54" s="63">
        <v>0.985</v>
      </c>
    </row>
    <row r="55" spans="1:19" ht="12" customHeight="1">
      <c r="A55" s="59">
        <v>2012</v>
      </c>
      <c r="B55" s="67">
        <f>+'[1]Pop'!D233</f>
        <v>314.167558</v>
      </c>
      <c r="C55" s="63">
        <v>7884.083333333334</v>
      </c>
      <c r="D55" s="77">
        <v>2114.3</v>
      </c>
      <c r="E55" s="77">
        <v>3.2687540000000004</v>
      </c>
      <c r="F55" s="86" t="s">
        <v>13</v>
      </c>
      <c r="G55" s="63">
        <f t="shared" si="9"/>
        <v>5773.0520873333335</v>
      </c>
      <c r="H55" s="77">
        <v>154.931255</v>
      </c>
      <c r="I55" s="87" t="s">
        <v>13</v>
      </c>
      <c r="J55" s="77">
        <v>941.405</v>
      </c>
      <c r="K55" s="62" t="s">
        <v>13</v>
      </c>
      <c r="L55" s="80">
        <f aca="true" t="shared" si="18" ref="L55:L60">G55-H55-J55</f>
        <v>4676.715832333333</v>
      </c>
      <c r="M55" s="80">
        <f t="shared" si="14"/>
        <v>56120.589988</v>
      </c>
      <c r="N55" s="63">
        <f t="shared" si="15"/>
        <v>178.63267087558418</v>
      </c>
      <c r="O55" s="80">
        <f aca="true" t="shared" si="19" ref="O55:O60">L55*1.57</f>
        <v>7342.443856763333</v>
      </c>
      <c r="P55" s="63">
        <f t="shared" si="16"/>
        <v>23.37110777288893</v>
      </c>
      <c r="Q55" s="80">
        <f aca="true" t="shared" si="20" ref="Q55:Q60">IF(O55=0,0,IF(S55=0,0,O55*S55))</f>
        <v>7232.3071989118835</v>
      </c>
      <c r="R55" s="63">
        <f t="shared" si="17"/>
        <v>23.020541156295597</v>
      </c>
      <c r="S55" s="63">
        <v>0.985</v>
      </c>
    </row>
    <row r="56" spans="1:19" ht="12" customHeight="1">
      <c r="A56" s="59">
        <v>2013</v>
      </c>
      <c r="B56" s="67">
        <f>+'[1]Pop'!D234</f>
        <v>316.294766</v>
      </c>
      <c r="C56" s="63">
        <v>8232.766666666666</v>
      </c>
      <c r="D56" s="77">
        <v>2134</v>
      </c>
      <c r="E56" s="77">
        <v>2.768822</v>
      </c>
      <c r="F56" s="86" t="s">
        <v>13</v>
      </c>
      <c r="G56" s="63">
        <f t="shared" si="9"/>
        <v>6101.535488666666</v>
      </c>
      <c r="H56" s="77">
        <v>226.2099</v>
      </c>
      <c r="I56" s="87" t="s">
        <v>13</v>
      </c>
      <c r="J56" s="77">
        <v>963.7</v>
      </c>
      <c r="K56" s="62" t="s">
        <v>13</v>
      </c>
      <c r="L56" s="80">
        <f t="shared" si="18"/>
        <v>4911.625588666667</v>
      </c>
      <c r="M56" s="80">
        <f t="shared" si="14"/>
        <v>58939.507064000005</v>
      </c>
      <c r="N56" s="63">
        <f t="shared" si="15"/>
        <v>186.34360539497516</v>
      </c>
      <c r="O56" s="80">
        <f t="shared" si="19"/>
        <v>7711.252174206667</v>
      </c>
      <c r="P56" s="63">
        <f t="shared" si="16"/>
        <v>24.37995503917592</v>
      </c>
      <c r="Q56" s="80">
        <f t="shared" si="20"/>
        <v>7595.583391593567</v>
      </c>
      <c r="R56" s="63">
        <f t="shared" si="17"/>
        <v>24.01425571358828</v>
      </c>
      <c r="S56" s="63">
        <v>0.985</v>
      </c>
    </row>
    <row r="57" spans="1:19" ht="12" customHeight="1">
      <c r="A57" s="59">
        <v>2014</v>
      </c>
      <c r="B57" s="67">
        <f>+'[1]Pop'!D235</f>
        <v>318.576955</v>
      </c>
      <c r="C57" s="63">
        <v>8508.691666666668</v>
      </c>
      <c r="D57" s="77">
        <v>2262.1</v>
      </c>
      <c r="E57" s="77">
        <v>13.415154999999999</v>
      </c>
      <c r="F57" s="86" t="s">
        <v>13</v>
      </c>
      <c r="G57" s="63">
        <f t="shared" si="9"/>
        <v>6260.006821666667</v>
      </c>
      <c r="H57" s="77">
        <v>223.039829</v>
      </c>
      <c r="I57" s="87" t="s">
        <v>13</v>
      </c>
      <c r="J57" s="77">
        <v>980.6</v>
      </c>
      <c r="K57" s="62" t="s">
        <v>13</v>
      </c>
      <c r="L57" s="80">
        <f t="shared" si="18"/>
        <v>5056.366992666666</v>
      </c>
      <c r="M57" s="80">
        <f t="shared" si="14"/>
        <v>60676.403911999994</v>
      </c>
      <c r="N57" s="63">
        <f t="shared" si="15"/>
        <v>190.46074413009563</v>
      </c>
      <c r="O57" s="80">
        <f t="shared" si="19"/>
        <v>7938.496178486666</v>
      </c>
      <c r="P57" s="63">
        <f t="shared" si="16"/>
        <v>24.918614023687514</v>
      </c>
      <c r="Q57" s="80">
        <f t="shared" si="20"/>
        <v>7819.418735809366</v>
      </c>
      <c r="R57" s="63">
        <f t="shared" si="17"/>
        <v>24.5448348133322</v>
      </c>
      <c r="S57" s="63">
        <v>0.985</v>
      </c>
    </row>
    <row r="58" spans="1:19" ht="12" customHeight="1">
      <c r="A58" s="59">
        <v>2015</v>
      </c>
      <c r="B58" s="67">
        <f>+'[1]Pop'!D236</f>
        <v>320.870703</v>
      </c>
      <c r="C58" s="63">
        <v>8144.116666666665</v>
      </c>
      <c r="D58" s="77">
        <v>2104.2</v>
      </c>
      <c r="E58" s="77">
        <v>71.961863</v>
      </c>
      <c r="F58" s="86" t="s">
        <v>13</v>
      </c>
      <c r="G58" s="63">
        <f t="shared" si="9"/>
        <v>6111.878529666665</v>
      </c>
      <c r="H58" s="77">
        <v>218.09791299999998</v>
      </c>
      <c r="I58" s="87" t="s">
        <v>13</v>
      </c>
      <c r="J58" s="77">
        <v>995.6497</v>
      </c>
      <c r="K58" s="62" t="s">
        <v>13</v>
      </c>
      <c r="L58" s="80">
        <f t="shared" si="18"/>
        <v>4898.130916666665</v>
      </c>
      <c r="M58" s="80">
        <f>L58*12</f>
        <v>58777.57099999998</v>
      </c>
      <c r="N58" s="63">
        <f>IF(M58=0,0,IF($B58=0,0,M58/$B58))</f>
        <v>183.1814822931964</v>
      </c>
      <c r="O58" s="80">
        <f t="shared" si="19"/>
        <v>7690.065539166664</v>
      </c>
      <c r="P58" s="63">
        <f>IF(O58=0,0,IF(B58=0,0,O58/B58))</f>
        <v>23.966243933359863</v>
      </c>
      <c r="Q58" s="80">
        <f t="shared" si="20"/>
        <v>7574.714556079164</v>
      </c>
      <c r="R58" s="63">
        <f>IF(Q58=0,0,IF(B58=0,0,Q58/B58))</f>
        <v>23.606750274359463</v>
      </c>
      <c r="S58" s="63">
        <v>0.985</v>
      </c>
    </row>
    <row r="59" spans="1:19" ht="12" customHeight="1">
      <c r="A59" s="95">
        <v>2016</v>
      </c>
      <c r="B59" s="99">
        <f>+'[1]Pop'!D237</f>
        <v>323.161011</v>
      </c>
      <c r="C59" s="89">
        <v>8668.016666666666</v>
      </c>
      <c r="D59" s="100">
        <v>2291.7</v>
      </c>
      <c r="E59" s="100">
        <v>20.511753000000006</v>
      </c>
      <c r="F59" s="101" t="s">
        <v>13</v>
      </c>
      <c r="G59" s="89">
        <f t="shared" si="9"/>
        <v>6396.828419666666</v>
      </c>
      <c r="H59" s="100">
        <v>195.53457299999997</v>
      </c>
      <c r="I59" s="102" t="s">
        <v>13</v>
      </c>
      <c r="J59" s="100">
        <v>1009.6004</v>
      </c>
      <c r="K59" s="98" t="s">
        <v>13</v>
      </c>
      <c r="L59" s="103">
        <f t="shared" si="18"/>
        <v>5191.693446666666</v>
      </c>
      <c r="M59" s="103">
        <f>L59*12</f>
        <v>62300.321359999994</v>
      </c>
      <c r="N59" s="89">
        <f>IF(M59=0,0,IF($B59=0,0,M59/$B59))</f>
        <v>192.78415167478232</v>
      </c>
      <c r="O59" s="103">
        <f t="shared" si="19"/>
        <v>8150.958711266666</v>
      </c>
      <c r="P59" s="89">
        <f>IF(O59=0,0,IF(B59=0,0,O59/B59))</f>
        <v>25.222593177450687</v>
      </c>
      <c r="Q59" s="103">
        <f t="shared" si="20"/>
        <v>8028.694330597666</v>
      </c>
      <c r="R59" s="89">
        <f>IF(Q59=0,0,IF(B59=0,0,Q59/B59))</f>
        <v>24.844254279788927</v>
      </c>
      <c r="S59" s="89">
        <v>0.985</v>
      </c>
    </row>
    <row r="60" spans="1:19" ht="12" customHeight="1">
      <c r="A60" s="95">
        <v>2017</v>
      </c>
      <c r="B60" s="99">
        <f>+'[1]Pop'!D238</f>
        <v>325.20603</v>
      </c>
      <c r="C60" s="89">
        <v>8947.191666666668</v>
      </c>
      <c r="D60" s="100">
        <v>2307.0229999999997</v>
      </c>
      <c r="E60" s="100">
        <v>3.04743</v>
      </c>
      <c r="F60" s="101" t="s">
        <v>13</v>
      </c>
      <c r="G60" s="89">
        <f t="shared" si="9"/>
        <v>6643.216096666668</v>
      </c>
      <c r="H60" s="100">
        <v>183.43111800000003</v>
      </c>
      <c r="I60" s="102" t="s">
        <v>13</v>
      </c>
      <c r="J60" s="100">
        <v>1035.199951171875</v>
      </c>
      <c r="K60" s="98" t="s">
        <v>13</v>
      </c>
      <c r="L60" s="103">
        <f t="shared" si="18"/>
        <v>5424.5850274947925</v>
      </c>
      <c r="M60" s="103">
        <f>L60*12</f>
        <v>65095.02032993751</v>
      </c>
      <c r="N60" s="89">
        <f>IF(M60=0,0,IF($B60=0,0,M60/$B60))</f>
        <v>200.1654776510064</v>
      </c>
      <c r="O60" s="103">
        <f t="shared" si="19"/>
        <v>8516.598493166824</v>
      </c>
      <c r="P60" s="89">
        <f>IF(O60=0,0,IF(B60=0,0,O60/B60))</f>
        <v>26.188316659340003</v>
      </c>
      <c r="Q60" s="103">
        <f t="shared" si="20"/>
        <v>8388.849515769321</v>
      </c>
      <c r="R60" s="89">
        <f>IF(Q60=0,0,IF(B60=0,0,Q60/B60))</f>
        <v>25.7954919094499</v>
      </c>
      <c r="S60" s="89">
        <v>0.985</v>
      </c>
    </row>
    <row r="61" spans="1:19" ht="12" customHeight="1">
      <c r="A61" s="115">
        <v>2018</v>
      </c>
      <c r="B61" s="91">
        <f>+'[1]Pop'!D239</f>
        <v>326.923976</v>
      </c>
      <c r="C61" s="111">
        <v>9205.033333333333</v>
      </c>
      <c r="D61" s="122">
        <v>2399.6</v>
      </c>
      <c r="E61" s="122">
        <v>3.1796870000000004</v>
      </c>
      <c r="F61" s="123" t="s">
        <v>13</v>
      </c>
      <c r="G61" s="111">
        <f t="shared" si="9"/>
        <v>6808.613020333332</v>
      </c>
      <c r="H61" s="122">
        <v>193.44</v>
      </c>
      <c r="I61" s="124" t="s">
        <v>13</v>
      </c>
      <c r="J61" s="122">
        <v>1057.5</v>
      </c>
      <c r="K61" s="110" t="s">
        <v>13</v>
      </c>
      <c r="L61" s="125">
        <f>G61-H61-J61</f>
        <v>5557.673020333333</v>
      </c>
      <c r="M61" s="125">
        <f>L61*12</f>
        <v>66692.076244</v>
      </c>
      <c r="N61" s="111">
        <f>IF(M61=0,0,IF($B61=0,0,M61/$B61))</f>
        <v>203.99873101996045</v>
      </c>
      <c r="O61" s="125">
        <f>L61*1.57</f>
        <v>8725.546641923333</v>
      </c>
      <c r="P61" s="111">
        <f>IF(O61=0,0,IF(B61=0,0,O61/B61))</f>
        <v>26.68983397511149</v>
      </c>
      <c r="Q61" s="125">
        <f>IF(O61=0,0,IF(S61=0,0,O61*S61))</f>
        <v>8594.663442294483</v>
      </c>
      <c r="R61" s="111">
        <f>IF(Q61=0,0,IF(B61=0,0,Q61/B61))</f>
        <v>26.289486465484817</v>
      </c>
      <c r="S61" s="111">
        <v>0.985</v>
      </c>
    </row>
    <row r="62" spans="1:19" ht="12" customHeight="1" thickBot="1">
      <c r="A62" s="104">
        <v>2019</v>
      </c>
      <c r="B62" s="116">
        <f>+'[1]Pop'!D240</f>
        <v>328.475998</v>
      </c>
      <c r="C62" s="117">
        <v>9447.491666666665</v>
      </c>
      <c r="D62" s="92">
        <v>2487.743</v>
      </c>
      <c r="E62" s="118">
        <v>3.268754</v>
      </c>
      <c r="F62" s="119" t="s">
        <v>13</v>
      </c>
      <c r="G62" s="106">
        <f t="shared" si="9"/>
        <v>6963.017420666664</v>
      </c>
      <c r="H62" s="118">
        <v>211.774</v>
      </c>
      <c r="I62" s="120" t="s">
        <v>13</v>
      </c>
      <c r="J62" s="118">
        <v>1081.2</v>
      </c>
      <c r="K62" s="105" t="s">
        <v>13</v>
      </c>
      <c r="L62" s="121">
        <f>G62-H62-J62</f>
        <v>5670.043420666664</v>
      </c>
      <c r="M62" s="121">
        <f>L62*12</f>
        <v>68040.52104799997</v>
      </c>
      <c r="N62" s="106">
        <f>IF(M62=0,0,IF($B62=0,0,M62/$B62))</f>
        <v>207.1400085920432</v>
      </c>
      <c r="O62" s="121">
        <f>L62*1.57</f>
        <v>8901.968170446664</v>
      </c>
      <c r="P62" s="106">
        <f>IF(O62=0,0,IF(B62=0,0,O62/B62))</f>
        <v>27.100817790792323</v>
      </c>
      <c r="Q62" s="121">
        <f>IF(O62=0,0,IF(S62=0,0,O62*S62))</f>
        <v>8768.438647889963</v>
      </c>
      <c r="R62" s="106">
        <f>IF(Q62=0,0,IF(B62=0,0,Q62/B62))</f>
        <v>26.69430552393044</v>
      </c>
      <c r="S62" s="106">
        <v>0.985</v>
      </c>
    </row>
    <row r="63" spans="1:55" s="7" customFormat="1" ht="12" customHeight="1" thickTop="1">
      <c r="A63" s="164" t="s">
        <v>26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6"/>
      <c r="M63"/>
      <c r="N63" s="58"/>
      <c r="O63" s="58"/>
      <c r="P63" s="58"/>
      <c r="Q63" s="58"/>
      <c r="R63" s="58"/>
      <c r="S63" s="58"/>
      <c r="T63" s="58"/>
      <c r="U63" s="55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s="7" customFormat="1" ht="12" customHeight="1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9"/>
      <c r="M64"/>
      <c r="N64" s="58"/>
      <c r="O64" s="58"/>
      <c r="P64" s="58"/>
      <c r="Q64" s="58"/>
      <c r="R64" s="58"/>
      <c r="S64" s="58"/>
      <c r="T64" s="58"/>
      <c r="U64" s="55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12" customHeight="1">
      <c r="A65" s="194" t="s">
        <v>43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51"/>
      <c r="N65" s="51"/>
      <c r="O65" s="51"/>
      <c r="P65" s="51"/>
      <c r="Q65" s="69"/>
      <c r="R65" s="55"/>
      <c r="S65" s="55"/>
      <c r="T65" s="51"/>
      <c r="U65" s="51"/>
      <c r="V65" s="51"/>
      <c r="W65" s="51"/>
      <c r="X65" s="51"/>
      <c r="Y65" s="69"/>
      <c r="Z65" s="69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68"/>
      <c r="BC65" s="68"/>
    </row>
    <row r="66" spans="1:55" ht="12" customHeight="1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90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ht="12" customHeight="1">
      <c r="A67" s="200" t="s">
        <v>60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2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 ht="12" customHeight="1">
      <c r="A68" s="15"/>
      <c r="B68" s="15"/>
      <c r="E68" s="15"/>
      <c r="F68" s="15"/>
      <c r="H68" s="15"/>
      <c r="I68" s="15"/>
      <c r="K68" s="15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11" ht="12" customHeight="1">
      <c r="A69" s="15"/>
      <c r="B69" s="15"/>
      <c r="E69" s="15"/>
      <c r="F69" s="15"/>
      <c r="H69" s="15"/>
      <c r="I69" s="15"/>
      <c r="K69" s="15"/>
    </row>
    <row r="121" ht="12" customHeight="1">
      <c r="A121" s="20"/>
    </row>
  </sheetData>
  <sheetProtection/>
  <mergeCells count="29">
    <mergeCell ref="A67:L67"/>
    <mergeCell ref="C3:C7"/>
    <mergeCell ref="E3:E7"/>
    <mergeCell ref="H3:H7"/>
    <mergeCell ref="H2:K2"/>
    <mergeCell ref="L2:R3"/>
    <mergeCell ref="G3:G7"/>
    <mergeCell ref="J3:J7"/>
    <mergeCell ref="I3:I7"/>
    <mergeCell ref="K3:K7"/>
    <mergeCell ref="A66:L66"/>
    <mergeCell ref="A63:L63"/>
    <mergeCell ref="A64:L64"/>
    <mergeCell ref="B2:B7"/>
    <mergeCell ref="R1:S1"/>
    <mergeCell ref="A1:Q1"/>
    <mergeCell ref="C8:L8"/>
    <mergeCell ref="A2:A7"/>
    <mergeCell ref="A65:L65"/>
    <mergeCell ref="D3:D7"/>
    <mergeCell ref="Q5:Q7"/>
    <mergeCell ref="R5:R7"/>
    <mergeCell ref="S2:S7"/>
    <mergeCell ref="F3:F7"/>
    <mergeCell ref="L5:L7"/>
    <mergeCell ref="M5:M7"/>
    <mergeCell ref="N5:N7"/>
    <mergeCell ref="O5:O7"/>
    <mergeCell ref="P5:P7"/>
  </mergeCells>
  <printOptions horizontalCentered="1"/>
  <pageMargins left="0.449305556" right="0.449305556" top="1" bottom="1" header="0" footer="0"/>
  <pageSetup fitToHeight="2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Andrzej Blazejczyk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Eggs: Per Capita availability</dc:title>
  <dc:subject>Agricultural economics</dc:subject>
  <dc:creator>Andrzej Blazejczyk</dc:creator>
  <cp:keywords>Eggs, shell eggs, food consumption, food availability, per capita, shell, U.S. Department of Agriculture, USDA, Economic Research Service, ERS</cp:keywords>
  <dc:description/>
  <cp:lastModifiedBy>Blazejczyk, Andrzej - REE-ERS, Kansas City, MO</cp:lastModifiedBy>
  <cp:lastPrinted>2013-03-04T21:33:42Z</cp:lastPrinted>
  <dcterms:created xsi:type="dcterms:W3CDTF">1999-07-13T18:00:07Z</dcterms:created>
  <dcterms:modified xsi:type="dcterms:W3CDTF">2021-01-04T15:24:32Z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