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ADC6002F-947F-472B-BEC4-A0759B1269C2}" xr6:coauthVersionLast="45" xr6:coauthVersionMax="45" xr10:uidLastSave="{00000000-0000-0000-0000-000000000000}"/>
  <bookViews>
    <workbookView xWindow="28680" yWindow="-120" windowWidth="29040" windowHeight="15840" xr2:uid="{00000000-000D-0000-FFFF-FFFF00000000}"/>
  </bookViews>
  <sheets>
    <sheet name="Read Me" sheetId="7" r:id="rId1"/>
    <sheet name="mean COI 2018" sheetId="9" r:id="rId2"/>
    <sheet name="low 2018" sheetId="10" r:id="rId3"/>
    <sheet name="high 2018" sheetId="11" r:id="rId4"/>
    <sheet name="V. para assumptions 2018" sheetId="8" r:id="rId5"/>
  </sheets>
  <definedNames>
    <definedName name="_xlnm.Print_Area" localSheetId="1">'mean COI 2018'!$A$1:$K$23</definedName>
    <definedName name="_xlnm.Print_Area" localSheetId="4">'V. para assumptions 2018'!$A$1:$J$39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0" l="1"/>
  <c r="J16" i="11"/>
  <c r="H26" i="8" l="1"/>
  <c r="I26" i="8"/>
  <c r="G26" i="8"/>
  <c r="G7" i="11" l="1"/>
  <c r="H7" i="11"/>
  <c r="I7" i="11"/>
  <c r="J7" i="11"/>
  <c r="F7" i="11"/>
  <c r="G7" i="10"/>
  <c r="H7" i="10"/>
  <c r="I7" i="10"/>
  <c r="J7" i="10"/>
  <c r="F7" i="10"/>
  <c r="G7" i="9"/>
  <c r="H7" i="9"/>
  <c r="I7" i="9"/>
  <c r="J7" i="9"/>
  <c r="F7" i="9"/>
  <c r="J16" i="9" l="1"/>
  <c r="J20" i="9" s="1"/>
  <c r="J20" i="11"/>
  <c r="E6" i="11"/>
  <c r="J20" i="10"/>
  <c r="E6" i="10"/>
  <c r="E6" i="9"/>
  <c r="I18" i="11"/>
  <c r="H18" i="10"/>
  <c r="G18" i="10"/>
  <c r="F18" i="10"/>
  <c r="F20" i="10" s="1"/>
  <c r="H13" i="10"/>
  <c r="I12" i="10"/>
  <c r="H12" i="11"/>
  <c r="G12" i="11"/>
  <c r="I11" i="10"/>
  <c r="H11" i="10"/>
  <c r="G11" i="10"/>
  <c r="I10" i="10"/>
  <c r="H10" i="9"/>
  <c r="G10" i="9"/>
  <c r="I12" i="11" l="1"/>
  <c r="G12" i="10"/>
  <c r="I18" i="9"/>
  <c r="I10" i="9"/>
  <c r="H12" i="10"/>
  <c r="G12" i="9"/>
  <c r="G10" i="11"/>
  <c r="I18" i="10"/>
  <c r="H12" i="9"/>
  <c r="I12" i="9"/>
  <c r="G10" i="10"/>
  <c r="H10" i="11"/>
  <c r="H13" i="11"/>
  <c r="H13" i="9"/>
  <c r="H10" i="10"/>
  <c r="I10" i="11"/>
  <c r="G11" i="11"/>
  <c r="F18" i="11"/>
  <c r="F20" i="11" s="1"/>
  <c r="G11" i="9"/>
  <c r="F18" i="9"/>
  <c r="F20" i="9" s="1"/>
  <c r="H11" i="11"/>
  <c r="G18" i="11"/>
  <c r="H11" i="9"/>
  <c r="G18" i="9"/>
  <c r="I11" i="11"/>
  <c r="H18" i="11"/>
  <c r="I11" i="9"/>
  <c r="H18" i="9"/>
  <c r="I14" i="10"/>
  <c r="G14" i="11" l="1"/>
  <c r="G20" i="11" s="1"/>
  <c r="H14" i="10"/>
  <c r="H20" i="10" s="1"/>
  <c r="G14" i="10"/>
  <c r="G20" i="10" s="1"/>
  <c r="I14" i="11"/>
  <c r="I20" i="11" s="1"/>
  <c r="I14" i="9"/>
  <c r="I20" i="9" s="1"/>
  <c r="I20" i="10"/>
  <c r="G14" i="9"/>
  <c r="G20" i="9" s="1"/>
  <c r="H14" i="9"/>
  <c r="H20" i="9" s="1"/>
  <c r="H14" i="11"/>
  <c r="H20" i="11" s="1"/>
  <c r="E22" i="10" l="1"/>
  <c r="E22" i="9"/>
  <c r="E22" i="11"/>
</calcChain>
</file>

<file path=xl/sharedStrings.xml><?xml version="1.0" encoding="utf-8"?>
<sst xmlns="http://schemas.openxmlformats.org/spreadsheetml/2006/main" count="138" uniqueCount="58">
  <si>
    <t>Cost component</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</si>
  <si>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</si>
  <si>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</si>
  <si>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</si>
  <si>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</si>
  <si>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</si>
  <si>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</si>
  <si>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</si>
  <si>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</si>
  <si>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</si>
  <si>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</si>
  <si>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</si>
  <si>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Producivity loss, non-fatal cases</t>
  </si>
  <si>
    <t>Proportion of cases employed</t>
  </si>
  <si>
    <t>Average number of work days lost</t>
  </si>
  <si>
    <t>Average daily earnings</t>
  </si>
  <si>
    <t>Premature death</t>
  </si>
  <si>
    <t>low value per death</t>
  </si>
  <si>
    <t>mean value per death</t>
  </si>
  <si>
    <t>high value per death</t>
  </si>
  <si>
    <t>Death</t>
  </si>
  <si>
    <t>Hospitalized (non-sepsis)</t>
  </si>
  <si>
    <t xml:space="preserve">Total </t>
  </si>
  <si>
    <t>Hospitalized without sepsis</t>
  </si>
  <si>
    <t>Emergency room visits</t>
  </si>
  <si>
    <t>Total medical costs</t>
  </si>
  <si>
    <t>Mortality</t>
  </si>
  <si>
    <t>Total costs by outcome</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</si>
  <si>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</si>
  <si>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</si>
  <si>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r>
      <t xml:space="preserve">Cost of foodborne illness estimates for </t>
    </r>
    <r>
      <rPr>
        <b/>
        <i/>
        <sz val="11"/>
        <color theme="1"/>
        <rFont val="Calibri"/>
        <family val="2"/>
        <scheme val="minor"/>
      </rPr>
      <t xml:space="preserve">Vibrio parahaemolyticus </t>
    </r>
  </si>
  <si>
    <t>Source: This spreadsheet is based on:</t>
  </si>
  <si>
    <r>
      <t xml:space="preserve">Low, Mean, and High Estimates of the Annual Cost of Foodborne Illnesses Caused by </t>
    </r>
    <r>
      <rPr>
        <b/>
        <i/>
        <sz val="11"/>
        <color theme="1"/>
        <rFont val="Calibri"/>
        <family val="2"/>
        <scheme val="minor"/>
      </rPr>
      <t>Vibrio parahaemolyticus</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</si>
  <si>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</si>
  <si>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</si>
  <si>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</si>
  <si>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</si>
  <si>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</si>
  <si>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</si>
  <si>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Productivity loss, nonfatal cases</t>
  </si>
  <si>
    <t>Total cost of illness</t>
  </si>
  <si>
    <t>Post-hospitalization recovery (non-sepsis)</t>
  </si>
  <si>
    <t>Non-hospitalized</t>
  </si>
  <si>
    <t>Medical Ccsts</t>
  </si>
  <si>
    <t>Total cost per case</t>
  </si>
  <si>
    <t>Low estimates, 2018</t>
  </si>
  <si>
    <t>High estimates, 2018</t>
  </si>
  <si>
    <t>Mean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</si>
  <si>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</si>
  <si>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</si>
  <si>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</si>
  <si>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</si>
  <si>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</si>
  <si>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</si>
  <si>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</si>
  <si>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1"/>
        <color theme="1"/>
        <rFont val="Calibri"/>
        <family val="2"/>
        <scheme val="minor"/>
      </rPr>
      <t>.</t>
    </r>
  </si>
  <si>
    <r>
      <t xml:space="preserve">This Excel file reports the USDA Economic Research Service (ERS) estimates of the annual cost of foodborne illnesses for </t>
    </r>
    <r>
      <rPr>
        <i/>
        <sz val="11"/>
        <color theme="1"/>
        <rFont val="Calibri"/>
        <family val="2"/>
        <scheme val="minor"/>
      </rPr>
      <t>Vibrio parahaemolyticus</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</si>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</sst>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6">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sz val="11"/>
      <color rgb="FFFF0000"/>
      <name val="Calibri"/>
      <family val="2"/>
      <scheme val="minor"/>
    </font>
    <font>
      <sz val="11"/>
      <name val="Calibri"/>
      <family val="2"/>
      <scheme val="minor"/>
    </font>
    <font>
      <sz val="9"/>
      <color rgb="FF666666"/>
      <name val="Inherit"/>
    </font>
    <font>
      <sz val="11"/>
      <color rgb="FF666666"/>
      <name val="Inherit"/>
    </font>
    <font>
      <sz val="11"/>
      <name val="Arial"/>
      <family val="2"/>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1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0" fontId="1" fillId="0" borderId="0" xfId="0" applyFont="1"/>
    <xf numFmtId="165" fontId="0" fillId="0" borderId="0" xfId="0" applyNumberFormat="1"/>
    <xf numFmtId="0" fontId="0" fillId="0" borderId="1" xfId="0" applyBorder="1"/>
    <xf numFmtId="0" fontId="0" fillId="0" borderId="0"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5" xfId="0" applyBorder="1"/>
    <xf numFmtId="10" fontId="0" fillId="0" borderId="0" xfId="0" applyNumberFormat="1" applyBorder="1"/>
    <xf numFmtId="165" fontId="0" fillId="0" borderId="0" xfId="0" applyNumberFormat="1" applyBorder="1"/>
    <xf numFmtId="165" fontId="0" fillId="0" borderId="3" xfId="0" applyNumberFormat="1" applyBorder="1"/>
    <xf numFmtId="165" fontId="0" fillId="0" borderId="4" xfId="0" applyNumberFormat="1" applyBorder="1"/>
    <xf numFmtId="10" fontId="0" fillId="0" borderId="8" xfId="0" applyNumberFormat="1" applyBorder="1"/>
    <xf numFmtId="165" fontId="0" fillId="0" borderId="8" xfId="0" applyNumberFormat="1" applyBorder="1"/>
    <xf numFmtId="165" fontId="0" fillId="0" borderId="1" xfId="0" applyNumberFormat="1" applyBorder="1"/>
    <xf numFmtId="165" fontId="0" fillId="0" borderId="15" xfId="0" applyNumberFormat="1" applyBorder="1"/>
    <xf numFmtId="165" fontId="0" fillId="0" borderId="13" xfId="0" applyNumberFormat="1" applyBorder="1"/>
    <xf numFmtId="0" fontId="0" fillId="0" borderId="10" xfId="0" applyBorder="1"/>
    <xf numFmtId="10" fontId="0" fillId="0" borderId="10" xfId="0" applyNumberFormat="1" applyBorder="1"/>
    <xf numFmtId="10" fontId="0" fillId="0" borderId="5" xfId="0" applyNumberFormat="1" applyBorder="1"/>
    <xf numFmtId="10" fontId="0" fillId="0" borderId="14" xfId="0" applyNumberFormat="1" applyBorder="1"/>
    <xf numFmtId="165" fontId="0" fillId="0" borderId="14" xfId="0" applyNumberFormat="1" applyBorder="1"/>
    <xf numFmtId="165" fontId="0" fillId="0" borderId="10" xfId="0" applyNumberFormat="1" applyBorder="1"/>
    <xf numFmtId="166" fontId="0" fillId="0" borderId="0" xfId="8" applyNumberFormat="1" applyFont="1" applyBorder="1"/>
    <xf numFmtId="166" fontId="0" fillId="0" borderId="3" xfId="8" applyNumberFormat="1" applyFont="1" applyBorder="1"/>
    <xf numFmtId="0" fontId="0" fillId="0" borderId="10" xfId="0" quotePrefix="1" applyBorder="1"/>
    <xf numFmtId="0" fontId="0" fillId="0" borderId="0" xfId="0" quotePrefix="1" applyBorder="1"/>
    <xf numFmtId="0" fontId="0" fillId="0" borderId="9" xfId="0" applyFill="1" applyBorder="1"/>
    <xf numFmtId="166" fontId="0" fillId="0" borderId="8" xfId="8" applyNumberFormat="1" applyFont="1" applyBorder="1"/>
    <xf numFmtId="3" fontId="0" fillId="0" borderId="3" xfId="0" applyNumberFormat="1" applyBorder="1" applyAlignment="1">
      <alignment horizontal="center"/>
    </xf>
    <xf numFmtId="0" fontId="0" fillId="0" borderId="4" xfId="0" applyBorder="1"/>
    <xf numFmtId="165" fontId="0" fillId="0" borderId="5" xfId="0" applyNumberFormat="1" applyBorder="1"/>
    <xf numFmtId="165" fontId="0" fillId="0" borderId="7" xfId="0" applyNumberFormat="1" applyBorder="1"/>
    <xf numFmtId="0" fontId="0" fillId="0" borderId="16" xfId="0" applyBorder="1"/>
    <xf numFmtId="0" fontId="0" fillId="0" borderId="14" xfId="0" applyBorder="1"/>
    <xf numFmtId="0" fontId="0" fillId="0" borderId="0" xfId="0" applyFont="1"/>
    <xf numFmtId="165" fontId="0" fillId="0" borderId="18" xfId="0" applyNumberFormat="1" applyBorder="1"/>
    <xf numFmtId="165" fontId="0" fillId="0" borderId="16" xfId="0" applyNumberFormat="1" applyBorder="1"/>
    <xf numFmtId="0" fontId="0" fillId="0" borderId="19" xfId="0" applyBorder="1"/>
    <xf numFmtId="165" fontId="0" fillId="0" borderId="17" xfId="0" applyNumberFormat="1" applyBorder="1"/>
    <xf numFmtId="0" fontId="0" fillId="0" borderId="1" xfId="0" applyFont="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6" fillId="0" borderId="0" xfId="0" applyFont="1" applyAlignment="1"/>
    <xf numFmtId="0" fontId="6" fillId="0" borderId="0" xfId="0" applyFont="1"/>
    <xf numFmtId="0" fontId="1" fillId="0" borderId="2" xfId="0" applyFont="1" applyBorder="1" applyAlignment="1">
      <alignment horizontal="center"/>
    </xf>
    <xf numFmtId="0" fontId="1" fillId="0" borderId="11" xfId="0" applyFont="1" applyBorder="1"/>
    <xf numFmtId="0" fontId="1" fillId="0" borderId="2" xfId="0" applyFont="1" applyBorder="1"/>
    <xf numFmtId="0" fontId="7" fillId="0" borderId="0" xfId="0" applyFont="1"/>
    <xf numFmtId="0" fontId="1" fillId="0" borderId="6" xfId="0" applyFont="1" applyBorder="1" applyAlignment="1">
      <alignment wrapText="1"/>
    </xf>
    <xf numFmtId="0" fontId="1" fillId="0" borderId="11" xfId="0" applyFont="1" applyBorder="1" applyAlignment="1">
      <alignment wrapText="1"/>
    </xf>
    <xf numFmtId="0" fontId="1" fillId="0" borderId="2" xfId="0" applyFont="1" applyBorder="1" applyAlignment="1">
      <alignment wrapText="1"/>
    </xf>
    <xf numFmtId="0" fontId="1" fillId="0" borderId="10" xfId="0" applyFont="1" applyBorder="1"/>
    <xf numFmtId="0" fontId="1" fillId="0" borderId="0" xfId="0" applyFont="1" applyFill="1"/>
    <xf numFmtId="0" fontId="1" fillId="0" borderId="16" xfId="0" applyFont="1" applyFill="1" applyBorder="1"/>
    <xf numFmtId="0" fontId="1" fillId="0" borderId="0" xfId="0" applyFont="1" applyAlignment="1"/>
    <xf numFmtId="0" fontId="1" fillId="0" borderId="5" xfId="0" applyFont="1" applyBorder="1" applyAlignment="1">
      <alignment horizontal="center"/>
    </xf>
    <xf numFmtId="0" fontId="1" fillId="0" borderId="7" xfId="0" applyFont="1" applyBorder="1" applyAlignment="1">
      <alignment wrapText="1"/>
    </xf>
    <xf numFmtId="0" fontId="1" fillId="0" borderId="6" xfId="0" applyFont="1" applyBorder="1"/>
    <xf numFmtId="0" fontId="1" fillId="0" borderId="2" xfId="0" applyFont="1" applyBorder="1" applyAlignment="1">
      <alignment horizontal="center" wrapText="1"/>
    </xf>
    <xf numFmtId="0" fontId="6" fillId="0" borderId="10" xfId="0" applyFont="1" applyBorder="1"/>
    <xf numFmtId="0" fontId="1" fillId="0" borderId="1" xfId="0" applyFont="1" applyBorder="1"/>
    <xf numFmtId="0" fontId="1" fillId="0" borderId="0" xfId="0" applyFont="1" applyBorder="1"/>
    <xf numFmtId="0" fontId="1" fillId="0" borderId="12" xfId="0" applyFont="1" applyBorder="1" applyAlignment="1">
      <alignment wrapText="1"/>
    </xf>
    <xf numFmtId="0" fontId="1" fillId="0" borderId="11" xfId="0" applyFont="1" applyFill="1" applyBorder="1" applyAlignment="1">
      <alignment wrapText="1"/>
    </xf>
    <xf numFmtId="0" fontId="2" fillId="0" borderId="0" xfId="0" applyFont="1" applyAlignment="1">
      <alignment vertical="center" wrapText="1"/>
    </xf>
    <xf numFmtId="0" fontId="10" fillId="0" borderId="0" xfId="0" applyFont="1" applyAlignment="1">
      <alignment vertical="center" wrapText="1"/>
    </xf>
    <xf numFmtId="167" fontId="0" fillId="0" borderId="0" xfId="9" applyNumberFormat="1" applyFont="1" applyBorder="1"/>
    <xf numFmtId="167" fontId="0" fillId="0" borderId="0" xfId="0" applyNumberFormat="1" applyBorder="1"/>
    <xf numFmtId="0" fontId="0" fillId="0" borderId="0" xfId="0" applyAlignment="1">
      <alignment horizontal="left" vertical="center" wrapText="1"/>
    </xf>
    <xf numFmtId="0" fontId="13" fillId="0" borderId="0" xfId="0" applyFont="1" applyAlignment="1">
      <alignment horizontal="left" vertical="center"/>
    </xf>
    <xf numFmtId="0" fontId="0" fillId="0" borderId="0" xfId="0" applyFont="1" applyBorder="1"/>
    <xf numFmtId="0" fontId="0" fillId="0" borderId="10" xfId="0" applyFont="1" applyBorder="1"/>
    <xf numFmtId="0" fontId="0" fillId="0" borderId="3" xfId="0" applyFont="1" applyBorder="1" applyAlignment="1">
      <alignment horizontal="center"/>
    </xf>
    <xf numFmtId="0" fontId="1" fillId="0" borderId="9" xfId="0" applyFont="1" applyBorder="1" applyAlignment="1"/>
    <xf numFmtId="0" fontId="0" fillId="0" borderId="3" xfId="0" applyFont="1" applyBorder="1"/>
    <xf numFmtId="0" fontId="0" fillId="0" borderId="5" xfId="0" applyFont="1" applyBorder="1"/>
    <xf numFmtId="0" fontId="0" fillId="0" borderId="8" xfId="0" applyFont="1" applyBorder="1"/>
    <xf numFmtId="3" fontId="0" fillId="0" borderId="3" xfId="0" applyNumberFormat="1" applyFont="1" applyBorder="1"/>
    <xf numFmtId="3" fontId="0" fillId="0" borderId="0" xfId="0" applyNumberFormat="1" applyFont="1"/>
    <xf numFmtId="3" fontId="0" fillId="0" borderId="8" xfId="0" applyNumberFormat="1" applyFont="1" applyBorder="1"/>
    <xf numFmtId="0" fontId="0" fillId="0" borderId="4" xfId="0" applyFont="1" applyBorder="1"/>
    <xf numFmtId="0" fontId="0" fillId="0" borderId="9" xfId="0" applyFont="1" applyBorder="1"/>
    <xf numFmtId="164" fontId="0" fillId="0" borderId="0" xfId="0" applyNumberFormat="1" applyFont="1" applyBorder="1"/>
    <xf numFmtId="164" fontId="0" fillId="0" borderId="3" xfId="0" applyNumberFormat="1" applyFont="1" applyBorder="1"/>
    <xf numFmtId="164" fontId="0" fillId="0" borderId="0" xfId="0" applyNumberFormat="1" applyFont="1"/>
    <xf numFmtId="0" fontId="0" fillId="0" borderId="3" xfId="0" quotePrefix="1" applyFont="1" applyBorder="1"/>
    <xf numFmtId="2" fontId="0" fillId="0" borderId="0" xfId="0" applyNumberFormat="1" applyFont="1" applyBorder="1"/>
    <xf numFmtId="2" fontId="0" fillId="0" borderId="3" xfId="0" applyNumberFormat="1" applyFont="1" applyBorder="1"/>
    <xf numFmtId="164" fontId="0" fillId="0" borderId="8" xfId="0" applyNumberFormat="1" applyFont="1" applyBorder="1"/>
    <xf numFmtId="2" fontId="0" fillId="0" borderId="0" xfId="0" applyNumberFormat="1" applyFont="1"/>
    <xf numFmtId="0" fontId="0" fillId="0" borderId="5" xfId="0" quotePrefix="1" applyFont="1" applyBorder="1"/>
    <xf numFmtId="164" fontId="0" fillId="0" borderId="10" xfId="0" applyNumberFormat="1" applyFont="1" applyBorder="1"/>
    <xf numFmtId="164" fontId="0" fillId="0" borderId="5" xfId="0" applyNumberFormat="1" applyFont="1" applyBorder="1"/>
    <xf numFmtId="164" fontId="0" fillId="0" borderId="7" xfId="0" applyNumberFormat="1" applyFont="1" applyBorder="1"/>
    <xf numFmtId="1" fontId="0" fillId="0" borderId="3" xfId="0" applyNumberFormat="1" applyFont="1" applyBorder="1"/>
    <xf numFmtId="1" fontId="0" fillId="0" borderId="0" xfId="0" applyNumberFormat="1" applyFont="1" applyBorder="1"/>
    <xf numFmtId="0" fontId="0" fillId="0" borderId="7" xfId="0" applyFont="1" applyBorder="1"/>
    <xf numFmtId="166" fontId="0" fillId="0" borderId="8" xfId="0" applyNumberFormat="1" applyFont="1" applyBorder="1"/>
    <xf numFmtId="0" fontId="0" fillId="0" borderId="16" xfId="0" applyFont="1" applyBorder="1"/>
    <xf numFmtId="0" fontId="0" fillId="0" borderId="17" xfId="0" applyFont="1" applyBorder="1"/>
    <xf numFmtId="166" fontId="0" fillId="0" borderId="18" xfId="0" applyNumberFormat="1" applyFont="1" applyBorder="1"/>
    <xf numFmtId="0" fontId="0" fillId="0" borderId="0" xfId="0" quotePrefix="1" applyFont="1" applyBorder="1"/>
    <xf numFmtId="0" fontId="14" fillId="0" borderId="0" xfId="0" applyFont="1" applyAlignment="1">
      <alignment horizontal="left" vertical="center"/>
    </xf>
    <xf numFmtId="0" fontId="0" fillId="0" borderId="0" xfId="0" applyFont="1" applyAlignment="1">
      <alignment vertical="center" wrapText="1"/>
    </xf>
    <xf numFmtId="0" fontId="15" fillId="0" borderId="0" xfId="1" applyFont="1" applyFill="1" applyBorder="1" applyAlignment="1">
      <alignment wrapText="1"/>
    </xf>
    <xf numFmtId="0" fontId="12" fillId="0" borderId="0" xfId="0" applyFont="1" applyAlignment="1">
      <alignment horizontal="left" wrapText="1"/>
    </xf>
    <xf numFmtId="0" fontId="0" fillId="0" borderId="0" xfId="0" applyAlignment="1">
      <alignment horizontal="left" vertical="center" wrapText="1"/>
    </xf>
    <xf numFmtId="0" fontId="1" fillId="0" borderId="6" xfId="0" applyFont="1" applyBorder="1" applyAlignment="1">
      <alignment horizontal="center"/>
    </xf>
    <xf numFmtId="0" fontId="1" fillId="0" borderId="11" xfId="0" applyFont="1" applyBorder="1" applyAlignment="1">
      <alignment horizontal="center"/>
    </xf>
    <xf numFmtId="0" fontId="0" fillId="0" borderId="0" xfId="0" applyFont="1" applyAlignment="1">
      <alignment horizontal="left" vertical="center" wrapText="1"/>
    </xf>
    <xf numFmtId="0" fontId="0" fillId="0" borderId="0" xfId="0" applyAlignment="1">
      <alignment wrapText="1"/>
    </xf>
  </cellXfs>
  <cellStyles count="10">
    <cellStyle name="Comma" xfId="8" builtinId="3"/>
    <cellStyle name="Comma 2"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 name="Percent" xfId="9"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44" t="s">
        <v>32</v>
      </c>
      <c r="J2" s="45"/>
    </row>
    <row r="3" spans="2:10">
      <c r="B3" s="44"/>
      <c r="J3" s="45"/>
    </row>
    <row r="4" spans="2:10" ht="72">
      <c r="B4" s="46" t="s">
        <v>56</v>
      </c>
    </row>
    <row r="5" spans="2:10">
      <c r="B5" s="46"/>
    </row>
    <row r="6" spans="2:10" ht="43.2">
      <c r="B6" s="116" t="s">
        <v>57</v>
      </c>
    </row>
    <row r="7" spans="2:10">
      <c r="B7" s="46"/>
    </row>
    <row r="8" spans="2:10" ht="50.25" customHeight="1">
      <c r="B8" s="47" t="s">
        <v>48</v>
      </c>
    </row>
    <row r="9" spans="2:10">
      <c r="B9" s="46"/>
    </row>
    <row r="10" spans="2:10">
      <c r="B10" s="70" t="s">
        <v>28</v>
      </c>
    </row>
    <row r="11" spans="2:10" ht="28.8">
      <c r="B11" s="74" t="s">
        <v>49</v>
      </c>
    </row>
    <row r="12" spans="2:10">
      <c r="B12" s="46"/>
    </row>
    <row r="13" spans="2:10" ht="43.2">
      <c r="B13" s="46" t="s">
        <v>29</v>
      </c>
    </row>
    <row r="14" spans="2:10">
      <c r="B14" s="71"/>
    </row>
    <row r="15" spans="2:10" ht="28.8">
      <c r="B15" s="46" t="s">
        <v>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1"/>
  <sheetViews>
    <sheetView zoomScaleNormal="100" workbookViewId="0"/>
  </sheetViews>
  <sheetFormatPr defaultRowHeight="14.4"/>
  <cols>
    <col min="1" max="1" width="4" customWidth="1"/>
    <col min="2" max="2" width="4.109375" customWidth="1"/>
    <col min="4" max="4" width="13.6640625" customWidth="1"/>
    <col min="5" max="8" width="13.109375" customWidth="1"/>
    <col min="9" max="9" width="14" customWidth="1"/>
    <col min="10" max="10" width="14.109375" customWidth="1"/>
    <col min="11" max="11" width="5.33203125" customWidth="1"/>
  </cols>
  <sheetData>
    <row r="1" spans="1:12">
      <c r="A1" s="60" t="s">
        <v>30</v>
      </c>
      <c r="B1" s="1"/>
      <c r="C1" s="1"/>
      <c r="D1" s="1"/>
      <c r="E1" s="1"/>
      <c r="F1" s="1"/>
      <c r="G1" s="1"/>
      <c r="H1" s="1"/>
      <c r="I1" s="1"/>
      <c r="J1" s="1"/>
    </row>
    <row r="2" spans="1:12">
      <c r="A2" s="48"/>
      <c r="B2" s="1"/>
      <c r="C2" s="1"/>
      <c r="D2" s="1"/>
      <c r="E2" s="1" t="s">
        <v>47</v>
      </c>
      <c r="F2" s="1"/>
      <c r="G2" s="1"/>
      <c r="H2" s="1"/>
      <c r="I2" s="1"/>
      <c r="J2" s="1"/>
    </row>
    <row r="3" spans="1:12">
      <c r="A3" s="1"/>
      <c r="B3" s="1"/>
      <c r="C3" s="1"/>
      <c r="D3" s="1"/>
      <c r="E3" s="1"/>
      <c r="F3" s="1"/>
      <c r="G3" s="1"/>
      <c r="H3" s="1"/>
      <c r="I3" s="1"/>
      <c r="J3" s="1"/>
    </row>
    <row r="4" spans="1:12">
      <c r="A4" s="49"/>
      <c r="B4" s="1"/>
      <c r="C4" s="1"/>
      <c r="D4" s="1"/>
      <c r="E4" s="50" t="s">
        <v>22</v>
      </c>
      <c r="F4" s="51" t="s">
        <v>42</v>
      </c>
      <c r="G4" s="51"/>
      <c r="H4" s="113" t="s">
        <v>9</v>
      </c>
      <c r="I4" s="114"/>
      <c r="J4" s="52" t="s">
        <v>26</v>
      </c>
    </row>
    <row r="5" spans="1:12" ht="61.5" customHeight="1">
      <c r="A5" s="53" t="s">
        <v>35</v>
      </c>
      <c r="B5" s="1"/>
      <c r="C5" s="1"/>
      <c r="D5" s="1"/>
      <c r="E5" s="52"/>
      <c r="F5" s="54" t="s">
        <v>33</v>
      </c>
      <c r="G5" s="55" t="s">
        <v>34</v>
      </c>
      <c r="H5" s="54" t="s">
        <v>23</v>
      </c>
      <c r="I5" s="55" t="s">
        <v>41</v>
      </c>
      <c r="J5" s="56" t="s">
        <v>20</v>
      </c>
    </row>
    <row r="6" spans="1:12">
      <c r="A6" s="57" t="s">
        <v>1</v>
      </c>
      <c r="B6" s="20"/>
      <c r="C6" s="20"/>
      <c r="D6" s="37"/>
      <c r="E6" s="32">
        <f>SUM(F7,G7,H7)</f>
        <v>34664</v>
      </c>
      <c r="F6" s="6"/>
      <c r="G6" s="4"/>
      <c r="H6" s="6"/>
      <c r="I6" s="20"/>
      <c r="J6" s="7"/>
    </row>
    <row r="7" spans="1:12">
      <c r="A7" s="1"/>
      <c r="B7" t="s">
        <v>36</v>
      </c>
      <c r="E7" s="31"/>
      <c r="F7" s="26">
        <f>'V. para assumptions 2018'!F9</f>
        <v>30231</v>
      </c>
      <c r="G7" s="26">
        <f>'V. para assumptions 2018'!G9</f>
        <v>4333</v>
      </c>
      <c r="H7" s="33">
        <f>'V. para assumptions 2018'!H9</f>
        <v>100</v>
      </c>
      <c r="I7" s="3">
        <f>'V. para assumptions 2018'!I9</f>
        <v>96</v>
      </c>
      <c r="J7" s="9">
        <f>'V. para assumptions 2018'!J9</f>
        <v>4.0000000000000009</v>
      </c>
    </row>
    <row r="8" spans="1:12">
      <c r="A8" s="1"/>
      <c r="E8" s="8"/>
      <c r="F8" s="21"/>
      <c r="G8" s="21"/>
      <c r="H8" s="22"/>
      <c r="I8" s="11"/>
      <c r="J8" s="15"/>
    </row>
    <row r="9" spans="1:12">
      <c r="A9" s="1" t="s">
        <v>37</v>
      </c>
      <c r="E9" s="8"/>
      <c r="F9" s="4"/>
      <c r="G9" s="4"/>
      <c r="H9" s="5"/>
      <c r="I9" s="4"/>
      <c r="J9" s="8"/>
    </row>
    <row r="10" spans="1:12">
      <c r="A10" s="1"/>
      <c r="B10" t="s">
        <v>38</v>
      </c>
      <c r="E10" s="8"/>
      <c r="F10" s="4"/>
      <c r="G10" s="12">
        <f>G$7*'V. para assumptions 2018'!G14*'V. para assumptions 2018'!G15</f>
        <v>885963.08657102217</v>
      </c>
      <c r="H10" s="13">
        <f>H$7*'V. para assumptions 2018'!H14*'V. para assumptions 2018'!H15</f>
        <v>10223.437417159268</v>
      </c>
      <c r="I10" s="12">
        <f>I$7*'V. para assumptions 2018'!I14*'V. para assumptions 2018'!I15</f>
        <v>14020.714172104139</v>
      </c>
      <c r="J10" s="16"/>
      <c r="L10" s="72"/>
    </row>
    <row r="11" spans="1:12">
      <c r="A11" s="1"/>
      <c r="B11" t="s">
        <v>24</v>
      </c>
      <c r="E11" s="8"/>
      <c r="F11" s="4"/>
      <c r="G11" s="12">
        <f>G$7*'V. para assumptions 2018'!G17*'V. para assumptions 2018'!G18</f>
        <v>303532.1162995504</v>
      </c>
      <c r="H11" s="13">
        <f>H$7*'V. para assumptions 2018'!H17*'V. para assumptions 2018'!H18</f>
        <v>21015.37846523543</v>
      </c>
      <c r="I11" s="12">
        <f>I$7*'V. para assumptions 2018'!I17*'V. para assumptions 2018'!I18</f>
        <v>0</v>
      </c>
      <c r="J11" s="16"/>
      <c r="L11" s="72"/>
    </row>
    <row r="12" spans="1:12">
      <c r="A12" s="1"/>
      <c r="B12" t="s">
        <v>8</v>
      </c>
      <c r="E12" s="8"/>
      <c r="F12" s="4"/>
      <c r="G12" s="12">
        <f>G$7*'V. para assumptions 2018'!G20*'V. para assumptions 2018'!G21</f>
        <v>1047110.7611867168</v>
      </c>
      <c r="H12" s="13">
        <f>H$7*'V. para assumptions 2018'!H20*'V. para assumptions 2018'!H21</f>
        <v>16110.635605611462</v>
      </c>
      <c r="I12" s="12">
        <f>I$7*'V. para assumptions 2018'!I20*'V. para assumptions 2018'!I21</f>
        <v>0</v>
      </c>
      <c r="J12" s="16"/>
      <c r="L12" s="72"/>
    </row>
    <row r="13" spans="1:12">
      <c r="A13" s="1"/>
      <c r="B13" t="s">
        <v>9</v>
      </c>
      <c r="E13" s="8"/>
      <c r="F13" s="4"/>
      <c r="G13" s="17"/>
      <c r="H13" s="14">
        <f>H$7*'V. para assumptions 2018'!H23*'V. para assumptions 2018'!H24</f>
        <v>1741599.1076614333</v>
      </c>
      <c r="I13" s="17"/>
      <c r="J13" s="16"/>
      <c r="L13" s="72"/>
    </row>
    <row r="14" spans="1:12">
      <c r="A14" s="1"/>
      <c r="B14" s="1" t="s">
        <v>25</v>
      </c>
      <c r="E14" s="8"/>
      <c r="F14" s="4"/>
      <c r="G14" s="12">
        <f>SUM(G10:G13)</f>
        <v>2236605.9640572891</v>
      </c>
      <c r="H14" s="34">
        <f>SUM(H10:H13)</f>
        <v>1788948.5591494394</v>
      </c>
      <c r="I14" s="12">
        <f t="shared" ref="I14" si="0">SUM(I10:I13)</f>
        <v>14020.714172104139</v>
      </c>
      <c r="J14" s="16"/>
      <c r="L14" s="72"/>
    </row>
    <row r="15" spans="1:12">
      <c r="A15" s="1"/>
      <c r="E15" s="8"/>
      <c r="F15" s="4"/>
      <c r="G15" s="12"/>
      <c r="H15" s="14"/>
      <c r="I15" s="12"/>
      <c r="J15" s="16"/>
      <c r="L15" s="72"/>
    </row>
    <row r="16" spans="1:12">
      <c r="A16" s="1" t="s">
        <v>16</v>
      </c>
      <c r="E16" s="8"/>
      <c r="F16" s="20"/>
      <c r="G16" s="20"/>
      <c r="H16" s="6"/>
      <c r="I16" s="28"/>
      <c r="J16" s="35">
        <f>J7*'V. para assumptions 2018'!J36</f>
        <v>38810465.951973468</v>
      </c>
      <c r="L16" s="72"/>
    </row>
    <row r="17" spans="1:14">
      <c r="A17" s="1"/>
      <c r="E17" s="8"/>
      <c r="F17" s="4"/>
      <c r="G17" s="4"/>
      <c r="H17" s="5"/>
      <c r="I17" s="29"/>
      <c r="J17" s="16"/>
      <c r="L17" s="72"/>
    </row>
    <row r="18" spans="1:14">
      <c r="A18" s="1" t="s">
        <v>39</v>
      </c>
      <c r="E18" s="8"/>
      <c r="F18" s="12">
        <f>F7*'V. para assumptions 2018'!F29*'V. para assumptions 2018'!F30*'V. para assumptions 2018'!F31</f>
        <v>1842018.7344694452</v>
      </c>
      <c r="G18" s="12">
        <f>G7*'V. para assumptions 2018'!G29*'V. para assumptions 2018'!G30*'V. para assumptions 2018'!G31</f>
        <v>914796.30798197456</v>
      </c>
      <c r="H18" s="13">
        <f>H7*'V. para assumptions 2018'!H29*'V. para assumptions 2018'!H30*'V. para assumptions 2018'!H31</f>
        <v>78338.904480201541</v>
      </c>
      <c r="I18" s="12">
        <f>I7*'V. para assumptions 2018'!I29*'V. para assumptions 2018'!I30*'V. para assumptions 2018'!I31</f>
        <v>50136.898867328971</v>
      </c>
      <c r="J18" s="8"/>
      <c r="L18" s="72"/>
    </row>
    <row r="19" spans="1:14">
      <c r="A19" s="58"/>
      <c r="E19" s="8"/>
      <c r="F19" s="12"/>
      <c r="G19" s="12"/>
      <c r="H19" s="14"/>
      <c r="I19" s="17"/>
      <c r="J19" s="8"/>
      <c r="L19" s="12"/>
    </row>
    <row r="20" spans="1:14">
      <c r="A20" s="58" t="s">
        <v>27</v>
      </c>
      <c r="E20" s="8"/>
      <c r="F20" s="25">
        <f>SUM(F14:F18)</f>
        <v>1842018.7344694452</v>
      </c>
      <c r="G20" s="25">
        <f t="shared" ref="G20:J20" si="1">SUM(G14:G18)</f>
        <v>3151402.2720392635</v>
      </c>
      <c r="H20" s="34">
        <f t="shared" si="1"/>
        <v>1867287.4636296411</v>
      </c>
      <c r="I20" s="25">
        <f t="shared" si="1"/>
        <v>64157.613039433112</v>
      </c>
      <c r="J20" s="25">
        <f t="shared" si="1"/>
        <v>38810465.951973468</v>
      </c>
      <c r="K20" s="5"/>
      <c r="L20" s="12"/>
    </row>
    <row r="21" spans="1:14">
      <c r="A21" s="58"/>
      <c r="E21" s="8"/>
      <c r="F21" s="5"/>
      <c r="G21" s="4"/>
      <c r="H21" s="4"/>
      <c r="I21" s="4"/>
      <c r="J21" s="10"/>
      <c r="L21" s="4"/>
    </row>
    <row r="22" spans="1:14" ht="15" thickBot="1">
      <c r="A22" s="59" t="s">
        <v>40</v>
      </c>
      <c r="B22" s="36"/>
      <c r="C22" s="36"/>
      <c r="D22" s="36"/>
      <c r="E22" s="39">
        <f>SUM(F20:J20)</f>
        <v>45735332.035151251</v>
      </c>
      <c r="F22" s="40"/>
      <c r="G22" s="40"/>
      <c r="H22" s="40"/>
      <c r="I22" s="40"/>
      <c r="J22" s="41"/>
      <c r="L22" s="73"/>
    </row>
    <row r="23" spans="1:14" ht="15" thickTop="1">
      <c r="F23" s="2"/>
      <c r="G23" s="2"/>
      <c r="H23" s="2"/>
      <c r="I23" s="2"/>
    </row>
    <row r="24" spans="1:14" ht="105" customHeight="1">
      <c r="A24" s="111" t="s">
        <v>51</v>
      </c>
      <c r="B24" s="111"/>
      <c r="C24" s="111"/>
      <c r="D24" s="111"/>
      <c r="E24" s="111"/>
      <c r="F24" s="111"/>
      <c r="G24" s="111"/>
      <c r="H24" s="111"/>
      <c r="I24" s="111"/>
      <c r="J24" s="111"/>
      <c r="K24" s="111"/>
      <c r="L24" s="111"/>
      <c r="M24" s="111"/>
      <c r="N24" s="111"/>
    </row>
    <row r="26" spans="1:14" ht="20.399999999999999" customHeight="1">
      <c r="A26" t="s">
        <v>52</v>
      </c>
    </row>
    <row r="27" spans="1:14" ht="15" customHeight="1"/>
    <row r="28" spans="1:14">
      <c r="A28" s="112" t="s">
        <v>31</v>
      </c>
      <c r="B28" s="112"/>
      <c r="C28" s="112"/>
      <c r="D28" s="112"/>
      <c r="E28" s="112"/>
      <c r="F28" s="112"/>
      <c r="G28" s="112"/>
      <c r="H28" s="112"/>
      <c r="I28" s="112"/>
      <c r="J28" s="112"/>
    </row>
    <row r="29" spans="1:14" ht="38.25" customHeight="1">
      <c r="A29" s="75"/>
      <c r="C29" s="112" t="s">
        <v>49</v>
      </c>
      <c r="D29" s="112"/>
      <c r="E29" s="112"/>
      <c r="F29" s="112"/>
      <c r="G29" s="112"/>
      <c r="H29" s="112"/>
      <c r="I29" s="112"/>
      <c r="J29" s="112"/>
      <c r="K29" s="112"/>
      <c r="L29" s="112"/>
      <c r="M29" s="112"/>
    </row>
    <row r="30" spans="1:14">
      <c r="C30" s="46"/>
    </row>
    <row r="31" spans="1:14" ht="37.5" customHeight="1">
      <c r="C31" s="112" t="s">
        <v>29</v>
      </c>
      <c r="D31" s="112"/>
      <c r="E31" s="112"/>
      <c r="F31" s="112"/>
      <c r="G31" s="112"/>
      <c r="H31" s="112"/>
      <c r="I31" s="112"/>
      <c r="J31" s="112"/>
      <c r="K31" s="112"/>
      <c r="L31" s="112"/>
      <c r="M31" s="112"/>
    </row>
  </sheetData>
  <mergeCells count="5">
    <mergeCell ref="A24:N24"/>
    <mergeCell ref="C31:M31"/>
    <mergeCell ref="C29:M29"/>
    <mergeCell ref="H4:I4"/>
    <mergeCell ref="A28:J28"/>
  </mergeCells>
  <pageMargins left="0.7" right="0.7" top="0.75" bottom="0.75" header="0.3" footer="0.3"/>
  <pageSetup scale="7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zoomScaleNormal="100" workbookViewId="0"/>
  </sheetViews>
  <sheetFormatPr defaultRowHeight="14.4"/>
  <cols>
    <col min="1" max="1" width="4" customWidth="1"/>
    <col min="2" max="2" width="4.109375" customWidth="1"/>
    <col min="4" max="4" width="23.6640625" customWidth="1"/>
    <col min="5" max="8" width="13.109375" customWidth="1"/>
    <col min="9" max="9" width="14" customWidth="1"/>
    <col min="10" max="10" width="14.109375" customWidth="1"/>
    <col min="11" max="11" width="5.33203125" customWidth="1"/>
  </cols>
  <sheetData>
    <row r="1" spans="1:16">
      <c r="A1" s="60" t="s">
        <v>30</v>
      </c>
      <c r="B1" s="1"/>
      <c r="C1" s="1"/>
      <c r="D1" s="1"/>
      <c r="E1" s="1"/>
      <c r="F1" s="1"/>
      <c r="G1" s="1"/>
      <c r="H1" s="1"/>
      <c r="I1" s="1"/>
      <c r="J1" s="1"/>
    </row>
    <row r="2" spans="1:16">
      <c r="A2" s="60"/>
      <c r="B2" s="1"/>
      <c r="C2" s="1"/>
      <c r="D2" s="1"/>
      <c r="E2" s="60" t="s">
        <v>45</v>
      </c>
      <c r="F2" s="1"/>
      <c r="G2" s="1"/>
      <c r="H2" s="1"/>
      <c r="I2" s="1"/>
      <c r="J2" s="1"/>
    </row>
    <row r="3" spans="1:16">
      <c r="A3" s="1"/>
      <c r="B3" s="1"/>
      <c r="C3" s="1"/>
      <c r="D3" s="1"/>
      <c r="E3" s="1"/>
      <c r="F3" s="1"/>
      <c r="G3" s="1"/>
      <c r="H3" s="1"/>
      <c r="I3" s="1"/>
      <c r="J3" s="1"/>
    </row>
    <row r="4" spans="1:16">
      <c r="A4" s="49"/>
      <c r="B4" s="1"/>
      <c r="C4" s="1"/>
      <c r="D4" s="1"/>
      <c r="E4" s="50" t="s">
        <v>22</v>
      </c>
      <c r="F4" s="51" t="s">
        <v>42</v>
      </c>
      <c r="G4" s="51"/>
      <c r="H4" s="113" t="s">
        <v>9</v>
      </c>
      <c r="I4" s="114"/>
      <c r="J4" s="52" t="s">
        <v>26</v>
      </c>
    </row>
    <row r="5" spans="1:16" ht="57.6">
      <c r="A5" s="53" t="s">
        <v>35</v>
      </c>
      <c r="B5" s="1"/>
      <c r="C5" s="1"/>
      <c r="D5" s="1"/>
      <c r="E5" s="61"/>
      <c r="F5" s="54" t="s">
        <v>33</v>
      </c>
      <c r="G5" s="55" t="s">
        <v>34</v>
      </c>
      <c r="H5" s="54" t="s">
        <v>23</v>
      </c>
      <c r="I5" s="54" t="s">
        <v>41</v>
      </c>
      <c r="J5" s="62" t="s">
        <v>20</v>
      </c>
      <c r="K5" s="5"/>
      <c r="L5" s="4"/>
      <c r="M5" s="4"/>
      <c r="N5" s="4"/>
      <c r="O5" s="4"/>
      <c r="P5" s="4"/>
    </row>
    <row r="6" spans="1:16">
      <c r="A6" s="57" t="s">
        <v>1</v>
      </c>
      <c r="B6" s="20"/>
      <c r="C6" s="20"/>
      <c r="D6" s="37"/>
      <c r="E6" s="32">
        <f>SUM(F7,G7,H7)</f>
        <v>18260</v>
      </c>
      <c r="F6" s="5"/>
      <c r="G6" s="4"/>
      <c r="H6" s="5"/>
      <c r="I6" s="5"/>
      <c r="J6" s="7"/>
      <c r="K6" s="5"/>
      <c r="L6" s="4"/>
      <c r="M6" s="4"/>
      <c r="N6" s="4"/>
      <c r="O6" s="4"/>
      <c r="P6" s="4"/>
    </row>
    <row r="7" spans="1:16">
      <c r="A7" s="1"/>
      <c r="B7" t="s">
        <v>36</v>
      </c>
      <c r="E7" s="27"/>
      <c r="F7" s="27">
        <f>'V. para assumptions 2018'!F8</f>
        <v>15927.5</v>
      </c>
      <c r="G7" s="26">
        <f>'V. para assumptions 2018'!G8</f>
        <v>2282.5</v>
      </c>
      <c r="H7" s="5">
        <f>'V. para assumptions 2018'!H8</f>
        <v>50</v>
      </c>
      <c r="I7" s="5">
        <f>'V. para assumptions 2018'!I8</f>
        <v>50</v>
      </c>
      <c r="J7" s="30">
        <f>'V. para assumptions 2018'!J8</f>
        <v>0</v>
      </c>
      <c r="K7" s="5"/>
      <c r="L7" s="4"/>
      <c r="M7" s="4"/>
      <c r="N7" s="4"/>
      <c r="O7" s="4"/>
      <c r="P7" s="4"/>
    </row>
    <row r="8" spans="1:16">
      <c r="A8" s="1"/>
      <c r="E8" s="6"/>
      <c r="F8" s="22"/>
      <c r="G8" s="23"/>
      <c r="H8" s="21"/>
      <c r="I8" s="22"/>
      <c r="J8" s="15"/>
      <c r="K8" s="5"/>
      <c r="L8" s="4"/>
      <c r="M8" s="4"/>
      <c r="N8" s="4"/>
      <c r="O8" s="4"/>
      <c r="P8" s="4"/>
    </row>
    <row r="9" spans="1:16">
      <c r="A9" s="1" t="s">
        <v>37</v>
      </c>
      <c r="E9" s="5"/>
      <c r="F9" s="5"/>
      <c r="G9" s="10"/>
      <c r="H9" s="4"/>
      <c r="I9" s="5"/>
      <c r="J9" s="8"/>
      <c r="K9" s="5"/>
      <c r="L9" s="4"/>
      <c r="M9" s="4"/>
      <c r="N9" s="4"/>
      <c r="O9" s="4"/>
      <c r="P9" s="4"/>
    </row>
    <row r="10" spans="1:16">
      <c r="A10" s="1"/>
      <c r="B10" t="s">
        <v>38</v>
      </c>
      <c r="E10" s="5"/>
      <c r="F10" s="5"/>
      <c r="G10" s="18">
        <f>G$7*'V. para assumptions 2018'!G14*'V. para assumptions 2018'!G15</f>
        <v>466699.91809332056</v>
      </c>
      <c r="H10" s="12">
        <f>H$7*'V. para assumptions 2018'!H14*'V. para assumptions 2018'!H15</f>
        <v>5111.718708579634</v>
      </c>
      <c r="I10" s="13">
        <f>I$7*'V. para assumptions 2018'!I14*'V. para assumptions 2018'!I15</f>
        <v>7302.455297970906</v>
      </c>
      <c r="J10" s="16"/>
      <c r="K10" s="5"/>
      <c r="L10" s="4"/>
      <c r="M10" s="4"/>
      <c r="N10" s="4"/>
      <c r="O10" s="4"/>
      <c r="P10" s="4"/>
    </row>
    <row r="11" spans="1:16">
      <c r="A11" s="1"/>
      <c r="B11" t="s">
        <v>24</v>
      </c>
      <c r="E11" s="5"/>
      <c r="F11" s="5"/>
      <c r="G11" s="18">
        <f>G$7*'V. para assumptions 2018'!G17*'V. para assumptions 2018'!G18</f>
        <v>159892.00448966623</v>
      </c>
      <c r="H11" s="12">
        <f>H$7*'V. para assumptions 2018'!H17*'V. para assumptions 2018'!H18</f>
        <v>10507.689232617715</v>
      </c>
      <c r="I11" s="13">
        <f>I$7*'V. para assumptions 2018'!I17*'V. para assumptions 2018'!I18</f>
        <v>0</v>
      </c>
      <c r="J11" s="16"/>
      <c r="K11" s="5"/>
      <c r="L11" s="4"/>
      <c r="M11" s="4"/>
      <c r="N11" s="4"/>
      <c r="O11" s="4"/>
      <c r="P11" s="4"/>
    </row>
    <row r="12" spans="1:16">
      <c r="A12" s="1"/>
      <c r="B12" t="s">
        <v>8</v>
      </c>
      <c r="E12" s="5"/>
      <c r="F12" s="5"/>
      <c r="G12" s="18">
        <f>G$7*'V. para assumptions 2018'!G20*'V. para assumptions 2018'!G21</f>
        <v>551587.88654712238</v>
      </c>
      <c r="H12" s="12">
        <f>H$7*'V. para assumptions 2018'!H20*'V. para assumptions 2018'!H21</f>
        <v>8055.3178028057309</v>
      </c>
      <c r="I12" s="13">
        <f>I$7*'V. para assumptions 2018'!I20*'V. para assumptions 2018'!I21</f>
        <v>0</v>
      </c>
      <c r="J12" s="16"/>
    </row>
    <row r="13" spans="1:16">
      <c r="A13" s="1"/>
      <c r="B13" t="s">
        <v>9</v>
      </c>
      <c r="E13" s="5"/>
      <c r="F13" s="5"/>
      <c r="G13" s="18"/>
      <c r="H13" s="12">
        <f>H$7*'V. para assumptions 2018'!H23*'V. para assumptions 2018'!H24</f>
        <v>870799.55383071664</v>
      </c>
      <c r="I13" s="13"/>
      <c r="J13" s="16"/>
    </row>
    <row r="14" spans="1:16">
      <c r="A14" s="1"/>
      <c r="B14" s="1" t="s">
        <v>25</v>
      </c>
      <c r="E14" s="8"/>
      <c r="F14" s="4"/>
      <c r="G14" s="24">
        <f>SUM(G10:G13)</f>
        <v>1178179.8091301091</v>
      </c>
      <c r="H14" s="24">
        <f t="shared" ref="H14:I14" si="0">SUM(H10:H13)</f>
        <v>894474.27957471972</v>
      </c>
      <c r="I14" s="24">
        <f t="shared" si="0"/>
        <v>7302.455297970906</v>
      </c>
      <c r="J14" s="16"/>
    </row>
    <row r="15" spans="1:16">
      <c r="A15" s="1"/>
      <c r="E15" s="8"/>
      <c r="F15" s="4"/>
      <c r="G15" s="18"/>
      <c r="H15" s="16"/>
      <c r="I15" s="12"/>
      <c r="J15" s="16"/>
    </row>
    <row r="16" spans="1:16">
      <c r="A16" s="1" t="s">
        <v>16</v>
      </c>
      <c r="E16" s="8"/>
      <c r="F16" s="4"/>
      <c r="G16" s="10"/>
      <c r="H16" s="8"/>
      <c r="I16" s="29"/>
      <c r="J16" s="16">
        <f>J7*'V. para assumptions 2018'!J36</f>
        <v>0</v>
      </c>
    </row>
    <row r="17" spans="1:14">
      <c r="A17" s="1"/>
      <c r="E17" s="8"/>
      <c r="F17" s="4"/>
      <c r="G17" s="10"/>
      <c r="H17" s="8"/>
      <c r="I17" s="29"/>
      <c r="J17" s="16"/>
    </row>
    <row r="18" spans="1:14">
      <c r="A18" s="1" t="s">
        <v>39</v>
      </c>
      <c r="E18" s="8"/>
      <c r="F18" s="12">
        <f>F7*'V. para assumptions 2018'!F29*'V. para assumptions 2018'!F30*'V. para assumptions 2018'!F31</f>
        <v>970485.70650200406</v>
      </c>
      <c r="G18" s="18">
        <f>G7*'V. para assumptions 2018'!G29*'V. para assumptions 2018'!G30*'V. para assumptions 2018'!G31</f>
        <v>481888.43133368494</v>
      </c>
      <c r="H18" s="12">
        <f>H7*'V. para assumptions 2018'!H29*'V. para assumptions 2018'!H30*'V. para assumptions 2018'!H31</f>
        <v>39169.452240100771</v>
      </c>
      <c r="I18" s="13">
        <f>I7*'V. para assumptions 2018'!I29*'V. para assumptions 2018'!I30*'V. para assumptions 2018'!I31</f>
        <v>26112.968160067176</v>
      </c>
      <c r="J18" s="8"/>
    </row>
    <row r="19" spans="1:14">
      <c r="A19" s="58"/>
      <c r="E19" s="8"/>
      <c r="F19" s="17"/>
      <c r="G19" s="19"/>
      <c r="H19" s="17"/>
      <c r="I19" s="14"/>
      <c r="J19" s="8"/>
    </row>
    <row r="20" spans="1:14">
      <c r="A20" s="58" t="s">
        <v>27</v>
      </c>
      <c r="E20" s="8"/>
      <c r="F20" s="12">
        <f>SUM(F14:F18)</f>
        <v>970485.70650200406</v>
      </c>
      <c r="G20" s="12">
        <f t="shared" ref="G20:J20" si="1">SUM(G14:G18)</f>
        <v>1660068.2404637942</v>
      </c>
      <c r="H20" s="12">
        <f t="shared" si="1"/>
        <v>933643.73181482055</v>
      </c>
      <c r="I20" s="12">
        <f t="shared" si="1"/>
        <v>33415.42345803808</v>
      </c>
      <c r="J20" s="25">
        <f t="shared" si="1"/>
        <v>0</v>
      </c>
      <c r="K20" s="5"/>
    </row>
    <row r="21" spans="1:14">
      <c r="A21" s="58"/>
      <c r="E21" s="8"/>
      <c r="F21" s="4"/>
      <c r="G21" s="4"/>
      <c r="H21" s="4"/>
      <c r="I21" s="4"/>
      <c r="J21" s="10"/>
    </row>
    <row r="22" spans="1:14" ht="15" thickBot="1">
      <c r="A22" s="59" t="s">
        <v>40</v>
      </c>
      <c r="B22" s="36"/>
      <c r="C22" s="36"/>
      <c r="D22" s="36"/>
      <c r="E22" s="39">
        <f>SUM(F20:J20)</f>
        <v>3597613.102238657</v>
      </c>
      <c r="F22" s="42"/>
      <c r="G22" s="40"/>
      <c r="H22" s="40"/>
      <c r="I22" s="40"/>
      <c r="J22" s="41"/>
    </row>
    <row r="23" spans="1:14" ht="15" thickTop="1">
      <c r="F23" s="2"/>
      <c r="G23" s="2"/>
      <c r="H23" s="2"/>
      <c r="I23" s="2"/>
    </row>
    <row r="24" spans="1:14" ht="105" customHeight="1">
      <c r="A24" s="111" t="s">
        <v>51</v>
      </c>
      <c r="B24" s="111"/>
      <c r="C24" s="111"/>
      <c r="D24" s="111"/>
      <c r="E24" s="111"/>
      <c r="F24" s="111"/>
      <c r="G24" s="111"/>
      <c r="H24" s="111"/>
      <c r="I24" s="111"/>
      <c r="J24" s="111"/>
      <c r="K24" s="111"/>
      <c r="L24" s="111"/>
      <c r="M24" s="111"/>
      <c r="N24" s="111"/>
    </row>
    <row r="26" spans="1:14" ht="20.399999999999999" customHeight="1">
      <c r="A26" t="s">
        <v>52</v>
      </c>
    </row>
    <row r="27" spans="1:14" ht="15" customHeight="1"/>
    <row r="28" spans="1:14">
      <c r="A28" s="112" t="s">
        <v>31</v>
      </c>
      <c r="B28" s="112"/>
      <c r="C28" s="112"/>
      <c r="D28" s="112"/>
      <c r="E28" s="112"/>
      <c r="F28" s="112"/>
      <c r="G28" s="112"/>
      <c r="H28" s="112"/>
      <c r="I28" s="112"/>
      <c r="J28" s="112"/>
    </row>
    <row r="29" spans="1:14" ht="38.25" customHeight="1">
      <c r="A29" s="75"/>
      <c r="C29" s="112" t="s">
        <v>49</v>
      </c>
      <c r="D29" s="112"/>
      <c r="E29" s="112"/>
      <c r="F29" s="112"/>
      <c r="G29" s="112"/>
      <c r="H29" s="112"/>
      <c r="I29" s="112"/>
      <c r="J29" s="112"/>
      <c r="K29" s="112"/>
      <c r="L29" s="112"/>
      <c r="M29" s="112"/>
    </row>
    <row r="30" spans="1:14">
      <c r="C30" s="46"/>
    </row>
    <row r="31" spans="1:14" ht="37.5" customHeight="1">
      <c r="C31" s="112" t="s">
        <v>29</v>
      </c>
      <c r="D31" s="112"/>
      <c r="E31" s="112"/>
      <c r="F31" s="112"/>
      <c r="G31" s="112"/>
      <c r="H31" s="112"/>
      <c r="I31" s="112"/>
      <c r="J31" s="112"/>
      <c r="K31" s="112"/>
      <c r="L31" s="112"/>
      <c r="M31" s="112"/>
    </row>
  </sheetData>
  <mergeCells count="5">
    <mergeCell ref="C31:M31"/>
    <mergeCell ref="H4:I4"/>
    <mergeCell ref="A28:J28"/>
    <mergeCell ref="A24:N24"/>
    <mergeCell ref="C29:M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zoomScaleNormal="100" workbookViewId="0"/>
  </sheetViews>
  <sheetFormatPr defaultRowHeight="14.4"/>
  <cols>
    <col min="1" max="1" width="4" customWidth="1"/>
    <col min="2" max="2" width="4.109375" customWidth="1"/>
    <col min="4" max="4" width="23.6640625" customWidth="1"/>
    <col min="5" max="8" width="13.109375" customWidth="1"/>
    <col min="9" max="9" width="16.109375" customWidth="1"/>
    <col min="10" max="10" width="14.109375" customWidth="1"/>
    <col min="11" max="11" width="5.33203125" customWidth="1"/>
  </cols>
  <sheetData>
    <row r="1" spans="1:14">
      <c r="A1" s="60" t="s">
        <v>30</v>
      </c>
      <c r="F1" s="1"/>
    </row>
    <row r="2" spans="1:14">
      <c r="A2" s="60"/>
      <c r="E2" s="1" t="s">
        <v>46</v>
      </c>
      <c r="F2" s="1"/>
      <c r="G2" s="1"/>
      <c r="H2" s="1"/>
      <c r="I2" s="1"/>
      <c r="J2" s="1"/>
    </row>
    <row r="3" spans="1:14">
      <c r="A3" s="1"/>
      <c r="E3" s="1"/>
      <c r="F3" s="1"/>
      <c r="G3" s="1"/>
      <c r="H3" s="1"/>
      <c r="I3" s="1"/>
      <c r="J3" s="1"/>
    </row>
    <row r="4" spans="1:14" ht="13.5" customHeight="1">
      <c r="A4" s="49"/>
      <c r="E4" s="50" t="s">
        <v>22</v>
      </c>
      <c r="F4" s="51" t="s">
        <v>42</v>
      </c>
      <c r="G4" s="51"/>
      <c r="H4" s="113" t="s">
        <v>9</v>
      </c>
      <c r="I4" s="114"/>
      <c r="J4" s="52" t="s">
        <v>26</v>
      </c>
    </row>
    <row r="5" spans="1:14" ht="57.6">
      <c r="A5" s="53" t="s">
        <v>35</v>
      </c>
      <c r="E5" s="63"/>
      <c r="F5" s="54" t="s">
        <v>33</v>
      </c>
      <c r="G5" s="55" t="s">
        <v>34</v>
      </c>
      <c r="H5" s="54" t="s">
        <v>23</v>
      </c>
      <c r="I5" s="54" t="s">
        <v>41</v>
      </c>
      <c r="J5" s="64" t="s">
        <v>20</v>
      </c>
      <c r="K5" s="4"/>
      <c r="L5" s="4"/>
      <c r="M5" s="4"/>
      <c r="N5" s="4"/>
    </row>
    <row r="6" spans="1:14">
      <c r="A6" s="57" t="s">
        <v>1</v>
      </c>
      <c r="B6" s="20"/>
      <c r="C6" s="20"/>
      <c r="D6" s="37"/>
      <c r="E6" s="32">
        <f>SUM(F7,G7,H7)</f>
        <v>58027</v>
      </c>
      <c r="F6" s="5"/>
      <c r="G6" s="4"/>
      <c r="H6" s="5"/>
      <c r="I6" s="20"/>
      <c r="J6" s="8"/>
      <c r="K6" s="4"/>
      <c r="L6" s="4"/>
      <c r="M6" s="4"/>
      <c r="N6" s="4"/>
    </row>
    <row r="7" spans="1:14">
      <c r="A7" s="1"/>
      <c r="B7" t="s">
        <v>36</v>
      </c>
      <c r="E7" s="27"/>
      <c r="F7" s="27">
        <f>'V. para assumptions 2018'!F10</f>
        <v>50604.625</v>
      </c>
      <c r="G7" s="26">
        <f>'V. para assumptions 2018'!G10</f>
        <v>7253.375</v>
      </c>
      <c r="H7" s="5">
        <f>'V. para assumptions 2018'!H10</f>
        <v>169</v>
      </c>
      <c r="I7" s="3">
        <f>'V. para assumptions 2018'!I10</f>
        <v>152.00000000000003</v>
      </c>
      <c r="J7" s="30">
        <f>'V. para assumptions 2018'!J10</f>
        <v>17</v>
      </c>
      <c r="K7" s="4"/>
      <c r="L7" s="4"/>
      <c r="M7" s="4"/>
      <c r="N7" s="4"/>
    </row>
    <row r="8" spans="1:14">
      <c r="A8" s="1"/>
      <c r="E8" s="6"/>
      <c r="F8" s="22"/>
      <c r="G8" s="23"/>
      <c r="H8" s="21"/>
      <c r="I8" s="21"/>
      <c r="J8" s="15"/>
      <c r="K8" s="4"/>
      <c r="L8" s="4"/>
      <c r="M8" s="4"/>
      <c r="N8" s="4"/>
    </row>
    <row r="9" spans="1:14">
      <c r="A9" s="1" t="s">
        <v>43</v>
      </c>
      <c r="E9" s="5"/>
      <c r="F9" s="5"/>
      <c r="G9" s="10"/>
      <c r="H9" s="5"/>
      <c r="I9" s="4"/>
      <c r="J9" s="8"/>
      <c r="K9" s="4"/>
      <c r="L9" s="4"/>
      <c r="M9" s="4"/>
      <c r="N9" s="4"/>
    </row>
    <row r="10" spans="1:14">
      <c r="A10" s="1"/>
      <c r="B10" t="s">
        <v>38</v>
      </c>
      <c r="E10" s="5"/>
      <c r="F10" s="5"/>
      <c r="G10" s="18">
        <f>G$7*'V. para assumptions 2018'!G14*'V. para assumptions 2018'!G15</f>
        <v>1483088.507513752</v>
      </c>
      <c r="H10" s="13">
        <f>H$7*'V. para assumptions 2018'!H14*'V. para assumptions 2018'!H15</f>
        <v>17277.609234999163</v>
      </c>
      <c r="I10" s="12">
        <f>I$7*'V. para assumptions 2018'!I14*'V. para assumptions 2018'!I15</f>
        <v>22199.464105831557</v>
      </c>
      <c r="J10" s="16"/>
      <c r="K10" s="4"/>
      <c r="L10" s="4"/>
      <c r="M10" s="4"/>
      <c r="N10" s="4"/>
    </row>
    <row r="11" spans="1:14">
      <c r="A11" s="1"/>
      <c r="B11" t="s">
        <v>24</v>
      </c>
      <c r="E11" s="5"/>
      <c r="F11" s="5"/>
      <c r="G11" s="18">
        <f>G$7*'V. para assumptions 2018'!G17*'V. para assumptions 2018'!G18</f>
        <v>508108.06925092347</v>
      </c>
      <c r="H11" s="13">
        <f>H$7*'V. para assumptions 2018'!H17*'V. para assumptions 2018'!H18</f>
        <v>35515.989606247873</v>
      </c>
      <c r="I11" s="12">
        <f>I$7*'V. para assumptions 2018'!I17*'V. para assumptions 2018'!I18</f>
        <v>0</v>
      </c>
      <c r="J11" s="16"/>
    </row>
    <row r="12" spans="1:14">
      <c r="A12" s="1"/>
      <c r="B12" t="s">
        <v>8</v>
      </c>
      <c r="E12" s="5"/>
      <c r="F12" s="5"/>
      <c r="G12" s="18">
        <f>G$7*'V. para assumptions 2018'!G20*'V. para assumptions 2018'!G21</f>
        <v>1752847.2230377805</v>
      </c>
      <c r="H12" s="13">
        <f>H$7*'V. para assumptions 2018'!H20*'V. para assumptions 2018'!H21</f>
        <v>27226.974173483373</v>
      </c>
      <c r="I12" s="12">
        <f>I$7*'V. para assumptions 2018'!I20*'V. para assumptions 2018'!I21</f>
        <v>0</v>
      </c>
      <c r="J12" s="16"/>
    </row>
    <row r="13" spans="1:14">
      <c r="A13" s="1"/>
      <c r="B13" t="s">
        <v>9</v>
      </c>
      <c r="E13" s="5"/>
      <c r="F13" s="5"/>
      <c r="G13" s="18">
        <v>0</v>
      </c>
      <c r="H13" s="13">
        <f>H$7*'V. para assumptions 2018'!H23*'V. para assumptions 2018'!H24</f>
        <v>2943302.4919478223</v>
      </c>
      <c r="I13" s="12">
        <v>0</v>
      </c>
      <c r="J13" s="16"/>
    </row>
    <row r="14" spans="1:14">
      <c r="A14" s="1"/>
      <c r="B14" s="1" t="s">
        <v>25</v>
      </c>
      <c r="E14" s="5"/>
      <c r="F14" s="5"/>
      <c r="G14" s="24">
        <f>SUM(G10:G13)</f>
        <v>3744043.7998024561</v>
      </c>
      <c r="H14" s="34">
        <f t="shared" ref="H14:I14" si="0">SUM(H10:H13)</f>
        <v>3023323.0649625529</v>
      </c>
      <c r="I14" s="25">
        <f t="shared" si="0"/>
        <v>22199.464105831557</v>
      </c>
      <c r="J14" s="16"/>
    </row>
    <row r="15" spans="1:14">
      <c r="A15" s="1"/>
      <c r="E15" s="5"/>
      <c r="F15" s="5"/>
      <c r="G15" s="18"/>
      <c r="H15" s="12"/>
      <c r="I15" s="12"/>
      <c r="J15" s="16"/>
    </row>
    <row r="16" spans="1:14">
      <c r="A16" s="1" t="s">
        <v>16</v>
      </c>
      <c r="E16" s="8"/>
      <c r="F16" s="4"/>
      <c r="G16" s="4"/>
      <c r="H16" s="5"/>
      <c r="I16" s="29"/>
      <c r="J16" s="16">
        <f>J7*'V. para assumptions 2018'!J36</f>
        <v>164944480.2958872</v>
      </c>
    </row>
    <row r="17" spans="1:14">
      <c r="A17" s="1"/>
      <c r="E17" s="8"/>
      <c r="F17" s="12"/>
      <c r="G17" s="12"/>
      <c r="H17" s="13"/>
      <c r="I17" s="12"/>
      <c r="J17" s="8"/>
    </row>
    <row r="18" spans="1:14">
      <c r="A18" s="1" t="s">
        <v>39</v>
      </c>
      <c r="E18" s="8"/>
      <c r="F18" s="12">
        <f>F7*'V. para assumptions 2018'!F29*'V. para assumptions 2018'!F30*'V. para assumptions 2018'!F31</f>
        <v>3083413.2943270435</v>
      </c>
      <c r="G18" s="12">
        <f>G7*'V. para assumptions 2018'!G29*'V. para assumptions 2018'!G30*'V. para assumptions 2018'!G31</f>
        <v>1531354.8743154295</v>
      </c>
      <c r="H18" s="13">
        <f>H7*'V. para assumptions 2018'!H29*'V. para assumptions 2018'!H30*'V. para assumptions 2018'!H31</f>
        <v>132392.74857154058</v>
      </c>
      <c r="I18" s="12">
        <f>I7*'V. para assumptions 2018'!I29*'V. para assumptions 2018'!I30*'V. para assumptions 2018'!I31</f>
        <v>79383.423206604217</v>
      </c>
      <c r="J18" s="8"/>
    </row>
    <row r="19" spans="1:14">
      <c r="A19" s="58"/>
      <c r="E19" s="8"/>
      <c r="H19" s="5"/>
      <c r="J19" s="8"/>
    </row>
    <row r="20" spans="1:14">
      <c r="A20" s="58" t="s">
        <v>27</v>
      </c>
      <c r="E20" s="8"/>
      <c r="F20" s="34">
        <f>SUM(F14:F18)</f>
        <v>3083413.2943270435</v>
      </c>
      <c r="G20" s="25">
        <f t="shared" ref="G20:J20" si="1">SUM(G14:G18)</f>
        <v>5275398.6741178855</v>
      </c>
      <c r="H20" s="34">
        <f t="shared" si="1"/>
        <v>3155715.8135340936</v>
      </c>
      <c r="I20" s="25">
        <f t="shared" si="1"/>
        <v>101582.88731243578</v>
      </c>
      <c r="J20" s="25">
        <f t="shared" si="1"/>
        <v>164944480.2958872</v>
      </c>
      <c r="K20" s="5"/>
    </row>
    <row r="21" spans="1:14">
      <c r="A21" s="58"/>
      <c r="E21" s="8"/>
      <c r="J21" s="10"/>
    </row>
    <row r="22" spans="1:14" ht="15" thickBot="1">
      <c r="A22" s="59" t="s">
        <v>40</v>
      </c>
      <c r="B22" s="36"/>
      <c r="C22" s="36"/>
      <c r="D22" s="36"/>
      <c r="E22" s="39">
        <f>SUM(F20:J20)</f>
        <v>176560590.96517867</v>
      </c>
      <c r="F22" s="40"/>
      <c r="G22" s="40"/>
      <c r="H22" s="40"/>
      <c r="I22" s="40"/>
      <c r="J22" s="41"/>
    </row>
    <row r="23" spans="1:14" ht="15" thickTop="1">
      <c r="F23" s="2"/>
      <c r="G23" s="2"/>
      <c r="H23" s="2"/>
      <c r="I23" s="2"/>
    </row>
    <row r="24" spans="1:14" ht="105" customHeight="1">
      <c r="A24" s="111" t="s">
        <v>51</v>
      </c>
      <c r="B24" s="111"/>
      <c r="C24" s="111"/>
      <c r="D24" s="111"/>
      <c r="E24" s="111"/>
      <c r="F24" s="111"/>
      <c r="G24" s="111"/>
      <c r="H24" s="111"/>
      <c r="I24" s="111"/>
      <c r="J24" s="111"/>
      <c r="K24" s="111"/>
      <c r="L24" s="111"/>
      <c r="M24" s="111"/>
      <c r="N24" s="111"/>
    </row>
    <row r="26" spans="1:14" ht="20.399999999999999" customHeight="1">
      <c r="A26" t="s">
        <v>52</v>
      </c>
    </row>
    <row r="27" spans="1:14" ht="15" customHeight="1"/>
    <row r="28" spans="1:14">
      <c r="A28" s="112" t="s">
        <v>31</v>
      </c>
      <c r="B28" s="112"/>
      <c r="C28" s="112"/>
      <c r="D28" s="112"/>
      <c r="E28" s="112"/>
      <c r="F28" s="112"/>
      <c r="G28" s="112"/>
      <c r="H28" s="112"/>
      <c r="I28" s="112"/>
      <c r="J28" s="112"/>
    </row>
    <row r="29" spans="1:14" ht="38.25" customHeight="1">
      <c r="A29" s="75"/>
      <c r="C29" s="112" t="s">
        <v>49</v>
      </c>
      <c r="D29" s="112"/>
      <c r="E29" s="112"/>
      <c r="F29" s="112"/>
      <c r="G29" s="112"/>
      <c r="H29" s="112"/>
      <c r="I29" s="112"/>
      <c r="J29" s="112"/>
      <c r="K29" s="112"/>
      <c r="L29" s="112"/>
      <c r="M29" s="112"/>
    </row>
    <row r="30" spans="1:14">
      <c r="C30" s="46"/>
    </row>
    <row r="31" spans="1:14" ht="37.5" customHeight="1">
      <c r="C31" s="112" t="s">
        <v>29</v>
      </c>
      <c r="D31" s="112"/>
      <c r="E31" s="112"/>
      <c r="F31" s="112"/>
      <c r="G31" s="112"/>
      <c r="H31" s="112"/>
      <c r="I31" s="112"/>
      <c r="J31" s="112"/>
      <c r="K31" s="112"/>
      <c r="L31" s="112"/>
      <c r="M31" s="112"/>
    </row>
  </sheetData>
  <mergeCells count="5">
    <mergeCell ref="C31:M31"/>
    <mergeCell ref="H4:I4"/>
    <mergeCell ref="A28:J28"/>
    <mergeCell ref="A24:N24"/>
    <mergeCell ref="C29:M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3"/>
  <sheetViews>
    <sheetView zoomScaleNormal="100" workbookViewId="0"/>
  </sheetViews>
  <sheetFormatPr defaultRowHeight="14.4"/>
  <cols>
    <col min="1" max="1" width="4" style="38" customWidth="1"/>
    <col min="2" max="2" width="4.109375" style="38" customWidth="1"/>
    <col min="3" max="3" width="8.88671875" style="38"/>
    <col min="4" max="4" width="23.6640625" style="38" customWidth="1"/>
    <col min="5" max="8" width="13.109375" style="38" customWidth="1"/>
    <col min="9" max="9" width="14" style="38" customWidth="1"/>
    <col min="10" max="10" width="14.109375" style="38" customWidth="1"/>
    <col min="11" max="11" width="5.33203125" style="38" customWidth="1"/>
    <col min="12" max="16384" width="8.88671875" style="38"/>
  </cols>
  <sheetData>
    <row r="1" spans="1:14">
      <c r="A1" s="60" t="s">
        <v>30</v>
      </c>
      <c r="F1" s="1"/>
    </row>
    <row r="2" spans="1:14">
      <c r="A2" s="60"/>
      <c r="E2" s="1" t="s">
        <v>53</v>
      </c>
      <c r="F2" s="1"/>
      <c r="G2" s="1"/>
      <c r="H2" s="1"/>
      <c r="I2" s="1"/>
      <c r="J2" s="1"/>
    </row>
    <row r="3" spans="1:14">
      <c r="A3" s="1"/>
      <c r="E3" s="66"/>
      <c r="F3" s="66"/>
      <c r="G3" s="66"/>
      <c r="H3" s="58"/>
      <c r="I3" s="58"/>
      <c r="J3" s="67"/>
      <c r="K3" s="76"/>
    </row>
    <row r="4" spans="1:14" ht="14.4" customHeight="1">
      <c r="A4" s="65"/>
      <c r="B4" s="77"/>
      <c r="C4" s="77"/>
      <c r="D4" s="77"/>
      <c r="E4" s="50" t="s">
        <v>22</v>
      </c>
      <c r="F4" s="51" t="s">
        <v>42</v>
      </c>
      <c r="G4" s="51"/>
      <c r="H4" s="113" t="s">
        <v>9</v>
      </c>
      <c r="I4" s="114"/>
      <c r="J4" s="52" t="s">
        <v>26</v>
      </c>
      <c r="K4" s="78"/>
    </row>
    <row r="5" spans="1:14" ht="57.6">
      <c r="A5" s="1"/>
      <c r="E5" s="79"/>
      <c r="F5" s="54" t="s">
        <v>33</v>
      </c>
      <c r="G5" s="68" t="s">
        <v>34</v>
      </c>
      <c r="H5" s="69" t="s">
        <v>21</v>
      </c>
      <c r="I5" s="69" t="s">
        <v>41</v>
      </c>
      <c r="J5" s="56" t="s">
        <v>20</v>
      </c>
      <c r="K5" s="80"/>
    </row>
    <row r="6" spans="1:14">
      <c r="A6" s="1" t="s">
        <v>0</v>
      </c>
      <c r="E6" s="81"/>
      <c r="F6" s="81"/>
      <c r="H6" s="80"/>
      <c r="J6" s="82"/>
    </row>
    <row r="7" spans="1:14">
      <c r="A7" s="60" t="s">
        <v>1</v>
      </c>
      <c r="E7" s="80"/>
      <c r="F7" s="80"/>
      <c r="H7" s="80"/>
      <c r="J7" s="82"/>
    </row>
    <row r="8" spans="1:14">
      <c r="A8" s="1"/>
      <c r="C8" s="38" t="s">
        <v>2</v>
      </c>
      <c r="E8" s="83">
        <v>18260</v>
      </c>
      <c r="F8" s="83">
        <v>15927.5</v>
      </c>
      <c r="G8" s="84">
        <v>2282.5</v>
      </c>
      <c r="H8" s="83">
        <v>50</v>
      </c>
      <c r="I8" s="84">
        <v>50</v>
      </c>
      <c r="J8" s="85">
        <v>0</v>
      </c>
    </row>
    <row r="9" spans="1:14">
      <c r="A9" s="1"/>
      <c r="C9" s="38" t="s">
        <v>3</v>
      </c>
      <c r="E9" s="83">
        <v>34664</v>
      </c>
      <c r="F9" s="83">
        <v>30231</v>
      </c>
      <c r="G9" s="84">
        <v>4333</v>
      </c>
      <c r="H9" s="83">
        <v>100</v>
      </c>
      <c r="I9" s="84">
        <v>96</v>
      </c>
      <c r="J9" s="85">
        <v>4.0000000000000009</v>
      </c>
    </row>
    <row r="10" spans="1:14">
      <c r="A10" s="1"/>
      <c r="C10" s="38" t="s">
        <v>4</v>
      </c>
      <c r="E10" s="83">
        <v>58027</v>
      </c>
      <c r="F10" s="83">
        <v>50604.625</v>
      </c>
      <c r="G10" s="84">
        <v>7253.375</v>
      </c>
      <c r="H10" s="83">
        <v>169</v>
      </c>
      <c r="I10" s="84">
        <v>152.00000000000003</v>
      </c>
      <c r="J10" s="85">
        <v>17</v>
      </c>
    </row>
    <row r="11" spans="1:14">
      <c r="A11" s="66"/>
      <c r="B11" s="43"/>
      <c r="C11" s="43"/>
      <c r="D11" s="43"/>
      <c r="E11" s="86"/>
      <c r="F11" s="86"/>
      <c r="G11" s="43"/>
      <c r="H11" s="86"/>
      <c r="I11" s="43"/>
      <c r="J11" s="87"/>
    </row>
    <row r="12" spans="1:14">
      <c r="A12" s="60" t="s">
        <v>5</v>
      </c>
      <c r="E12" s="80"/>
      <c r="F12" s="80"/>
      <c r="G12" s="76"/>
      <c r="H12" s="81"/>
      <c r="I12" s="76"/>
      <c r="J12" s="82"/>
    </row>
    <row r="13" spans="1:14">
      <c r="A13" s="60"/>
      <c r="B13" s="38" t="s">
        <v>38</v>
      </c>
      <c r="E13" s="80"/>
      <c r="F13" s="80"/>
      <c r="G13" s="76"/>
      <c r="H13" s="80"/>
      <c r="I13" s="76"/>
      <c r="J13" s="82"/>
    </row>
    <row r="14" spans="1:14">
      <c r="A14" s="60"/>
      <c r="C14" s="38" t="s">
        <v>6</v>
      </c>
      <c r="E14" s="80"/>
      <c r="F14" s="80"/>
      <c r="G14" s="76">
        <v>1.4</v>
      </c>
      <c r="H14" s="80">
        <v>0.7</v>
      </c>
      <c r="I14" s="76">
        <v>1</v>
      </c>
      <c r="J14" s="82"/>
    </row>
    <row r="15" spans="1:14">
      <c r="A15" s="1"/>
      <c r="C15" s="38" t="s">
        <v>7</v>
      </c>
      <c r="E15" s="80"/>
      <c r="F15" s="80"/>
      <c r="G15" s="88">
        <v>146.04910595941811</v>
      </c>
      <c r="H15" s="89">
        <v>146.04910595941811</v>
      </c>
      <c r="I15" s="88">
        <v>146.04910595941811</v>
      </c>
      <c r="J15" s="82"/>
      <c r="L15" s="90"/>
      <c r="M15" s="90"/>
      <c r="N15" s="90"/>
    </row>
    <row r="16" spans="1:14">
      <c r="A16" s="1"/>
      <c r="B16" s="38" t="s">
        <v>24</v>
      </c>
      <c r="E16" s="91"/>
      <c r="F16" s="80"/>
      <c r="G16" s="76"/>
      <c r="H16" s="80"/>
      <c r="I16" s="76"/>
      <c r="J16" s="82"/>
    </row>
    <row r="17" spans="1:14">
      <c r="A17" s="1"/>
      <c r="C17" s="38" t="s">
        <v>6</v>
      </c>
      <c r="E17" s="91"/>
      <c r="F17" s="80"/>
      <c r="G17" s="92">
        <v>0.1</v>
      </c>
      <c r="H17" s="93">
        <v>0.3</v>
      </c>
      <c r="I17" s="92">
        <v>0</v>
      </c>
      <c r="J17" s="94"/>
      <c r="L17" s="95"/>
      <c r="M17" s="95"/>
      <c r="N17" s="95"/>
    </row>
    <row r="18" spans="1:14">
      <c r="A18" s="1"/>
      <c r="C18" s="38" t="s">
        <v>7</v>
      </c>
      <c r="E18" s="80"/>
      <c r="F18" s="80"/>
      <c r="G18" s="88">
        <v>700.51261550784761</v>
      </c>
      <c r="H18" s="89">
        <v>700.51261550784761</v>
      </c>
      <c r="I18" s="88">
        <v>700.51261550784761</v>
      </c>
      <c r="J18" s="82"/>
      <c r="L18" s="90"/>
      <c r="M18" s="90"/>
      <c r="N18" s="90"/>
    </row>
    <row r="19" spans="1:14">
      <c r="A19" s="1"/>
      <c r="B19" s="38" t="s">
        <v>8</v>
      </c>
      <c r="E19" s="91"/>
      <c r="F19" s="80"/>
      <c r="G19" s="76"/>
      <c r="H19" s="80"/>
      <c r="I19" s="76"/>
      <c r="J19" s="82"/>
    </row>
    <row r="20" spans="1:14">
      <c r="A20" s="1"/>
      <c r="C20" s="38" t="s">
        <v>6</v>
      </c>
      <c r="E20" s="91"/>
      <c r="F20" s="89"/>
      <c r="G20" s="92">
        <v>0.3</v>
      </c>
      <c r="H20" s="93">
        <v>0.2</v>
      </c>
      <c r="I20" s="92">
        <v>0</v>
      </c>
      <c r="J20" s="94"/>
      <c r="L20" s="95"/>
      <c r="M20" s="95"/>
      <c r="N20" s="95"/>
    </row>
    <row r="21" spans="1:14">
      <c r="A21" s="1"/>
      <c r="C21" s="38" t="s">
        <v>7</v>
      </c>
      <c r="E21" s="80"/>
      <c r="F21" s="80"/>
      <c r="G21" s="88">
        <v>805.53178028057312</v>
      </c>
      <c r="H21" s="89">
        <v>805.53178028057312</v>
      </c>
      <c r="I21" s="88">
        <v>805.53178028057312</v>
      </c>
      <c r="J21" s="82"/>
      <c r="L21" s="90"/>
      <c r="M21" s="90"/>
      <c r="N21" s="90"/>
    </row>
    <row r="22" spans="1:14">
      <c r="A22" s="1"/>
      <c r="B22" s="38" t="s">
        <v>9</v>
      </c>
      <c r="E22" s="91"/>
      <c r="F22" s="80"/>
      <c r="G22" s="76"/>
      <c r="H22" s="80"/>
      <c r="I22" s="76"/>
      <c r="J22" s="82"/>
    </row>
    <row r="23" spans="1:14">
      <c r="A23" s="1"/>
      <c r="C23" s="38" t="s">
        <v>10</v>
      </c>
      <c r="E23" s="91"/>
      <c r="F23" s="80"/>
      <c r="G23" s="92">
        <v>0</v>
      </c>
      <c r="H23" s="93">
        <v>1</v>
      </c>
      <c r="I23" s="92">
        <v>0</v>
      </c>
      <c r="J23" s="94"/>
      <c r="L23" s="95"/>
      <c r="M23" s="95"/>
      <c r="N23" s="95"/>
    </row>
    <row r="24" spans="1:14">
      <c r="A24" s="1"/>
      <c r="C24" s="38" t="s">
        <v>11</v>
      </c>
      <c r="E24" s="80"/>
      <c r="F24" s="80"/>
      <c r="G24" s="88">
        <v>0</v>
      </c>
      <c r="H24" s="89">
        <v>17415.991076614333</v>
      </c>
      <c r="I24" s="88">
        <v>0</v>
      </c>
      <c r="J24" s="82"/>
      <c r="L24" s="90"/>
      <c r="M24" s="90"/>
      <c r="N24" s="90"/>
    </row>
    <row r="25" spans="1:14">
      <c r="A25" s="1"/>
      <c r="E25" s="91"/>
      <c r="F25" s="80"/>
      <c r="G25" s="76"/>
      <c r="H25" s="80"/>
      <c r="I25" s="76"/>
      <c r="J25" s="82"/>
    </row>
    <row r="26" spans="1:14">
      <c r="A26" s="1"/>
      <c r="B26" s="1" t="s">
        <v>44</v>
      </c>
      <c r="E26" s="91"/>
      <c r="F26" s="80"/>
      <c r="G26" s="88">
        <f t="shared" ref="G26:I26" si="0">G14*G15+G17*G18+G20*G21+G23*G24</f>
        <v>516.17954397814196</v>
      </c>
      <c r="H26" s="89">
        <f t="shared" si="0"/>
        <v>17889.485591494395</v>
      </c>
      <c r="I26" s="88">
        <f t="shared" si="0"/>
        <v>146.04910595941811</v>
      </c>
      <c r="J26" s="94"/>
    </row>
    <row r="27" spans="1:14">
      <c r="A27" s="66"/>
      <c r="E27" s="91"/>
      <c r="F27" s="80"/>
      <c r="G27" s="76"/>
      <c r="H27" s="80"/>
      <c r="I27" s="76"/>
      <c r="J27" s="82"/>
    </row>
    <row r="28" spans="1:14">
      <c r="A28" s="1" t="s">
        <v>12</v>
      </c>
      <c r="B28" s="77"/>
      <c r="C28" s="77"/>
      <c r="D28" s="77"/>
      <c r="E28" s="96"/>
      <c r="F28" s="81"/>
      <c r="G28" s="97"/>
      <c r="H28" s="98"/>
      <c r="I28" s="97"/>
      <c r="J28" s="99"/>
    </row>
    <row r="29" spans="1:14">
      <c r="A29" s="1"/>
      <c r="C29" s="38" t="s">
        <v>13</v>
      </c>
      <c r="E29" s="80"/>
      <c r="F29" s="93">
        <v>0.44459599999999999</v>
      </c>
      <c r="G29" s="92">
        <v>0.458895</v>
      </c>
      <c r="H29" s="93">
        <v>0.43029200000000001</v>
      </c>
      <c r="I29" s="92">
        <v>0.43029200000000001</v>
      </c>
      <c r="J29" s="82"/>
    </row>
    <row r="30" spans="1:14">
      <c r="A30" s="1"/>
      <c r="C30" s="38" t="s">
        <v>14</v>
      </c>
      <c r="E30" s="80"/>
      <c r="F30" s="100">
        <v>0.5</v>
      </c>
      <c r="G30" s="101">
        <v>1.6666666666666667</v>
      </c>
      <c r="H30" s="100">
        <v>6.4285714285714288</v>
      </c>
      <c r="I30" s="101">
        <v>4.2857142857142856</v>
      </c>
      <c r="J30" s="82"/>
    </row>
    <row r="31" spans="1:14">
      <c r="A31" s="1"/>
      <c r="C31" s="38" t="s">
        <v>15</v>
      </c>
      <c r="E31" s="80"/>
      <c r="F31" s="89">
        <v>274.09806790707904</v>
      </c>
      <c r="G31" s="88">
        <v>276.04102970025463</v>
      </c>
      <c r="H31" s="89">
        <v>283.20423823894816</v>
      </c>
      <c r="I31" s="88">
        <v>283.20423823894816</v>
      </c>
      <c r="J31" s="82"/>
      <c r="K31" s="90"/>
      <c r="L31" s="90"/>
      <c r="M31" s="90"/>
      <c r="N31" s="90"/>
    </row>
    <row r="32" spans="1:14">
      <c r="A32" s="1"/>
      <c r="E32" s="80"/>
      <c r="F32" s="80"/>
      <c r="G32" s="76"/>
      <c r="H32" s="80"/>
      <c r="I32" s="76"/>
      <c r="J32" s="82"/>
    </row>
    <row r="33" spans="1:14">
      <c r="A33" s="1"/>
      <c r="E33" s="80"/>
      <c r="F33" s="89"/>
      <c r="G33" s="88"/>
      <c r="H33" s="89"/>
      <c r="I33" s="88"/>
      <c r="J33" s="94"/>
    </row>
    <row r="34" spans="1:14">
      <c r="A34" s="57" t="s">
        <v>16</v>
      </c>
      <c r="B34" s="77"/>
      <c r="C34" s="77"/>
      <c r="D34" s="77"/>
      <c r="E34" s="81"/>
      <c r="F34" s="81"/>
      <c r="G34" s="77"/>
      <c r="H34" s="81"/>
      <c r="I34" s="77"/>
      <c r="J34" s="102"/>
    </row>
    <row r="35" spans="1:14">
      <c r="C35" s="38" t="s">
        <v>17</v>
      </c>
      <c r="E35" s="80"/>
      <c r="F35" s="89"/>
      <c r="G35" s="88"/>
      <c r="H35" s="89"/>
      <c r="I35" s="88"/>
      <c r="J35" s="103">
        <v>1764112.0887260665</v>
      </c>
    </row>
    <row r="36" spans="1:14">
      <c r="C36" s="38" t="s">
        <v>18</v>
      </c>
      <c r="E36" s="80"/>
      <c r="F36" s="80"/>
      <c r="G36" s="76"/>
      <c r="H36" s="80"/>
      <c r="I36" s="76"/>
      <c r="J36" s="103">
        <v>9702616.4879933652</v>
      </c>
    </row>
    <row r="37" spans="1:14" ht="15" thickBot="1">
      <c r="A37" s="104"/>
      <c r="B37" s="104"/>
      <c r="C37" s="104" t="s">
        <v>19</v>
      </c>
      <c r="D37" s="104"/>
      <c r="E37" s="105"/>
      <c r="F37" s="105"/>
      <c r="G37" s="104"/>
      <c r="H37" s="105"/>
      <c r="I37" s="104"/>
      <c r="J37" s="106">
        <v>17641120.887260664</v>
      </c>
    </row>
    <row r="38" spans="1:14" ht="15" thickTop="1">
      <c r="E38" s="107"/>
      <c r="F38" s="76"/>
      <c r="G38" s="76"/>
      <c r="H38" s="76"/>
      <c r="I38" s="76"/>
      <c r="J38" s="76"/>
    </row>
    <row r="39" spans="1:14" ht="105" customHeight="1">
      <c r="A39" s="111" t="s">
        <v>51</v>
      </c>
      <c r="B39" s="111"/>
      <c r="C39" s="111"/>
      <c r="D39" s="111"/>
      <c r="E39" s="111"/>
      <c r="F39" s="111"/>
      <c r="G39" s="111"/>
      <c r="H39" s="111"/>
      <c r="I39" s="111"/>
      <c r="J39" s="111"/>
      <c r="K39" s="111"/>
      <c r="L39" s="111"/>
      <c r="M39" s="111"/>
      <c r="N39" s="111"/>
    </row>
    <row r="41" spans="1:14" ht="20.399999999999999" customHeight="1">
      <c r="A41" s="38" t="s">
        <v>52</v>
      </c>
    </row>
    <row r="42" spans="1:14" ht="15" customHeight="1"/>
    <row r="43" spans="1:14">
      <c r="A43" s="115" t="s">
        <v>31</v>
      </c>
      <c r="B43" s="115"/>
      <c r="C43" s="115"/>
      <c r="D43" s="115"/>
      <c r="E43" s="115"/>
      <c r="F43" s="115"/>
      <c r="G43" s="115"/>
      <c r="H43" s="115"/>
      <c r="I43" s="115"/>
      <c r="J43" s="115"/>
    </row>
    <row r="44" spans="1:14" ht="38.25" customHeight="1">
      <c r="A44" s="108"/>
      <c r="C44" s="115" t="s">
        <v>54</v>
      </c>
      <c r="D44" s="115"/>
      <c r="E44" s="115"/>
      <c r="F44" s="115"/>
      <c r="G44" s="115"/>
      <c r="H44" s="115"/>
      <c r="I44" s="115"/>
      <c r="J44" s="115"/>
      <c r="K44" s="115"/>
      <c r="L44" s="115"/>
      <c r="M44" s="115"/>
    </row>
    <row r="45" spans="1:14">
      <c r="C45" s="109"/>
    </row>
    <row r="46" spans="1:14" ht="37.5" customHeight="1">
      <c r="C46" s="115" t="s">
        <v>55</v>
      </c>
      <c r="D46" s="115"/>
      <c r="E46" s="115"/>
      <c r="F46" s="115"/>
      <c r="G46" s="115"/>
      <c r="H46" s="115"/>
      <c r="I46" s="115"/>
      <c r="J46" s="115"/>
      <c r="K46" s="115"/>
      <c r="L46" s="115"/>
      <c r="M46" s="115"/>
    </row>
    <row r="47" spans="1:14">
      <c r="D47" s="110"/>
    </row>
    <row r="48" spans="1:14">
      <c r="D48" s="110"/>
      <c r="F48" s="110"/>
      <c r="G48" s="110"/>
    </row>
    <row r="49" spans="4:4">
      <c r="D49" s="110"/>
    </row>
    <row r="50" spans="4:4">
      <c r="D50" s="110"/>
    </row>
    <row r="51" spans="4:4">
      <c r="D51" s="110"/>
    </row>
    <row r="52" spans="4:4">
      <c r="D52" s="110"/>
    </row>
    <row r="53" spans="4:4">
      <c r="D53" s="110"/>
    </row>
  </sheetData>
  <mergeCells count="5">
    <mergeCell ref="C46:M46"/>
    <mergeCell ref="H4:I4"/>
    <mergeCell ref="A39:N39"/>
    <mergeCell ref="A43:J43"/>
    <mergeCell ref="C44:M44"/>
  </mergeCells>
  <pageMargins left="0.7" right="0.7" top="0.75" bottom="0.75" header="0.3" footer="0.3"/>
  <pageSetup scale="73"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mean COI 2018</vt:lpstr>
      <vt:lpstr>low 2018</vt:lpstr>
      <vt:lpstr>high 2018</vt:lpstr>
      <vt:lpstr>V. para assumptions 2018</vt:lpstr>
      <vt:lpstr>'mean COI 2018'!Print_Area</vt:lpstr>
      <vt:lpstr>'V. para assumptions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Vibrio parahaemolyticus</dc:title>
  <dc:subject>Agricultural Economics</dc:subject>
  <dc:creator>Sandra Hoffmann; Jae-Wan Ahn</dc:creator>
  <cp:keywords>Vibrio parahaemolyticus, V. parahaemolyticus,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2014-07-21T19:16:51Z</cp:lastPrinted>
  <dcterms:created xsi:type="dcterms:W3CDTF">2014-04-15T17:53:51Z</dcterms:created>
  <dcterms:modified xsi:type="dcterms:W3CDTF">2021-01-27T21:23:46Z</dcterms:modified>
</cp:coreProperties>
</file>