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9C0196C5-1BA0-4BB0-A9E6-D3ABCCA255C1}" xr6:coauthVersionLast="45" xr6:coauthVersionMax="45" xr10:uidLastSave="{00000000-0000-0000-0000-000000000000}"/>
  <bookViews>
    <workbookView xWindow="28680" yWindow="-120" windowWidth="29040" windowHeight="15840" xr2:uid="{00000000-000D-0000-FFFF-FFFF00000000}"/>
  </bookViews>
  <sheets>
    <sheet name="Read Me" sheetId="7" r:id="rId1"/>
    <sheet name="Vibrio other mean COI 2018" sheetId="9" r:id="rId2"/>
    <sheet name="low 2018" sheetId="10" r:id="rId3"/>
    <sheet name="high 2018" sheetId="11" r:id="rId4"/>
    <sheet name="Vibrio Other Assumptions 2018" sheetId="8" r:id="rId5"/>
  </sheets>
  <definedNames>
    <definedName name="_xlnm.Print_Area" localSheetId="4">'Vibrio Other Assumptions 2018'!$A$1:$M$46</definedName>
    <definedName name="_xlnm.Print_Area" localSheetId="1">'Vibrio other mean COI 2018'!$A$1:$J$22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1" l="1"/>
  <c r="G26" i="8" l="1"/>
  <c r="J7" i="11" l="1"/>
  <c r="G7" i="11"/>
  <c r="H7" i="11"/>
  <c r="I7" i="11"/>
  <c r="F7" i="11"/>
  <c r="J7" i="10"/>
  <c r="G7" i="10"/>
  <c r="H7" i="10"/>
  <c r="I7" i="10"/>
  <c r="F7" i="10"/>
  <c r="J7" i="9"/>
  <c r="G7" i="9"/>
  <c r="H7" i="9"/>
  <c r="I7" i="9"/>
  <c r="F7" i="9"/>
  <c r="J16" i="10" l="1"/>
  <c r="J16" i="9" l="1"/>
  <c r="J20" i="9" s="1"/>
  <c r="E6" i="11"/>
  <c r="E6" i="10"/>
  <c r="E6" i="9"/>
  <c r="I18" i="9"/>
  <c r="H18" i="10"/>
  <c r="G18" i="10"/>
  <c r="F18" i="10"/>
  <c r="F20" i="10" s="1"/>
  <c r="H13" i="10"/>
  <c r="H12" i="11"/>
  <c r="I12" i="10"/>
  <c r="G12" i="9"/>
  <c r="G11" i="10"/>
  <c r="I11" i="10"/>
  <c r="H11" i="10"/>
  <c r="I10" i="11"/>
  <c r="H10" i="9"/>
  <c r="G10" i="10"/>
  <c r="G10" i="11" l="1"/>
  <c r="G10" i="9"/>
  <c r="I18" i="11"/>
  <c r="I18" i="10"/>
  <c r="H13" i="11"/>
  <c r="I10" i="9"/>
  <c r="H10" i="10"/>
  <c r="G11" i="9"/>
  <c r="H10" i="11"/>
  <c r="I10" i="10"/>
  <c r="I14" i="10" s="1"/>
  <c r="H12" i="9"/>
  <c r="H12" i="10"/>
  <c r="H13" i="9"/>
  <c r="I12" i="9"/>
  <c r="I12" i="11"/>
  <c r="F18" i="9"/>
  <c r="F20" i="9" s="1"/>
  <c r="G11" i="11"/>
  <c r="F18" i="11"/>
  <c r="F20" i="11" s="1"/>
  <c r="H11" i="9"/>
  <c r="G18" i="9"/>
  <c r="H11" i="11"/>
  <c r="G18" i="11"/>
  <c r="I11" i="9"/>
  <c r="H18" i="9"/>
  <c r="G12" i="11"/>
  <c r="G12" i="10"/>
  <c r="G14" i="10" s="1"/>
  <c r="G20" i="10" s="1"/>
  <c r="I11" i="11"/>
  <c r="I14" i="11" s="1"/>
  <c r="H18" i="11"/>
  <c r="J20" i="11"/>
  <c r="J20" i="10"/>
  <c r="K26" i="8"/>
  <c r="J26" i="8"/>
  <c r="H26" i="8"/>
  <c r="I26" i="8"/>
  <c r="I20" i="11" l="1"/>
  <c r="I14" i="9"/>
  <c r="I20" i="9" s="1"/>
  <c r="H14" i="10"/>
  <c r="H20" i="10" s="1"/>
  <c r="G14" i="9"/>
  <c r="G20" i="9" s="1"/>
  <c r="H14" i="11"/>
  <c r="H20" i="11" s="1"/>
  <c r="H14" i="9"/>
  <c r="H20" i="9" s="1"/>
  <c r="I20" i="10"/>
  <c r="G14" i="11"/>
  <c r="G20" i="11" s="1"/>
  <c r="E22" i="11" l="1"/>
  <c r="E22" i="9"/>
  <c r="E22" i="10"/>
</calcChain>
</file>

<file path=xl/sharedStrings.xml><?xml version="1.0" encoding="utf-8"?>
<sst xmlns="http://schemas.openxmlformats.org/spreadsheetml/2006/main" count="144" uniqueCount="67">
  <si>
    <t>Hospitalized with sepsis in ICU</t>
  </si>
  <si>
    <t>Hospitalized - post-ICU</t>
  </si>
  <si>
    <t>Post-hospitalization recovery following sepsis</t>
  </si>
  <si>
    <t>Number of cases</t>
  </si>
  <si>
    <t>low</t>
  </si>
  <si>
    <t>mean</t>
  </si>
  <si>
    <t>high</t>
  </si>
  <si>
    <t>Medical</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</si>
  <si>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</si>
  <si>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</si>
  <si>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</si>
  <si>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</si>
  <si>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</si>
  <si>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</si>
  <si>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</si>
  <si>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</si>
  <si>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</si>
  <si>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</si>
  <si>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low value per death</t>
  </si>
  <si>
    <t>mean value per death</t>
  </si>
  <si>
    <t>high value per death</t>
  </si>
  <si>
    <t>Death</t>
  </si>
  <si>
    <t>Hospitalized (non-sepsis)</t>
  </si>
  <si>
    <t xml:space="preserve">Total </t>
  </si>
  <si>
    <t>Hospitalized without sepsis</t>
  </si>
  <si>
    <t>Hospitalized</t>
  </si>
  <si>
    <t>Non-hospitalized</t>
  </si>
  <si>
    <t>Mortality</t>
  </si>
  <si>
    <t>Emergency room visits</t>
  </si>
  <si>
    <t>Total medical costs</t>
  </si>
  <si>
    <t>Post-hospitalization recovery (non-sepsis)</t>
  </si>
  <si>
    <t>Total costs by outcome</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</si>
  <si>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</si>
  <si>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</si>
  <si>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</si>
  <si>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Didn't visit physician; recovered</t>
  </si>
  <si>
    <t>Visited physician; recovered</t>
  </si>
  <si>
    <t>Didn't visit physician; recoverd</t>
  </si>
  <si>
    <r>
      <t>Low, Mean, and High Estimates of the Annual Cost of Foodborne Illnesses Caused by</t>
    </r>
    <r>
      <rPr>
        <b/>
        <i/>
        <sz val="11"/>
        <color theme="1"/>
        <rFont val="Calibri"/>
        <family val="2"/>
        <scheme val="minor"/>
      </rPr>
      <t xml:space="preserve"> Vibrio</t>
    </r>
    <r>
      <rPr>
        <b/>
        <sz val="11"/>
        <color theme="1"/>
        <rFont val="Calibri"/>
        <family val="2"/>
        <scheme val="minor"/>
      </rPr>
      <t xml:space="preserve"> (all other non-cholera species)</t>
    </r>
  </si>
  <si>
    <r>
      <t xml:space="preserve">Cost of foodborne illness estimates for </t>
    </r>
    <r>
      <rPr>
        <b/>
        <i/>
        <sz val="11"/>
        <color theme="1"/>
        <rFont val="Calibri"/>
        <family val="2"/>
        <scheme val="minor"/>
      </rPr>
      <t>Vibrio</t>
    </r>
    <r>
      <rPr>
        <b/>
        <sz val="11"/>
        <color theme="1"/>
        <rFont val="Calibri"/>
        <family val="2"/>
        <scheme val="minor"/>
      </rPr>
      <t xml:space="preserve"> (all other non-cholera species)</t>
    </r>
  </si>
  <si>
    <t>Health outcomes</t>
  </si>
  <si>
    <t>Cases by outcome</t>
  </si>
  <si>
    <t>Physician office visits</t>
  </si>
  <si>
    <t>Productivity loss, nonfatal cases</t>
  </si>
  <si>
    <t>Total cost of illness</t>
  </si>
  <si>
    <t>Not hospitalized</t>
  </si>
  <si>
    <r>
      <t>Health outcome</t>
    </r>
    <r>
      <rPr>
        <b/>
        <sz val="11"/>
        <color theme="1"/>
        <rFont val="Calibri"/>
        <family val="2"/>
        <scheme val="minor"/>
      </rPr>
      <t>s</t>
    </r>
  </si>
  <si>
    <t>Medical costs</t>
  </si>
  <si>
    <t>Total cost per case</t>
  </si>
  <si>
    <t>Total cases</t>
  </si>
  <si>
    <t>Productivity loss, non-fatal cases</t>
  </si>
  <si>
    <t>Mean estimates, 2018</t>
  </si>
  <si>
    <t>High estimates, 2018</t>
  </si>
  <si>
    <r>
      <t>This Excel file contains four</t>
    </r>
    <r>
      <rPr>
        <sz val="11"/>
        <color rgb="FFFF0000"/>
        <rFont val="Calibri"/>
        <family val="2"/>
        <scheme val="minor"/>
      </rPr>
      <t xml:space="preserve"> </t>
    </r>
    <r>
      <rPr>
        <sz val="11"/>
        <color theme="1"/>
        <rFont val="Calibri"/>
        <family val="2"/>
        <scheme val="minor"/>
      </rPr>
      <t>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r>
  </si>
  <si>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</si>
  <si>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rPr>
        <i/>
        <sz val="11"/>
        <color theme="1"/>
        <rFont val="Calibri"/>
        <family val="2"/>
        <scheme val="minor"/>
      </rPr>
      <t>Cite as:</t>
    </r>
    <r>
      <rPr>
        <sz val="11"/>
        <color theme="1"/>
        <rFont val="Calibri"/>
        <family val="2"/>
        <scheme val="minor"/>
      </rPr>
      <t xml:space="preserve"> U.S. Department of Agriculture (USDA), Economic Research Service (ERS). Cost Estimates of Foodborne
Illnesses. (2020).</t>
    </r>
  </si>
  <si>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</si>
  <si>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</si>
  <si>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r>
      <t xml:space="preserve">Note: </t>
    </r>
    <r>
      <rPr>
        <i/>
        <sz val="11"/>
        <color theme="1"/>
        <rFont val="Calibri"/>
        <family val="2"/>
        <scheme val="minor"/>
      </rPr>
      <t xml:space="preserve">Vibrio </t>
    </r>
    <r>
      <rPr>
        <sz val="11"/>
        <color theme="1"/>
        <rFont val="Calibri"/>
        <family val="2"/>
        <scheme val="minor"/>
      </rPr>
      <t xml:space="preserve">(all other non-cholera species) includes species of </t>
    </r>
    <r>
      <rPr>
        <i/>
        <sz val="11"/>
        <color theme="1"/>
        <rFont val="Calibri"/>
        <family val="2"/>
        <scheme val="minor"/>
      </rPr>
      <t>Vibrio</t>
    </r>
    <r>
      <rPr>
        <sz val="11"/>
        <color theme="1"/>
        <rFont val="Calibri"/>
        <family val="2"/>
        <scheme val="minor"/>
      </rPr>
      <t xml:space="preserve"> other than </t>
    </r>
    <r>
      <rPr>
        <i/>
        <sz val="11"/>
        <color theme="1"/>
        <rFont val="Calibri"/>
        <family val="2"/>
        <scheme val="minor"/>
      </rPr>
      <t>V. Cholerae,</t>
    </r>
    <r>
      <rPr>
        <sz val="11"/>
        <color theme="1"/>
        <rFont val="Calibri"/>
        <family val="2"/>
        <scheme val="minor"/>
      </rPr>
      <t xml:space="preserve"> </t>
    </r>
    <r>
      <rPr>
        <i/>
        <sz val="11"/>
        <color theme="1"/>
        <rFont val="Calibri"/>
        <family val="2"/>
        <scheme val="minor"/>
      </rPr>
      <t xml:space="preserve">V. vulnificus </t>
    </r>
    <r>
      <rPr>
        <sz val="11"/>
        <color theme="1"/>
        <rFont val="Calibri"/>
        <family val="2"/>
        <scheme val="minor"/>
      </rPr>
      <t xml:space="preserve">and </t>
    </r>
    <r>
      <rPr>
        <i/>
        <sz val="11"/>
        <color theme="1"/>
        <rFont val="Calibri"/>
        <family val="2"/>
        <scheme val="minor"/>
      </rPr>
      <t>V. parahaemolyticus.</t>
    </r>
  </si>
  <si>
    <r>
      <t xml:space="preserve">Note: </t>
    </r>
    <r>
      <rPr>
        <i/>
        <sz val="11"/>
        <color theme="1"/>
        <rFont val="Calibri"/>
        <family val="2"/>
        <scheme val="minor"/>
      </rPr>
      <t xml:space="preserve">Vibrio </t>
    </r>
    <r>
      <rPr>
        <sz val="11"/>
        <color theme="1"/>
        <rFont val="Calibri"/>
        <family val="2"/>
        <scheme val="minor"/>
      </rPr>
      <t xml:space="preserve">(all other non-cholera species) includes species of </t>
    </r>
    <r>
      <rPr>
        <i/>
        <sz val="11"/>
        <color theme="1"/>
        <rFont val="Calibri"/>
        <family val="2"/>
        <scheme val="minor"/>
      </rPr>
      <t>Vibrio</t>
    </r>
    <r>
      <rPr>
        <sz val="11"/>
        <color theme="1"/>
        <rFont val="Calibri"/>
        <family val="2"/>
        <scheme val="minor"/>
      </rPr>
      <t xml:space="preserve"> other than </t>
    </r>
    <r>
      <rPr>
        <i/>
        <sz val="11"/>
        <color theme="1"/>
        <rFont val="Calibri"/>
        <family val="2"/>
        <scheme val="minor"/>
      </rPr>
      <t xml:space="preserve">V. Cholerae, V. vulnificus </t>
    </r>
    <r>
      <rPr>
        <sz val="11"/>
        <color theme="1"/>
        <rFont val="Calibri"/>
        <family val="2"/>
        <scheme val="minor"/>
      </rPr>
      <t xml:space="preserve">and </t>
    </r>
    <r>
      <rPr>
        <i/>
        <sz val="11"/>
        <color theme="1"/>
        <rFont val="Calibri"/>
        <family val="2"/>
        <scheme val="minor"/>
      </rPr>
      <t>V. parahaemolyticus.</t>
    </r>
  </si>
  <si>
    <t>Low estimates, 2018</t>
  </si>
  <si>
    <t>Per case assumptions, 2018 dollars</t>
  </si>
  <si>
    <r>
      <t xml:space="preserve">Note: </t>
    </r>
    <r>
      <rPr>
        <i/>
        <sz val="11"/>
        <color theme="1"/>
        <rFont val="Calibri"/>
        <family val="2"/>
        <scheme val="minor"/>
      </rPr>
      <t xml:space="preserve">Vibrio </t>
    </r>
    <r>
      <rPr>
        <sz val="11"/>
        <color theme="1"/>
        <rFont val="Calibri"/>
        <family val="2"/>
        <scheme val="minor"/>
      </rPr>
      <t xml:space="preserve">all species other includes species of </t>
    </r>
    <r>
      <rPr>
        <i/>
        <sz val="11"/>
        <color theme="1"/>
        <rFont val="Calibri"/>
        <family val="2"/>
        <scheme val="minor"/>
      </rPr>
      <t>Vibrio</t>
    </r>
    <r>
      <rPr>
        <sz val="11"/>
        <color theme="1"/>
        <rFont val="Calibri"/>
        <family val="2"/>
        <scheme val="minor"/>
      </rPr>
      <t xml:space="preserve"> other than </t>
    </r>
    <r>
      <rPr>
        <i/>
        <sz val="11"/>
        <color theme="1"/>
        <rFont val="Calibri"/>
        <family val="2"/>
        <scheme val="minor"/>
      </rPr>
      <t>V. Cholerae,</t>
    </r>
    <r>
      <rPr>
        <sz val="11"/>
        <color theme="1"/>
        <rFont val="Calibri"/>
        <family val="2"/>
        <scheme val="minor"/>
      </rPr>
      <t xml:space="preserve"> </t>
    </r>
    <r>
      <rPr>
        <i/>
        <sz val="11"/>
        <color theme="1"/>
        <rFont val="Calibri"/>
        <family val="2"/>
        <scheme val="minor"/>
      </rPr>
      <t xml:space="preserve">V. vulnificus </t>
    </r>
    <r>
      <rPr>
        <sz val="11"/>
        <color theme="1"/>
        <rFont val="Calibri"/>
        <family val="2"/>
        <scheme val="minor"/>
      </rPr>
      <t xml:space="preserve">and </t>
    </r>
    <r>
      <rPr>
        <i/>
        <sz val="11"/>
        <color theme="1"/>
        <rFont val="Calibri"/>
        <family val="2"/>
        <scheme val="minor"/>
      </rPr>
      <t>V. parahaemolyticus.</t>
    </r>
  </si>
  <si>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</si>
  <si>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1"/>
        <color theme="1"/>
        <rFont val="Calibri"/>
        <family val="2"/>
        <scheme val="minor"/>
      </rPr>
      <t>.</t>
    </r>
  </si>
  <si>
    <r>
      <t xml:space="preserve">This Excel file reports the USDA Economic Research Service (ERS) estimates of the annual cost of foodborne illnesses for </t>
    </r>
    <r>
      <rPr>
        <i/>
        <sz val="11"/>
        <color theme="1"/>
        <rFont val="Calibri"/>
        <family val="2"/>
        <scheme val="minor"/>
      </rPr>
      <t xml:space="preserve">Vibrio </t>
    </r>
    <r>
      <rPr>
        <sz val="11"/>
        <color theme="1"/>
        <rFont val="Calibri"/>
        <family val="2"/>
        <scheme val="minor"/>
      </rPr>
      <t xml:space="preserve">(all other non-cholera species) in the United States. Vibrio (all other non-cholera species) includes non-cholera species other than parahaemolytica and vulnificus.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</si>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</sst>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7">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
      <sz val="11"/>
      <color rgb="FFFF0000"/>
      <name val="Calibri"/>
      <family val="2"/>
      <scheme val="minor"/>
    </font>
    <font>
      <sz val="11"/>
      <name val="Calibri"/>
      <family val="2"/>
      <scheme val="minor"/>
    </font>
    <font>
      <sz val="9"/>
      <color rgb="FF666666"/>
      <name val="Inherit"/>
    </font>
    <font>
      <b/>
      <sz val="11"/>
      <name val="Arial"/>
      <family val="2"/>
    </font>
    <font>
      <sz val="11"/>
      <color rgb="FF666666"/>
      <name val="Inherit"/>
    </font>
  </fonts>
  <fills count="2">
    <fill>
      <patternFill patternType="none"/>
    </fill>
    <fill>
      <patternFill patternType="gray125"/>
    </fill>
  </fills>
  <borders count="2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diagonal/>
    </border>
    <border>
      <left style="thin">
        <color indexed="64"/>
      </left>
      <right style="thin">
        <color indexed="64"/>
      </right>
      <top/>
      <bottom style="double">
        <color indexed="64"/>
      </bottom>
      <diagonal/>
    </border>
  </borders>
  <cellStyleXfs count="10">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50">
    <xf numFmtId="0" fontId="0" fillId="0" borderId="0" xfId="0"/>
    <xf numFmtId="0" fontId="1" fillId="0" borderId="0" xfId="0" applyFont="1"/>
    <xf numFmtId="165" fontId="0" fillId="0" borderId="0" xfId="0" applyNumberFormat="1"/>
    <xf numFmtId="165" fontId="0" fillId="0" borderId="0" xfId="0" applyNumberFormat="1" applyFill="1"/>
    <xf numFmtId="0" fontId="0" fillId="0" borderId="4" xfId="0" applyBorder="1"/>
    <xf numFmtId="0" fontId="0" fillId="0" borderId="10" xfId="0" applyBorder="1"/>
    <xf numFmtId="0" fontId="0" fillId="0" borderId="2" xfId="0" applyBorder="1"/>
    <xf numFmtId="0" fontId="0" fillId="0" borderId="0" xfId="0" applyBorder="1"/>
    <xf numFmtId="4" fontId="0" fillId="0" borderId="10" xfId="0" applyNumberFormat="1" applyBorder="1"/>
    <xf numFmtId="0" fontId="0" fillId="0" borderId="14" xfId="0" applyBorder="1"/>
    <xf numFmtId="0" fontId="0" fillId="0" borderId="8" xfId="0" applyBorder="1"/>
    <xf numFmtId="4" fontId="0" fillId="0" borderId="10" xfId="0" applyNumberFormat="1" applyBorder="1" applyAlignment="1">
      <alignment horizontal="center"/>
    </xf>
    <xf numFmtId="0" fontId="0" fillId="0" borderId="3" xfId="0" applyBorder="1"/>
    <xf numFmtId="165" fontId="0" fillId="0" borderId="0" xfId="0" applyNumberFormat="1" applyBorder="1"/>
    <xf numFmtId="165" fontId="0" fillId="0" borderId="10" xfId="0" applyNumberFormat="1" applyBorder="1"/>
    <xf numFmtId="10" fontId="0" fillId="0" borderId="14" xfId="0" applyNumberFormat="1" applyBorder="1"/>
    <xf numFmtId="165" fontId="0" fillId="0" borderId="14" xfId="0" applyNumberFormat="1" applyBorder="1"/>
    <xf numFmtId="165" fontId="0" fillId="0" borderId="2" xfId="0" applyNumberFormat="1" applyBorder="1"/>
    <xf numFmtId="10" fontId="0" fillId="0" borderId="4" xfId="0" applyNumberFormat="1" applyBorder="1"/>
    <xf numFmtId="10" fontId="0" fillId="0" borderId="13" xfId="0" applyNumberFormat="1" applyBorder="1"/>
    <xf numFmtId="10" fontId="0" fillId="0" borderId="15" xfId="0" applyNumberFormat="1" applyBorder="1"/>
    <xf numFmtId="4" fontId="0" fillId="0" borderId="13" xfId="0" applyNumberFormat="1" applyBorder="1"/>
    <xf numFmtId="165" fontId="0" fillId="0" borderId="1" xfId="0" applyNumberFormat="1" applyBorder="1"/>
    <xf numFmtId="165" fontId="0" fillId="0" borderId="3" xfId="0" applyNumberFormat="1" applyBorder="1"/>
    <xf numFmtId="0" fontId="0" fillId="0" borderId="14" xfId="0" applyFill="1" applyBorder="1"/>
    <xf numFmtId="0" fontId="0" fillId="0" borderId="8" xfId="0" applyFill="1" applyBorder="1"/>
    <xf numFmtId="165" fontId="0" fillId="0" borderId="15" xfId="0" applyNumberFormat="1" applyBorder="1"/>
    <xf numFmtId="3" fontId="0" fillId="0" borderId="10" xfId="0" applyNumberFormat="1" applyBorder="1"/>
    <xf numFmtId="3" fontId="0" fillId="0" borderId="0" xfId="0" applyNumberFormat="1" applyBorder="1"/>
    <xf numFmtId="3" fontId="0" fillId="0" borderId="8" xfId="0" applyNumberFormat="1" applyBorder="1"/>
    <xf numFmtId="0" fontId="0" fillId="0" borderId="9" xfId="0" applyBorder="1"/>
    <xf numFmtId="0" fontId="0" fillId="0" borderId="0" xfId="0" quotePrefix="1" applyBorder="1"/>
    <xf numFmtId="165" fontId="0" fillId="0" borderId="0" xfId="0" applyNumberFormat="1" applyFill="1" applyBorder="1"/>
    <xf numFmtId="0" fontId="0" fillId="0" borderId="5" xfId="0" applyFill="1" applyBorder="1"/>
    <xf numFmtId="165" fontId="0" fillId="0" borderId="4" xfId="0" applyNumberFormat="1" applyFill="1" applyBorder="1"/>
    <xf numFmtId="165" fontId="0" fillId="0" borderId="14" xfId="0" applyNumberFormat="1" applyFill="1" applyBorder="1" applyAlignment="1">
      <alignment horizontal="right"/>
    </xf>
    <xf numFmtId="165" fontId="0" fillId="0" borderId="5" xfId="0" applyNumberFormat="1" applyFill="1" applyBorder="1"/>
    <xf numFmtId="3" fontId="0" fillId="0" borderId="10" xfId="0" applyNumberFormat="1" applyBorder="1" applyAlignment="1">
      <alignment horizontal="center"/>
    </xf>
    <xf numFmtId="0" fontId="0" fillId="0" borderId="17" xfId="0" applyBorder="1"/>
    <xf numFmtId="0" fontId="0" fillId="0" borderId="2" xfId="0" quotePrefix="1" applyBorder="1"/>
    <xf numFmtId="165" fontId="0" fillId="0" borderId="13" xfId="0" applyNumberFormat="1" applyBorder="1"/>
    <xf numFmtId="165" fontId="0" fillId="0" borderId="11" xfId="0" applyNumberFormat="1" applyBorder="1"/>
    <xf numFmtId="0" fontId="0" fillId="0" borderId="15" xfId="0" applyBorder="1"/>
    <xf numFmtId="3" fontId="0" fillId="0" borderId="3" xfId="0" applyNumberFormat="1" applyBorder="1"/>
    <xf numFmtId="165" fontId="0" fillId="0" borderId="20" xfId="0" applyNumberFormat="1" applyFill="1" applyBorder="1"/>
    <xf numFmtId="165" fontId="0" fillId="0" borderId="17" xfId="0" applyNumberFormat="1" applyBorder="1"/>
    <xf numFmtId="0" fontId="0" fillId="0" borderId="16" xfId="0" applyBorder="1"/>
    <xf numFmtId="0" fontId="0" fillId="0" borderId="13" xfId="0" applyBorder="1"/>
    <xf numFmtId="165" fontId="0" fillId="0" borderId="13" xfId="0" applyNumberFormat="1" applyFill="1" applyBorder="1"/>
    <xf numFmtId="1" fontId="0" fillId="0" borderId="10" xfId="0" applyNumberFormat="1" applyBorder="1"/>
    <xf numFmtId="1" fontId="0" fillId="0" borderId="0" xfId="0" applyNumberFormat="1" applyBorder="1"/>
    <xf numFmtId="0" fontId="0" fillId="0" borderId="0" xfId="0" applyFont="1"/>
    <xf numFmtId="0" fontId="0" fillId="0" borderId="0" xfId="0" applyFont="1" applyFill="1"/>
    <xf numFmtId="0" fontId="0" fillId="0" borderId="7" xfId="0" applyBorder="1"/>
    <xf numFmtId="0" fontId="1"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0" fontId="1" fillId="0" borderId="0" xfId="0" applyFont="1" applyAlignment="1"/>
    <xf numFmtId="0" fontId="6" fillId="0" borderId="0" xfId="0" applyFont="1"/>
    <xf numFmtId="0" fontId="1" fillId="0" borderId="12" xfId="0" applyFont="1" applyBorder="1"/>
    <xf numFmtId="0" fontId="7" fillId="0" borderId="0" xfId="0" applyFont="1"/>
    <xf numFmtId="0" fontId="1" fillId="0" borderId="11" xfId="0" applyFont="1" applyBorder="1"/>
    <xf numFmtId="0" fontId="1" fillId="0" borderId="11" xfId="0" applyFont="1" applyBorder="1" applyAlignment="1">
      <alignment wrapText="1"/>
    </xf>
    <xf numFmtId="0" fontId="1" fillId="0" borderId="1" xfId="0" applyFont="1" applyBorder="1" applyAlignment="1">
      <alignment wrapText="1"/>
    </xf>
    <xf numFmtId="0" fontId="1" fillId="0" borderId="6" xfId="0" applyFont="1" applyFill="1" applyBorder="1" applyAlignment="1">
      <alignment wrapText="1"/>
    </xf>
    <xf numFmtId="0" fontId="1" fillId="0" borderId="12" xfId="0" applyFont="1" applyFill="1" applyBorder="1" applyAlignment="1">
      <alignment wrapText="1"/>
    </xf>
    <xf numFmtId="0" fontId="1" fillId="0" borderId="4" xfId="0" applyFont="1" applyBorder="1"/>
    <xf numFmtId="0" fontId="1" fillId="0" borderId="0" xfId="0" applyFont="1" applyFill="1"/>
    <xf numFmtId="0" fontId="1" fillId="0" borderId="17" xfId="0" applyFont="1" applyBorder="1"/>
    <xf numFmtId="0" fontId="1" fillId="0" borderId="9" xfId="0" applyFont="1" applyBorder="1"/>
    <xf numFmtId="0" fontId="1" fillId="0" borderId="0" xfId="0" applyFont="1" applyAlignment="1">
      <alignment wrapText="1"/>
    </xf>
    <xf numFmtId="0" fontId="7" fillId="0" borderId="7" xfId="0" applyFont="1" applyBorder="1"/>
    <xf numFmtId="0" fontId="1" fillId="0" borderId="6" xfId="0" applyFont="1" applyBorder="1"/>
    <xf numFmtId="0" fontId="1" fillId="0" borderId="11" xfId="0" applyFont="1" applyFill="1" applyBorder="1" applyAlignment="1">
      <alignment wrapText="1"/>
    </xf>
    <xf numFmtId="0" fontId="1" fillId="0" borderId="8" xfId="0" applyFont="1" applyFill="1" applyBorder="1" applyAlignment="1">
      <alignment wrapText="1"/>
    </xf>
    <xf numFmtId="0" fontId="1" fillId="0" borderId="7" xfId="0" applyFont="1" applyFill="1" applyBorder="1" applyAlignment="1">
      <alignment wrapText="1"/>
    </xf>
    <xf numFmtId="0" fontId="2" fillId="0" borderId="0" xfId="0" applyFont="1" applyAlignment="1">
      <alignment vertical="center" wrapText="1"/>
    </xf>
    <xf numFmtId="0" fontId="10" fillId="0" borderId="0" xfId="0" applyFont="1" applyAlignment="1">
      <alignment vertical="center" wrapText="1"/>
    </xf>
    <xf numFmtId="0" fontId="11" fillId="0" borderId="6" xfId="0" applyFont="1" applyFill="1" applyBorder="1" applyAlignment="1">
      <alignment wrapText="1"/>
    </xf>
    <xf numFmtId="0" fontId="11" fillId="0" borderId="1" xfId="0" applyFont="1" applyBorder="1" applyAlignment="1">
      <alignment wrapText="1"/>
    </xf>
    <xf numFmtId="0" fontId="1" fillId="0" borderId="6" xfId="0" applyFont="1" applyBorder="1" applyAlignment="1">
      <alignment horizontal="center"/>
    </xf>
    <xf numFmtId="167" fontId="0" fillId="0" borderId="0" xfId="0" applyNumberFormat="1"/>
    <xf numFmtId="167" fontId="0" fillId="0" borderId="0" xfId="9" applyNumberFormat="1" applyFont="1" applyBorder="1"/>
    <xf numFmtId="0" fontId="0" fillId="0" borderId="0" xfId="0" applyAlignment="1">
      <alignment horizontal="left" vertical="center" wrapText="1"/>
    </xf>
    <xf numFmtId="0" fontId="14" fillId="0" borderId="0" xfId="0" applyFont="1" applyAlignment="1">
      <alignment horizontal="left" vertical="center"/>
    </xf>
    <xf numFmtId="0" fontId="1" fillId="0" borderId="0" xfId="0" applyFont="1" applyFill="1" applyAlignment="1"/>
    <xf numFmtId="0" fontId="6" fillId="0" borderId="0" xfId="0" applyFont="1" applyFill="1" applyBorder="1"/>
    <xf numFmtId="0" fontId="1" fillId="0" borderId="12" xfId="0" applyFont="1" applyFill="1" applyBorder="1"/>
    <xf numFmtId="0" fontId="1" fillId="0" borderId="6" xfId="0" applyFont="1" applyFill="1" applyBorder="1" applyAlignment="1"/>
    <xf numFmtId="0" fontId="1" fillId="0" borderId="7" xfId="0" applyFont="1" applyFill="1" applyBorder="1" applyAlignment="1"/>
    <xf numFmtId="0" fontId="1" fillId="0" borderId="12" xfId="0" applyFont="1" applyFill="1" applyBorder="1" applyAlignment="1">
      <alignment horizontal="center"/>
    </xf>
    <xf numFmtId="0" fontId="1" fillId="0" borderId="9" xfId="0" applyFont="1" applyFill="1" applyBorder="1" applyAlignment="1">
      <alignment wrapText="1"/>
    </xf>
    <xf numFmtId="0" fontId="1" fillId="0" borderId="4" xfId="0" applyFont="1" applyFill="1" applyBorder="1"/>
    <xf numFmtId="0" fontId="1" fillId="0" borderId="0" xfId="0" applyFont="1" applyFill="1" applyBorder="1"/>
    <xf numFmtId="0" fontId="0" fillId="0" borderId="0" xfId="0" applyFont="1" applyFill="1" applyBorder="1"/>
    <xf numFmtId="0" fontId="0" fillId="0" borderId="2" xfId="0" applyFont="1" applyFill="1" applyBorder="1"/>
    <xf numFmtId="0" fontId="1" fillId="0" borderId="8" xfId="0" applyFont="1" applyFill="1" applyBorder="1" applyAlignment="1"/>
    <xf numFmtId="0" fontId="15" fillId="0" borderId="7" xfId="1" applyFont="1" applyFill="1" applyBorder="1" applyAlignment="1">
      <alignment wrapText="1"/>
    </xf>
    <xf numFmtId="0" fontId="15" fillId="0" borderId="9" xfId="1" applyFont="1" applyFill="1" applyBorder="1" applyAlignment="1">
      <alignment wrapText="1"/>
    </xf>
    <xf numFmtId="0" fontId="0" fillId="0" borderId="4" xfId="0" applyFont="1" applyFill="1" applyBorder="1"/>
    <xf numFmtId="0" fontId="0" fillId="0" borderId="10" xfId="0" applyFont="1" applyFill="1" applyBorder="1"/>
    <xf numFmtId="0" fontId="0" fillId="0" borderId="13" xfId="0" applyFont="1" applyFill="1" applyBorder="1"/>
    <xf numFmtId="3" fontId="0" fillId="0" borderId="10" xfId="0" applyNumberFormat="1" applyFont="1" applyFill="1" applyBorder="1"/>
    <xf numFmtId="3" fontId="0" fillId="0" borderId="0" xfId="0" applyNumberFormat="1" applyFont="1" applyFill="1" applyBorder="1"/>
    <xf numFmtId="3" fontId="0" fillId="0" borderId="2" xfId="0" applyNumberFormat="1" applyFont="1" applyFill="1" applyBorder="1"/>
    <xf numFmtId="0" fontId="1" fillId="0" borderId="4" xfId="0" applyFont="1" applyFill="1" applyBorder="1" applyAlignment="1"/>
    <xf numFmtId="0" fontId="0" fillId="0" borderId="15" xfId="0" applyFont="1" applyFill="1" applyBorder="1"/>
    <xf numFmtId="0" fontId="0" fillId="0" borderId="14" xfId="0" applyFont="1" applyFill="1" applyBorder="1"/>
    <xf numFmtId="165" fontId="0" fillId="0" borderId="0" xfId="8" applyNumberFormat="1" applyFont="1" applyFill="1" applyBorder="1"/>
    <xf numFmtId="165" fontId="0" fillId="0" borderId="10" xfId="8" applyNumberFormat="1" applyFont="1" applyFill="1" applyBorder="1"/>
    <xf numFmtId="165" fontId="0" fillId="0" borderId="0" xfId="0" applyNumberFormat="1" applyFont="1" applyFill="1"/>
    <xf numFmtId="0" fontId="0" fillId="0" borderId="10" xfId="0" quotePrefix="1" applyFont="1" applyFill="1" applyBorder="1"/>
    <xf numFmtId="2" fontId="0" fillId="0" borderId="0" xfId="0" applyNumberFormat="1" applyFont="1" applyFill="1" applyBorder="1"/>
    <xf numFmtId="2" fontId="0" fillId="0" borderId="10" xfId="0" applyNumberFormat="1" applyFont="1" applyFill="1" applyBorder="1"/>
    <xf numFmtId="2" fontId="0" fillId="0" borderId="2" xfId="0" applyNumberFormat="1" applyFont="1" applyFill="1" applyBorder="1"/>
    <xf numFmtId="164" fontId="0" fillId="0" borderId="2" xfId="0" applyNumberFormat="1" applyFont="1" applyFill="1" applyBorder="1"/>
    <xf numFmtId="2" fontId="0" fillId="0" borderId="0" xfId="0" applyNumberFormat="1" applyFont="1" applyFill="1"/>
    <xf numFmtId="164" fontId="0" fillId="0" borderId="10" xfId="0" applyNumberFormat="1" applyFont="1" applyFill="1" applyBorder="1"/>
    <xf numFmtId="165" fontId="0" fillId="0" borderId="0" xfId="0" applyNumberFormat="1" applyFont="1" applyFill="1" applyBorder="1"/>
    <xf numFmtId="165" fontId="0" fillId="0" borderId="10" xfId="0" applyNumberFormat="1" applyFont="1" applyFill="1" applyBorder="1"/>
    <xf numFmtId="165" fontId="0" fillId="0" borderId="2" xfId="0" applyNumberFormat="1" applyFont="1" applyFill="1" applyBorder="1"/>
    <xf numFmtId="165" fontId="0" fillId="0" borderId="2" xfId="8" applyNumberFormat="1" applyFont="1" applyFill="1" applyBorder="1"/>
    <xf numFmtId="0" fontId="0" fillId="0" borderId="13" xfId="0" quotePrefix="1" applyFont="1" applyFill="1" applyBorder="1"/>
    <xf numFmtId="164" fontId="0" fillId="0" borderId="4" xfId="0" applyNumberFormat="1" applyFont="1" applyFill="1" applyBorder="1"/>
    <xf numFmtId="164" fontId="0" fillId="0" borderId="13" xfId="0" applyNumberFormat="1" applyFont="1" applyFill="1" applyBorder="1"/>
    <xf numFmtId="164" fontId="0" fillId="0" borderId="15" xfId="0" applyNumberFormat="1" applyFont="1" applyFill="1" applyBorder="1"/>
    <xf numFmtId="164" fontId="0" fillId="0" borderId="0" xfId="0" applyNumberFormat="1" applyFont="1" applyFill="1" applyBorder="1"/>
    <xf numFmtId="0" fontId="0" fillId="0" borderId="5" xfId="0" applyFont="1" applyFill="1" applyBorder="1"/>
    <xf numFmtId="166" fontId="0" fillId="0" borderId="14" xfId="0" applyNumberFormat="1" applyFont="1" applyFill="1" applyBorder="1"/>
    <xf numFmtId="0" fontId="1" fillId="0" borderId="17" xfId="0" applyFont="1" applyFill="1" applyBorder="1"/>
    <xf numFmtId="0" fontId="0" fillId="0" borderId="17" xfId="0" applyFont="1" applyFill="1" applyBorder="1"/>
    <xf numFmtId="0" fontId="0" fillId="0" borderId="18" xfId="0" applyFont="1" applyFill="1" applyBorder="1"/>
    <xf numFmtId="0" fontId="0" fillId="0" borderId="16" xfId="0" applyFont="1" applyFill="1" applyBorder="1"/>
    <xf numFmtId="166" fontId="0" fillId="0" borderId="20" xfId="0" applyNumberFormat="1" applyFont="1" applyFill="1" applyBorder="1"/>
    <xf numFmtId="0" fontId="0" fillId="0" borderId="19" xfId="0" applyFont="1" applyFill="1" applyBorder="1"/>
    <xf numFmtId="0" fontId="0" fillId="0" borderId="0" xfId="0" quotePrefix="1" applyFont="1" applyFill="1" applyBorder="1"/>
    <xf numFmtId="0" fontId="16" fillId="0" borderId="0" xfId="0" applyFont="1" applyFill="1" applyAlignment="1">
      <alignment horizontal="left" vertical="center"/>
    </xf>
    <xf numFmtId="0" fontId="0" fillId="0" borderId="0" xfId="0" applyFont="1" applyFill="1" applyAlignment="1">
      <alignment vertical="center" wrapText="1"/>
    </xf>
    <xf numFmtId="0" fontId="0" fillId="0" borderId="0" xfId="0" applyAlignment="1">
      <alignment horizontal="left" vertical="center" wrapText="1"/>
    </xf>
    <xf numFmtId="0" fontId="1" fillId="0" borderId="6"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xf>
    <xf numFmtId="0" fontId="13" fillId="0" borderId="0" xfId="0" applyFont="1" applyAlignment="1">
      <alignment horizontal="left" wrapText="1"/>
    </xf>
    <xf numFmtId="0" fontId="0" fillId="0" borderId="0" xfId="0" applyFont="1" applyFill="1" applyAlignment="1">
      <alignment horizontal="left" vertical="center" wrapText="1"/>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9" xfId="0" applyFont="1" applyFill="1" applyBorder="1" applyAlignment="1">
      <alignment horizontal="center"/>
    </xf>
    <xf numFmtId="0" fontId="13" fillId="0" borderId="0" xfId="0" applyFont="1" applyFill="1" applyAlignment="1">
      <alignment horizontal="left" wrapText="1"/>
    </xf>
    <xf numFmtId="0" fontId="0" fillId="0" borderId="0" xfId="0" applyAlignment="1">
      <alignment wrapText="1"/>
    </xf>
  </cellXfs>
  <cellStyles count="10">
    <cellStyle name="Comma 2" xfId="2" xr:uid="{00000000-0005-0000-0000-000000000000}"/>
    <cellStyle name="Currency" xfId="8" builtinId="4"/>
    <cellStyle name="Currency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1" xr:uid="{00000000-0005-0000-0000-000007000000}"/>
    <cellStyle name="Percent" xfId="9"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54" t="s">
        <v>38</v>
      </c>
      <c r="J2" s="55"/>
    </row>
    <row r="3" spans="2:10">
      <c r="B3" s="54"/>
      <c r="J3" s="55"/>
    </row>
    <row r="4" spans="2:10" ht="86.4">
      <c r="B4" s="56" t="s">
        <v>65</v>
      </c>
    </row>
    <row r="5" spans="2:10">
      <c r="B5" s="56"/>
    </row>
    <row r="6" spans="2:10" ht="43.2">
      <c r="B6" s="149" t="s">
        <v>66</v>
      </c>
    </row>
    <row r="7" spans="2:10">
      <c r="B7" s="56"/>
    </row>
    <row r="8" spans="2:10" ht="66" customHeight="1">
      <c r="B8" s="57" t="s">
        <v>53</v>
      </c>
    </row>
    <row r="9" spans="2:10">
      <c r="B9" s="56"/>
    </row>
    <row r="10" spans="2:10">
      <c r="B10" s="77" t="s">
        <v>32</v>
      </c>
    </row>
    <row r="11" spans="2:10" ht="28.8">
      <c r="B11" s="84" t="s">
        <v>54</v>
      </c>
    </row>
    <row r="12" spans="2:10">
      <c r="B12" s="56"/>
    </row>
    <row r="13" spans="2:10" ht="43.2">
      <c r="B13" s="56" t="s">
        <v>33</v>
      </c>
    </row>
    <row r="14" spans="2:10">
      <c r="B14" s="78"/>
    </row>
    <row r="15" spans="2:10" ht="28.8">
      <c r="B15" s="56" t="s">
        <v>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3"/>
  <sheetViews>
    <sheetView zoomScaleNormal="100" workbookViewId="0"/>
  </sheetViews>
  <sheetFormatPr defaultRowHeight="14.4"/>
  <cols>
    <col min="1" max="1" width="4" customWidth="1"/>
    <col min="2" max="2" width="4.109375" customWidth="1"/>
    <col min="4" max="4" width="23.6640625" customWidth="1"/>
    <col min="5" max="5" width="16.88671875" customWidth="1"/>
    <col min="6" max="7" width="13.109375" customWidth="1"/>
    <col min="8" max="8" width="14.88671875" customWidth="1"/>
    <col min="9" max="9" width="17.33203125" customWidth="1"/>
    <col min="10" max="10" width="14.109375" customWidth="1"/>
    <col min="11" max="11" width="5.6640625" customWidth="1"/>
  </cols>
  <sheetData>
    <row r="1" spans="1:14">
      <c r="A1" s="58" t="s">
        <v>39</v>
      </c>
      <c r="B1" s="1"/>
      <c r="C1" s="1"/>
      <c r="D1" s="1"/>
      <c r="E1" s="1"/>
      <c r="F1" s="1"/>
      <c r="G1" s="1"/>
      <c r="H1" s="1"/>
      <c r="I1" s="1"/>
      <c r="J1" s="1"/>
    </row>
    <row r="2" spans="1:14">
      <c r="A2" s="58"/>
      <c r="B2" s="1"/>
      <c r="C2" s="1"/>
      <c r="D2" s="1"/>
      <c r="E2" s="1" t="s">
        <v>51</v>
      </c>
      <c r="F2" s="1"/>
      <c r="G2" s="1"/>
      <c r="H2" s="1"/>
      <c r="I2" s="1"/>
      <c r="J2" s="1"/>
    </row>
    <row r="3" spans="1:14">
      <c r="A3" s="1"/>
      <c r="B3" s="1"/>
      <c r="C3" s="1"/>
      <c r="D3" s="1"/>
      <c r="E3" s="1"/>
      <c r="F3" s="1"/>
      <c r="G3" s="1"/>
      <c r="H3" s="1"/>
      <c r="I3" s="1"/>
      <c r="J3" s="1"/>
    </row>
    <row r="4" spans="1:14">
      <c r="A4" s="59"/>
      <c r="B4" s="1"/>
      <c r="C4" s="1"/>
      <c r="D4" s="1"/>
      <c r="E4" s="60" t="s">
        <v>23</v>
      </c>
      <c r="F4" s="140" t="s">
        <v>45</v>
      </c>
      <c r="G4" s="141"/>
      <c r="H4" s="140" t="s">
        <v>25</v>
      </c>
      <c r="I4" s="142"/>
      <c r="J4" s="60" t="s">
        <v>27</v>
      </c>
    </row>
    <row r="5" spans="1:14" ht="43.2">
      <c r="A5" s="1" t="s">
        <v>40</v>
      </c>
      <c r="B5" s="1"/>
      <c r="C5" s="1"/>
      <c r="D5" s="1"/>
      <c r="E5" s="62"/>
      <c r="F5" s="63" t="s">
        <v>35</v>
      </c>
      <c r="G5" s="64" t="s">
        <v>36</v>
      </c>
      <c r="H5" s="79" t="s">
        <v>24</v>
      </c>
      <c r="I5" s="80" t="s">
        <v>30</v>
      </c>
      <c r="J5" s="66" t="s">
        <v>21</v>
      </c>
      <c r="K5" s="7"/>
      <c r="L5" s="7"/>
      <c r="M5" s="7"/>
      <c r="N5" s="7"/>
    </row>
    <row r="6" spans="1:14">
      <c r="A6" s="67" t="s">
        <v>3</v>
      </c>
      <c r="B6" s="4"/>
      <c r="C6" s="4"/>
      <c r="D6" s="42"/>
      <c r="E6" s="37">
        <f>SUM(F7,G7,H7)</f>
        <v>17564</v>
      </c>
      <c r="F6" s="5"/>
      <c r="G6" s="7"/>
      <c r="H6" s="5"/>
      <c r="I6" s="42"/>
      <c r="J6" s="9"/>
    </row>
    <row r="7" spans="1:14">
      <c r="A7" s="1"/>
      <c r="B7" t="s">
        <v>41</v>
      </c>
      <c r="E7" s="8"/>
      <c r="F7" s="27">
        <f>'Vibrio Other Assumptions 2018'!F9</f>
        <v>15285.5</v>
      </c>
      <c r="G7" s="28">
        <f>'Vibrio Other Assumptions 2018'!G9</f>
        <v>2195.5</v>
      </c>
      <c r="H7" s="27">
        <f>'Vibrio Other Assumptions 2018'!H9</f>
        <v>83</v>
      </c>
      <c r="I7" s="43">
        <f>'Vibrio Other Assumptions 2018'!I9</f>
        <v>75</v>
      </c>
      <c r="J7" s="29">
        <f>'Vibrio Other Assumptions 2018'!M9</f>
        <v>8</v>
      </c>
    </row>
    <row r="8" spans="1:14">
      <c r="A8" s="1"/>
      <c r="E8" s="21"/>
      <c r="F8" s="19"/>
      <c r="G8" s="18"/>
      <c r="H8" s="19"/>
      <c r="I8" s="20"/>
      <c r="J8" s="15"/>
    </row>
    <row r="9" spans="1:14">
      <c r="A9" s="1" t="s">
        <v>7</v>
      </c>
      <c r="E9" s="5"/>
      <c r="F9" s="5"/>
      <c r="G9" s="7"/>
      <c r="H9" s="5"/>
      <c r="I9" s="7"/>
      <c r="J9" s="9"/>
    </row>
    <row r="10" spans="1:14">
      <c r="A10" s="1"/>
      <c r="B10" t="s">
        <v>42</v>
      </c>
      <c r="E10" s="5"/>
      <c r="F10" s="5"/>
      <c r="G10" s="13">
        <f>G$7*'Vibrio Other Assumptions 2018'!G14*'Vibrio Other Assumptions 2018'!G15</f>
        <v>448911.13698746345</v>
      </c>
      <c r="H10" s="14">
        <f>H$7*'Vibrio Other Assumptions 2018'!H14*'Vibrio Other Assumptions 2018'!H15</f>
        <v>8485.4530562421915</v>
      </c>
      <c r="I10" s="13">
        <f>I$7*'Vibrio Other Assumptions 2018'!I14*'Vibrio Other Assumptions 2018'!I15</f>
        <v>10953.682946956358</v>
      </c>
      <c r="J10" s="35"/>
      <c r="L10" s="83"/>
    </row>
    <row r="11" spans="1:14">
      <c r="A11" s="1"/>
      <c r="B11" t="s">
        <v>28</v>
      </c>
      <c r="E11" s="5"/>
      <c r="F11" s="5"/>
      <c r="G11" s="13">
        <f>G$7*'Vibrio Other Assumptions 2018'!G17*'Vibrio Other Assumptions 2018'!G18</f>
        <v>153797.54473474796</v>
      </c>
      <c r="H11" s="14">
        <f>H$7*'Vibrio Other Assumptions 2018'!H17*'Vibrio Other Assumptions 2018'!H18</f>
        <v>17442.764126145405</v>
      </c>
      <c r="I11" s="13">
        <f>I$7*'Vibrio Other Assumptions 2018'!I17*'Vibrio Other Assumptions 2018'!I18</f>
        <v>0</v>
      </c>
      <c r="J11" s="35"/>
      <c r="L11" s="83"/>
    </row>
    <row r="12" spans="1:14">
      <c r="A12" s="1"/>
      <c r="B12" t="s">
        <v>10</v>
      </c>
      <c r="E12" s="5"/>
      <c r="F12" s="5"/>
      <c r="G12" s="13">
        <f>G$7*'Vibrio Other Assumptions 2018'!G20*'Vibrio Other Assumptions 2018'!G21</f>
        <v>530563.50708179944</v>
      </c>
      <c r="H12" s="14">
        <f>H$7*'Vibrio Other Assumptions 2018'!H20*'Vibrio Other Assumptions 2018'!H21</f>
        <v>13371.827552657514</v>
      </c>
      <c r="I12" s="13">
        <f>I$7*'Vibrio Other Assumptions 2018'!I20*'Vibrio Other Assumptions 2018'!I21</f>
        <v>0</v>
      </c>
      <c r="J12" s="16"/>
      <c r="L12" s="83"/>
    </row>
    <row r="13" spans="1:14">
      <c r="A13" s="1"/>
      <c r="B13" t="s">
        <v>11</v>
      </c>
      <c r="E13" s="5"/>
      <c r="F13" s="5"/>
      <c r="G13" s="22">
        <v>0</v>
      </c>
      <c r="H13" s="41">
        <f>H$7*'Vibrio Other Assumptions 2018'!H23*'Vibrio Other Assumptions 2018'!H24</f>
        <v>1445527.2593589895</v>
      </c>
      <c r="I13" s="23">
        <v>0</v>
      </c>
      <c r="J13" s="16"/>
      <c r="L13" s="83"/>
    </row>
    <row r="14" spans="1:14">
      <c r="A14" s="1"/>
      <c r="B14" s="1" t="s">
        <v>29</v>
      </c>
      <c r="E14" s="5"/>
      <c r="F14" s="5"/>
      <c r="G14" s="13">
        <f>SUM(G10:G13)</f>
        <v>1133272.1888040109</v>
      </c>
      <c r="H14" s="40">
        <f>SUM(H10:H13)</f>
        <v>1484827.3040940347</v>
      </c>
      <c r="I14" s="13">
        <f>SUM(I10:I13)</f>
        <v>10953.682946956358</v>
      </c>
      <c r="J14" s="16"/>
      <c r="L14" s="83"/>
    </row>
    <row r="15" spans="1:14">
      <c r="A15" s="1"/>
      <c r="E15" s="5"/>
      <c r="F15" s="5"/>
      <c r="G15" s="13"/>
      <c r="H15" s="14"/>
      <c r="I15" s="17"/>
      <c r="J15" s="16"/>
      <c r="L15" s="83"/>
    </row>
    <row r="16" spans="1:14">
      <c r="A16" s="1" t="s">
        <v>17</v>
      </c>
      <c r="E16" s="5"/>
      <c r="F16" s="5"/>
      <c r="G16" s="7"/>
      <c r="H16" s="5"/>
      <c r="I16" s="39"/>
      <c r="J16" s="16">
        <f>J7*'Vibrio Other Assumptions 2018'!M36</f>
        <v>77620931.903946921</v>
      </c>
      <c r="L16" s="83"/>
    </row>
    <row r="17" spans="1:12">
      <c r="A17" s="1"/>
      <c r="E17" s="5"/>
      <c r="F17" s="5"/>
      <c r="G17" s="7"/>
      <c r="H17" s="5"/>
      <c r="I17" s="31"/>
      <c r="J17" s="16"/>
      <c r="L17" s="83"/>
    </row>
    <row r="18" spans="1:12">
      <c r="A18" s="1" t="s">
        <v>43</v>
      </c>
      <c r="E18" s="24"/>
      <c r="F18" s="13">
        <f>F7*'Vibrio Other Assumptions 2018'!F29*'Vibrio Other Assumptions 2018'!F30*'Vibrio Other Assumptions 2018'!F31</f>
        <v>931367.71412565594</v>
      </c>
      <c r="G18" s="13">
        <f>G7*'Vibrio Other Assumptions 2018'!G29*'Vibrio Other Assumptions 2018'!G30*'Vibrio Other Assumptions 2018'!G31</f>
        <v>463520.72332666168</v>
      </c>
      <c r="H18" s="14">
        <f>H7*'Vibrio Other Assumptions 2018'!H29*'Vibrio Other Assumptions 2018'!H30*'Vibrio Other Assumptions 2018'!H31</f>
        <v>65021.290718567267</v>
      </c>
      <c r="I18" s="13">
        <f>I7*'Vibrio Other Assumptions 2018'!I29*'Vibrio Other Assumptions 2018'!I30*'Vibrio Other Assumptions 2018'!I31</f>
        <v>39169.452240100763</v>
      </c>
      <c r="J18" s="9"/>
      <c r="L18" s="83"/>
    </row>
    <row r="19" spans="1:12">
      <c r="A19" s="1"/>
      <c r="E19" s="24"/>
      <c r="F19" s="22"/>
      <c r="G19" s="22"/>
      <c r="H19" s="41"/>
      <c r="I19" s="22"/>
      <c r="J19" s="10"/>
      <c r="L19" s="13"/>
    </row>
    <row r="20" spans="1:12">
      <c r="A20" s="68" t="s">
        <v>31</v>
      </c>
      <c r="E20" s="24"/>
      <c r="F20" s="13">
        <f>SUM(F14:F18)</f>
        <v>931367.71412565594</v>
      </c>
      <c r="G20" s="13">
        <f t="shared" ref="G20:J20" si="0">SUM(G14:G18)</f>
        <v>1596792.9121306725</v>
      </c>
      <c r="H20" s="13">
        <f t="shared" si="0"/>
        <v>1549848.594812602</v>
      </c>
      <c r="I20" s="13">
        <f t="shared" si="0"/>
        <v>50123.135187057123</v>
      </c>
      <c r="J20" s="26">
        <f t="shared" si="0"/>
        <v>77620931.903946921</v>
      </c>
      <c r="L20" s="2"/>
    </row>
    <row r="21" spans="1:12">
      <c r="A21" s="1"/>
      <c r="E21" s="24"/>
      <c r="F21" s="32"/>
      <c r="G21" s="32"/>
      <c r="H21" s="32"/>
      <c r="I21" s="13"/>
      <c r="J21" s="6"/>
    </row>
    <row r="22" spans="1:12" ht="15" thickBot="1">
      <c r="A22" s="69" t="s">
        <v>44</v>
      </c>
      <c r="B22" s="38"/>
      <c r="C22" s="38"/>
      <c r="D22" s="38"/>
      <c r="E22" s="44">
        <f>SUM(F20:J20)</f>
        <v>81749064.260202914</v>
      </c>
      <c r="F22" s="45"/>
      <c r="G22" s="45"/>
      <c r="H22" s="45"/>
      <c r="I22" s="45"/>
      <c r="J22" s="46"/>
      <c r="L22" s="82"/>
    </row>
    <row r="23" spans="1:12" ht="15" thickTop="1">
      <c r="E23" s="3"/>
      <c r="F23" s="3"/>
      <c r="G23" s="2"/>
      <c r="H23" s="2"/>
      <c r="I23" s="2"/>
    </row>
    <row r="24" spans="1:12">
      <c r="A24" t="s">
        <v>59</v>
      </c>
    </row>
    <row r="25" spans="1:12">
      <c r="E25" s="3"/>
      <c r="F25" s="3"/>
      <c r="G25" s="2"/>
      <c r="H25" s="2"/>
      <c r="I25" s="2"/>
    </row>
    <row r="26" spans="1:12" ht="105" customHeight="1">
      <c r="A26" s="143" t="s">
        <v>56</v>
      </c>
      <c r="B26" s="143"/>
      <c r="C26" s="143"/>
      <c r="D26" s="143"/>
      <c r="E26" s="143"/>
      <c r="F26" s="143"/>
      <c r="G26" s="143"/>
      <c r="H26" s="143"/>
      <c r="I26" s="143"/>
      <c r="J26" s="143"/>
      <c r="K26" s="143"/>
      <c r="L26" s="143"/>
    </row>
    <row r="28" spans="1:12" ht="20.399999999999999" customHeight="1">
      <c r="A28" t="s">
        <v>57</v>
      </c>
    </row>
    <row r="29" spans="1:12" ht="15" customHeight="1"/>
    <row r="30" spans="1:12">
      <c r="A30" s="139" t="s">
        <v>34</v>
      </c>
      <c r="B30" s="139"/>
      <c r="C30" s="139"/>
      <c r="D30" s="139"/>
      <c r="E30" s="139"/>
      <c r="F30" s="139"/>
      <c r="G30" s="139"/>
      <c r="H30" s="139"/>
      <c r="I30" s="139"/>
      <c r="J30" s="139"/>
    </row>
    <row r="31" spans="1:12" ht="38.25" customHeight="1">
      <c r="A31" s="85"/>
      <c r="C31" s="139" t="s">
        <v>54</v>
      </c>
      <c r="D31" s="139"/>
      <c r="E31" s="139"/>
      <c r="F31" s="139"/>
      <c r="G31" s="139"/>
      <c r="H31" s="139"/>
      <c r="I31" s="139"/>
      <c r="J31" s="139"/>
      <c r="K31" s="139"/>
    </row>
    <row r="32" spans="1:12">
      <c r="C32" s="56"/>
    </row>
    <row r="33" spans="3:11" ht="37.5" customHeight="1">
      <c r="C33" s="139" t="s">
        <v>33</v>
      </c>
      <c r="D33" s="139"/>
      <c r="E33" s="139"/>
      <c r="F33" s="139"/>
      <c r="G33" s="139"/>
      <c r="H33" s="139"/>
      <c r="I33" s="139"/>
      <c r="J33" s="139"/>
      <c r="K33" s="139"/>
    </row>
  </sheetData>
  <mergeCells count="6">
    <mergeCell ref="C33:K33"/>
    <mergeCell ref="F4:G4"/>
    <mergeCell ref="H4:I4"/>
    <mergeCell ref="A30:J30"/>
    <mergeCell ref="A26:L26"/>
    <mergeCell ref="C31:K31"/>
  </mergeCells>
  <pageMargins left="0.7" right="0.7"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3"/>
  <sheetViews>
    <sheetView zoomScaleNormal="100" workbookViewId="0"/>
  </sheetViews>
  <sheetFormatPr defaultRowHeight="14.4"/>
  <cols>
    <col min="1" max="1" width="4" customWidth="1"/>
    <col min="2" max="2" width="4.109375" customWidth="1"/>
    <col min="4" max="4" width="27.5546875" customWidth="1"/>
    <col min="5" max="8" width="13.109375" customWidth="1"/>
    <col min="9" max="9" width="13.33203125" customWidth="1"/>
    <col min="10" max="10" width="14.109375" customWidth="1"/>
    <col min="11" max="11" width="5.6640625" customWidth="1"/>
  </cols>
  <sheetData>
    <row r="1" spans="1:16">
      <c r="A1" s="58" t="s">
        <v>39</v>
      </c>
      <c r="F1" s="1"/>
    </row>
    <row r="2" spans="1:16">
      <c r="A2" s="58"/>
      <c r="E2" s="58" t="s">
        <v>60</v>
      </c>
      <c r="F2" s="1"/>
      <c r="G2" s="1"/>
      <c r="H2" s="1"/>
      <c r="I2" s="1"/>
      <c r="J2" s="1"/>
    </row>
    <row r="3" spans="1:16">
      <c r="A3" s="1"/>
      <c r="E3" s="1"/>
      <c r="F3" s="1"/>
      <c r="G3" s="1"/>
      <c r="H3" s="1"/>
      <c r="I3" s="1"/>
      <c r="J3" s="1"/>
    </row>
    <row r="4" spans="1:16">
      <c r="A4" s="59"/>
      <c r="E4" s="81" t="s">
        <v>23</v>
      </c>
      <c r="F4" s="140" t="s">
        <v>45</v>
      </c>
      <c r="G4" s="141"/>
      <c r="H4" s="140" t="s">
        <v>25</v>
      </c>
      <c r="I4" s="141"/>
      <c r="J4" s="70" t="s">
        <v>27</v>
      </c>
    </row>
    <row r="5" spans="1:16" ht="57.6">
      <c r="A5" s="61" t="s">
        <v>46</v>
      </c>
      <c r="B5" s="51"/>
      <c r="C5" s="51"/>
      <c r="D5" s="51"/>
      <c r="E5" s="60"/>
      <c r="F5" s="63" t="s">
        <v>35</v>
      </c>
      <c r="G5" s="71" t="s">
        <v>36</v>
      </c>
      <c r="H5" s="65" t="s">
        <v>24</v>
      </c>
      <c r="I5" s="64" t="s">
        <v>30</v>
      </c>
      <c r="J5" s="66" t="s">
        <v>21</v>
      </c>
      <c r="K5" s="5"/>
      <c r="L5" s="7"/>
      <c r="M5" s="7"/>
      <c r="N5" s="7"/>
      <c r="O5" s="7"/>
      <c r="P5" s="7"/>
    </row>
    <row r="6" spans="1:16">
      <c r="A6" s="1" t="s">
        <v>3</v>
      </c>
      <c r="E6" s="11">
        <f>SUM(F7,G7,H7)</f>
        <v>10848.000000000002</v>
      </c>
      <c r="F6" s="47"/>
      <c r="G6" s="42"/>
      <c r="H6" s="5"/>
      <c r="I6" s="42"/>
      <c r="J6" s="9"/>
      <c r="K6" s="5"/>
      <c r="L6" s="7"/>
      <c r="M6" s="7"/>
      <c r="N6" s="7"/>
      <c r="O6" s="7"/>
      <c r="P6" s="7"/>
    </row>
    <row r="7" spans="1:16">
      <c r="A7" s="1"/>
      <c r="B7" t="s">
        <v>41</v>
      </c>
      <c r="E7" s="5"/>
      <c r="F7" s="27">
        <f>'Vibrio Other Assumptions 2018'!F8</f>
        <v>9441.0000000000018</v>
      </c>
      <c r="G7" s="27">
        <f>'Vibrio Other Assumptions 2018'!G8</f>
        <v>1356</v>
      </c>
      <c r="H7" s="27">
        <f>'Vibrio Other Assumptions 2018'!H8</f>
        <v>51</v>
      </c>
      <c r="I7" s="27">
        <f>'Vibrio Other Assumptions 2018'!I8</f>
        <v>48</v>
      </c>
      <c r="J7" s="29">
        <f>'Vibrio Other Assumptions 2018'!M8</f>
        <v>3</v>
      </c>
    </row>
    <row r="8" spans="1:16">
      <c r="A8" s="1"/>
      <c r="E8" s="21"/>
      <c r="F8" s="19"/>
      <c r="G8" s="20"/>
      <c r="H8" s="18"/>
      <c r="I8" s="20"/>
      <c r="J8" s="15"/>
    </row>
    <row r="9" spans="1:16">
      <c r="A9" s="1" t="s">
        <v>47</v>
      </c>
      <c r="E9" s="5"/>
      <c r="F9" s="5"/>
      <c r="G9" s="6"/>
      <c r="H9" s="5"/>
      <c r="I9" s="7"/>
      <c r="J9" s="9"/>
    </row>
    <row r="10" spans="1:16">
      <c r="A10" s="1"/>
      <c r="B10" t="s">
        <v>42</v>
      </c>
      <c r="E10" s="5"/>
      <c r="F10" s="5"/>
      <c r="G10" s="17">
        <f>G$7*'Vibrio Other Assumptions 2018'!G14*'Vibrio Other Assumptions 2018'!G15</f>
        <v>277259.62275335932</v>
      </c>
      <c r="H10" s="14">
        <f>H$7*'Vibrio Other Assumptions 2018'!H14*'Vibrio Other Assumptions 2018'!H15</f>
        <v>5213.9530827512262</v>
      </c>
      <c r="I10" s="13">
        <f>I$7*'Vibrio Other Assumptions 2018'!I14*'Vibrio Other Assumptions 2018'!I15</f>
        <v>7010.3570860520695</v>
      </c>
      <c r="J10" s="35"/>
    </row>
    <row r="11" spans="1:16">
      <c r="A11" s="1"/>
      <c r="B11" t="s">
        <v>28</v>
      </c>
      <c r="E11" s="5"/>
      <c r="F11" s="5"/>
      <c r="G11" s="17">
        <f>G$7*'Vibrio Other Assumptions 2018'!G17*'Vibrio Other Assumptions 2018'!G18</f>
        <v>94989.510662864137</v>
      </c>
      <c r="H11" s="14">
        <f>H$7*'Vibrio Other Assumptions 2018'!H17*'Vibrio Other Assumptions 2018'!H18</f>
        <v>10717.843017270068</v>
      </c>
      <c r="I11" s="13">
        <f>I$7*'Vibrio Other Assumptions 2018'!I17*'Vibrio Other Assumptions 2018'!I18</f>
        <v>0</v>
      </c>
      <c r="J11" s="35"/>
    </row>
    <row r="12" spans="1:16">
      <c r="A12" s="1"/>
      <c r="B12" t="s">
        <v>10</v>
      </c>
      <c r="E12" s="5"/>
      <c r="F12" s="5"/>
      <c r="G12" s="17">
        <f>G$7*'Vibrio Other Assumptions 2018'!G20*'Vibrio Other Assumptions 2018'!G21</f>
        <v>327690.32821813715</v>
      </c>
      <c r="H12" s="14">
        <f>H$7*'Vibrio Other Assumptions 2018'!H20*'Vibrio Other Assumptions 2018'!H21</f>
        <v>8216.4241588618461</v>
      </c>
      <c r="I12" s="13">
        <f>I$7*'Vibrio Other Assumptions 2018'!I20*'Vibrio Other Assumptions 2018'!I21</f>
        <v>0</v>
      </c>
      <c r="J12" s="16"/>
    </row>
    <row r="13" spans="1:16">
      <c r="A13" s="1"/>
      <c r="B13" t="s">
        <v>11</v>
      </c>
      <c r="E13" s="5"/>
      <c r="F13" s="5"/>
      <c r="G13" s="23"/>
      <c r="H13" s="41">
        <f>H$7*'Vibrio Other Assumptions 2018'!H23*'Vibrio Other Assumptions 2018'!H24</f>
        <v>888215.544907331</v>
      </c>
      <c r="I13" s="23">
        <v>0</v>
      </c>
      <c r="J13" s="16"/>
    </row>
    <row r="14" spans="1:16">
      <c r="A14" s="1"/>
      <c r="B14" s="1" t="s">
        <v>29</v>
      </c>
      <c r="E14" s="5"/>
      <c r="F14" s="5"/>
      <c r="G14" s="17">
        <f>SUM(G10:G13)</f>
        <v>699939.4616343606</v>
      </c>
      <c r="H14" s="14">
        <f>SUM(H10:H13)</f>
        <v>912363.7651662142</v>
      </c>
      <c r="I14" s="17">
        <f>SUM(I10:I13)</f>
        <v>7010.3570860520695</v>
      </c>
      <c r="J14" s="16"/>
    </row>
    <row r="15" spans="1:16">
      <c r="A15" s="1"/>
      <c r="E15" s="5"/>
      <c r="F15" s="5"/>
      <c r="G15" s="17"/>
      <c r="H15" s="14"/>
      <c r="I15" s="13"/>
      <c r="J15" s="16"/>
    </row>
    <row r="16" spans="1:16">
      <c r="A16" s="1" t="s">
        <v>17</v>
      </c>
      <c r="E16" s="5"/>
      <c r="F16" s="5"/>
      <c r="G16" s="6"/>
      <c r="H16" s="5"/>
      <c r="I16" s="31"/>
      <c r="J16" s="16">
        <f>J7*'Vibrio Other Assumptions 2018'!M35</f>
        <v>5292336.2661782</v>
      </c>
    </row>
    <row r="17" spans="1:12">
      <c r="A17" s="1"/>
      <c r="E17" s="9"/>
      <c r="F17" s="7"/>
      <c r="G17" s="6"/>
      <c r="H17" s="5"/>
      <c r="I17" s="39"/>
      <c r="J17" s="16"/>
    </row>
    <row r="18" spans="1:12">
      <c r="A18" s="1" t="s">
        <v>43</v>
      </c>
      <c r="E18" s="24"/>
      <c r="F18" s="14">
        <f>F7*'Vibrio Other Assumptions 2018'!F29*'Vibrio Other Assumptions 2018'!F30*'Vibrio Other Assumptions 2018'!F31</f>
        <v>575253.84116059786</v>
      </c>
      <c r="G18" s="13">
        <f>G7*'Vibrio Other Assumptions 2018'!G29*'Vibrio Other Assumptions 2018'!G30*'Vibrio Other Assumptions 2018'!G31</f>
        <v>286282.89721291431</v>
      </c>
      <c r="H18" s="14">
        <f>H7*'Vibrio Other Assumptions 2018'!H29*'Vibrio Other Assumptions 2018'!H30*'Vibrio Other Assumptions 2018'!H31</f>
        <v>39952.841284902781</v>
      </c>
      <c r="I18" s="13">
        <f>I7*'Vibrio Other Assumptions 2018'!I29*'Vibrio Other Assumptions 2018'!I30*'Vibrio Other Assumptions 2018'!I31</f>
        <v>25068.449433664486</v>
      </c>
      <c r="J18" s="16"/>
    </row>
    <row r="19" spans="1:12">
      <c r="A19" s="1"/>
      <c r="E19" s="25"/>
      <c r="F19" s="22"/>
      <c r="G19" s="22"/>
      <c r="H19" s="41"/>
      <c r="I19" s="22"/>
      <c r="J19" s="9"/>
    </row>
    <row r="20" spans="1:12">
      <c r="A20" s="68" t="s">
        <v>31</v>
      </c>
      <c r="E20" s="33"/>
      <c r="F20" s="34">
        <f>SUM(F14:F18)</f>
        <v>575253.84116059786</v>
      </c>
      <c r="G20" s="34">
        <f>SUM(G14:G18)</f>
        <v>986222.35884727491</v>
      </c>
      <c r="H20" s="48">
        <f>SUM(H14:H18)</f>
        <v>952316.60645111697</v>
      </c>
      <c r="I20" s="34">
        <f>SUM(I14:I18)</f>
        <v>32078.806519716556</v>
      </c>
      <c r="J20" s="36">
        <f>SUM(J14:J18)</f>
        <v>5292336.2661782</v>
      </c>
    </row>
    <row r="21" spans="1:12">
      <c r="A21" s="1"/>
      <c r="E21" s="24"/>
      <c r="F21" s="32"/>
      <c r="G21" s="32"/>
      <c r="H21" s="32"/>
      <c r="I21" s="13"/>
      <c r="J21" s="6"/>
    </row>
    <row r="22" spans="1:12" ht="15" thickBot="1">
      <c r="A22" s="69" t="s">
        <v>44</v>
      </c>
      <c r="B22" s="38"/>
      <c r="C22" s="38"/>
      <c r="D22" s="38"/>
      <c r="E22" s="44">
        <f>SUM(F20:J20)</f>
        <v>7838207.8791569062</v>
      </c>
      <c r="F22" s="45"/>
      <c r="G22" s="45"/>
      <c r="H22" s="45"/>
      <c r="I22" s="45"/>
      <c r="J22" s="46"/>
    </row>
    <row r="23" spans="1:12" ht="15" thickTop="1">
      <c r="E23" s="3"/>
      <c r="F23" s="3"/>
      <c r="G23" s="2"/>
      <c r="H23" s="2"/>
      <c r="I23" s="2"/>
    </row>
    <row r="24" spans="1:12">
      <c r="A24" t="s">
        <v>59</v>
      </c>
    </row>
    <row r="25" spans="1:12">
      <c r="E25" s="3"/>
      <c r="F25" s="3"/>
      <c r="G25" s="2"/>
      <c r="H25" s="2"/>
      <c r="I25" s="2"/>
    </row>
    <row r="26" spans="1:12" ht="105" customHeight="1">
      <c r="A26" s="143" t="s">
        <v>56</v>
      </c>
      <c r="B26" s="143"/>
      <c r="C26" s="143"/>
      <c r="D26" s="143"/>
      <c r="E26" s="143"/>
      <c r="F26" s="143"/>
      <c r="G26" s="143"/>
      <c r="H26" s="143"/>
      <c r="I26" s="143"/>
      <c r="J26" s="143"/>
      <c r="K26" s="143"/>
      <c r="L26" s="143"/>
    </row>
    <row r="28" spans="1:12" ht="20.399999999999999" customHeight="1">
      <c r="A28" t="s">
        <v>57</v>
      </c>
    </row>
    <row r="29" spans="1:12" ht="15" customHeight="1"/>
    <row r="30" spans="1:12">
      <c r="A30" s="139" t="s">
        <v>34</v>
      </c>
      <c r="B30" s="139"/>
      <c r="C30" s="139"/>
      <c r="D30" s="139"/>
      <c r="E30" s="139"/>
      <c r="F30" s="139"/>
      <c r="G30" s="139"/>
      <c r="H30" s="139"/>
      <c r="I30" s="139"/>
      <c r="J30" s="139"/>
    </row>
    <row r="31" spans="1:12" ht="38.25" customHeight="1">
      <c r="A31" s="85"/>
      <c r="C31" s="139" t="s">
        <v>54</v>
      </c>
      <c r="D31" s="139"/>
      <c r="E31" s="139"/>
      <c r="F31" s="139"/>
      <c r="G31" s="139"/>
      <c r="H31" s="139"/>
      <c r="I31" s="139"/>
      <c r="J31" s="139"/>
      <c r="K31" s="139"/>
    </row>
    <row r="32" spans="1:12">
      <c r="C32" s="56"/>
    </row>
    <row r="33" spans="3:11" ht="37.5" customHeight="1">
      <c r="C33" s="139" t="s">
        <v>33</v>
      </c>
      <c r="D33" s="139"/>
      <c r="E33" s="139"/>
      <c r="F33" s="139"/>
      <c r="G33" s="139"/>
      <c r="H33" s="139"/>
      <c r="I33" s="139"/>
      <c r="J33" s="139"/>
      <c r="K33" s="139"/>
    </row>
  </sheetData>
  <mergeCells count="6">
    <mergeCell ref="C33:K33"/>
    <mergeCell ref="F4:G4"/>
    <mergeCell ref="H4:I4"/>
    <mergeCell ref="A30:J30"/>
    <mergeCell ref="A26:L26"/>
    <mergeCell ref="C31:K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3"/>
  <sheetViews>
    <sheetView zoomScaleNormal="100" workbookViewId="0"/>
  </sheetViews>
  <sheetFormatPr defaultRowHeight="14.4"/>
  <cols>
    <col min="1" max="1" width="4" customWidth="1"/>
    <col min="2" max="2" width="4.109375" customWidth="1"/>
    <col min="4" max="4" width="25.33203125" customWidth="1"/>
    <col min="5" max="8" width="13.109375" customWidth="1"/>
    <col min="9" max="9" width="16" customWidth="1"/>
    <col min="10" max="10" width="14.109375" customWidth="1"/>
    <col min="11" max="11" width="5.6640625" customWidth="1"/>
  </cols>
  <sheetData>
    <row r="1" spans="1:10">
      <c r="A1" s="58" t="s">
        <v>39</v>
      </c>
      <c r="F1" s="1"/>
    </row>
    <row r="2" spans="1:10">
      <c r="A2" s="58"/>
      <c r="E2" s="58" t="s">
        <v>52</v>
      </c>
      <c r="F2" s="1"/>
      <c r="G2" s="1"/>
      <c r="H2" s="1"/>
      <c r="I2" s="1"/>
      <c r="J2" s="1"/>
    </row>
    <row r="3" spans="1:10">
      <c r="A3" s="1"/>
      <c r="E3" s="1"/>
      <c r="F3" s="1"/>
      <c r="G3" s="1"/>
      <c r="H3" s="1"/>
      <c r="I3" s="1"/>
      <c r="J3" s="1"/>
    </row>
    <row r="4" spans="1:10">
      <c r="A4" s="59"/>
      <c r="E4" s="73" t="s">
        <v>23</v>
      </c>
      <c r="F4" s="140" t="s">
        <v>45</v>
      </c>
      <c r="G4" s="141"/>
      <c r="H4" s="140" t="s">
        <v>25</v>
      </c>
      <c r="I4" s="141"/>
      <c r="J4" s="60" t="s">
        <v>27</v>
      </c>
    </row>
    <row r="5" spans="1:10" s="7" customFormat="1" ht="57.6">
      <c r="A5" s="72" t="s">
        <v>46</v>
      </c>
      <c r="B5" s="53"/>
      <c r="C5" s="53"/>
      <c r="D5" s="30"/>
      <c r="E5" s="60"/>
      <c r="F5" s="63" t="s">
        <v>35</v>
      </c>
      <c r="G5" s="64" t="s">
        <v>36</v>
      </c>
      <c r="H5" s="74" t="s">
        <v>24</v>
      </c>
      <c r="I5" s="64" t="s">
        <v>30</v>
      </c>
      <c r="J5" s="75" t="s">
        <v>21</v>
      </c>
    </row>
    <row r="6" spans="1:10">
      <c r="A6" s="1" t="s">
        <v>3</v>
      </c>
      <c r="E6" s="37">
        <f>SUM(F7,G7,H7)</f>
        <v>26475</v>
      </c>
      <c r="F6" s="5"/>
      <c r="G6" s="7"/>
      <c r="H6" s="5"/>
      <c r="I6" s="42"/>
      <c r="J6" s="9"/>
    </row>
    <row r="7" spans="1:10">
      <c r="A7" s="1"/>
      <c r="B7" t="s">
        <v>41</v>
      </c>
      <c r="E7" s="5"/>
      <c r="F7" s="49">
        <f>'Vibrio Other Assumptions 2018'!F10</f>
        <v>23041.625</v>
      </c>
      <c r="G7" s="50">
        <f>'Vibrio Other Assumptions 2018'!G10</f>
        <v>3309.375</v>
      </c>
      <c r="H7" s="5">
        <f>'Vibrio Other Assumptions 2018'!H10</f>
        <v>124</v>
      </c>
      <c r="I7" s="12">
        <f>'Vibrio Other Assumptions 2018'!I10</f>
        <v>105</v>
      </c>
      <c r="J7" s="29">
        <f>'Vibrio Other Assumptions 2018'!M10</f>
        <v>19.000000000000004</v>
      </c>
    </row>
    <row r="8" spans="1:10">
      <c r="A8" s="1"/>
      <c r="E8" s="21"/>
      <c r="F8" s="19"/>
      <c r="G8" s="20"/>
      <c r="H8" s="18"/>
      <c r="I8" s="20"/>
      <c r="J8" s="15"/>
    </row>
    <row r="9" spans="1:10">
      <c r="A9" s="1" t="s">
        <v>7</v>
      </c>
      <c r="E9" s="5"/>
      <c r="F9" s="5"/>
      <c r="G9" s="6"/>
      <c r="H9" s="5"/>
      <c r="I9" s="7"/>
      <c r="J9" s="9"/>
    </row>
    <row r="10" spans="1:10">
      <c r="A10" s="1"/>
      <c r="B10" t="s">
        <v>42</v>
      </c>
      <c r="E10" s="5"/>
      <c r="F10" s="5"/>
      <c r="G10" s="17">
        <f>G$7*'Vibrio Other Assumptions 2018'!G14*'Vibrio Other Assumptions 2018'!G15</f>
        <v>676663.76404822909</v>
      </c>
      <c r="H10" s="14">
        <f>H$7*'Vibrio Other Assumptions 2018'!H14*'Vibrio Other Assumptions 2018'!H15</f>
        <v>12677.062397277492</v>
      </c>
      <c r="I10" s="13">
        <f>I$7*'Vibrio Other Assumptions 2018'!I14*'Vibrio Other Assumptions 2018'!I15</f>
        <v>15335.156125738902</v>
      </c>
      <c r="J10" s="35"/>
    </row>
    <row r="11" spans="1:10">
      <c r="A11" s="1"/>
      <c r="B11" t="s">
        <v>28</v>
      </c>
      <c r="E11" s="5"/>
      <c r="F11" s="5"/>
      <c r="G11" s="17">
        <f>G$7*'Vibrio Other Assumptions 2018'!G17*'Vibrio Other Assumptions 2018'!G18</f>
        <v>231825.89369462832</v>
      </c>
      <c r="H11" s="14">
        <f>H$7*'Vibrio Other Assumptions 2018'!H17*'Vibrio Other Assumptions 2018'!H18</f>
        <v>26059.069296891928</v>
      </c>
      <c r="I11" s="13">
        <f>I$7*'Vibrio Other Assumptions 2018'!I17*'Vibrio Other Assumptions 2018'!I18</f>
        <v>0</v>
      </c>
      <c r="J11" s="35"/>
    </row>
    <row r="12" spans="1:10">
      <c r="A12" s="1"/>
      <c r="B12" t="s">
        <v>10</v>
      </c>
      <c r="E12" s="5"/>
      <c r="F12" s="5"/>
      <c r="G12" s="17">
        <f>G$7*'Vibrio Other Assumptions 2018'!G20*'Vibrio Other Assumptions 2018'!G21</f>
        <v>799742.02060980652</v>
      </c>
      <c r="H12" s="14">
        <f>H$7*'Vibrio Other Assumptions 2018'!H20*'Vibrio Other Assumptions 2018'!H21</f>
        <v>19977.188150958213</v>
      </c>
      <c r="I12" s="13">
        <f>I$7*'Vibrio Other Assumptions 2018'!I20*'Vibrio Other Assumptions 2018'!I21</f>
        <v>0</v>
      </c>
      <c r="J12" s="16"/>
    </row>
    <row r="13" spans="1:10">
      <c r="A13" s="1"/>
      <c r="B13" t="s">
        <v>11</v>
      </c>
      <c r="E13" s="5"/>
      <c r="F13" s="5"/>
      <c r="G13" s="23">
        <v>0</v>
      </c>
      <c r="H13" s="22">
        <f>H$7*'Vibrio Other Assumptions 2018'!H23*'Vibrio Other Assumptions 2018'!H24</f>
        <v>2159582.8935001772</v>
      </c>
      <c r="I13" s="23">
        <v>0</v>
      </c>
      <c r="J13" s="16"/>
    </row>
    <row r="14" spans="1:10">
      <c r="A14" s="1"/>
      <c r="B14" s="1" t="s">
        <v>29</v>
      </c>
      <c r="E14" s="5"/>
      <c r="F14" s="5"/>
      <c r="G14" s="17">
        <f>SUM(G10:G13)</f>
        <v>1708231.678352664</v>
      </c>
      <c r="H14" s="13">
        <f t="shared" ref="H14:I14" si="0">SUM(H10:H13)</f>
        <v>2218296.2133453051</v>
      </c>
      <c r="I14" s="26">
        <f t="shared" si="0"/>
        <v>15335.156125738902</v>
      </c>
      <c r="J14" s="16"/>
    </row>
    <row r="15" spans="1:10">
      <c r="A15" s="1"/>
      <c r="E15" s="5"/>
      <c r="F15" s="5"/>
      <c r="G15" s="17"/>
      <c r="H15" s="13"/>
      <c r="I15" s="17"/>
      <c r="J15" s="16"/>
    </row>
    <row r="16" spans="1:10">
      <c r="A16" s="1" t="s">
        <v>17</v>
      </c>
      <c r="E16" s="5"/>
      <c r="F16" s="5"/>
      <c r="G16" s="6"/>
      <c r="H16" s="5"/>
      <c r="I16" s="31"/>
      <c r="J16" s="16">
        <f>J7*'Vibrio Other Assumptions 2018'!M36</f>
        <v>184349713.27187398</v>
      </c>
    </row>
    <row r="17" spans="1:12">
      <c r="A17" s="1"/>
      <c r="E17" s="9"/>
      <c r="F17" s="7"/>
      <c r="G17" s="6"/>
      <c r="H17" s="5"/>
      <c r="I17" s="39"/>
      <c r="J17" s="16"/>
    </row>
    <row r="18" spans="1:12">
      <c r="A18" s="1" t="s">
        <v>43</v>
      </c>
      <c r="E18" s="24"/>
      <c r="F18" s="14">
        <f>F7*'Vibrio Other Assumptions 2018'!F29*'Vibrio Other Assumptions 2018'!F30*'Vibrio Other Assumptions 2018'!F31</f>
        <v>1403959.674592952</v>
      </c>
      <c r="G18" s="13">
        <f>G7*'Vibrio Other Assumptions 2018'!G29*'Vibrio Other Assumptions 2018'!G30*'Vibrio Other Assumptions 2018'!G31</f>
        <v>698685.4446637081</v>
      </c>
      <c r="H18" s="14">
        <f>H7*'Vibrio Other Assumptions 2018'!H29*'Vibrio Other Assumptions 2018'!H30*'Vibrio Other Assumptions 2018'!H31</f>
        <v>97140.241555449902</v>
      </c>
      <c r="I18" s="13">
        <f>I7*'Vibrio Other Assumptions 2018'!I29*'Vibrio Other Assumptions 2018'!I30*'Vibrio Other Assumptions 2018'!I31</f>
        <v>54837.233136141069</v>
      </c>
      <c r="J18" s="16"/>
    </row>
    <row r="19" spans="1:12">
      <c r="A19" s="1"/>
      <c r="E19" s="25"/>
      <c r="F19" s="22"/>
      <c r="G19" s="22"/>
      <c r="H19" s="41"/>
      <c r="I19" s="22"/>
      <c r="J19" s="9"/>
    </row>
    <row r="20" spans="1:12">
      <c r="A20" s="68" t="s">
        <v>31</v>
      </c>
      <c r="E20" s="33"/>
      <c r="F20" s="34">
        <f>SUM(F14:F18)</f>
        <v>1403959.674592952</v>
      </c>
      <c r="G20" s="34">
        <f t="shared" ref="G20:J20" si="1">SUM(G14:G18)</f>
        <v>2406917.1230163723</v>
      </c>
      <c r="H20" s="48">
        <f t="shared" si="1"/>
        <v>2315436.4549007551</v>
      </c>
      <c r="I20" s="34">
        <f t="shared" si="1"/>
        <v>70172.389261879973</v>
      </c>
      <c r="J20" s="36">
        <f t="shared" si="1"/>
        <v>184349713.27187398</v>
      </c>
    </row>
    <row r="21" spans="1:12">
      <c r="A21" s="1"/>
      <c r="E21" s="24"/>
      <c r="F21" s="32"/>
      <c r="G21" s="32"/>
      <c r="H21" s="32"/>
      <c r="I21" s="13"/>
      <c r="J21" s="6"/>
    </row>
    <row r="22" spans="1:12" ht="15" thickBot="1">
      <c r="A22" s="69" t="s">
        <v>44</v>
      </c>
      <c r="B22" s="38"/>
      <c r="C22" s="38"/>
      <c r="D22" s="38"/>
      <c r="E22" s="44">
        <f>SUM(F20:J20)</f>
        <v>190546198.91364595</v>
      </c>
      <c r="F22" s="45"/>
      <c r="G22" s="45"/>
      <c r="H22" s="45"/>
      <c r="I22" s="45"/>
      <c r="J22" s="46"/>
    </row>
    <row r="23" spans="1:12" ht="15" thickTop="1">
      <c r="E23" s="3"/>
      <c r="F23" s="2"/>
      <c r="G23" s="2"/>
      <c r="H23" s="2"/>
      <c r="I23" s="2"/>
    </row>
    <row r="24" spans="1:12">
      <c r="A24" t="s">
        <v>58</v>
      </c>
    </row>
    <row r="25" spans="1:12">
      <c r="E25" s="3"/>
      <c r="F25" s="2"/>
      <c r="G25" s="2"/>
      <c r="H25" s="2"/>
      <c r="I25" s="2"/>
    </row>
    <row r="26" spans="1:12" ht="105" customHeight="1">
      <c r="A26" s="143" t="s">
        <v>56</v>
      </c>
      <c r="B26" s="143"/>
      <c r="C26" s="143"/>
      <c r="D26" s="143"/>
      <c r="E26" s="143"/>
      <c r="F26" s="143"/>
      <c r="G26" s="143"/>
      <c r="H26" s="143"/>
      <c r="I26" s="143"/>
      <c r="J26" s="143"/>
      <c r="K26" s="143"/>
      <c r="L26" s="143"/>
    </row>
    <row r="28" spans="1:12" ht="20.399999999999999" customHeight="1">
      <c r="A28" t="s">
        <v>57</v>
      </c>
    </row>
    <row r="29" spans="1:12" ht="15" customHeight="1"/>
    <row r="30" spans="1:12">
      <c r="A30" s="139" t="s">
        <v>34</v>
      </c>
      <c r="B30" s="139"/>
      <c r="C30" s="139"/>
      <c r="D30" s="139"/>
      <c r="E30" s="139"/>
      <c r="F30" s="139"/>
      <c r="G30" s="139"/>
      <c r="H30" s="139"/>
      <c r="I30" s="139"/>
      <c r="J30" s="139"/>
    </row>
    <row r="31" spans="1:12" ht="38.25" customHeight="1">
      <c r="A31" s="85"/>
      <c r="C31" s="139" t="s">
        <v>54</v>
      </c>
      <c r="D31" s="139"/>
      <c r="E31" s="139"/>
      <c r="F31" s="139"/>
      <c r="G31" s="139"/>
      <c r="H31" s="139"/>
      <c r="I31" s="139"/>
      <c r="J31" s="139"/>
      <c r="K31" s="139"/>
    </row>
    <row r="32" spans="1:12">
      <c r="C32" s="56"/>
    </row>
    <row r="33" spans="3:11" ht="37.5" customHeight="1">
      <c r="C33" s="139" t="s">
        <v>33</v>
      </c>
      <c r="D33" s="139"/>
      <c r="E33" s="139"/>
      <c r="F33" s="139"/>
      <c r="G33" s="139"/>
      <c r="H33" s="139"/>
      <c r="I33" s="139"/>
      <c r="J33" s="139"/>
      <c r="K33" s="139"/>
    </row>
  </sheetData>
  <mergeCells count="6">
    <mergeCell ref="C33:K33"/>
    <mergeCell ref="F4:G4"/>
    <mergeCell ref="H4:I4"/>
    <mergeCell ref="A30:J30"/>
    <mergeCell ref="A26:L26"/>
    <mergeCell ref="C31:K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8"/>
  <sheetViews>
    <sheetView zoomScaleNormal="100" workbookViewId="0">
      <pane xSplit="4" ySplit="11" topLeftCell="E12" activePane="bottomRight" state="frozen"/>
      <selection pane="topRight" activeCell="E1" sqref="E1"/>
      <selection pane="bottomLeft" activeCell="A12" sqref="A12"/>
      <selection pane="bottomRight"/>
    </sheetView>
  </sheetViews>
  <sheetFormatPr defaultColWidth="9.109375" defaultRowHeight="14.4"/>
  <cols>
    <col min="1" max="1" width="4" style="52" customWidth="1"/>
    <col min="2" max="2" width="4.109375" style="52" customWidth="1"/>
    <col min="3" max="3" width="9.109375" style="52"/>
    <col min="4" max="4" width="23.6640625" style="52" customWidth="1"/>
    <col min="5" max="8" width="13.109375" style="52" customWidth="1"/>
    <col min="9" max="9" width="14" style="52" customWidth="1"/>
    <col min="10" max="10" width="14.6640625" style="52" customWidth="1"/>
    <col min="11" max="11" width="14.5546875" style="52" customWidth="1"/>
    <col min="12" max="12" width="16.109375" style="52" customWidth="1"/>
    <col min="13" max="13" width="14.109375" style="52" customWidth="1"/>
    <col min="14" max="14" width="5.6640625" style="52" customWidth="1"/>
    <col min="15" max="16384" width="9.109375" style="52"/>
  </cols>
  <sheetData>
    <row r="1" spans="1:20">
      <c r="A1" s="86" t="s">
        <v>39</v>
      </c>
    </row>
    <row r="2" spans="1:20">
      <c r="A2" s="86"/>
      <c r="E2" s="68" t="s">
        <v>61</v>
      </c>
      <c r="F2" s="68"/>
      <c r="G2" s="68"/>
      <c r="H2" s="68"/>
      <c r="I2" s="68"/>
      <c r="J2" s="68"/>
      <c r="K2" s="68"/>
      <c r="L2" s="68"/>
      <c r="M2" s="68"/>
    </row>
    <row r="3" spans="1:20">
      <c r="A3" s="68"/>
      <c r="E3" s="68"/>
      <c r="F3" s="68"/>
      <c r="G3" s="68"/>
      <c r="H3" s="68"/>
      <c r="I3" s="68"/>
      <c r="J3" s="68"/>
      <c r="K3" s="68"/>
      <c r="L3" s="68"/>
      <c r="M3" s="68"/>
    </row>
    <row r="4" spans="1:20">
      <c r="A4" s="87"/>
      <c r="B4" s="95"/>
      <c r="C4" s="95"/>
      <c r="D4" s="96"/>
      <c r="E4" s="88" t="s">
        <v>49</v>
      </c>
      <c r="F4" s="89" t="s">
        <v>26</v>
      </c>
      <c r="G4" s="90"/>
      <c r="H4" s="145" t="s">
        <v>25</v>
      </c>
      <c r="I4" s="146"/>
      <c r="J4" s="146"/>
      <c r="K4" s="146"/>
      <c r="L4" s="147"/>
      <c r="M4" s="91" t="s">
        <v>27</v>
      </c>
    </row>
    <row r="5" spans="1:20" ht="69.599999999999994">
      <c r="A5" s="68"/>
      <c r="E5" s="97"/>
      <c r="F5" s="65" t="s">
        <v>37</v>
      </c>
      <c r="G5" s="92" t="s">
        <v>36</v>
      </c>
      <c r="H5" s="76" t="s">
        <v>22</v>
      </c>
      <c r="I5" s="76" t="s">
        <v>30</v>
      </c>
      <c r="J5" s="98" t="s">
        <v>0</v>
      </c>
      <c r="K5" s="98" t="s">
        <v>1</v>
      </c>
      <c r="L5" s="99" t="s">
        <v>2</v>
      </c>
      <c r="M5" s="66" t="s">
        <v>21</v>
      </c>
    </row>
    <row r="6" spans="1:20">
      <c r="A6" s="93"/>
      <c r="B6" s="100"/>
      <c r="C6" s="100"/>
      <c r="D6" s="100"/>
      <c r="E6" s="101"/>
      <c r="F6" s="102"/>
      <c r="G6" s="95"/>
      <c r="H6" s="101"/>
      <c r="I6" s="95"/>
      <c r="J6" s="95"/>
      <c r="K6" s="95"/>
      <c r="L6" s="96"/>
      <c r="M6" s="96"/>
    </row>
    <row r="7" spans="1:20">
      <c r="A7" s="86" t="s">
        <v>3</v>
      </c>
      <c r="E7" s="101"/>
      <c r="F7" s="101"/>
      <c r="G7" s="95"/>
      <c r="H7" s="101"/>
      <c r="I7" s="95"/>
      <c r="J7" s="95"/>
      <c r="K7" s="95"/>
      <c r="L7" s="96"/>
      <c r="M7" s="96"/>
    </row>
    <row r="8" spans="1:20">
      <c r="A8" s="68"/>
      <c r="C8" s="52" t="s">
        <v>4</v>
      </c>
      <c r="E8" s="103">
        <v>10848</v>
      </c>
      <c r="F8" s="103">
        <v>9441.0000000000018</v>
      </c>
      <c r="G8" s="104">
        <v>1356</v>
      </c>
      <c r="H8" s="103">
        <v>51</v>
      </c>
      <c r="I8" s="104">
        <v>48</v>
      </c>
      <c r="J8" s="104">
        <v>0</v>
      </c>
      <c r="K8" s="104">
        <v>0</v>
      </c>
      <c r="L8" s="105">
        <v>0</v>
      </c>
      <c r="M8" s="105">
        <v>3</v>
      </c>
    </row>
    <row r="9" spans="1:20">
      <c r="A9" s="68"/>
      <c r="C9" s="52" t="s">
        <v>5</v>
      </c>
      <c r="E9" s="103">
        <v>17564</v>
      </c>
      <c r="F9" s="103">
        <v>15285.5</v>
      </c>
      <c r="G9" s="104">
        <v>2195.5</v>
      </c>
      <c r="H9" s="103">
        <v>83</v>
      </c>
      <c r="I9" s="104">
        <v>75</v>
      </c>
      <c r="J9" s="104">
        <v>0</v>
      </c>
      <c r="K9" s="104">
        <v>0</v>
      </c>
      <c r="L9" s="105">
        <v>0</v>
      </c>
      <c r="M9" s="105">
        <v>8</v>
      </c>
    </row>
    <row r="10" spans="1:20">
      <c r="A10" s="68"/>
      <c r="C10" s="52" t="s">
        <v>6</v>
      </c>
      <c r="E10" s="103">
        <v>26475</v>
      </c>
      <c r="F10" s="103">
        <v>23041.625</v>
      </c>
      <c r="G10" s="104">
        <v>3309.375</v>
      </c>
      <c r="H10" s="103">
        <v>124</v>
      </c>
      <c r="I10" s="104">
        <v>105</v>
      </c>
      <c r="J10" s="104">
        <v>0</v>
      </c>
      <c r="K10" s="104">
        <v>0</v>
      </c>
      <c r="L10" s="105">
        <v>0</v>
      </c>
      <c r="M10" s="105">
        <v>19.000000000000004</v>
      </c>
    </row>
    <row r="11" spans="1:20">
      <c r="A11" s="94"/>
      <c r="B11" s="95"/>
      <c r="C11" s="95"/>
      <c r="D11" s="95"/>
      <c r="E11" s="101"/>
      <c r="F11" s="101"/>
      <c r="G11" s="95"/>
      <c r="H11" s="101"/>
      <c r="I11" s="95"/>
      <c r="J11" s="95"/>
      <c r="K11" s="95"/>
      <c r="L11" s="96"/>
      <c r="M11" s="96"/>
    </row>
    <row r="12" spans="1:20">
      <c r="A12" s="106" t="s">
        <v>7</v>
      </c>
      <c r="B12" s="100"/>
      <c r="C12" s="100"/>
      <c r="D12" s="100"/>
      <c r="E12" s="102"/>
      <c r="F12" s="102"/>
      <c r="G12" s="100"/>
      <c r="H12" s="102"/>
      <c r="I12" s="100"/>
      <c r="J12" s="100"/>
      <c r="K12" s="100"/>
      <c r="L12" s="107"/>
      <c r="M12" s="107"/>
    </row>
    <row r="13" spans="1:20">
      <c r="A13" s="86"/>
      <c r="B13" s="52" t="s">
        <v>42</v>
      </c>
      <c r="E13" s="101"/>
      <c r="F13" s="101"/>
      <c r="G13" s="95"/>
      <c r="H13" s="101"/>
      <c r="I13" s="95"/>
      <c r="J13" s="95"/>
      <c r="K13" s="95"/>
      <c r="L13" s="96"/>
      <c r="M13" s="96"/>
    </row>
    <row r="14" spans="1:20">
      <c r="A14" s="86"/>
      <c r="C14" s="52" t="s">
        <v>8</v>
      </c>
      <c r="E14" s="101"/>
      <c r="F14" s="101"/>
      <c r="G14" s="95">
        <v>1.4</v>
      </c>
      <c r="H14" s="101">
        <v>0.7</v>
      </c>
      <c r="I14" s="95">
        <v>1</v>
      </c>
      <c r="J14" s="95">
        <v>0.7</v>
      </c>
      <c r="K14" s="95">
        <v>0</v>
      </c>
      <c r="L14" s="95">
        <v>1</v>
      </c>
      <c r="M14" s="108"/>
    </row>
    <row r="15" spans="1:20">
      <c r="A15" s="68"/>
      <c r="C15" s="52" t="s">
        <v>9</v>
      </c>
      <c r="E15" s="101"/>
      <c r="F15" s="101"/>
      <c r="G15" s="109">
        <v>146.04910595941811</v>
      </c>
      <c r="H15" s="110">
        <v>146.04910595941811</v>
      </c>
      <c r="I15" s="109">
        <v>146.04910595941811</v>
      </c>
      <c r="J15" s="109">
        <v>146.04910595941811</v>
      </c>
      <c r="K15" s="109">
        <v>146.04910595941811</v>
      </c>
      <c r="L15" s="109">
        <v>146.04910595941811</v>
      </c>
      <c r="M15" s="108"/>
      <c r="O15" s="111"/>
      <c r="P15" s="111"/>
      <c r="Q15" s="111"/>
      <c r="R15" s="111"/>
      <c r="S15" s="111"/>
      <c r="T15" s="111"/>
    </row>
    <row r="16" spans="1:20">
      <c r="A16" s="68"/>
      <c r="B16" s="52" t="s">
        <v>28</v>
      </c>
      <c r="E16" s="112"/>
      <c r="F16" s="101"/>
      <c r="G16" s="95"/>
      <c r="H16" s="101"/>
      <c r="I16" s="95"/>
      <c r="J16" s="95"/>
      <c r="K16" s="95"/>
      <c r="L16" s="96"/>
      <c r="M16" s="96"/>
    </row>
    <row r="17" spans="1:21">
      <c r="A17" s="68"/>
      <c r="C17" s="52" t="s">
        <v>8</v>
      </c>
      <c r="E17" s="112"/>
      <c r="F17" s="101"/>
      <c r="G17" s="113">
        <v>0.1</v>
      </c>
      <c r="H17" s="114">
        <v>0.3</v>
      </c>
      <c r="I17" s="113">
        <v>0</v>
      </c>
      <c r="J17" s="113">
        <v>0.3</v>
      </c>
      <c r="K17" s="113">
        <v>0</v>
      </c>
      <c r="L17" s="115">
        <v>0</v>
      </c>
      <c r="M17" s="116"/>
      <c r="O17" s="117"/>
      <c r="P17" s="117"/>
      <c r="Q17" s="117"/>
      <c r="R17" s="117"/>
      <c r="S17" s="117"/>
      <c r="T17" s="117"/>
    </row>
    <row r="18" spans="1:21">
      <c r="A18" s="68"/>
      <c r="C18" s="52" t="s">
        <v>9</v>
      </c>
      <c r="E18" s="101"/>
      <c r="F18" s="101"/>
      <c r="G18" s="109">
        <v>700.51261550784761</v>
      </c>
      <c r="H18" s="110">
        <v>700.51261550784761</v>
      </c>
      <c r="I18" s="109">
        <v>700.51261550784761</v>
      </c>
      <c r="J18" s="109">
        <v>610.1127662196177</v>
      </c>
      <c r="K18" s="109">
        <v>610.1127662196177</v>
      </c>
      <c r="L18" s="109">
        <v>700.51261550784761</v>
      </c>
      <c r="M18" s="108"/>
      <c r="O18" s="111"/>
      <c r="P18" s="111"/>
      <c r="Q18" s="111"/>
      <c r="R18" s="111"/>
      <c r="S18" s="111"/>
      <c r="T18" s="111"/>
    </row>
    <row r="19" spans="1:21">
      <c r="A19" s="68"/>
      <c r="B19" s="52" t="s">
        <v>10</v>
      </c>
      <c r="E19" s="112"/>
      <c r="F19" s="101"/>
      <c r="G19" s="95"/>
      <c r="H19" s="101"/>
      <c r="I19" s="95"/>
      <c r="J19" s="95"/>
      <c r="K19" s="95"/>
      <c r="L19" s="96"/>
      <c r="M19" s="96"/>
    </row>
    <row r="20" spans="1:21">
      <c r="A20" s="68"/>
      <c r="C20" s="52" t="s">
        <v>8</v>
      </c>
      <c r="E20" s="112"/>
      <c r="F20" s="118"/>
      <c r="G20" s="113">
        <v>0.3</v>
      </c>
      <c r="H20" s="114">
        <v>0.2</v>
      </c>
      <c r="I20" s="113">
        <v>0</v>
      </c>
      <c r="J20" s="113">
        <v>0.2</v>
      </c>
      <c r="K20" s="113">
        <v>0</v>
      </c>
      <c r="L20" s="115">
        <v>0</v>
      </c>
      <c r="M20" s="116"/>
      <c r="O20" s="117"/>
      <c r="P20" s="117"/>
      <c r="Q20" s="117"/>
      <c r="R20" s="117"/>
      <c r="S20" s="117"/>
      <c r="T20" s="117"/>
    </row>
    <row r="21" spans="1:21">
      <c r="A21" s="68"/>
      <c r="C21" s="52" t="s">
        <v>9</v>
      </c>
      <c r="E21" s="101"/>
      <c r="F21" s="101"/>
      <c r="G21" s="109">
        <v>805.53178028057312</v>
      </c>
      <c r="H21" s="110">
        <v>805.53178028057312</v>
      </c>
      <c r="I21" s="109">
        <v>805.53178028057312</v>
      </c>
      <c r="J21" s="109">
        <v>701.59219572824111</v>
      </c>
      <c r="K21" s="109">
        <v>701.59219572824111</v>
      </c>
      <c r="L21" s="109">
        <v>805.53178028057312</v>
      </c>
      <c r="M21" s="108"/>
      <c r="O21" s="111"/>
      <c r="P21" s="111"/>
      <c r="Q21" s="111"/>
      <c r="R21" s="111"/>
      <c r="S21" s="111"/>
      <c r="T21" s="111"/>
    </row>
    <row r="22" spans="1:21">
      <c r="A22" s="68"/>
      <c r="B22" s="52" t="s">
        <v>11</v>
      </c>
      <c r="E22" s="112"/>
      <c r="F22" s="101"/>
      <c r="G22" s="119"/>
      <c r="H22" s="120"/>
      <c r="I22" s="119"/>
      <c r="J22" s="119"/>
      <c r="K22" s="119"/>
      <c r="L22" s="121"/>
      <c r="M22" s="96"/>
      <c r="O22" s="111"/>
      <c r="P22" s="111"/>
      <c r="Q22" s="111"/>
      <c r="R22" s="111"/>
      <c r="S22" s="111"/>
      <c r="T22" s="111"/>
    </row>
    <row r="23" spans="1:21">
      <c r="A23" s="68"/>
      <c r="C23" s="52" t="s">
        <v>12</v>
      </c>
      <c r="E23" s="112"/>
      <c r="F23" s="101"/>
      <c r="G23" s="113">
        <v>0</v>
      </c>
      <c r="H23" s="114">
        <v>1</v>
      </c>
      <c r="I23" s="113">
        <v>0</v>
      </c>
      <c r="J23" s="113">
        <v>1</v>
      </c>
      <c r="K23" s="113">
        <v>1</v>
      </c>
      <c r="L23" s="115">
        <v>0</v>
      </c>
      <c r="M23" s="116"/>
      <c r="O23" s="117"/>
      <c r="P23" s="117"/>
      <c r="Q23" s="117"/>
      <c r="R23" s="117"/>
      <c r="S23" s="117"/>
      <c r="T23" s="117"/>
    </row>
    <row r="24" spans="1:21">
      <c r="A24" s="68"/>
      <c r="C24" s="52" t="s">
        <v>13</v>
      </c>
      <c r="E24" s="101"/>
      <c r="F24" s="101"/>
      <c r="G24" s="109">
        <v>0</v>
      </c>
      <c r="H24" s="110">
        <v>17415.991076614333</v>
      </c>
      <c r="I24" s="109">
        <v>0</v>
      </c>
      <c r="J24" s="109">
        <v>122800.50522171934</v>
      </c>
      <c r="K24" s="109">
        <v>0</v>
      </c>
      <c r="L24" s="122">
        <v>0</v>
      </c>
      <c r="M24" s="96"/>
      <c r="O24" s="111"/>
      <c r="P24" s="111"/>
      <c r="Q24" s="111"/>
      <c r="R24" s="111"/>
      <c r="S24" s="111"/>
      <c r="T24" s="111"/>
    </row>
    <row r="25" spans="1:21">
      <c r="A25" s="68"/>
      <c r="E25" s="112"/>
      <c r="F25" s="101"/>
      <c r="G25" s="119"/>
      <c r="H25" s="120"/>
      <c r="I25" s="119"/>
      <c r="J25" s="119"/>
      <c r="K25" s="119"/>
      <c r="L25" s="121"/>
      <c r="M25" s="96"/>
    </row>
    <row r="26" spans="1:21">
      <c r="A26" s="68"/>
      <c r="B26" s="68" t="s">
        <v>48</v>
      </c>
      <c r="E26" s="112"/>
      <c r="F26" s="101"/>
      <c r="G26" s="119">
        <f>(G14*G15+G17*G18+G20*G21+G23*G24)*1.275864102</f>
        <v>658.57495034844158</v>
      </c>
      <c r="H26" s="120">
        <f>(H14*H15+H17*H18+H20*H21+H23*H24)*1.275864102</f>
        <v>22824.552469433933</v>
      </c>
      <c r="I26" s="119">
        <f>(I14*I15+I17*I18+I20*I21+I23*I24)*1.275864102</f>
        <v>186.33881142281584</v>
      </c>
      <c r="J26" s="119">
        <f>(J14*J15+J17*J18+J20*J21+J23*J24)*1.275864102</f>
        <v>157219.74704018328</v>
      </c>
      <c r="K26" s="119">
        <f>(K14*K15+K17*K18+K20*K21+K23*K24)*1.275864102</f>
        <v>0</v>
      </c>
      <c r="L26" s="121">
        <v>0</v>
      </c>
      <c r="M26" s="116"/>
    </row>
    <row r="27" spans="1:21">
      <c r="A27" s="68"/>
      <c r="E27" s="112"/>
      <c r="F27" s="101"/>
      <c r="G27" s="95"/>
      <c r="H27" s="101"/>
      <c r="I27" s="95"/>
      <c r="J27" s="95"/>
      <c r="K27" s="95"/>
      <c r="L27" s="96"/>
      <c r="M27" s="96"/>
    </row>
    <row r="28" spans="1:21">
      <c r="A28" s="93" t="s">
        <v>50</v>
      </c>
      <c r="B28" s="100"/>
      <c r="C28" s="100"/>
      <c r="D28" s="100"/>
      <c r="E28" s="123"/>
      <c r="F28" s="102"/>
      <c r="G28" s="124"/>
      <c r="H28" s="125"/>
      <c r="I28" s="124"/>
      <c r="J28" s="124"/>
      <c r="K28" s="124"/>
      <c r="L28" s="126"/>
      <c r="M28" s="126"/>
    </row>
    <row r="29" spans="1:21">
      <c r="A29" s="68"/>
      <c r="C29" s="52" t="s">
        <v>14</v>
      </c>
      <c r="E29" s="101"/>
      <c r="F29" s="114">
        <v>0.44459599999999999</v>
      </c>
      <c r="G29" s="113">
        <v>0.458895</v>
      </c>
      <c r="H29" s="114">
        <v>0.43029200000000001</v>
      </c>
      <c r="I29" s="113">
        <v>0.43029200000000001</v>
      </c>
      <c r="J29" s="113">
        <v>0.43029200000000001</v>
      </c>
      <c r="K29" s="113">
        <v>0.43029200000000001</v>
      </c>
      <c r="L29" s="115">
        <v>0.43029200000000001</v>
      </c>
      <c r="M29" s="96"/>
    </row>
    <row r="30" spans="1:21">
      <c r="A30" s="68"/>
      <c r="C30" s="52" t="s">
        <v>15</v>
      </c>
      <c r="E30" s="101"/>
      <c r="F30" s="114">
        <v>0.5</v>
      </c>
      <c r="G30" s="113">
        <v>1.6666666666666667</v>
      </c>
      <c r="H30" s="114">
        <v>6.4285714285714288</v>
      </c>
      <c r="I30" s="113">
        <v>4.2857142857142856</v>
      </c>
      <c r="J30" s="113">
        <v>5</v>
      </c>
      <c r="K30" s="113">
        <v>5</v>
      </c>
      <c r="L30" s="115">
        <v>30</v>
      </c>
      <c r="M30" s="96"/>
    </row>
    <row r="31" spans="1:21">
      <c r="A31" s="68"/>
      <c r="C31" s="52" t="s">
        <v>16</v>
      </c>
      <c r="E31" s="101"/>
      <c r="F31" s="110">
        <v>274.09806790707904</v>
      </c>
      <c r="G31" s="109">
        <v>276.04102970025463</v>
      </c>
      <c r="H31" s="110">
        <v>283.20423823894816</v>
      </c>
      <c r="I31" s="109">
        <v>283.20423823894816</v>
      </c>
      <c r="J31" s="109">
        <v>283.20423823894816</v>
      </c>
      <c r="K31" s="109">
        <v>283.20423823894816</v>
      </c>
      <c r="L31" s="122">
        <v>277.78111194876061</v>
      </c>
      <c r="M31" s="96"/>
      <c r="O31" s="111"/>
      <c r="P31" s="111"/>
      <c r="Q31" s="111"/>
      <c r="R31" s="111"/>
      <c r="S31" s="111"/>
      <c r="T31" s="111"/>
      <c r="U31" s="111"/>
    </row>
    <row r="32" spans="1:21">
      <c r="A32" s="68"/>
      <c r="E32" s="101"/>
      <c r="F32" s="120"/>
      <c r="G32" s="119"/>
      <c r="H32" s="120"/>
      <c r="I32" s="119"/>
      <c r="J32" s="119"/>
      <c r="K32" s="119"/>
      <c r="L32" s="121"/>
      <c r="M32" s="96"/>
    </row>
    <row r="33" spans="1:14">
      <c r="A33" s="68"/>
      <c r="E33" s="101"/>
      <c r="F33" s="118"/>
      <c r="G33" s="127"/>
      <c r="H33" s="118"/>
      <c r="I33" s="127"/>
      <c r="J33" s="127"/>
      <c r="K33" s="127"/>
      <c r="L33" s="116"/>
      <c r="M33" s="116"/>
    </row>
    <row r="34" spans="1:14">
      <c r="A34" s="93" t="s">
        <v>17</v>
      </c>
      <c r="B34" s="100"/>
      <c r="C34" s="100"/>
      <c r="D34" s="100"/>
      <c r="E34" s="102"/>
      <c r="F34" s="102"/>
      <c r="G34" s="100"/>
      <c r="H34" s="102"/>
      <c r="I34" s="100"/>
      <c r="J34" s="100"/>
      <c r="K34" s="100"/>
      <c r="L34" s="107"/>
      <c r="M34" s="128"/>
    </row>
    <row r="35" spans="1:14">
      <c r="A35" s="68"/>
      <c r="C35" s="52" t="s">
        <v>18</v>
      </c>
      <c r="E35" s="101"/>
      <c r="F35" s="118"/>
      <c r="G35" s="127"/>
      <c r="H35" s="118"/>
      <c r="I35" s="127"/>
      <c r="J35" s="127"/>
      <c r="K35" s="127"/>
      <c r="L35" s="116"/>
      <c r="M35" s="129">
        <v>1764112.0887260665</v>
      </c>
    </row>
    <row r="36" spans="1:14">
      <c r="A36" s="68"/>
      <c r="C36" s="52" t="s">
        <v>19</v>
      </c>
      <c r="E36" s="101"/>
      <c r="F36" s="101"/>
      <c r="G36" s="95"/>
      <c r="H36" s="101"/>
      <c r="I36" s="95"/>
      <c r="J36" s="95"/>
      <c r="K36" s="95"/>
      <c r="L36" s="96"/>
      <c r="M36" s="129">
        <v>9702616.4879933652</v>
      </c>
    </row>
    <row r="37" spans="1:14" ht="15" thickBot="1">
      <c r="A37" s="130"/>
      <c r="B37" s="131"/>
      <c r="C37" s="131" t="s">
        <v>20</v>
      </c>
      <c r="D37" s="131"/>
      <c r="E37" s="132"/>
      <c r="F37" s="132"/>
      <c r="G37" s="131"/>
      <c r="H37" s="132"/>
      <c r="I37" s="131"/>
      <c r="J37" s="131"/>
      <c r="K37" s="131"/>
      <c r="L37" s="133"/>
      <c r="M37" s="134">
        <v>17641120.887260664</v>
      </c>
    </row>
    <row r="38" spans="1:14" ht="15" thickTop="1">
      <c r="D38" s="135"/>
      <c r="E38" s="136"/>
      <c r="F38" s="135"/>
      <c r="G38" s="95"/>
      <c r="H38" s="135"/>
      <c r="I38" s="95"/>
      <c r="J38" s="95"/>
      <c r="K38" s="95"/>
      <c r="L38" s="95"/>
      <c r="M38" s="135"/>
      <c r="N38" s="95"/>
    </row>
    <row r="39" spans="1:14">
      <c r="A39" s="52" t="s">
        <v>62</v>
      </c>
    </row>
    <row r="41" spans="1:14" ht="105" customHeight="1">
      <c r="A41" s="148" t="s">
        <v>56</v>
      </c>
      <c r="B41" s="148"/>
      <c r="C41" s="148"/>
      <c r="D41" s="148"/>
      <c r="E41" s="148"/>
      <c r="F41" s="148"/>
      <c r="G41" s="148"/>
      <c r="H41" s="148"/>
      <c r="I41" s="148"/>
      <c r="J41" s="148"/>
      <c r="K41" s="148"/>
      <c r="L41" s="148"/>
    </row>
    <row r="43" spans="1:14" ht="20.399999999999999" customHeight="1">
      <c r="A43" s="52" t="s">
        <v>57</v>
      </c>
    </row>
    <row r="44" spans="1:14" ht="15" customHeight="1"/>
    <row r="45" spans="1:14">
      <c r="A45" s="144" t="s">
        <v>34</v>
      </c>
      <c r="B45" s="144"/>
      <c r="C45" s="144"/>
      <c r="D45" s="144"/>
      <c r="E45" s="144"/>
      <c r="F45" s="144"/>
      <c r="G45" s="144"/>
      <c r="H45" s="144"/>
      <c r="I45" s="144"/>
      <c r="J45" s="144"/>
    </row>
    <row r="46" spans="1:14" ht="38.25" customHeight="1">
      <c r="A46" s="137"/>
      <c r="C46" s="144" t="s">
        <v>63</v>
      </c>
      <c r="D46" s="144"/>
      <c r="E46" s="144"/>
      <c r="F46" s="144"/>
      <c r="G46" s="144"/>
      <c r="H46" s="144"/>
      <c r="I46" s="144"/>
      <c r="J46" s="144"/>
      <c r="K46" s="144"/>
    </row>
    <row r="47" spans="1:14">
      <c r="C47" s="138"/>
    </row>
    <row r="48" spans="1:14" ht="37.5" customHeight="1">
      <c r="C48" s="144" t="s">
        <v>64</v>
      </c>
      <c r="D48" s="144"/>
      <c r="E48" s="144"/>
      <c r="F48" s="144"/>
      <c r="G48" s="144"/>
      <c r="H48" s="144"/>
      <c r="I48" s="144"/>
      <c r="J48" s="144"/>
      <c r="K48" s="144"/>
    </row>
  </sheetData>
  <mergeCells count="5">
    <mergeCell ref="C48:K48"/>
    <mergeCell ref="H4:L4"/>
    <mergeCell ref="A41:L41"/>
    <mergeCell ref="A45:J45"/>
    <mergeCell ref="C46:K46"/>
  </mergeCells>
  <pageMargins left="0.7" right="0.7" top="0.75" bottom="0.75" header="0.3" footer="0.3"/>
  <pageSetup scale="5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Vibrio other mean COI 2018</vt:lpstr>
      <vt:lpstr>low 2018</vt:lpstr>
      <vt:lpstr>high 2018</vt:lpstr>
      <vt:lpstr>Vibrio Other Assumptions 2018</vt:lpstr>
      <vt:lpstr>'Vibrio Other Assumptions 2018'!Print_Area</vt:lpstr>
      <vt:lpstr>'Vibrio other mean COI 2018'!Print_Area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for Vibrio all species other</dc:title>
  <dc:subject>Agricultural Economics</dc:subject>
  <dc:creator>Sandra Hoffmann; Jae-Wan Ahn</dc:creator>
  <cp:keywords>Vibrio all species other,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cp:lastPrinted>2014-07-21T18:56:02Z</cp:lastPrinted>
  <dcterms:created xsi:type="dcterms:W3CDTF">2014-04-15T18:30:45Z</dcterms:created>
  <dcterms:modified xsi:type="dcterms:W3CDTF">2021-01-27T21:23:28Z</dcterms:modified>
</cp:coreProperties>
</file>