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anikka.martin\Desktop\"/>
    </mc:Choice>
  </mc:AlternateContent>
  <xr:revisionPtr revIDLastSave="0" documentId="13_ncr:1_{B87D878F-A89F-454B-97F0-36142462DFBF}" xr6:coauthVersionLast="45" xr6:coauthVersionMax="45" xr10:uidLastSave="{00000000-0000-0000-0000-000000000000}"/>
  <bookViews>
    <workbookView xWindow="28680" yWindow="-120" windowWidth="29040" windowHeight="15840" xr2:uid="{00000000-000D-0000-FFFF-FFFF00000000}"/>
  </bookViews>
  <sheets>
    <sheet name="Read Me" sheetId="7" r:id="rId1"/>
    <sheet name="Vibrio other mean COI" sheetId="4" r:id="rId2"/>
    <sheet name="low" sheetId="5" r:id="rId3"/>
    <sheet name="high" sheetId="6" r:id="rId4"/>
    <sheet name="Vibrio Other Assumptions" sheetId="1" r:id="rId5"/>
  </sheets>
  <definedNames>
    <definedName name="_xlnm.Print_Area" localSheetId="4">'Vibrio Other Assumptions'!$A$1:$M$45</definedName>
    <definedName name="_xlnm.Print_Area" localSheetId="1">'Vibrio other mean COI'!$A$1:$J$22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6" l="1"/>
  <c r="E22" i="5"/>
  <c r="E22" i="4"/>
  <c r="G18" i="6" l="1"/>
  <c r="H18" i="6"/>
  <c r="I18" i="6"/>
  <c r="J26" i="1"/>
  <c r="K26" i="1"/>
  <c r="J16" i="5" l="1"/>
  <c r="J20" i="5" s="1"/>
  <c r="J16" i="6"/>
  <c r="J20" i="6" s="1"/>
  <c r="F18" i="6" l="1"/>
  <c r="F20" i="6" s="1"/>
  <c r="H13" i="6"/>
  <c r="I12" i="6"/>
  <c r="H12" i="6"/>
  <c r="G12" i="6"/>
  <c r="I11" i="6"/>
  <c r="H11" i="6"/>
  <c r="G11" i="6"/>
  <c r="I10" i="6"/>
  <c r="H10" i="6"/>
  <c r="G10" i="6"/>
  <c r="E6" i="6"/>
  <c r="I18" i="5"/>
  <c r="H18" i="5"/>
  <c r="G18" i="5"/>
  <c r="F18" i="5"/>
  <c r="F20" i="5" s="1"/>
  <c r="H13" i="5"/>
  <c r="I12" i="5"/>
  <c r="H12" i="5"/>
  <c r="G12" i="5"/>
  <c r="I11" i="5"/>
  <c r="H11" i="5"/>
  <c r="G11" i="5"/>
  <c r="I10" i="5"/>
  <c r="H10" i="5"/>
  <c r="G10" i="5"/>
  <c r="E6" i="5"/>
  <c r="G14" i="6" l="1"/>
  <c r="G20" i="6" s="1"/>
  <c r="I14" i="5"/>
  <c r="I20" i="5" s="1"/>
  <c r="H14" i="6"/>
  <c r="H20" i="6" s="1"/>
  <c r="I14" i="6"/>
  <c r="I20" i="6" s="1"/>
  <c r="G14" i="5"/>
  <c r="G20" i="5" s="1"/>
  <c r="H14" i="5"/>
  <c r="H20" i="5" s="1"/>
  <c r="I26" i="1" l="1"/>
  <c r="H26" i="1"/>
  <c r="G26" i="1"/>
  <c r="G18" i="4" l="1"/>
  <c r="H18" i="4"/>
  <c r="I18" i="4"/>
  <c r="F18" i="4"/>
  <c r="F20" i="4" s="1"/>
  <c r="J16" i="4" l="1"/>
  <c r="J20" i="4" s="1"/>
  <c r="E6" i="4"/>
  <c r="H10" i="4" l="1"/>
  <c r="I10" i="4"/>
  <c r="H11" i="4"/>
  <c r="I11" i="4"/>
  <c r="H12" i="4"/>
  <c r="I12" i="4"/>
  <c r="H13" i="4"/>
  <c r="G12" i="4"/>
  <c r="G11" i="4"/>
  <c r="G10" i="4"/>
  <c r="G14" i="4" l="1"/>
  <c r="G20" i="4" s="1"/>
  <c r="I14" i="4"/>
  <c r="I20" i="4" s="1"/>
  <c r="H14" i="4"/>
  <c r="H20" i="4" s="1"/>
</calcChain>
</file>

<file path=xl/sharedStrings.xml><?xml version="1.0" encoding="utf-8"?>
<sst xmlns="http://schemas.openxmlformats.org/spreadsheetml/2006/main" count="148" uniqueCount="72">
  <si>
    <t>Hospitalized with sepsis in ICU</t>
  </si>
  <si>
    <t>Hospitalized - post-ICU</t>
  </si>
  <si>
    <t>Post-hospitalization recovery following sepsis</t>
  </si>
  <si>
    <t>Number of cases</t>
  </si>
  <si>
    <t>low</t>
  </si>
  <si>
    <t>mean</t>
  </si>
  <si>
    <t>high</t>
  </si>
  <si>
    <t>Medical</t>
  </si>
  <si>
    <t>Average visits per case</t>
  </si>
  <si>
    <t>Average cost per visit</t>
  </si>
  <si>
    <t>Outpatient clinic visits</t>
  </si>
  <si>
    <t>Hospitalizations</t>
  </si>
  <si>
    <t>Average admissions per case</t>
  </si>
  <si>
    <t>Average cost per hospitalization</t>
  </si>
  <si>
    <t>Proportion of cases employed</t>
  </si>
  <si>
    <t>Average number of work days lost</t>
  </si>
  <si>
    <t>Average daily earnings</t>
  </si>
  <si>
    <t>Premature death</t>
  </si>
  <si>
    <t>low value per death</t>
  </si>
  <si>
    <t>mean value per death</t>
  </si>
  <si>
    <t>high value per death</t>
  </si>
  <si>
    <t>Death</t>
  </si>
  <si>
    <t>Hospitalized (non-sepsis)</t>
  </si>
  <si>
    <t xml:space="preserve">Total </t>
  </si>
  <si>
    <t>Hospitalized without sepsis</t>
  </si>
  <si>
    <t>Hospitalized</t>
  </si>
  <si>
    <t>Non-hospitalized</t>
  </si>
  <si>
    <t>Mortality</t>
  </si>
  <si>
    <t>Emergency room visits</t>
  </si>
  <si>
    <t>Total medical costs</t>
  </si>
  <si>
    <t>Mean estimates, 2013</t>
  </si>
  <si>
    <t>Post-hospitalization recovery (non-sepsis)</t>
  </si>
  <si>
    <t>Total costs by outcome</t>
  </si>
  <si>
    <t xml:space="preserve">Sources: </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</si>
  <si>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 and</t>
    </r>
  </si>
  <si>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</si>
  <si>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</si>
  <si>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t>ERS has developed similar Excel files for each of 15 major foodborne pathogens. The U.S. Centers for Disease Control and Prevention estimates that these 15 pathogens cause over 95 percent of the foodborne illnesses, hospitalizations and deaths each year in the U.S. for which a pathogen cause can be identified.</t>
  </si>
  <si>
    <t>Didn't visit physician; recovered</t>
  </si>
  <si>
    <t>Visited physician; recovered</t>
  </si>
  <si>
    <t>Didn't visit physician; recoverd</t>
  </si>
  <si>
    <r>
      <t>Low, Mean, and High Estimates of the Annual Cost of Foodborne Illnesses Caused by</t>
    </r>
    <r>
      <rPr>
        <b/>
        <i/>
        <sz val="11"/>
        <color theme="1"/>
        <rFont val="Calibri"/>
        <family val="2"/>
        <scheme val="minor"/>
      </rPr>
      <t xml:space="preserve"> Vibrio</t>
    </r>
    <r>
      <rPr>
        <b/>
        <sz val="11"/>
        <color theme="1"/>
        <rFont val="Calibri"/>
        <family val="2"/>
        <scheme val="minor"/>
      </rPr>
      <t xml:space="preserve"> (all other non-cholera species)</t>
    </r>
  </si>
  <si>
    <r>
      <t>This Excel file reports the USDA Economic Research Service estimates of the annual cost of foodborne illnesses for</t>
    </r>
    <r>
      <rPr>
        <i/>
        <sz val="11"/>
        <color theme="1"/>
        <rFont val="Calibri"/>
        <family val="2"/>
        <scheme val="minor"/>
      </rPr>
      <t xml:space="preserve"> Vibrio</t>
    </r>
    <r>
      <rPr>
        <sz val="11"/>
        <color theme="1"/>
        <rFont val="Calibri"/>
        <family val="2"/>
        <scheme val="minor"/>
      </rPr>
      <t xml:space="preserve"> (all other non-cholera species) in the U.S.  </t>
    </r>
    <r>
      <rPr>
        <i/>
        <sz val="11"/>
        <color theme="1"/>
        <rFont val="Calibri"/>
        <family val="2"/>
        <scheme val="minor"/>
      </rPr>
      <t xml:space="preserve">Vibrio </t>
    </r>
    <r>
      <rPr>
        <sz val="11"/>
        <color theme="1"/>
        <rFont val="Calibri"/>
        <family val="2"/>
        <scheme val="minor"/>
      </rPr>
      <t xml:space="preserve">(all other non-cholera species) includes non-cholera species other than </t>
    </r>
    <r>
      <rPr>
        <i/>
        <sz val="11"/>
        <color theme="1"/>
        <rFont val="Calibri"/>
        <family val="2"/>
        <scheme val="minor"/>
      </rPr>
      <t xml:space="preserve">parahaemolytica </t>
    </r>
    <r>
      <rPr>
        <sz val="11"/>
        <color theme="1"/>
        <rFont val="Calibri"/>
        <family val="2"/>
        <scheme val="minor"/>
      </rPr>
      <t xml:space="preserve">and </t>
    </r>
    <r>
      <rPr>
        <i/>
        <sz val="11"/>
        <color theme="1"/>
        <rFont val="Calibri"/>
        <family val="2"/>
        <scheme val="minor"/>
      </rPr>
      <t>vulnificus.</t>
    </r>
  </si>
  <si>
    <t>This Excel file contains 3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</si>
  <si>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r>
      <t xml:space="preserve">Cost of foodborne illness estimates for </t>
    </r>
    <r>
      <rPr>
        <b/>
        <i/>
        <sz val="11"/>
        <color theme="1"/>
        <rFont val="Calibri"/>
        <family val="2"/>
        <scheme val="minor"/>
      </rPr>
      <t>Vibrio</t>
    </r>
    <r>
      <rPr>
        <b/>
        <sz val="11"/>
        <color theme="1"/>
        <rFont val="Calibri"/>
        <family val="2"/>
        <scheme val="minor"/>
      </rPr>
      <t xml:space="preserve"> (all other non-cholera species)</t>
    </r>
  </si>
  <si>
    <t>Health outcomes</t>
  </si>
  <si>
    <t>Cases by outcome</t>
  </si>
  <si>
    <t>Physician office visits</t>
  </si>
  <si>
    <t>Productivity loss, nonfatal cases</t>
  </si>
  <si>
    <t>Total cost of illness</t>
  </si>
  <si>
    <t>Not hospitalized</t>
  </si>
  <si>
    <r>
      <t xml:space="preserve">Note: In each pathogen Excel file, the spreadsheets for low, mean, and high costs of foodborne illness are linked to the spreadsheet with assumptions used in estimating cost-of-illness estimates for that pathogen.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VSL Excel spreadsheet provided as part of this data product. </t>
    </r>
    <r>
      <rPr>
        <sz val="11"/>
        <color theme="1"/>
        <rFont val="Calibri"/>
        <family val="2"/>
        <scheme val="minor"/>
      </rPr>
      <t>See the Documentation page of this data product for further guidance.</t>
    </r>
  </si>
  <si>
    <t>Note: Users may change the assumptions in this worksheet to conduct sensitivity analysis on the influence of specific per-case assumptions. They may also update per-case costs in this worksheet for inflation and income growth by using information from the Consumer Price Indexes Excel spreadsheet and the VSL Excel spreadsheet provided as part of this data product. See the Documentation page of this data product for further guidance.</t>
  </si>
  <si>
    <t>Low estimates, 2013</t>
  </si>
  <si>
    <r>
      <t>Health outcome</t>
    </r>
    <r>
      <rPr>
        <b/>
        <sz val="11"/>
        <color theme="1"/>
        <rFont val="Calibri"/>
        <family val="2"/>
        <scheme val="minor"/>
      </rPr>
      <t>s</t>
    </r>
  </si>
  <si>
    <t>Medical costs</t>
  </si>
  <si>
    <t>High estimates, 2013</t>
  </si>
  <si>
    <t>Total cost per case</t>
  </si>
  <si>
    <t>Total cases</t>
  </si>
  <si>
    <t>Productivity loss, non-fatal cases</t>
  </si>
  <si>
    <t>ERS's high estimate of the total annual cost of foodborne illness from Vibrio (all other non-cholera species) in 2013 dollars is $169,847,090.</t>
  </si>
  <si>
    <t>ERS's low estimate of the total annual cost of foodborne illness from Vibrio (all other non-cholera species) in 2013 dollars is $28,173,164.</t>
  </si>
  <si>
    <t>ERS's mean estimate of the total annual cost of foodborne illness from Vibrio (all other non-cholera species) in 2013 dollars is $72,827,353.</t>
  </si>
  <si>
    <r>
      <rPr>
        <i/>
        <sz val="11"/>
        <color theme="1"/>
        <rFont val="Calibri"/>
        <family val="2"/>
        <scheme val="minor"/>
      </rPr>
      <t>Cite as:</t>
    </r>
    <r>
      <rPr>
        <sz val="11"/>
        <color theme="1"/>
        <rFont val="Calibri"/>
        <family val="2"/>
        <scheme val="minor"/>
      </rPr>
      <t xml:space="preserve"> Economic Research Service (ERS), U.S. Department of Agriculture (USDA). Cost Estimates of Foodborne Illnesses. </t>
    </r>
  </si>
  <si>
    <t xml:space="preserve">Citation: Economic Research Service (ERS), U.S. Department of Agriculture (USDA). Cost Estimates of Foodborne Illnesses. </t>
  </si>
  <si>
    <t>Citation: Economic Research Service (ERS), U.S. Department of Agriculture (USDA). Cost Estimates of Foodborne Illnesses.</t>
  </si>
  <si>
    <t>Per case assumptions, 2013 (in 2013 dollars)</t>
  </si>
  <si>
    <r>
      <t xml:space="preserve">Note: </t>
    </r>
    <r>
      <rPr>
        <i/>
        <sz val="11"/>
        <color theme="1"/>
        <rFont val="Calibri"/>
        <family val="2"/>
        <scheme val="minor"/>
      </rPr>
      <t xml:space="preserve">Vibrio </t>
    </r>
    <r>
      <rPr>
        <sz val="11"/>
        <color theme="1"/>
        <rFont val="Calibri"/>
        <family val="2"/>
        <scheme val="minor"/>
      </rPr>
      <t xml:space="preserve">(all other non-cholera species) includes species of </t>
    </r>
    <r>
      <rPr>
        <i/>
        <sz val="11"/>
        <color theme="1"/>
        <rFont val="Calibri"/>
        <family val="2"/>
        <scheme val="minor"/>
      </rPr>
      <t>Vibrio</t>
    </r>
    <r>
      <rPr>
        <sz val="11"/>
        <color theme="1"/>
        <rFont val="Calibri"/>
        <family val="2"/>
        <scheme val="minor"/>
      </rPr>
      <t xml:space="preserve"> other than </t>
    </r>
    <r>
      <rPr>
        <i/>
        <sz val="11"/>
        <color theme="1"/>
        <rFont val="Calibri"/>
        <family val="2"/>
        <scheme val="minor"/>
      </rPr>
      <t xml:space="preserve">V. Cholerae, </t>
    </r>
    <r>
      <rPr>
        <sz val="11"/>
        <color theme="1"/>
        <rFont val="Calibri"/>
        <family val="2"/>
        <scheme val="minor"/>
      </rPr>
      <t xml:space="preserve"> </t>
    </r>
    <r>
      <rPr>
        <i/>
        <sz val="11"/>
        <color theme="1"/>
        <rFont val="Calibri"/>
        <family val="2"/>
        <scheme val="minor"/>
      </rPr>
      <t xml:space="preserve">V. vulnificus </t>
    </r>
    <r>
      <rPr>
        <sz val="11"/>
        <color theme="1"/>
        <rFont val="Calibri"/>
        <family val="2"/>
        <scheme val="minor"/>
      </rPr>
      <t xml:space="preserve">and </t>
    </r>
    <r>
      <rPr>
        <i/>
        <sz val="11"/>
        <color theme="1"/>
        <rFont val="Calibri"/>
        <family val="2"/>
        <scheme val="minor"/>
      </rPr>
      <t>V. parahaemolyticus.</t>
    </r>
  </si>
  <si>
    <r>
      <t xml:space="preserve">Note: </t>
    </r>
    <r>
      <rPr>
        <i/>
        <sz val="11"/>
        <color theme="1"/>
        <rFont val="Calibri"/>
        <family val="2"/>
        <scheme val="minor"/>
      </rPr>
      <t xml:space="preserve">Vibrio </t>
    </r>
    <r>
      <rPr>
        <sz val="11"/>
        <color theme="1"/>
        <rFont val="Calibri"/>
        <family val="2"/>
        <scheme val="minor"/>
      </rPr>
      <t xml:space="preserve">all species other includes species of </t>
    </r>
    <r>
      <rPr>
        <i/>
        <sz val="11"/>
        <color theme="1"/>
        <rFont val="Calibri"/>
        <family val="2"/>
        <scheme val="minor"/>
      </rPr>
      <t>Vibrio</t>
    </r>
    <r>
      <rPr>
        <sz val="11"/>
        <color theme="1"/>
        <rFont val="Calibri"/>
        <family val="2"/>
        <scheme val="minor"/>
      </rPr>
      <t xml:space="preserve"> other than </t>
    </r>
    <r>
      <rPr>
        <i/>
        <sz val="11"/>
        <color theme="1"/>
        <rFont val="Calibri"/>
        <family val="2"/>
        <scheme val="minor"/>
      </rPr>
      <t xml:space="preserve">V. Cholerae, </t>
    </r>
    <r>
      <rPr>
        <sz val="11"/>
        <color theme="1"/>
        <rFont val="Calibri"/>
        <family val="2"/>
        <scheme val="minor"/>
      </rPr>
      <t xml:space="preserve"> </t>
    </r>
    <r>
      <rPr>
        <i/>
        <sz val="11"/>
        <color theme="1"/>
        <rFont val="Calibri"/>
        <family val="2"/>
        <scheme val="minor"/>
      </rPr>
      <t xml:space="preserve">V. vulnificus </t>
    </r>
    <r>
      <rPr>
        <sz val="11"/>
        <color theme="1"/>
        <rFont val="Calibri"/>
        <family val="2"/>
        <scheme val="minor"/>
      </rPr>
      <t xml:space="preserve">and </t>
    </r>
    <r>
      <rPr>
        <i/>
        <sz val="11"/>
        <color theme="1"/>
        <rFont val="Calibri"/>
        <family val="2"/>
        <scheme val="minor"/>
      </rPr>
      <t>V. parahaemolyticus.</t>
    </r>
  </si>
  <si>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 and</t>
    </r>
  </si>
  <si>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1"/>
        <color theme="1"/>
        <rFont val="Calibri"/>
        <family val="2"/>
        <scheme val="minor"/>
      </rPr>
      <t>.</t>
    </r>
  </si>
  <si>
    <r>
      <rPr>
        <b/>
        <sz val="11"/>
        <color theme="1"/>
        <rFont val="Calibri"/>
        <family val="2"/>
        <scheme val="minor"/>
      </rPr>
      <t>Errata:</t>
    </r>
    <r>
      <rPr>
        <sz val="11"/>
        <color theme="1"/>
        <rFont val="Calibri"/>
        <family val="2"/>
        <scheme val="minor"/>
      </rPr>
      <t xml:space="preserve"> On January 29, 2021, the Vibrio other Excel file (calculated in 2013 dollars) was updated to correct the total cost of illness. No other data were affected.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</si>
</sst>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quot;$&quot;#,##0"/>
  </numFmts>
  <fonts count="13" x14ac:knownFonts="1">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1"/>
      <color theme="1"/>
      <name val="Calibri"/>
      <family val="2"/>
      <scheme val="minor"/>
    </font>
    <font>
      <i/>
      <u/>
      <sz val="11"/>
      <color theme="1"/>
      <name val="Calibri"/>
      <family val="2"/>
      <scheme val="minor"/>
    </font>
    <font>
      <b/>
      <i/>
      <sz val="11"/>
      <color theme="1"/>
      <name val="Calibri"/>
      <family val="2"/>
      <scheme val="minor"/>
    </font>
    <font>
      <b/>
      <sz val="12"/>
      <color theme="1"/>
      <name val="Calibri"/>
      <family val="2"/>
      <scheme val="minor"/>
    </font>
    <font>
      <sz val="11"/>
      <color rgb="FF000000"/>
      <name val="Calibri"/>
      <family val="2"/>
      <scheme val="minor"/>
    </font>
    <font>
      <i/>
      <sz val="10"/>
      <color theme="1"/>
      <name val="Calibri"/>
      <family val="2"/>
      <scheme val="minor"/>
    </font>
    <font>
      <sz val="11"/>
      <color theme="1"/>
      <name val="Times New Roman"/>
      <family val="1"/>
    </font>
    <font>
      <b/>
      <sz val="10"/>
      <color theme="1"/>
      <name val="Calibri"/>
      <family val="2"/>
      <scheme val="minor"/>
    </font>
    <font>
      <b/>
      <sz val="11"/>
      <name val="Arial"/>
      <family val="2"/>
    </font>
  </fonts>
  <fills count="2">
    <fill>
      <patternFill patternType="none"/>
    </fill>
    <fill>
      <patternFill patternType="gray125"/>
    </fill>
  </fills>
  <borders count="21">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double">
        <color indexed="64"/>
      </top>
      <bottom/>
      <diagonal/>
    </border>
    <border>
      <left style="thin">
        <color indexed="64"/>
      </left>
      <right style="thin">
        <color indexed="64"/>
      </right>
      <top/>
      <bottom style="double">
        <color indexed="64"/>
      </bottom>
      <diagonal/>
    </border>
  </borders>
  <cellStyleXfs count="9">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4" fontId="4" fillId="0" borderId="0" applyFont="0" applyFill="0" applyBorder="0" applyAlignment="0" applyProtection="0"/>
  </cellStyleXfs>
  <cellXfs count="139">
    <xf numFmtId="0" fontId="0" fillId="0" borderId="0" xfId="0"/>
    <xf numFmtId="0" fontId="1" fillId="0" borderId="0" xfId="0" applyFont="1"/>
    <xf numFmtId="165" fontId="0" fillId="0" borderId="0" xfId="0" applyNumberFormat="1"/>
    <xf numFmtId="165" fontId="0" fillId="0" borderId="0" xfId="0" applyNumberFormat="1" applyFill="1"/>
    <xf numFmtId="0" fontId="0" fillId="0" borderId="4" xfId="0" applyBorder="1"/>
    <xf numFmtId="0" fontId="0" fillId="0" borderId="10" xfId="0" applyBorder="1"/>
    <xf numFmtId="0" fontId="0" fillId="0" borderId="2" xfId="0" applyBorder="1"/>
    <xf numFmtId="0" fontId="0" fillId="0" borderId="0" xfId="0" applyBorder="1"/>
    <xf numFmtId="4" fontId="0" fillId="0" borderId="10" xfId="0" applyNumberFormat="1" applyBorder="1"/>
    <xf numFmtId="0" fontId="0" fillId="0" borderId="14" xfId="0" applyBorder="1"/>
    <xf numFmtId="0" fontId="0" fillId="0" borderId="11" xfId="0" applyBorder="1"/>
    <xf numFmtId="0" fontId="0" fillId="0" borderId="8" xfId="0" applyBorder="1"/>
    <xf numFmtId="4" fontId="0" fillId="0" borderId="10" xfId="0" applyNumberFormat="1" applyBorder="1" applyAlignment="1">
      <alignment horizontal="center"/>
    </xf>
    <xf numFmtId="0" fontId="0" fillId="0" borderId="3" xfId="0" applyBorder="1"/>
    <xf numFmtId="165" fontId="0" fillId="0" borderId="0" xfId="0" applyNumberFormat="1" applyBorder="1"/>
    <xf numFmtId="165" fontId="0" fillId="0" borderId="10" xfId="0" applyNumberFormat="1" applyBorder="1"/>
    <xf numFmtId="10" fontId="0" fillId="0" borderId="14" xfId="0" applyNumberFormat="1" applyBorder="1"/>
    <xf numFmtId="165" fontId="0" fillId="0" borderId="14" xfId="0" applyNumberFormat="1" applyBorder="1"/>
    <xf numFmtId="165" fontId="0" fillId="0" borderId="2" xfId="0" applyNumberFormat="1" applyBorder="1"/>
    <xf numFmtId="10" fontId="0" fillId="0" borderId="4" xfId="0" applyNumberFormat="1" applyBorder="1"/>
    <xf numFmtId="10" fontId="0" fillId="0" borderId="13" xfId="0" applyNumberFormat="1" applyBorder="1"/>
    <xf numFmtId="10" fontId="0" fillId="0" borderId="15" xfId="0" applyNumberFormat="1" applyBorder="1"/>
    <xf numFmtId="4" fontId="0" fillId="0" borderId="13" xfId="0" applyNumberFormat="1" applyBorder="1"/>
    <xf numFmtId="165" fontId="0" fillId="0" borderId="1" xfId="0" applyNumberFormat="1" applyBorder="1"/>
    <xf numFmtId="165" fontId="0" fillId="0" borderId="3" xfId="0" applyNumberFormat="1" applyBorder="1"/>
    <xf numFmtId="0" fontId="0" fillId="0" borderId="14" xfId="0" applyFill="1" applyBorder="1"/>
    <xf numFmtId="0" fontId="0" fillId="0" borderId="8" xfId="0" applyFill="1" applyBorder="1"/>
    <xf numFmtId="165" fontId="0" fillId="0" borderId="15" xfId="0" applyNumberFormat="1" applyBorder="1"/>
    <xf numFmtId="3" fontId="0" fillId="0" borderId="10" xfId="0" applyNumberFormat="1" applyBorder="1"/>
    <xf numFmtId="3" fontId="0" fillId="0" borderId="0" xfId="0" applyNumberFormat="1" applyBorder="1"/>
    <xf numFmtId="3" fontId="0" fillId="0" borderId="8" xfId="0" applyNumberFormat="1" applyBorder="1"/>
    <xf numFmtId="0" fontId="0" fillId="0" borderId="9" xfId="0" applyBorder="1"/>
    <xf numFmtId="0" fontId="0" fillId="0" borderId="0" xfId="0" quotePrefix="1" applyBorder="1"/>
    <xf numFmtId="165" fontId="0" fillId="0" borderId="0" xfId="0" applyNumberFormat="1" applyFill="1" applyBorder="1"/>
    <xf numFmtId="0" fontId="0" fillId="0" borderId="5" xfId="0" applyFill="1" applyBorder="1"/>
    <xf numFmtId="165" fontId="0" fillId="0" borderId="4" xfId="0" applyNumberFormat="1" applyFill="1" applyBorder="1"/>
    <xf numFmtId="165" fontId="0" fillId="0" borderId="14" xfId="0" applyNumberFormat="1" applyFill="1" applyBorder="1" applyAlignment="1">
      <alignment horizontal="right"/>
    </xf>
    <xf numFmtId="165" fontId="0" fillId="0" borderId="5" xfId="0" applyNumberFormat="1" applyFill="1" applyBorder="1"/>
    <xf numFmtId="3" fontId="0" fillId="0" borderId="10" xfId="0" applyNumberFormat="1" applyBorder="1" applyAlignment="1">
      <alignment horizontal="center"/>
    </xf>
    <xf numFmtId="0" fontId="0" fillId="0" borderId="17" xfId="0" applyBorder="1"/>
    <xf numFmtId="0" fontId="0" fillId="0" borderId="2" xfId="0" quotePrefix="1" applyBorder="1"/>
    <xf numFmtId="165" fontId="0" fillId="0" borderId="13" xfId="0" applyNumberFormat="1" applyBorder="1"/>
    <xf numFmtId="165" fontId="0" fillId="0" borderId="11" xfId="0" applyNumberFormat="1" applyBorder="1"/>
    <xf numFmtId="0" fontId="0" fillId="0" borderId="15" xfId="0" applyBorder="1"/>
    <xf numFmtId="3" fontId="0" fillId="0" borderId="3" xfId="0" applyNumberFormat="1" applyBorder="1"/>
    <xf numFmtId="165" fontId="0" fillId="0" borderId="17" xfId="0" applyNumberFormat="1" applyBorder="1"/>
    <xf numFmtId="0" fontId="0" fillId="0" borderId="16" xfId="0" applyBorder="1"/>
    <xf numFmtId="0" fontId="0" fillId="0" borderId="13" xfId="0" applyBorder="1"/>
    <xf numFmtId="165" fontId="0" fillId="0" borderId="13" xfId="0" applyNumberFormat="1" applyFill="1" applyBorder="1"/>
    <xf numFmtId="1" fontId="0" fillId="0" borderId="10" xfId="0" applyNumberFormat="1" applyBorder="1"/>
    <xf numFmtId="1" fontId="0" fillId="0" borderId="0" xfId="0" applyNumberFormat="1" applyBorder="1"/>
    <xf numFmtId="0" fontId="0" fillId="0" borderId="0" xfId="0" applyFill="1"/>
    <xf numFmtId="0" fontId="0" fillId="0" borderId="0" xfId="0" applyFont="1"/>
    <xf numFmtId="0" fontId="0" fillId="0" borderId="0" xfId="0" applyFont="1" applyFill="1"/>
    <xf numFmtId="0" fontId="0" fillId="0" borderId="7" xfId="0" applyBorder="1"/>
    <xf numFmtId="0" fontId="1" fillId="0" borderId="0" xfId="0" applyFont="1" applyAlignment="1">
      <alignment vertical="center"/>
    </xf>
    <xf numFmtId="0" fontId="5" fillId="0" borderId="0" xfId="0" applyFont="1"/>
    <xf numFmtId="0" fontId="0" fillId="0" borderId="0" xfId="0" applyAlignment="1">
      <alignment vertical="center" wrapText="1"/>
    </xf>
    <xf numFmtId="0" fontId="0" fillId="0" borderId="0" xfId="0" applyAlignment="1">
      <alignment horizontal="left" vertical="top" wrapText="1"/>
    </xf>
    <xf numFmtId="0" fontId="1" fillId="0" borderId="0" xfId="0" applyFont="1" applyAlignment="1"/>
    <xf numFmtId="0" fontId="6" fillId="0" borderId="0" xfId="0" applyFont="1"/>
    <xf numFmtId="0" fontId="1" fillId="0" borderId="12" xfId="0" applyFont="1" applyBorder="1"/>
    <xf numFmtId="0" fontId="7" fillId="0" borderId="0" xfId="0" applyFont="1"/>
    <xf numFmtId="0" fontId="1" fillId="0" borderId="11" xfId="0" applyFont="1" applyBorder="1"/>
    <xf numFmtId="0" fontId="1" fillId="0" borderId="11" xfId="0" applyFont="1" applyBorder="1" applyAlignment="1">
      <alignment wrapText="1"/>
    </xf>
    <xf numFmtId="0" fontId="1" fillId="0" borderId="1" xfId="0" applyFont="1" applyBorder="1" applyAlignment="1">
      <alignment wrapText="1"/>
    </xf>
    <xf numFmtId="0" fontId="1" fillId="0" borderId="6" xfId="0" applyFont="1" applyFill="1" applyBorder="1" applyAlignment="1">
      <alignment wrapText="1"/>
    </xf>
    <xf numFmtId="0" fontId="1" fillId="0" borderId="12" xfId="0" applyFont="1" applyFill="1" applyBorder="1" applyAlignment="1">
      <alignment wrapText="1"/>
    </xf>
    <xf numFmtId="0" fontId="1" fillId="0" borderId="4" xfId="0" applyFont="1" applyBorder="1"/>
    <xf numFmtId="0" fontId="1" fillId="0" borderId="0" xfId="0" applyFont="1" applyFill="1"/>
    <xf numFmtId="0" fontId="1" fillId="0" borderId="17" xfId="0" applyFont="1" applyBorder="1"/>
    <xf numFmtId="0" fontId="1" fillId="0" borderId="6" xfId="0" applyFont="1" applyBorder="1" applyAlignment="1">
      <alignment horizontal="center"/>
    </xf>
    <xf numFmtId="0" fontId="1" fillId="0" borderId="9" xfId="0" applyFont="1" applyBorder="1"/>
    <xf numFmtId="0" fontId="1" fillId="0" borderId="0" xfId="0" applyFont="1" applyAlignment="1">
      <alignment wrapText="1"/>
    </xf>
    <xf numFmtId="0" fontId="7" fillId="0" borderId="7" xfId="0" applyFont="1" applyBorder="1"/>
    <xf numFmtId="0" fontId="1" fillId="0" borderId="6" xfId="0" applyFont="1" applyBorder="1"/>
    <xf numFmtId="0" fontId="1" fillId="0" borderId="11" xfId="0" applyFont="1" applyFill="1" applyBorder="1" applyAlignment="1">
      <alignment wrapText="1"/>
    </xf>
    <xf numFmtId="0" fontId="1" fillId="0" borderId="8" xfId="0" applyFont="1" applyFill="1" applyBorder="1" applyAlignment="1">
      <alignment wrapText="1"/>
    </xf>
    <xf numFmtId="0" fontId="6" fillId="0" borderId="0" xfId="0" applyFont="1" applyBorder="1"/>
    <xf numFmtId="0" fontId="1" fillId="0" borderId="0" xfId="0" applyFont="1" applyBorder="1"/>
    <xf numFmtId="0" fontId="1" fillId="0" borderId="6" xfId="0" applyFont="1" applyBorder="1" applyAlignment="1"/>
    <xf numFmtId="0" fontId="1" fillId="0" borderId="7" xfId="0" applyFont="1" applyBorder="1" applyAlignment="1"/>
    <xf numFmtId="0" fontId="1" fillId="0" borderId="12" xfId="0" applyFont="1" applyBorder="1" applyAlignment="1">
      <alignment horizontal="center"/>
    </xf>
    <xf numFmtId="0" fontId="1" fillId="0" borderId="6" xfId="0" applyFont="1" applyBorder="1" applyAlignment="1">
      <alignment wrapText="1"/>
    </xf>
    <xf numFmtId="0" fontId="1" fillId="0" borderId="9" xfId="0" applyFont="1" applyBorder="1" applyAlignment="1">
      <alignment wrapText="1"/>
    </xf>
    <xf numFmtId="0" fontId="1" fillId="0" borderId="7" xfId="0" applyFont="1" applyFill="1" applyBorder="1" applyAlignment="1">
      <alignment wrapText="1"/>
    </xf>
    <xf numFmtId="0" fontId="1" fillId="0" borderId="12" xfId="0" applyFont="1" applyBorder="1" applyAlignment="1">
      <alignment wrapText="1"/>
    </xf>
    <xf numFmtId="0" fontId="2"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10" fillId="0" borderId="0" xfId="0" applyFont="1" applyAlignment="1">
      <alignment vertical="center" wrapText="1"/>
    </xf>
    <xf numFmtId="0" fontId="11" fillId="0" borderId="6" xfId="0" applyFont="1" applyFill="1" applyBorder="1" applyAlignment="1">
      <alignment wrapText="1"/>
    </xf>
    <xf numFmtId="0" fontId="11" fillId="0" borderId="1" xfId="0" applyFont="1" applyBorder="1" applyAlignment="1">
      <alignment wrapText="1"/>
    </xf>
    <xf numFmtId="165" fontId="0" fillId="0" borderId="20" xfId="0" applyNumberFormat="1" applyFill="1" applyBorder="1"/>
    <xf numFmtId="0" fontId="0" fillId="0" borderId="0" xfId="0" applyAlignment="1">
      <alignment wrapText="1"/>
    </xf>
    <xf numFmtId="0" fontId="0" fillId="0" borderId="0" xfId="0" applyFont="1" applyBorder="1"/>
    <xf numFmtId="0" fontId="0" fillId="0" borderId="2" xfId="0" applyFont="1" applyBorder="1"/>
    <xf numFmtId="0" fontId="1" fillId="0" borderId="8" xfId="0" applyFont="1" applyBorder="1" applyAlignment="1"/>
    <xf numFmtId="0" fontId="12" fillId="0" borderId="7" xfId="1" applyFont="1" applyFill="1" applyBorder="1" applyAlignment="1">
      <alignment wrapText="1"/>
    </xf>
    <xf numFmtId="0" fontId="12" fillId="0" borderId="9" xfId="1" applyFont="1" applyFill="1" applyBorder="1" applyAlignment="1">
      <alignment wrapText="1"/>
    </xf>
    <xf numFmtId="0" fontId="0" fillId="0" borderId="4" xfId="0" applyFont="1" applyBorder="1"/>
    <xf numFmtId="0" fontId="0" fillId="0" borderId="10" xfId="0" applyFont="1" applyBorder="1"/>
    <xf numFmtId="0" fontId="0" fillId="0" borderId="13" xfId="0" applyFont="1" applyBorder="1"/>
    <xf numFmtId="3" fontId="0" fillId="0" borderId="10" xfId="0" applyNumberFormat="1" applyFont="1" applyBorder="1"/>
    <xf numFmtId="3" fontId="0" fillId="0" borderId="0" xfId="0" applyNumberFormat="1" applyFont="1" applyBorder="1"/>
    <xf numFmtId="3" fontId="0" fillId="0" borderId="2" xfId="0" applyNumberFormat="1" applyFont="1" applyBorder="1"/>
    <xf numFmtId="0" fontId="1" fillId="0" borderId="4" xfId="0" applyFont="1" applyBorder="1" applyAlignment="1"/>
    <xf numFmtId="0" fontId="0" fillId="0" borderId="15" xfId="0" applyFont="1" applyBorder="1"/>
    <xf numFmtId="0" fontId="0" fillId="0" borderId="14" xfId="0" applyFont="1" applyBorder="1"/>
    <xf numFmtId="165" fontId="0" fillId="0" borderId="0" xfId="8" applyNumberFormat="1" applyFont="1" applyBorder="1"/>
    <xf numFmtId="165" fontId="0" fillId="0" borderId="10" xfId="8" applyNumberFormat="1" applyFont="1" applyBorder="1"/>
    <xf numFmtId="0" fontId="0" fillId="0" borderId="10" xfId="0" quotePrefix="1" applyFont="1" applyBorder="1"/>
    <xf numFmtId="2" fontId="0" fillId="0" borderId="0" xfId="0" applyNumberFormat="1" applyFont="1" applyBorder="1"/>
    <xf numFmtId="2" fontId="0" fillId="0" borderId="10" xfId="0" applyNumberFormat="1" applyFont="1" applyBorder="1"/>
    <xf numFmtId="2" fontId="0" fillId="0" borderId="2" xfId="0" applyNumberFormat="1" applyFont="1" applyBorder="1"/>
    <xf numFmtId="164" fontId="0" fillId="0" borderId="2" xfId="0" applyNumberFormat="1" applyFont="1" applyBorder="1"/>
    <xf numFmtId="165" fontId="0" fillId="0" borderId="2" xfId="8" applyNumberFormat="1" applyFont="1" applyBorder="1"/>
    <xf numFmtId="164" fontId="0" fillId="0" borderId="10" xfId="0" applyNumberFormat="1" applyFont="1" applyBorder="1"/>
    <xf numFmtId="165" fontId="0" fillId="0" borderId="0" xfId="0" applyNumberFormat="1" applyFont="1" applyBorder="1"/>
    <xf numFmtId="165" fontId="0" fillId="0" borderId="10" xfId="0" applyNumberFormat="1" applyFont="1" applyBorder="1"/>
    <xf numFmtId="165" fontId="0" fillId="0" borderId="2" xfId="0" applyNumberFormat="1" applyFont="1" applyBorder="1"/>
    <xf numFmtId="0" fontId="0" fillId="0" borderId="13" xfId="0" quotePrefix="1" applyFont="1" applyBorder="1"/>
    <xf numFmtId="164" fontId="0" fillId="0" borderId="4" xfId="0" applyNumberFormat="1" applyFont="1" applyBorder="1"/>
    <xf numFmtId="164" fontId="0" fillId="0" borderId="13" xfId="0" applyNumberFormat="1" applyFont="1" applyBorder="1"/>
    <xf numFmtId="164" fontId="0" fillId="0" borderId="15" xfId="0" applyNumberFormat="1" applyFont="1" applyBorder="1"/>
    <xf numFmtId="164" fontId="0" fillId="0" borderId="0" xfId="0" applyNumberFormat="1" applyFont="1" applyBorder="1"/>
    <xf numFmtId="0" fontId="0" fillId="0" borderId="17" xfId="0" applyFont="1" applyBorder="1"/>
    <xf numFmtId="0" fontId="0" fillId="0" borderId="18" xfId="0" applyFont="1" applyBorder="1"/>
    <xf numFmtId="0" fontId="0" fillId="0" borderId="16" xfId="0" applyFont="1" applyBorder="1"/>
    <xf numFmtId="165" fontId="0" fillId="0" borderId="16" xfId="0" applyNumberFormat="1" applyFont="1" applyBorder="1"/>
    <xf numFmtId="0" fontId="0" fillId="0" borderId="19" xfId="0" applyFont="1" applyBorder="1"/>
    <xf numFmtId="0" fontId="0" fillId="0" borderId="0" xfId="0" quotePrefix="1" applyFont="1" applyBorder="1"/>
    <xf numFmtId="0" fontId="0" fillId="0" borderId="0" xfId="0" applyAlignment="1">
      <alignment horizontal="left" vertical="center" wrapText="1"/>
    </xf>
    <xf numFmtId="0" fontId="0" fillId="0" borderId="0" xfId="0" applyFont="1" applyAlignment="1">
      <alignment horizontal="left" vertical="center" wrapText="1"/>
    </xf>
    <xf numFmtId="0" fontId="1" fillId="0" borderId="6" xfId="0" applyFont="1" applyBorder="1" applyAlignment="1">
      <alignment horizontal="center"/>
    </xf>
    <xf numFmtId="0" fontId="1" fillId="0" borderId="9" xfId="0" applyFont="1" applyBorder="1" applyAlignment="1">
      <alignment horizontal="center"/>
    </xf>
    <xf numFmtId="0" fontId="1" fillId="0" borderId="7" xfId="0" applyFont="1" applyBorder="1" applyAlignment="1">
      <alignment horizontal="center"/>
    </xf>
    <xf numFmtId="0" fontId="0" fillId="0" borderId="0" xfId="0" applyAlignment="1">
      <alignment horizontal="left" wrapText="1"/>
    </xf>
    <xf numFmtId="0" fontId="0" fillId="0" borderId="0" xfId="0" applyFont="1" applyAlignment="1">
      <alignment horizontal="left" wrapText="1"/>
    </xf>
  </cellXfs>
  <cellStyles count="9">
    <cellStyle name="Comma 2" xfId="2" xr:uid="{00000000-0005-0000-0000-000000000000}"/>
    <cellStyle name="Currency" xfId="8" builtinId="4"/>
    <cellStyle name="Currency 2"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1" xr:uid="{00000000-0005-0000-0000-000007000000}"/>
    <cellStyle name="Percent 2"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7"/>
  <sheetViews>
    <sheetView showGridLines="0" tabSelected="1" workbookViewId="0">
      <selection activeCell="B1" sqref="B1"/>
    </sheetView>
  </sheetViews>
  <sheetFormatPr defaultRowHeight="14.4" x14ac:dyDescent="0.3"/>
  <cols>
    <col min="2" max="2" width="111.33203125" customWidth="1"/>
  </cols>
  <sheetData>
    <row r="2" spans="2:10" x14ac:dyDescent="0.3">
      <c r="B2" s="55" t="s">
        <v>41</v>
      </c>
      <c r="J2" s="56"/>
    </row>
    <row r="3" spans="2:10" x14ac:dyDescent="0.3">
      <c r="B3" s="55"/>
      <c r="J3" s="56"/>
    </row>
    <row r="4" spans="2:10" ht="28.8" customHeight="1" x14ac:dyDescent="0.3">
      <c r="B4" s="94" t="s">
        <v>71</v>
      </c>
    </row>
    <row r="6" spans="2:10" ht="43.2" x14ac:dyDescent="0.3">
      <c r="B6" s="57" t="s">
        <v>42</v>
      </c>
    </row>
    <row r="7" spans="2:10" x14ac:dyDescent="0.3">
      <c r="B7" s="57"/>
    </row>
    <row r="8" spans="2:10" ht="66" customHeight="1" x14ac:dyDescent="0.3">
      <c r="B8" s="57" t="s">
        <v>37</v>
      </c>
    </row>
    <row r="9" spans="2:10" x14ac:dyDescent="0.3">
      <c r="B9" s="57"/>
    </row>
    <row r="10" spans="2:10" ht="43.2" x14ac:dyDescent="0.3">
      <c r="B10" s="58" t="s">
        <v>43</v>
      </c>
    </row>
    <row r="11" spans="2:10" x14ac:dyDescent="0.3">
      <c r="B11" s="57"/>
    </row>
    <row r="12" spans="2:10" x14ac:dyDescent="0.3">
      <c r="B12" s="87" t="s">
        <v>33</v>
      </c>
    </row>
    <row r="13" spans="2:10" ht="28.8" x14ac:dyDescent="0.3">
      <c r="B13" s="88" t="s">
        <v>34</v>
      </c>
    </row>
    <row r="14" spans="2:10" x14ac:dyDescent="0.3">
      <c r="B14" s="89"/>
    </row>
    <row r="15" spans="2:10" ht="43.2" x14ac:dyDescent="0.3">
      <c r="B15" s="89" t="s">
        <v>35</v>
      </c>
    </row>
    <row r="16" spans="2:10" x14ac:dyDescent="0.3">
      <c r="B16" s="90"/>
    </row>
    <row r="17" spans="2:2" x14ac:dyDescent="0.3">
      <c r="B17" s="57" t="s">
        <v>63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2"/>
  <sheetViews>
    <sheetView zoomScaleNormal="100" workbookViewId="0"/>
  </sheetViews>
  <sheetFormatPr defaultRowHeight="14.4" x14ac:dyDescent="0.3"/>
  <cols>
    <col min="1" max="1" width="4" customWidth="1"/>
    <col min="2" max="2" width="4.109375" customWidth="1"/>
    <col min="4" max="4" width="23.6640625" customWidth="1"/>
    <col min="5" max="5" width="16.88671875" customWidth="1"/>
    <col min="6" max="7" width="13.109375" customWidth="1"/>
    <col min="8" max="8" width="14.88671875" customWidth="1"/>
    <col min="9" max="9" width="17.33203125" customWidth="1"/>
    <col min="10" max="10" width="14.109375" customWidth="1"/>
    <col min="11" max="11" width="5.6640625" customWidth="1"/>
  </cols>
  <sheetData>
    <row r="1" spans="1:14" x14ac:dyDescent="0.3">
      <c r="A1" s="59" t="s">
        <v>44</v>
      </c>
      <c r="B1" s="1"/>
      <c r="C1" s="1"/>
      <c r="D1" s="1"/>
      <c r="E1" s="1"/>
      <c r="F1" s="1"/>
      <c r="G1" s="1"/>
      <c r="H1" s="1"/>
      <c r="I1" s="1"/>
      <c r="J1" s="1"/>
    </row>
    <row r="2" spans="1:14" x14ac:dyDescent="0.3">
      <c r="A2" s="59"/>
      <c r="B2" s="1"/>
      <c r="C2" s="1"/>
      <c r="D2" s="1"/>
      <c r="E2" s="1" t="s">
        <v>30</v>
      </c>
      <c r="F2" s="1"/>
      <c r="G2" s="1"/>
      <c r="H2" s="1"/>
      <c r="I2" s="1"/>
      <c r="J2" s="1"/>
    </row>
    <row r="3" spans="1:14" x14ac:dyDescent="0.3">
      <c r="A3" s="1"/>
      <c r="B3" s="1"/>
      <c r="C3" s="1"/>
      <c r="D3" s="1"/>
      <c r="E3" s="1"/>
      <c r="F3" s="1"/>
      <c r="G3" s="1"/>
      <c r="H3" s="1"/>
      <c r="I3" s="1"/>
      <c r="J3" s="1"/>
    </row>
    <row r="4" spans="1:14" x14ac:dyDescent="0.3">
      <c r="A4" s="60"/>
      <c r="B4" s="1"/>
      <c r="C4" s="1"/>
      <c r="D4" s="1"/>
      <c r="E4" s="61" t="s">
        <v>23</v>
      </c>
      <c r="F4" s="134" t="s">
        <v>50</v>
      </c>
      <c r="G4" s="135"/>
      <c r="H4" s="134" t="s">
        <v>25</v>
      </c>
      <c r="I4" s="136"/>
      <c r="J4" s="61" t="s">
        <v>27</v>
      </c>
    </row>
    <row r="5" spans="1:14" ht="43.2" x14ac:dyDescent="0.3">
      <c r="A5" s="1" t="s">
        <v>45</v>
      </c>
      <c r="B5" s="1"/>
      <c r="C5" s="1"/>
      <c r="D5" s="1"/>
      <c r="E5" s="63"/>
      <c r="F5" s="64" t="s">
        <v>38</v>
      </c>
      <c r="G5" s="65" t="s">
        <v>39</v>
      </c>
      <c r="H5" s="91" t="s">
        <v>24</v>
      </c>
      <c r="I5" s="92" t="s">
        <v>31</v>
      </c>
      <c r="J5" s="67" t="s">
        <v>21</v>
      </c>
      <c r="K5" s="7"/>
      <c r="L5" s="7"/>
      <c r="M5" s="7"/>
      <c r="N5" s="7"/>
    </row>
    <row r="6" spans="1:14" x14ac:dyDescent="0.3">
      <c r="A6" s="68" t="s">
        <v>3</v>
      </c>
      <c r="B6" s="4"/>
      <c r="C6" s="4"/>
      <c r="D6" s="43"/>
      <c r="E6" s="38">
        <f>SUM(F7,G7,H7)</f>
        <v>17564</v>
      </c>
      <c r="F6" s="5"/>
      <c r="G6" s="7"/>
      <c r="H6" s="5"/>
      <c r="I6" s="43"/>
      <c r="J6" s="9"/>
    </row>
    <row r="7" spans="1:14" x14ac:dyDescent="0.3">
      <c r="A7" s="1"/>
      <c r="B7" t="s">
        <v>46</v>
      </c>
      <c r="E7" s="8"/>
      <c r="F7" s="28">
        <v>15285.5</v>
      </c>
      <c r="G7" s="29">
        <v>2195.5</v>
      </c>
      <c r="H7" s="28">
        <v>83</v>
      </c>
      <c r="I7" s="44">
        <v>75</v>
      </c>
      <c r="J7" s="30">
        <v>8</v>
      </c>
    </row>
    <row r="8" spans="1:14" x14ac:dyDescent="0.3">
      <c r="A8" s="1"/>
      <c r="E8" s="22"/>
      <c r="F8" s="20"/>
      <c r="G8" s="19"/>
      <c r="H8" s="20"/>
      <c r="I8" s="21"/>
      <c r="J8" s="16"/>
    </row>
    <row r="9" spans="1:14" x14ac:dyDescent="0.3">
      <c r="A9" s="1" t="s">
        <v>7</v>
      </c>
      <c r="E9" s="5"/>
      <c r="F9" s="5"/>
      <c r="G9" s="7"/>
      <c r="H9" s="5"/>
      <c r="I9" s="7"/>
      <c r="J9" s="9"/>
    </row>
    <row r="10" spans="1:14" x14ac:dyDescent="0.3">
      <c r="A10" s="1"/>
      <c r="B10" t="s">
        <v>47</v>
      </c>
      <c r="E10" s="5"/>
      <c r="F10" s="5"/>
      <c r="G10" s="14">
        <f>G$7*'Vibrio Other Assumptions'!G14*'Vibrio Other Assumptions'!G15</f>
        <v>417890.27918762906</v>
      </c>
      <c r="H10" s="15">
        <f>H$7*'Vibrio Other Assumptions'!H14*'Vibrio Other Assumptions'!H15</f>
        <v>7899.0874909071299</v>
      </c>
      <c r="I10" s="14">
        <f>I$7*'Vibrio Other Assumptions'!I14*'Vibrio Other Assumptions'!I15</f>
        <v>10196.756657797501</v>
      </c>
      <c r="J10" s="36"/>
    </row>
    <row r="11" spans="1:14" x14ac:dyDescent="0.3">
      <c r="A11" s="1"/>
      <c r="B11" t="s">
        <v>28</v>
      </c>
      <c r="E11" s="5"/>
      <c r="F11" s="5"/>
      <c r="G11" s="14">
        <f>G$7*'Vibrio Other Assumptions'!G17*'Vibrio Other Assumptions'!G18</f>
        <v>125787.74134138659</v>
      </c>
      <c r="H11" s="15">
        <f>H$7*'Vibrio Other Assumptions'!H17*'Vibrio Other Assumptions'!H18</f>
        <v>14266.065859259967</v>
      </c>
      <c r="I11" s="14">
        <f>I$7*'Vibrio Other Assumptions'!I17*'Vibrio Other Assumptions'!I18</f>
        <v>0</v>
      </c>
      <c r="J11" s="36"/>
    </row>
    <row r="12" spans="1:14" x14ac:dyDescent="0.3">
      <c r="A12" s="1"/>
      <c r="B12" t="s">
        <v>10</v>
      </c>
      <c r="E12" s="5"/>
      <c r="F12" s="5"/>
      <c r="G12" s="14">
        <f>G$7*'Vibrio Other Assumptions'!G20*'Vibrio Other Assumptions'!G21</f>
        <v>433936.61003553018</v>
      </c>
      <c r="H12" s="15">
        <f>H$7*'Vibrio Other Assumptions'!H20*'Vibrio Other Assumptions'!H21</f>
        <v>10936.533404068627</v>
      </c>
      <c r="I12" s="14">
        <f>I$7*'Vibrio Other Assumptions'!I20*'Vibrio Other Assumptions'!I21</f>
        <v>0</v>
      </c>
      <c r="J12" s="17"/>
    </row>
    <row r="13" spans="1:14" x14ac:dyDescent="0.3">
      <c r="A13" s="1"/>
      <c r="B13" t="s">
        <v>11</v>
      </c>
      <c r="E13" s="5"/>
      <c r="F13" s="5"/>
      <c r="G13" s="23">
        <v>0</v>
      </c>
      <c r="H13" s="42">
        <f>H$7*'Vibrio Other Assumptions'!H23*'Vibrio Other Assumptions'!H24</f>
        <v>1156856.0151243608</v>
      </c>
      <c r="I13" s="24">
        <v>0</v>
      </c>
      <c r="J13" s="17"/>
    </row>
    <row r="14" spans="1:14" x14ac:dyDescent="0.3">
      <c r="A14" s="1"/>
      <c r="B14" s="1" t="s">
        <v>29</v>
      </c>
      <c r="E14" s="5"/>
      <c r="F14" s="5"/>
      <c r="G14" s="14">
        <f>SUM(G10:G13)</f>
        <v>977614.63056454586</v>
      </c>
      <c r="H14" s="41">
        <f>SUM(H10:H13)</f>
        <v>1189957.7018785966</v>
      </c>
      <c r="I14" s="14">
        <f>SUM(I10:I13)</f>
        <v>10196.756657797501</v>
      </c>
      <c r="J14" s="17"/>
    </row>
    <row r="15" spans="1:14" x14ac:dyDescent="0.3">
      <c r="A15" s="1"/>
      <c r="E15" s="5"/>
      <c r="F15" s="5"/>
      <c r="G15" s="14"/>
      <c r="H15" s="15"/>
      <c r="I15" s="18"/>
      <c r="J15" s="17"/>
    </row>
    <row r="16" spans="1:14" x14ac:dyDescent="0.3">
      <c r="A16" s="1" t="s">
        <v>17</v>
      </c>
      <c r="E16" s="5"/>
      <c r="F16" s="5"/>
      <c r="G16" s="7"/>
      <c r="H16" s="5"/>
      <c r="I16" s="40"/>
      <c r="J16" s="17">
        <f>J7*'Vibrio Other Assumptions'!M36</f>
        <v>69258856.2678525</v>
      </c>
    </row>
    <row r="17" spans="1:16" x14ac:dyDescent="0.3">
      <c r="A17" s="1"/>
      <c r="E17" s="5"/>
      <c r="F17" s="5"/>
      <c r="G17" s="7"/>
      <c r="H17" s="5"/>
      <c r="I17" s="32"/>
      <c r="J17" s="17"/>
    </row>
    <row r="18" spans="1:16" x14ac:dyDescent="0.3">
      <c r="A18" s="1" t="s">
        <v>48</v>
      </c>
      <c r="E18" s="25"/>
      <c r="F18" s="14">
        <f>F7*'Vibrio Other Assumptions'!F29*'Vibrio Other Assumptions'!F30*'Vibrio Other Assumptions'!F31</f>
        <v>864049.3901077162</v>
      </c>
      <c r="G18" s="14">
        <f>G7*'Vibrio Other Assumptions'!G29*'Vibrio Other Assumptions'!G30*'Vibrio Other Assumptions'!G31</f>
        <v>430017.91045406001</v>
      </c>
      <c r="H18" s="15">
        <f>H7*'Vibrio Other Assumptions'!H29*'Vibrio Other Assumptions'!H30*'Vibrio Other Assumptions'!H31</f>
        <v>60321.617055554016</v>
      </c>
      <c r="I18" s="14">
        <f>I7*'Vibrio Other Assumptions'!I29*'Vibrio Other Assumptions'!I30*'Vibrio Other Assumptions'!I31</f>
        <v>36338.323527442175</v>
      </c>
      <c r="J18" s="9"/>
    </row>
    <row r="19" spans="1:16" x14ac:dyDescent="0.3">
      <c r="A19" s="1"/>
      <c r="E19" s="25"/>
      <c r="F19" s="23"/>
      <c r="G19" s="23"/>
      <c r="H19" s="42"/>
      <c r="I19" s="23"/>
      <c r="J19" s="11"/>
    </row>
    <row r="20" spans="1:16" x14ac:dyDescent="0.3">
      <c r="A20" s="69" t="s">
        <v>32</v>
      </c>
      <c r="E20" s="25"/>
      <c r="F20" s="14">
        <f>SUM(F14:F18)</f>
        <v>864049.3901077162</v>
      </c>
      <c r="G20" s="14">
        <f t="shared" ref="G20:J20" si="0">SUM(G14:G18)</f>
        <v>1407632.5410186059</v>
      </c>
      <c r="H20" s="14">
        <f t="shared" si="0"/>
        <v>1250279.3189341505</v>
      </c>
      <c r="I20" s="14">
        <f t="shared" si="0"/>
        <v>46535.080185239676</v>
      </c>
      <c r="J20" s="27">
        <f t="shared" si="0"/>
        <v>69258856.2678525</v>
      </c>
    </row>
    <row r="21" spans="1:16" x14ac:dyDescent="0.3">
      <c r="A21" s="1"/>
      <c r="E21" s="25"/>
      <c r="F21" s="33"/>
      <c r="G21" s="33"/>
      <c r="H21" s="33"/>
      <c r="I21" s="14"/>
      <c r="J21" s="6"/>
    </row>
    <row r="22" spans="1:16" ht="15" thickBot="1" x14ac:dyDescent="0.35">
      <c r="A22" s="70" t="s">
        <v>49</v>
      </c>
      <c r="B22" s="39"/>
      <c r="C22" s="39"/>
      <c r="D22" s="39"/>
      <c r="E22" s="93">
        <f>SUM(F20:J20)</f>
        <v>72827352.598098218</v>
      </c>
      <c r="F22" s="45"/>
      <c r="G22" s="45"/>
      <c r="H22" s="45"/>
      <c r="I22" s="45"/>
      <c r="J22" s="46"/>
    </row>
    <row r="23" spans="1:16" ht="15" thickTop="1" x14ac:dyDescent="0.3">
      <c r="E23" s="3"/>
      <c r="F23" s="3"/>
      <c r="G23" s="2"/>
      <c r="H23" s="2"/>
      <c r="I23" s="2"/>
    </row>
    <row r="24" spans="1:16" x14ac:dyDescent="0.3">
      <c r="A24" t="s">
        <v>67</v>
      </c>
    </row>
    <row r="25" spans="1:16" x14ac:dyDescent="0.3">
      <c r="E25" s="3"/>
      <c r="F25" s="3"/>
      <c r="G25" s="2"/>
      <c r="H25" s="2"/>
      <c r="I25" s="2"/>
    </row>
    <row r="26" spans="1:16" ht="79.2" customHeight="1" x14ac:dyDescent="0.3">
      <c r="A26" s="137" t="s">
        <v>51</v>
      </c>
      <c r="B26" s="137"/>
      <c r="C26" s="137"/>
      <c r="D26" s="137"/>
      <c r="E26" s="137"/>
      <c r="F26" s="137"/>
      <c r="G26" s="137"/>
      <c r="H26" s="137"/>
      <c r="I26" s="137"/>
      <c r="J26" s="137"/>
      <c r="K26" s="52"/>
      <c r="L26" s="52"/>
      <c r="O26" s="51"/>
      <c r="P26" s="51"/>
    </row>
    <row r="27" spans="1:16" x14ac:dyDescent="0.3">
      <c r="A27" s="52" t="s">
        <v>62</v>
      </c>
      <c r="B27" s="52"/>
      <c r="C27" s="52"/>
      <c r="D27" s="52"/>
      <c r="E27" s="52"/>
      <c r="F27" s="52"/>
      <c r="G27" s="52"/>
      <c r="H27" s="52"/>
      <c r="I27" s="52"/>
      <c r="J27" s="52"/>
    </row>
    <row r="28" spans="1:16" ht="18" customHeight="1" x14ac:dyDescent="0.3">
      <c r="A28" s="52" t="s">
        <v>64</v>
      </c>
      <c r="B28" s="52"/>
      <c r="C28" s="52"/>
      <c r="D28" s="52"/>
      <c r="E28" s="52"/>
      <c r="F28" s="52"/>
      <c r="G28" s="52"/>
      <c r="H28" s="52"/>
      <c r="I28" s="52"/>
      <c r="J28" s="52"/>
      <c r="K28" s="52"/>
      <c r="L28" s="52"/>
    </row>
    <row r="29" spans="1:16" x14ac:dyDescent="0.3">
      <c r="A29" s="53"/>
      <c r="B29" s="53"/>
      <c r="C29" s="53"/>
      <c r="D29" s="53"/>
      <c r="E29" s="53"/>
      <c r="F29" s="53"/>
      <c r="G29" s="53"/>
      <c r="H29" s="53"/>
      <c r="I29" s="53"/>
      <c r="J29" s="53"/>
    </row>
    <row r="30" spans="1:16" x14ac:dyDescent="0.3">
      <c r="A30" s="132" t="s">
        <v>36</v>
      </c>
      <c r="B30" s="132"/>
      <c r="C30" s="132"/>
      <c r="D30" s="132"/>
      <c r="E30" s="132"/>
      <c r="F30" s="132"/>
      <c r="G30" s="132"/>
      <c r="H30" s="132"/>
      <c r="I30" s="132"/>
      <c r="J30" s="132"/>
    </row>
    <row r="31" spans="1:16" ht="47.25" customHeight="1" x14ac:dyDescent="0.3">
      <c r="A31" s="51"/>
      <c r="B31" s="51"/>
      <c r="C31" s="133" t="s">
        <v>34</v>
      </c>
      <c r="D31" s="133"/>
      <c r="E31" s="133"/>
      <c r="F31" s="133"/>
      <c r="G31" s="133"/>
      <c r="H31" s="133"/>
      <c r="I31" s="133"/>
      <c r="J31" s="133"/>
    </row>
    <row r="32" spans="1:16" ht="47.25" customHeight="1" x14ac:dyDescent="0.3">
      <c r="C32" s="133" t="s">
        <v>35</v>
      </c>
      <c r="D32" s="133"/>
      <c r="E32" s="133"/>
      <c r="F32" s="133"/>
      <c r="G32" s="133"/>
      <c r="H32" s="133"/>
      <c r="I32" s="133"/>
      <c r="J32" s="133"/>
    </row>
  </sheetData>
  <mergeCells count="6">
    <mergeCell ref="A30:J30"/>
    <mergeCell ref="C31:J31"/>
    <mergeCell ref="C32:J32"/>
    <mergeCell ref="F4:G4"/>
    <mergeCell ref="H4:I4"/>
    <mergeCell ref="A26:J26"/>
  </mergeCells>
  <pageMargins left="0.7" right="0.7" top="0.75" bottom="0.75" header="0.3" footer="0.3"/>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2"/>
  <sheetViews>
    <sheetView zoomScaleNormal="100" workbookViewId="0"/>
  </sheetViews>
  <sheetFormatPr defaultRowHeight="14.4" x14ac:dyDescent="0.3"/>
  <cols>
    <col min="1" max="1" width="4" customWidth="1"/>
    <col min="2" max="2" width="4.109375" customWidth="1"/>
    <col min="4" max="4" width="27.5546875" customWidth="1"/>
    <col min="5" max="8" width="13.109375" customWidth="1"/>
    <col min="9" max="9" width="13.33203125" customWidth="1"/>
    <col min="10" max="10" width="14.109375" customWidth="1"/>
    <col min="11" max="11" width="5.6640625" customWidth="1"/>
  </cols>
  <sheetData>
    <row r="1" spans="1:16" x14ac:dyDescent="0.3">
      <c r="A1" s="59" t="s">
        <v>44</v>
      </c>
      <c r="F1" s="1"/>
    </row>
    <row r="2" spans="1:16" x14ac:dyDescent="0.3">
      <c r="A2" s="59"/>
      <c r="E2" s="59" t="s">
        <v>53</v>
      </c>
      <c r="F2" s="1"/>
      <c r="G2" s="1"/>
      <c r="H2" s="1"/>
      <c r="I2" s="1"/>
      <c r="J2" s="1"/>
    </row>
    <row r="3" spans="1:16" x14ac:dyDescent="0.3">
      <c r="A3" s="1"/>
      <c r="E3" s="1"/>
      <c r="F3" s="1"/>
      <c r="G3" s="1"/>
      <c r="H3" s="1"/>
      <c r="I3" s="1"/>
      <c r="J3" s="1"/>
    </row>
    <row r="4" spans="1:16" x14ac:dyDescent="0.3">
      <c r="A4" s="60"/>
      <c r="E4" s="71" t="s">
        <v>23</v>
      </c>
      <c r="F4" s="134" t="s">
        <v>50</v>
      </c>
      <c r="G4" s="135"/>
      <c r="H4" s="134" t="s">
        <v>25</v>
      </c>
      <c r="I4" s="135"/>
      <c r="J4" s="72" t="s">
        <v>27</v>
      </c>
    </row>
    <row r="5" spans="1:16" ht="57.6" x14ac:dyDescent="0.3">
      <c r="A5" s="62" t="s">
        <v>54</v>
      </c>
      <c r="B5" s="52"/>
      <c r="C5" s="52"/>
      <c r="D5" s="52"/>
      <c r="E5" s="61"/>
      <c r="F5" s="64" t="s">
        <v>38</v>
      </c>
      <c r="G5" s="73" t="s">
        <v>39</v>
      </c>
      <c r="H5" s="66" t="s">
        <v>24</v>
      </c>
      <c r="I5" s="65" t="s">
        <v>31</v>
      </c>
      <c r="J5" s="67" t="s">
        <v>21</v>
      </c>
      <c r="K5" s="5"/>
      <c r="L5" s="7"/>
      <c r="M5" s="7"/>
      <c r="N5" s="7"/>
      <c r="O5" s="7"/>
      <c r="P5" s="7"/>
    </row>
    <row r="6" spans="1:16" x14ac:dyDescent="0.3">
      <c r="A6" s="1" t="s">
        <v>3</v>
      </c>
      <c r="E6" s="12">
        <f>SUM(F7,G7,H7)</f>
        <v>10848.000000000002</v>
      </c>
      <c r="F6" s="47"/>
      <c r="G6" s="43"/>
      <c r="H6" s="5"/>
      <c r="I6" s="43"/>
      <c r="J6" s="9"/>
      <c r="K6" s="5"/>
      <c r="L6" s="7"/>
      <c r="M6" s="7"/>
      <c r="N6" s="7"/>
      <c r="O6" s="7"/>
      <c r="P6" s="7"/>
    </row>
    <row r="7" spans="1:16" x14ac:dyDescent="0.3">
      <c r="A7" s="1"/>
      <c r="B7" t="s">
        <v>46</v>
      </c>
      <c r="E7" s="5"/>
      <c r="F7" s="5">
        <v>9441.0000000000018</v>
      </c>
      <c r="G7" s="7">
        <v>1356</v>
      </c>
      <c r="H7" s="10">
        <v>51</v>
      </c>
      <c r="I7" s="13">
        <v>48</v>
      </c>
      <c r="J7" s="11">
        <v>3</v>
      </c>
    </row>
    <row r="8" spans="1:16" x14ac:dyDescent="0.3">
      <c r="A8" s="1"/>
      <c r="E8" s="22"/>
      <c r="F8" s="20"/>
      <c r="G8" s="21"/>
      <c r="H8" s="19"/>
      <c r="I8" s="21"/>
      <c r="J8" s="16"/>
    </row>
    <row r="9" spans="1:16" x14ac:dyDescent="0.3">
      <c r="A9" s="1" t="s">
        <v>55</v>
      </c>
      <c r="E9" s="5"/>
      <c r="F9" s="5"/>
      <c r="G9" s="6"/>
      <c r="H9" s="5"/>
      <c r="I9" s="7"/>
      <c r="J9" s="9"/>
    </row>
    <row r="10" spans="1:16" x14ac:dyDescent="0.3">
      <c r="A10" s="1"/>
      <c r="B10" t="s">
        <v>47</v>
      </c>
      <c r="E10" s="5"/>
      <c r="F10" s="5"/>
      <c r="G10" s="18">
        <f>G$7*'Vibrio Other Assumptions'!G14*'Vibrio Other Assumptions'!G15</f>
        <v>258100.30452217034</v>
      </c>
      <c r="H10" s="15">
        <f>H$7*'Vibrio Other Assumptions'!H14*'Vibrio Other Assumptions'!H15</f>
        <v>4853.6561691116103</v>
      </c>
      <c r="I10" s="14">
        <f>I$7*'Vibrio Other Assumptions'!I14*'Vibrio Other Assumptions'!I15</f>
        <v>6525.9242609904013</v>
      </c>
      <c r="J10" s="36"/>
    </row>
    <row r="11" spans="1:16" x14ac:dyDescent="0.3">
      <c r="A11" s="1"/>
      <c r="B11" t="s">
        <v>28</v>
      </c>
      <c r="E11" s="5"/>
      <c r="F11" s="5"/>
      <c r="G11" s="18">
        <f>G$7*'Vibrio Other Assumptions'!G17*'Vibrio Other Assumptions'!G18</f>
        <v>77689.900823921751</v>
      </c>
      <c r="H11" s="15">
        <f>H$7*'Vibrio Other Assumptions'!H17*'Vibrio Other Assumptions'!H18</f>
        <v>8765.895889424799</v>
      </c>
      <c r="I11" s="14">
        <f>I$7*'Vibrio Other Assumptions'!I17*'Vibrio Other Assumptions'!I18</f>
        <v>0</v>
      </c>
      <c r="J11" s="36"/>
    </row>
    <row r="12" spans="1:16" x14ac:dyDescent="0.3">
      <c r="A12" s="1"/>
      <c r="B12" t="s">
        <v>10</v>
      </c>
      <c r="E12" s="5"/>
      <c r="F12" s="5"/>
      <c r="G12" s="18">
        <f>G$7*'Vibrio Other Assumptions'!G20*'Vibrio Other Assumptions'!G21</f>
        <v>268010.95113103115</v>
      </c>
      <c r="H12" s="15">
        <f>H$7*'Vibrio Other Assumptions'!H20*'Vibrio Other Assumptions'!H21</f>
        <v>6720.0385976807229</v>
      </c>
      <c r="I12" s="14">
        <f>I$7*'Vibrio Other Assumptions'!I20*'Vibrio Other Assumptions'!I21</f>
        <v>0</v>
      </c>
      <c r="J12" s="17"/>
    </row>
    <row r="13" spans="1:16" x14ac:dyDescent="0.3">
      <c r="A13" s="1"/>
      <c r="B13" t="s">
        <v>11</v>
      </c>
      <c r="E13" s="5"/>
      <c r="F13" s="5"/>
      <c r="G13" s="24"/>
      <c r="H13" s="42">
        <f>H$7*'Vibrio Other Assumptions'!H23*'Vibrio Other Assumptions'!H24</f>
        <v>710839.23820894468</v>
      </c>
      <c r="I13" s="24">
        <v>0</v>
      </c>
      <c r="J13" s="17"/>
    </row>
    <row r="14" spans="1:16" x14ac:dyDescent="0.3">
      <c r="A14" s="1"/>
      <c r="B14" s="1" t="s">
        <v>29</v>
      </c>
      <c r="E14" s="5"/>
      <c r="F14" s="5"/>
      <c r="G14" s="18">
        <f>SUM(G10:G13)</f>
        <v>603801.15647712327</v>
      </c>
      <c r="H14" s="15">
        <f>SUM(H10:H13)</f>
        <v>731178.82886516186</v>
      </c>
      <c r="I14" s="18">
        <f>SUM(I10:I13)</f>
        <v>6525.9242609904013</v>
      </c>
      <c r="J14" s="17"/>
    </row>
    <row r="15" spans="1:16" x14ac:dyDescent="0.3">
      <c r="A15" s="1"/>
      <c r="E15" s="5"/>
      <c r="F15" s="5"/>
      <c r="G15" s="18"/>
      <c r="H15" s="15"/>
      <c r="I15" s="14"/>
      <c r="J15" s="17"/>
    </row>
    <row r="16" spans="1:16" x14ac:dyDescent="0.3">
      <c r="A16" s="1" t="s">
        <v>17</v>
      </c>
      <c r="E16" s="5"/>
      <c r="F16" s="5"/>
      <c r="G16" s="6"/>
      <c r="H16" s="5"/>
      <c r="I16" s="32"/>
      <c r="J16" s="17">
        <f>J7*'Vibrio Other Assumptions'!M36</f>
        <v>25972071.100444689</v>
      </c>
    </row>
    <row r="17" spans="1:16" x14ac:dyDescent="0.3">
      <c r="A17" s="1"/>
      <c r="E17" s="9"/>
      <c r="F17" s="7"/>
      <c r="G17" s="6"/>
      <c r="H17" s="5"/>
      <c r="I17" s="40"/>
      <c r="J17" s="17"/>
    </row>
    <row r="18" spans="1:16" x14ac:dyDescent="0.3">
      <c r="A18" s="1" t="s">
        <v>48</v>
      </c>
      <c r="E18" s="25"/>
      <c r="F18" s="15">
        <f>F7*'Vibrio Other Assumptions'!F29*'Vibrio Other Assumptions'!F30*'Vibrio Other Assumptions'!F31</f>
        <v>533675.07062293997</v>
      </c>
      <c r="G18" s="14">
        <f>G7*'Vibrio Other Assumptions'!G29*'Vibrio Other Assumptions'!G30*'Vibrio Other Assumptions'!G31</f>
        <v>265590.65660473943</v>
      </c>
      <c r="H18" s="15">
        <f>H7*'Vibrio Other Assumptions'!H29*'Vibrio Other Assumptions'!H30*'Vibrio Other Assumptions'!H31</f>
        <v>37065.089997991017</v>
      </c>
      <c r="I18" s="14">
        <f>I7*'Vibrio Other Assumptions'!I29*'Vibrio Other Assumptions'!I30*'Vibrio Other Assumptions'!I31</f>
        <v>23256.527057562987</v>
      </c>
      <c r="J18" s="17"/>
    </row>
    <row r="19" spans="1:16" x14ac:dyDescent="0.3">
      <c r="A19" s="1"/>
      <c r="E19" s="26"/>
      <c r="F19" s="23"/>
      <c r="G19" s="23"/>
      <c r="H19" s="42"/>
      <c r="I19" s="23"/>
      <c r="J19" s="9"/>
    </row>
    <row r="20" spans="1:16" x14ac:dyDescent="0.3">
      <c r="A20" s="69" t="s">
        <v>32</v>
      </c>
      <c r="E20" s="34"/>
      <c r="F20" s="35">
        <f>SUM(F14:F18)</f>
        <v>533675.07062293997</v>
      </c>
      <c r="G20" s="35">
        <f>SUM(G14:G18)</f>
        <v>869391.81308186264</v>
      </c>
      <c r="H20" s="48">
        <f>SUM(H14:H18)</f>
        <v>768243.91886315285</v>
      </c>
      <c r="I20" s="35">
        <f>SUM(I14:I18)</f>
        <v>29782.451318553387</v>
      </c>
      <c r="J20" s="37">
        <f>SUM(J14:J18)</f>
        <v>25972071.100444689</v>
      </c>
    </row>
    <row r="21" spans="1:16" x14ac:dyDescent="0.3">
      <c r="A21" s="1"/>
      <c r="E21" s="25"/>
      <c r="F21" s="33"/>
      <c r="G21" s="33"/>
      <c r="H21" s="33"/>
      <c r="I21" s="14"/>
      <c r="J21" s="6"/>
    </row>
    <row r="22" spans="1:16" ht="15" thickBot="1" x14ac:dyDescent="0.35">
      <c r="A22" s="70" t="s">
        <v>49</v>
      </c>
      <c r="B22" s="39"/>
      <c r="C22" s="39"/>
      <c r="D22" s="39"/>
      <c r="E22" s="93">
        <f>SUM(F20:J20)</f>
        <v>28173164.354331199</v>
      </c>
      <c r="F22" s="45"/>
      <c r="G22" s="45"/>
      <c r="H22" s="45"/>
      <c r="I22" s="45"/>
      <c r="J22" s="46"/>
    </row>
    <row r="23" spans="1:16" ht="15" thickTop="1" x14ac:dyDescent="0.3">
      <c r="E23" s="3"/>
      <c r="F23" s="3"/>
      <c r="G23" s="2"/>
      <c r="H23" s="2"/>
      <c r="I23" s="2"/>
    </row>
    <row r="24" spans="1:16" x14ac:dyDescent="0.3">
      <c r="A24" t="s">
        <v>67</v>
      </c>
    </row>
    <row r="25" spans="1:16" x14ac:dyDescent="0.3">
      <c r="E25" s="3"/>
      <c r="F25" s="3"/>
      <c r="G25" s="2"/>
      <c r="H25" s="2"/>
      <c r="I25" s="2"/>
    </row>
    <row r="26" spans="1:16" ht="77.400000000000006" customHeight="1" x14ac:dyDescent="0.3">
      <c r="A26" s="137" t="s">
        <v>51</v>
      </c>
      <c r="B26" s="137"/>
      <c r="C26" s="137"/>
      <c r="D26" s="137"/>
      <c r="E26" s="137"/>
      <c r="F26" s="137"/>
      <c r="G26" s="137"/>
      <c r="H26" s="137"/>
      <c r="I26" s="137"/>
      <c r="J26" s="137"/>
      <c r="K26" s="52"/>
      <c r="L26" s="52"/>
      <c r="O26" s="51"/>
      <c r="P26" s="51"/>
    </row>
    <row r="27" spans="1:16" x14ac:dyDescent="0.3">
      <c r="A27" s="52" t="s">
        <v>61</v>
      </c>
      <c r="B27" s="52"/>
      <c r="C27" s="52"/>
      <c r="D27" s="52"/>
      <c r="E27" s="52"/>
      <c r="F27" s="52"/>
      <c r="G27" s="52"/>
      <c r="H27" s="52"/>
      <c r="I27" s="52"/>
      <c r="J27" s="52"/>
    </row>
    <row r="28" spans="1:16" ht="21.6" customHeight="1" x14ac:dyDescent="0.3">
      <c r="A28" s="52" t="s">
        <v>65</v>
      </c>
      <c r="B28" s="52"/>
      <c r="C28" s="52"/>
      <c r="D28" s="52"/>
      <c r="E28" s="52"/>
      <c r="F28" s="52"/>
      <c r="G28" s="52"/>
      <c r="H28" s="52"/>
      <c r="I28" s="52"/>
      <c r="J28" s="52"/>
      <c r="K28" s="52"/>
      <c r="L28" s="52"/>
    </row>
    <row r="29" spans="1:16" x14ac:dyDescent="0.3">
      <c r="A29" s="53"/>
      <c r="B29" s="53"/>
      <c r="C29" s="53"/>
      <c r="D29" s="53"/>
      <c r="E29" s="53"/>
      <c r="F29" s="53"/>
      <c r="G29" s="53"/>
      <c r="H29" s="53"/>
      <c r="I29" s="53"/>
      <c r="J29" s="53"/>
    </row>
    <row r="30" spans="1:16" x14ac:dyDescent="0.3">
      <c r="A30" s="132" t="s">
        <v>36</v>
      </c>
      <c r="B30" s="132"/>
      <c r="C30" s="132"/>
      <c r="D30" s="132"/>
      <c r="E30" s="132"/>
      <c r="F30" s="132"/>
      <c r="G30" s="132"/>
      <c r="H30" s="132"/>
      <c r="I30" s="132"/>
      <c r="J30" s="132"/>
    </row>
    <row r="31" spans="1:16" ht="40.5" customHeight="1" x14ac:dyDescent="0.3">
      <c r="A31" s="51"/>
      <c r="B31" s="51"/>
      <c r="C31" s="133" t="s">
        <v>34</v>
      </c>
      <c r="D31" s="133"/>
      <c r="E31" s="133"/>
      <c r="F31" s="133"/>
      <c r="G31" s="133"/>
      <c r="H31" s="133"/>
      <c r="I31" s="133"/>
      <c r="J31" s="133"/>
    </row>
    <row r="32" spans="1:16" ht="51.75" customHeight="1" x14ac:dyDescent="0.3">
      <c r="C32" s="133" t="s">
        <v>35</v>
      </c>
      <c r="D32" s="133"/>
      <c r="E32" s="133"/>
      <c r="F32" s="133"/>
      <c r="G32" s="133"/>
      <c r="H32" s="133"/>
      <c r="I32" s="133"/>
      <c r="J32" s="133"/>
    </row>
  </sheetData>
  <mergeCells count="6">
    <mergeCell ref="C31:J31"/>
    <mergeCell ref="C32:J32"/>
    <mergeCell ref="F4:G4"/>
    <mergeCell ref="H4:I4"/>
    <mergeCell ref="A30:J30"/>
    <mergeCell ref="A26:J2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2"/>
  <sheetViews>
    <sheetView zoomScaleNormal="100" workbookViewId="0"/>
  </sheetViews>
  <sheetFormatPr defaultRowHeight="14.4" x14ac:dyDescent="0.3"/>
  <cols>
    <col min="1" max="1" width="4" customWidth="1"/>
    <col min="2" max="2" width="4.109375" customWidth="1"/>
    <col min="4" max="4" width="25.33203125" customWidth="1"/>
    <col min="5" max="8" width="13.109375" customWidth="1"/>
    <col min="9" max="9" width="16" customWidth="1"/>
    <col min="10" max="10" width="14.109375" customWidth="1"/>
    <col min="11" max="11" width="5.6640625" customWidth="1"/>
  </cols>
  <sheetData>
    <row r="1" spans="1:10" x14ac:dyDescent="0.3">
      <c r="A1" s="59" t="s">
        <v>44</v>
      </c>
      <c r="F1" s="1"/>
    </row>
    <row r="2" spans="1:10" x14ac:dyDescent="0.3">
      <c r="A2" s="59"/>
      <c r="E2" s="59" t="s">
        <v>56</v>
      </c>
      <c r="F2" s="1"/>
      <c r="G2" s="1"/>
      <c r="H2" s="1"/>
      <c r="I2" s="1"/>
      <c r="J2" s="1"/>
    </row>
    <row r="3" spans="1:10" x14ac:dyDescent="0.3">
      <c r="A3" s="1"/>
      <c r="E3" s="1"/>
      <c r="F3" s="1"/>
      <c r="G3" s="1"/>
      <c r="H3" s="1"/>
      <c r="I3" s="1"/>
      <c r="J3" s="1"/>
    </row>
    <row r="4" spans="1:10" x14ac:dyDescent="0.3">
      <c r="A4" s="60"/>
      <c r="E4" s="75" t="s">
        <v>23</v>
      </c>
      <c r="F4" s="134" t="s">
        <v>50</v>
      </c>
      <c r="G4" s="135"/>
      <c r="H4" s="134" t="s">
        <v>25</v>
      </c>
      <c r="I4" s="135"/>
      <c r="J4" s="61" t="s">
        <v>27</v>
      </c>
    </row>
    <row r="5" spans="1:10" s="7" customFormat="1" ht="57.6" x14ac:dyDescent="0.3">
      <c r="A5" s="74" t="s">
        <v>54</v>
      </c>
      <c r="B5" s="54"/>
      <c r="C5" s="54"/>
      <c r="D5" s="31"/>
      <c r="E5" s="61"/>
      <c r="F5" s="64" t="s">
        <v>38</v>
      </c>
      <c r="G5" s="65" t="s">
        <v>39</v>
      </c>
      <c r="H5" s="76" t="s">
        <v>24</v>
      </c>
      <c r="I5" s="65" t="s">
        <v>31</v>
      </c>
      <c r="J5" s="77" t="s">
        <v>21</v>
      </c>
    </row>
    <row r="6" spans="1:10" x14ac:dyDescent="0.3">
      <c r="A6" s="1" t="s">
        <v>3</v>
      </c>
      <c r="E6" s="38">
        <f>SUM(F7,G7,H7)</f>
        <v>26475</v>
      </c>
      <c r="F6" s="5"/>
      <c r="G6" s="7"/>
      <c r="H6" s="5"/>
      <c r="I6" s="43"/>
      <c r="J6" s="9"/>
    </row>
    <row r="7" spans="1:10" x14ac:dyDescent="0.3">
      <c r="A7" s="1"/>
      <c r="B7" t="s">
        <v>46</v>
      </c>
      <c r="E7" s="5"/>
      <c r="F7" s="49">
        <v>23041.625</v>
      </c>
      <c r="G7" s="50">
        <v>3309.375</v>
      </c>
      <c r="H7" s="5">
        <v>124</v>
      </c>
      <c r="I7" s="13">
        <v>105</v>
      </c>
      <c r="J7" s="11">
        <v>19.000000000000004</v>
      </c>
    </row>
    <row r="8" spans="1:10" x14ac:dyDescent="0.3">
      <c r="A8" s="1"/>
      <c r="E8" s="22"/>
      <c r="F8" s="20"/>
      <c r="G8" s="21"/>
      <c r="H8" s="19"/>
      <c r="I8" s="21"/>
      <c r="J8" s="16"/>
    </row>
    <row r="9" spans="1:10" x14ac:dyDescent="0.3">
      <c r="A9" s="1" t="s">
        <v>7</v>
      </c>
      <c r="E9" s="5"/>
      <c r="F9" s="5"/>
      <c r="G9" s="6"/>
      <c r="H9" s="5"/>
      <c r="I9" s="7"/>
      <c r="J9" s="9"/>
    </row>
    <row r="10" spans="1:10" x14ac:dyDescent="0.3">
      <c r="A10" s="1"/>
      <c r="B10" t="s">
        <v>47</v>
      </c>
      <c r="E10" s="5"/>
      <c r="F10" s="5"/>
      <c r="G10" s="18">
        <f>G$7*'Vibrio Other Assumptions'!G14*'Vibrio Other Assumptions'!G15</f>
        <v>629904.64253544062</v>
      </c>
      <c r="H10" s="15">
        <f>H$7*'Vibrio Other Assumptions'!H14*'Vibrio Other Assumptions'!H15</f>
        <v>11801.046371957642</v>
      </c>
      <c r="I10" s="14">
        <f>I$7*'Vibrio Other Assumptions'!I14*'Vibrio Other Assumptions'!I15</f>
        <v>14275.459320916501</v>
      </c>
      <c r="J10" s="36"/>
    </row>
    <row r="11" spans="1:10" x14ac:dyDescent="0.3">
      <c r="A11" s="1"/>
      <c r="B11" t="s">
        <v>28</v>
      </c>
      <c r="E11" s="5"/>
      <c r="F11" s="5"/>
      <c r="G11" s="18">
        <f>G$7*'Vibrio Other Assumptions'!G17*'Vibrio Other Assumptions'!G18</f>
        <v>189605.46868670062</v>
      </c>
      <c r="H11" s="15">
        <f>H$7*'Vibrio Other Assumptions'!H17*'Vibrio Other Assumptions'!H18</f>
        <v>21313.158633111274</v>
      </c>
      <c r="I11" s="14">
        <f>I$7*'Vibrio Other Assumptions'!I17*'Vibrio Other Assumptions'!I18</f>
        <v>0</v>
      </c>
      <c r="J11" s="36"/>
    </row>
    <row r="12" spans="1:10" x14ac:dyDescent="0.3">
      <c r="A12" s="1"/>
      <c r="B12" t="s">
        <v>10</v>
      </c>
      <c r="E12" s="5"/>
      <c r="F12" s="5"/>
      <c r="G12" s="18">
        <f>G$7*'Vibrio Other Assumptions'!G20*'Vibrio Other Assumptions'!G21</f>
        <v>654091.99218234234</v>
      </c>
      <c r="H12" s="15">
        <f>H$7*'Vibrio Other Assumptions'!H20*'Vibrio Other Assumptions'!H21</f>
        <v>16338.917374753129</v>
      </c>
      <c r="I12" s="14">
        <f>I$7*'Vibrio Other Assumptions'!I20*'Vibrio Other Assumptions'!I21</f>
        <v>0</v>
      </c>
      <c r="J12" s="17"/>
    </row>
    <row r="13" spans="1:10" x14ac:dyDescent="0.3">
      <c r="A13" s="1"/>
      <c r="B13" t="s">
        <v>11</v>
      </c>
      <c r="E13" s="5"/>
      <c r="F13" s="5"/>
      <c r="G13" s="24">
        <v>0</v>
      </c>
      <c r="H13" s="23">
        <f>H$7*'Vibrio Other Assumptions'!H23*'Vibrio Other Assumptions'!H24</f>
        <v>1728315.0105472379</v>
      </c>
      <c r="I13" s="24">
        <v>0</v>
      </c>
      <c r="J13" s="17"/>
    </row>
    <row r="14" spans="1:10" x14ac:dyDescent="0.3">
      <c r="A14" s="1"/>
      <c r="B14" s="1" t="s">
        <v>29</v>
      </c>
      <c r="E14" s="5"/>
      <c r="F14" s="5"/>
      <c r="G14" s="18">
        <f>SUM(G10:G13)</f>
        <v>1473602.1034044835</v>
      </c>
      <c r="H14" s="14">
        <f t="shared" ref="H14:I14" si="0">SUM(H10:H13)</f>
        <v>1777768.1329270599</v>
      </c>
      <c r="I14" s="27">
        <f t="shared" si="0"/>
        <v>14275.459320916501</v>
      </c>
      <c r="J14" s="17"/>
    </row>
    <row r="15" spans="1:10" x14ac:dyDescent="0.3">
      <c r="A15" s="1"/>
      <c r="E15" s="5"/>
      <c r="F15" s="5"/>
      <c r="G15" s="18"/>
      <c r="H15" s="14"/>
      <c r="I15" s="18"/>
      <c r="J15" s="17"/>
    </row>
    <row r="16" spans="1:10" x14ac:dyDescent="0.3">
      <c r="A16" s="1" t="s">
        <v>17</v>
      </c>
      <c r="E16" s="5"/>
      <c r="F16" s="5"/>
      <c r="G16" s="6"/>
      <c r="H16" s="5"/>
      <c r="I16" s="32"/>
      <c r="J16" s="17">
        <f>J7*'Vibrio Other Assumptions'!M36</f>
        <v>164489783.6361497</v>
      </c>
    </row>
    <row r="17" spans="1:16" x14ac:dyDescent="0.3">
      <c r="A17" s="1"/>
      <c r="E17" s="9"/>
      <c r="F17" s="7"/>
      <c r="G17" s="6"/>
      <c r="H17" s="5"/>
      <c r="I17" s="40"/>
      <c r="J17" s="17"/>
    </row>
    <row r="18" spans="1:16" x14ac:dyDescent="0.3">
      <c r="A18" s="1" t="s">
        <v>48</v>
      </c>
      <c r="E18" s="25"/>
      <c r="F18" s="15">
        <f>F7*'Vibrio Other Assumptions'!F29*'Vibrio Other Assumptions'!F30*'Vibrio Other Assumptions'!F31</f>
        <v>1302482.8777822582</v>
      </c>
      <c r="G18" s="14">
        <f>G7*'Vibrio Other Assumptions'!G29*'Vibrio Other Assumptions'!G30*'Vibrio Other Assumptions'!G31</f>
        <v>648185.16165288305</v>
      </c>
      <c r="H18" s="15">
        <f>H7*'Vibrio Other Assumptions'!H29*'Vibrio Other Assumptions'!H30*'Vibrio Other Assumptions'!H31</f>
        <v>90119.04234805661</v>
      </c>
      <c r="I18" s="14">
        <f>I7*'Vibrio Other Assumptions'!I29*'Vibrio Other Assumptions'!I30*'Vibrio Other Assumptions'!I31</f>
        <v>50873.652938419051</v>
      </c>
      <c r="J18" s="17"/>
    </row>
    <row r="19" spans="1:16" x14ac:dyDescent="0.3">
      <c r="A19" s="1"/>
      <c r="E19" s="26"/>
      <c r="F19" s="23"/>
      <c r="G19" s="23"/>
      <c r="H19" s="42"/>
      <c r="I19" s="23"/>
      <c r="J19" s="9"/>
    </row>
    <row r="20" spans="1:16" x14ac:dyDescent="0.3">
      <c r="A20" s="69" t="s">
        <v>32</v>
      </c>
      <c r="E20" s="34"/>
      <c r="F20" s="35">
        <f>SUM(F14:F18)</f>
        <v>1302482.8777822582</v>
      </c>
      <c r="G20" s="35">
        <f t="shared" ref="G20:J20" si="1">SUM(G14:G18)</f>
        <v>2121787.2650573663</v>
      </c>
      <c r="H20" s="48">
        <f t="shared" si="1"/>
        <v>1867887.1752751165</v>
      </c>
      <c r="I20" s="35">
        <f t="shared" si="1"/>
        <v>65149.112259335554</v>
      </c>
      <c r="J20" s="37">
        <f t="shared" si="1"/>
        <v>164489783.6361497</v>
      </c>
    </row>
    <row r="21" spans="1:16" x14ac:dyDescent="0.3">
      <c r="A21" s="1"/>
      <c r="E21" s="25"/>
      <c r="F21" s="33"/>
      <c r="G21" s="33"/>
      <c r="H21" s="33"/>
      <c r="I21" s="14"/>
      <c r="J21" s="6"/>
    </row>
    <row r="22" spans="1:16" ht="15" thickBot="1" x14ac:dyDescent="0.35">
      <c r="A22" s="70" t="s">
        <v>49</v>
      </c>
      <c r="B22" s="39"/>
      <c r="C22" s="39"/>
      <c r="D22" s="39"/>
      <c r="E22" s="93">
        <f>SUM(F20:J20)</f>
        <v>169847090.06652379</v>
      </c>
      <c r="F22" s="45"/>
      <c r="G22" s="45"/>
      <c r="H22" s="45"/>
      <c r="I22" s="45"/>
      <c r="J22" s="46"/>
    </row>
    <row r="23" spans="1:16" ht="15" thickTop="1" x14ac:dyDescent="0.3">
      <c r="E23" s="3"/>
      <c r="F23" s="2"/>
      <c r="G23" s="2"/>
      <c r="H23" s="2"/>
      <c r="I23" s="2"/>
    </row>
    <row r="24" spans="1:16" x14ac:dyDescent="0.3">
      <c r="A24" t="s">
        <v>67</v>
      </c>
    </row>
    <row r="25" spans="1:16" x14ac:dyDescent="0.3">
      <c r="E25" s="3"/>
      <c r="F25" s="2"/>
      <c r="G25" s="2"/>
      <c r="H25" s="2"/>
      <c r="I25" s="2"/>
    </row>
    <row r="26" spans="1:16" ht="79.8" customHeight="1" x14ac:dyDescent="0.3">
      <c r="A26" s="137" t="s">
        <v>51</v>
      </c>
      <c r="B26" s="137"/>
      <c r="C26" s="137"/>
      <c r="D26" s="137"/>
      <c r="E26" s="137"/>
      <c r="F26" s="137"/>
      <c r="G26" s="137"/>
      <c r="H26" s="137"/>
      <c r="I26" s="137"/>
      <c r="J26" s="137"/>
      <c r="K26" s="52"/>
      <c r="L26" s="52"/>
      <c r="O26" s="51"/>
      <c r="P26" s="51"/>
    </row>
    <row r="27" spans="1:16" x14ac:dyDescent="0.3">
      <c r="A27" s="52" t="s">
        <v>60</v>
      </c>
      <c r="B27" s="52"/>
      <c r="C27" s="52"/>
      <c r="D27" s="52"/>
      <c r="E27" s="52"/>
      <c r="F27" s="52"/>
      <c r="G27" s="52"/>
      <c r="H27" s="52"/>
      <c r="I27" s="52"/>
      <c r="J27" s="52"/>
    </row>
    <row r="28" spans="1:16" ht="20.399999999999999" customHeight="1" x14ac:dyDescent="0.3">
      <c r="A28" s="52" t="s">
        <v>65</v>
      </c>
      <c r="B28" s="52"/>
      <c r="C28" s="52"/>
      <c r="D28" s="52"/>
      <c r="E28" s="52"/>
      <c r="F28" s="52"/>
      <c r="G28" s="52"/>
      <c r="H28" s="52"/>
      <c r="I28" s="52"/>
      <c r="J28" s="52"/>
      <c r="K28" s="52"/>
      <c r="L28" s="52"/>
    </row>
    <row r="29" spans="1:16" x14ac:dyDescent="0.3">
      <c r="A29" s="53"/>
      <c r="B29" s="53"/>
      <c r="C29" s="53"/>
      <c r="D29" s="53"/>
      <c r="E29" s="53"/>
      <c r="F29" s="53"/>
      <c r="G29" s="53"/>
      <c r="H29" s="53"/>
      <c r="I29" s="53"/>
      <c r="J29" s="53"/>
    </row>
    <row r="30" spans="1:16" x14ac:dyDescent="0.3">
      <c r="A30" s="132" t="s">
        <v>36</v>
      </c>
      <c r="B30" s="132"/>
      <c r="C30" s="132"/>
      <c r="D30" s="132"/>
      <c r="E30" s="132"/>
      <c r="F30" s="132"/>
      <c r="G30" s="132"/>
      <c r="H30" s="132"/>
      <c r="I30" s="132"/>
      <c r="J30" s="132"/>
    </row>
    <row r="31" spans="1:16" ht="36.75" customHeight="1" x14ac:dyDescent="0.3">
      <c r="A31" s="51"/>
      <c r="B31" s="51"/>
      <c r="C31" s="133" t="s">
        <v>34</v>
      </c>
      <c r="D31" s="133"/>
      <c r="E31" s="133"/>
      <c r="F31" s="133"/>
      <c r="G31" s="133"/>
      <c r="H31" s="133"/>
      <c r="I31" s="133"/>
      <c r="J31" s="133"/>
    </row>
    <row r="32" spans="1:16" ht="46.5" customHeight="1" x14ac:dyDescent="0.3">
      <c r="C32" s="133" t="s">
        <v>35</v>
      </c>
      <c r="D32" s="133"/>
      <c r="E32" s="133"/>
      <c r="F32" s="133"/>
      <c r="G32" s="133"/>
      <c r="H32" s="133"/>
      <c r="I32" s="133"/>
      <c r="J32" s="133"/>
    </row>
  </sheetData>
  <mergeCells count="6">
    <mergeCell ref="C31:J31"/>
    <mergeCell ref="C32:J32"/>
    <mergeCell ref="F4:G4"/>
    <mergeCell ref="H4:I4"/>
    <mergeCell ref="A30:J30"/>
    <mergeCell ref="A26:J2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5"/>
  <sheetViews>
    <sheetView workbookViewId="0"/>
  </sheetViews>
  <sheetFormatPr defaultRowHeight="14.4" x14ac:dyDescent="0.3"/>
  <cols>
    <col min="1" max="1" width="4" style="52" customWidth="1"/>
    <col min="2" max="2" width="4.109375" style="52" customWidth="1"/>
    <col min="3" max="3" width="8.88671875" style="52"/>
    <col min="4" max="4" width="23.6640625" style="52" customWidth="1"/>
    <col min="5" max="8" width="13.109375" style="52" customWidth="1"/>
    <col min="9" max="9" width="14" style="52" customWidth="1"/>
    <col min="10" max="10" width="14.6640625" style="52" customWidth="1"/>
    <col min="11" max="11" width="14.5546875" style="52" customWidth="1"/>
    <col min="12" max="12" width="16.109375" style="52" customWidth="1"/>
    <col min="13" max="13" width="14.109375" style="52" customWidth="1"/>
    <col min="14" max="14" width="5.6640625" style="52" customWidth="1"/>
    <col min="15" max="16384" width="8.88671875" style="52"/>
  </cols>
  <sheetData>
    <row r="1" spans="1:13" x14ac:dyDescent="0.3">
      <c r="A1" s="59" t="s">
        <v>44</v>
      </c>
      <c r="J1" s="53"/>
      <c r="K1" s="53"/>
      <c r="L1" s="53"/>
    </row>
    <row r="2" spans="1:13" x14ac:dyDescent="0.3">
      <c r="A2" s="59"/>
      <c r="E2" s="1" t="s">
        <v>66</v>
      </c>
      <c r="F2" s="1"/>
      <c r="G2" s="1"/>
      <c r="H2" s="1"/>
      <c r="I2" s="1"/>
      <c r="J2" s="69"/>
      <c r="K2" s="69"/>
      <c r="L2" s="69"/>
      <c r="M2" s="1"/>
    </row>
    <row r="3" spans="1:13" x14ac:dyDescent="0.3">
      <c r="A3" s="1"/>
      <c r="E3" s="1"/>
      <c r="F3" s="1"/>
      <c r="G3" s="1"/>
      <c r="H3" s="1"/>
      <c r="I3" s="1"/>
      <c r="J3" s="69"/>
      <c r="K3" s="69"/>
      <c r="L3" s="69"/>
      <c r="M3" s="1"/>
    </row>
    <row r="4" spans="1:13" x14ac:dyDescent="0.3">
      <c r="A4" s="78"/>
      <c r="B4" s="95"/>
      <c r="C4" s="95"/>
      <c r="D4" s="96"/>
      <c r="E4" s="61" t="s">
        <v>58</v>
      </c>
      <c r="F4" s="80" t="s">
        <v>26</v>
      </c>
      <c r="G4" s="81"/>
      <c r="H4" s="134" t="s">
        <v>25</v>
      </c>
      <c r="I4" s="136"/>
      <c r="J4" s="136"/>
      <c r="K4" s="136"/>
      <c r="L4" s="135"/>
      <c r="M4" s="82" t="s">
        <v>27</v>
      </c>
    </row>
    <row r="5" spans="1:13" ht="69.599999999999994" x14ac:dyDescent="0.3">
      <c r="A5" s="1"/>
      <c r="E5" s="97"/>
      <c r="F5" s="83" t="s">
        <v>40</v>
      </c>
      <c r="G5" s="84" t="s">
        <v>39</v>
      </c>
      <c r="H5" s="85" t="s">
        <v>22</v>
      </c>
      <c r="I5" s="85" t="s">
        <v>31</v>
      </c>
      <c r="J5" s="98" t="s">
        <v>0</v>
      </c>
      <c r="K5" s="98" t="s">
        <v>1</v>
      </c>
      <c r="L5" s="99" t="s">
        <v>2</v>
      </c>
      <c r="M5" s="86" t="s">
        <v>21</v>
      </c>
    </row>
    <row r="6" spans="1:13" x14ac:dyDescent="0.3">
      <c r="A6" s="68"/>
      <c r="B6" s="100"/>
      <c r="C6" s="100"/>
      <c r="D6" s="100"/>
      <c r="E6" s="101"/>
      <c r="F6" s="102"/>
      <c r="G6" s="95"/>
      <c r="H6" s="101"/>
      <c r="I6" s="95"/>
      <c r="J6" s="95"/>
      <c r="K6" s="95"/>
      <c r="L6" s="96"/>
      <c r="M6" s="96"/>
    </row>
    <row r="7" spans="1:13" x14ac:dyDescent="0.3">
      <c r="A7" s="59" t="s">
        <v>3</v>
      </c>
      <c r="E7" s="101"/>
      <c r="F7" s="101"/>
      <c r="G7" s="95"/>
      <c r="H7" s="101"/>
      <c r="I7" s="95"/>
      <c r="J7" s="95"/>
      <c r="K7" s="95"/>
      <c r="L7" s="96"/>
      <c r="M7" s="96"/>
    </row>
    <row r="8" spans="1:13" x14ac:dyDescent="0.3">
      <c r="A8" s="1"/>
      <c r="C8" s="52" t="s">
        <v>4</v>
      </c>
      <c r="E8" s="103">
        <v>10848</v>
      </c>
      <c r="F8" s="103">
        <v>9441.0000000000018</v>
      </c>
      <c r="G8" s="104">
        <v>1356</v>
      </c>
      <c r="H8" s="103">
        <v>51</v>
      </c>
      <c r="I8" s="104">
        <v>48</v>
      </c>
      <c r="J8" s="104">
        <v>0</v>
      </c>
      <c r="K8" s="104">
        <v>0</v>
      </c>
      <c r="L8" s="105">
        <v>0</v>
      </c>
      <c r="M8" s="105">
        <v>3</v>
      </c>
    </row>
    <row r="9" spans="1:13" x14ac:dyDescent="0.3">
      <c r="A9" s="1"/>
      <c r="C9" s="52" t="s">
        <v>5</v>
      </c>
      <c r="E9" s="103">
        <v>17564</v>
      </c>
      <c r="F9" s="103">
        <v>15285.5</v>
      </c>
      <c r="G9" s="104">
        <v>2195.5</v>
      </c>
      <c r="H9" s="103">
        <v>83</v>
      </c>
      <c r="I9" s="104">
        <v>75</v>
      </c>
      <c r="J9" s="104">
        <v>0</v>
      </c>
      <c r="K9" s="104">
        <v>0</v>
      </c>
      <c r="L9" s="105">
        <v>0</v>
      </c>
      <c r="M9" s="105">
        <v>8</v>
      </c>
    </row>
    <row r="10" spans="1:13" x14ac:dyDescent="0.3">
      <c r="A10" s="1"/>
      <c r="C10" s="52" t="s">
        <v>6</v>
      </c>
      <c r="E10" s="103">
        <v>26475</v>
      </c>
      <c r="F10" s="103">
        <v>23041.625</v>
      </c>
      <c r="G10" s="104">
        <v>3309.375</v>
      </c>
      <c r="H10" s="103">
        <v>124</v>
      </c>
      <c r="I10" s="104">
        <v>105</v>
      </c>
      <c r="J10" s="104">
        <v>0</v>
      </c>
      <c r="K10" s="104">
        <v>0</v>
      </c>
      <c r="L10" s="105">
        <v>0</v>
      </c>
      <c r="M10" s="105">
        <v>19.000000000000004</v>
      </c>
    </row>
    <row r="11" spans="1:13" x14ac:dyDescent="0.3">
      <c r="A11" s="79"/>
      <c r="B11" s="95"/>
      <c r="C11" s="95"/>
      <c r="D11" s="95"/>
      <c r="E11" s="101"/>
      <c r="F11" s="101"/>
      <c r="G11" s="95"/>
      <c r="H11" s="101"/>
      <c r="I11" s="95"/>
      <c r="J11" s="95"/>
      <c r="K11" s="95"/>
      <c r="L11" s="96"/>
      <c r="M11" s="96"/>
    </row>
    <row r="12" spans="1:13" x14ac:dyDescent="0.3">
      <c r="A12" s="106" t="s">
        <v>7</v>
      </c>
      <c r="B12" s="100"/>
      <c r="C12" s="100"/>
      <c r="D12" s="100"/>
      <c r="E12" s="102"/>
      <c r="F12" s="102"/>
      <c r="G12" s="100"/>
      <c r="H12" s="102"/>
      <c r="I12" s="100"/>
      <c r="J12" s="100"/>
      <c r="K12" s="100"/>
      <c r="L12" s="107"/>
      <c r="M12" s="107"/>
    </row>
    <row r="13" spans="1:13" x14ac:dyDescent="0.3">
      <c r="A13" s="59"/>
      <c r="B13" s="52" t="s">
        <v>47</v>
      </c>
      <c r="E13" s="101"/>
      <c r="F13" s="101"/>
      <c r="G13" s="95"/>
      <c r="H13" s="101"/>
      <c r="I13" s="95"/>
      <c r="J13" s="95"/>
      <c r="K13" s="95"/>
      <c r="L13" s="96"/>
      <c r="M13" s="96"/>
    </row>
    <row r="14" spans="1:13" x14ac:dyDescent="0.3">
      <c r="A14" s="59"/>
      <c r="C14" s="52" t="s">
        <v>8</v>
      </c>
      <c r="E14" s="101"/>
      <c r="F14" s="101"/>
      <c r="G14" s="95">
        <v>1.4</v>
      </c>
      <c r="H14" s="101">
        <v>0.7</v>
      </c>
      <c r="I14" s="95">
        <v>1</v>
      </c>
      <c r="J14" s="95">
        <v>0.7</v>
      </c>
      <c r="K14" s="95">
        <v>0</v>
      </c>
      <c r="L14" s="95">
        <v>1</v>
      </c>
      <c r="M14" s="108"/>
    </row>
    <row r="15" spans="1:13" x14ac:dyDescent="0.3">
      <c r="A15" s="1"/>
      <c r="C15" s="52" t="s">
        <v>9</v>
      </c>
      <c r="E15" s="101"/>
      <c r="F15" s="101"/>
      <c r="G15" s="109">
        <v>135.95675543730002</v>
      </c>
      <c r="H15" s="110">
        <v>135.95675543730002</v>
      </c>
      <c r="I15" s="109">
        <v>135.95675543730002</v>
      </c>
      <c r="J15" s="109">
        <v>135.95675543730002</v>
      </c>
      <c r="K15" s="109">
        <v>135.95675543730002</v>
      </c>
      <c r="L15" s="109">
        <v>135.95675543730002</v>
      </c>
      <c r="M15" s="108"/>
    </row>
    <row r="16" spans="1:13" x14ac:dyDescent="0.3">
      <c r="A16" s="1"/>
      <c r="B16" s="52" t="s">
        <v>28</v>
      </c>
      <c r="E16" s="111"/>
      <c r="F16" s="101"/>
      <c r="G16" s="95"/>
      <c r="H16" s="101"/>
      <c r="I16" s="95"/>
      <c r="J16" s="95"/>
      <c r="K16" s="95"/>
      <c r="L16" s="96"/>
      <c r="M16" s="96"/>
    </row>
    <row r="17" spans="1:13" x14ac:dyDescent="0.3">
      <c r="A17" s="1"/>
      <c r="C17" s="52" t="s">
        <v>8</v>
      </c>
      <c r="E17" s="111"/>
      <c r="F17" s="101"/>
      <c r="G17" s="112">
        <v>0.1</v>
      </c>
      <c r="H17" s="113">
        <v>0.3</v>
      </c>
      <c r="I17" s="112">
        <v>0</v>
      </c>
      <c r="J17" s="112">
        <v>0.3</v>
      </c>
      <c r="K17" s="112">
        <v>0</v>
      </c>
      <c r="L17" s="114">
        <v>0</v>
      </c>
      <c r="M17" s="115"/>
    </row>
    <row r="18" spans="1:13" x14ac:dyDescent="0.3">
      <c r="A18" s="1"/>
      <c r="C18" s="52" t="s">
        <v>9</v>
      </c>
      <c r="E18" s="101"/>
      <c r="F18" s="101"/>
      <c r="G18" s="109">
        <v>572.93437185783</v>
      </c>
      <c r="H18" s="110">
        <v>572.93437185783</v>
      </c>
      <c r="I18" s="109">
        <v>572.93437185783</v>
      </c>
      <c r="J18" s="109">
        <v>498.99825747329999</v>
      </c>
      <c r="K18" s="109">
        <v>498.99825747329999</v>
      </c>
      <c r="L18" s="116">
        <v>572.93437185783</v>
      </c>
      <c r="M18" s="96"/>
    </row>
    <row r="19" spans="1:13" x14ac:dyDescent="0.3">
      <c r="A19" s="1"/>
      <c r="B19" s="52" t="s">
        <v>10</v>
      </c>
      <c r="E19" s="111"/>
      <c r="F19" s="101"/>
      <c r="G19" s="95"/>
      <c r="H19" s="101"/>
      <c r="I19" s="95"/>
      <c r="J19" s="95"/>
      <c r="K19" s="95"/>
      <c r="L19" s="96"/>
      <c r="M19" s="96"/>
    </row>
    <row r="20" spans="1:13" x14ac:dyDescent="0.3">
      <c r="A20" s="1"/>
      <c r="C20" s="52" t="s">
        <v>8</v>
      </c>
      <c r="E20" s="111"/>
      <c r="F20" s="117"/>
      <c r="G20" s="112">
        <v>0.3</v>
      </c>
      <c r="H20" s="113">
        <v>0.2</v>
      </c>
      <c r="I20" s="112">
        <v>0</v>
      </c>
      <c r="J20" s="112">
        <v>0.2</v>
      </c>
      <c r="K20" s="112">
        <v>0</v>
      </c>
      <c r="L20" s="114">
        <v>0</v>
      </c>
      <c r="M20" s="115"/>
    </row>
    <row r="21" spans="1:13" x14ac:dyDescent="0.3">
      <c r="A21" s="1"/>
      <c r="C21" s="52" t="s">
        <v>9</v>
      </c>
      <c r="E21" s="101"/>
      <c r="F21" s="101"/>
      <c r="G21" s="109">
        <v>658.82731349811002</v>
      </c>
      <c r="H21" s="110">
        <v>658.82731349811002</v>
      </c>
      <c r="I21" s="109">
        <v>658.82731349811002</v>
      </c>
      <c r="J21" s="109">
        <v>573.81733756287008</v>
      </c>
      <c r="K21" s="109">
        <v>573.81733756287008</v>
      </c>
      <c r="L21" s="116">
        <v>658.82731349811002</v>
      </c>
      <c r="M21" s="96"/>
    </row>
    <row r="22" spans="1:13" x14ac:dyDescent="0.3">
      <c r="A22" s="1"/>
      <c r="B22" s="52" t="s">
        <v>11</v>
      </c>
      <c r="E22" s="111"/>
      <c r="F22" s="101"/>
      <c r="G22" s="118"/>
      <c r="H22" s="119"/>
      <c r="I22" s="118"/>
      <c r="J22" s="118"/>
      <c r="K22" s="118"/>
      <c r="L22" s="120"/>
      <c r="M22" s="96"/>
    </row>
    <row r="23" spans="1:13" x14ac:dyDescent="0.3">
      <c r="A23" s="1"/>
      <c r="C23" s="52" t="s">
        <v>12</v>
      </c>
      <c r="E23" s="111"/>
      <c r="F23" s="101"/>
      <c r="G23" s="112">
        <v>0</v>
      </c>
      <c r="H23" s="113">
        <v>1</v>
      </c>
      <c r="I23" s="112">
        <v>0</v>
      </c>
      <c r="J23" s="112">
        <v>1</v>
      </c>
      <c r="K23" s="112">
        <v>1</v>
      </c>
      <c r="L23" s="114">
        <v>0</v>
      </c>
      <c r="M23" s="115"/>
    </row>
    <row r="24" spans="1:13" x14ac:dyDescent="0.3">
      <c r="A24" s="1"/>
      <c r="C24" s="52" t="s">
        <v>13</v>
      </c>
      <c r="E24" s="101"/>
      <c r="F24" s="101"/>
      <c r="G24" s="109">
        <v>0</v>
      </c>
      <c r="H24" s="110">
        <v>13938.024278606757</v>
      </c>
      <c r="I24" s="109">
        <v>0</v>
      </c>
      <c r="J24" s="109">
        <v>98277.29100664187</v>
      </c>
      <c r="K24" s="109">
        <v>0</v>
      </c>
      <c r="L24" s="116">
        <v>0</v>
      </c>
      <c r="M24" s="96"/>
    </row>
    <row r="25" spans="1:13" x14ac:dyDescent="0.3">
      <c r="A25" s="1"/>
      <c r="E25" s="111"/>
      <c r="F25" s="101"/>
      <c r="G25" s="118"/>
      <c r="H25" s="119"/>
      <c r="I25" s="118"/>
      <c r="J25" s="118"/>
      <c r="K25" s="118"/>
      <c r="L25" s="120"/>
      <c r="M25" s="96"/>
    </row>
    <row r="26" spans="1:13" x14ac:dyDescent="0.3">
      <c r="A26" s="1"/>
      <c r="B26" s="1" t="s">
        <v>57</v>
      </c>
      <c r="E26" s="111"/>
      <c r="F26" s="101"/>
      <c r="G26" s="118">
        <f>(G14*G15+G17*G18+G20*G21+G23*G24)*1.275864102</f>
        <v>568.11815655991609</v>
      </c>
      <c r="H26" s="119">
        <f>(H14*H15+H17*H18+H20*H21+H23*H24)*1.275864102</f>
        <v>18291.859213558062</v>
      </c>
      <c r="I26" s="118">
        <f>(I14*I15+I17*I18+I20*I21+I23*I24)*1.275864102</f>
        <v>173.46234368684438</v>
      </c>
      <c r="J26" s="118">
        <f>(J14*J15+J17*J18+J20*J21+J23*J24)*1.275864102</f>
        <v>125847.31005528414</v>
      </c>
      <c r="K26" s="118">
        <f>(K14*K15+K17*K18+K20*K21+K23*K24)*1.275864102</f>
        <v>0</v>
      </c>
      <c r="L26" s="120">
        <v>0</v>
      </c>
      <c r="M26" s="115"/>
    </row>
    <row r="27" spans="1:13" x14ac:dyDescent="0.3">
      <c r="A27" s="1"/>
      <c r="E27" s="111"/>
      <c r="F27" s="101"/>
      <c r="G27" s="95"/>
      <c r="H27" s="101"/>
      <c r="I27" s="95"/>
      <c r="J27" s="95"/>
      <c r="K27" s="95"/>
      <c r="L27" s="96"/>
      <c r="M27" s="96"/>
    </row>
    <row r="28" spans="1:13" x14ac:dyDescent="0.3">
      <c r="A28" s="68" t="s">
        <v>59</v>
      </c>
      <c r="B28" s="100"/>
      <c r="C28" s="100"/>
      <c r="D28" s="100"/>
      <c r="E28" s="121"/>
      <c r="F28" s="102"/>
      <c r="G28" s="122"/>
      <c r="H28" s="123"/>
      <c r="I28" s="122"/>
      <c r="J28" s="122"/>
      <c r="K28" s="122"/>
      <c r="L28" s="124"/>
      <c r="M28" s="124"/>
    </row>
    <row r="29" spans="1:13" x14ac:dyDescent="0.3">
      <c r="A29" s="1"/>
      <c r="C29" s="52" t="s">
        <v>14</v>
      </c>
      <c r="E29" s="101"/>
      <c r="F29" s="113">
        <v>0.44459599999999999</v>
      </c>
      <c r="G29" s="112">
        <v>0.458895</v>
      </c>
      <c r="H29" s="113">
        <v>0.43029200000000001</v>
      </c>
      <c r="I29" s="112">
        <v>0.43029200000000001</v>
      </c>
      <c r="J29" s="112">
        <v>0.43029200000000001</v>
      </c>
      <c r="K29" s="112">
        <v>0.43029200000000001</v>
      </c>
      <c r="L29" s="114">
        <v>0.43029200000000001</v>
      </c>
      <c r="M29" s="96"/>
    </row>
    <row r="30" spans="1:13" x14ac:dyDescent="0.3">
      <c r="A30" s="1"/>
      <c r="C30" s="52" t="s">
        <v>15</v>
      </c>
      <c r="E30" s="101"/>
      <c r="F30" s="113">
        <v>0.5</v>
      </c>
      <c r="G30" s="112">
        <v>1.6666666666666667</v>
      </c>
      <c r="H30" s="113">
        <v>6.4285714285714288</v>
      </c>
      <c r="I30" s="112">
        <v>4.2857142857142856</v>
      </c>
      <c r="J30" s="112">
        <v>5</v>
      </c>
      <c r="K30" s="112">
        <v>5</v>
      </c>
      <c r="L30" s="114">
        <v>30</v>
      </c>
      <c r="M30" s="96"/>
    </row>
    <row r="31" spans="1:13" x14ac:dyDescent="0.3">
      <c r="A31" s="1"/>
      <c r="C31" s="52" t="s">
        <v>16</v>
      </c>
      <c r="E31" s="101"/>
      <c r="F31" s="110">
        <v>254.28653453716606</v>
      </c>
      <c r="G31" s="109">
        <v>256.08906100113268</v>
      </c>
      <c r="H31" s="110">
        <v>262.73452001286489</v>
      </c>
      <c r="I31" s="109">
        <v>262.73452001286489</v>
      </c>
      <c r="J31" s="109">
        <v>262.73452001286489</v>
      </c>
      <c r="K31" s="109">
        <v>262.73452001286489</v>
      </c>
      <c r="L31" s="116">
        <v>257.7033718503879</v>
      </c>
      <c r="M31" s="96"/>
    </row>
    <row r="32" spans="1:13" x14ac:dyDescent="0.3">
      <c r="A32" s="1"/>
      <c r="E32" s="101"/>
      <c r="F32" s="119"/>
      <c r="G32" s="118"/>
      <c r="H32" s="119"/>
      <c r="I32" s="118"/>
      <c r="J32" s="118"/>
      <c r="K32" s="118"/>
      <c r="L32" s="120"/>
      <c r="M32" s="96"/>
    </row>
    <row r="33" spans="1:14" x14ac:dyDescent="0.3">
      <c r="A33" s="1"/>
      <c r="E33" s="101"/>
      <c r="F33" s="117"/>
      <c r="G33" s="125"/>
      <c r="H33" s="117"/>
      <c r="I33" s="125"/>
      <c r="J33" s="125"/>
      <c r="K33" s="125"/>
      <c r="L33" s="115"/>
      <c r="M33" s="115"/>
    </row>
    <row r="34" spans="1:14" x14ac:dyDescent="0.3">
      <c r="A34" s="68" t="s">
        <v>17</v>
      </c>
      <c r="B34" s="100"/>
      <c r="C34" s="100"/>
      <c r="D34" s="100"/>
      <c r="E34" s="102"/>
      <c r="F34" s="102"/>
      <c r="G34" s="100"/>
      <c r="H34" s="102"/>
      <c r="I34" s="100"/>
      <c r="J34" s="100"/>
      <c r="K34" s="100"/>
      <c r="L34" s="107"/>
      <c r="M34" s="107"/>
    </row>
    <row r="35" spans="1:14" x14ac:dyDescent="0.3">
      <c r="A35" s="1"/>
      <c r="C35" s="52" t="s">
        <v>18</v>
      </c>
      <c r="E35" s="101"/>
      <c r="F35" s="117"/>
      <c r="G35" s="125"/>
      <c r="H35" s="117"/>
      <c r="I35" s="125"/>
      <c r="J35" s="125"/>
      <c r="K35" s="125"/>
      <c r="L35" s="115"/>
      <c r="M35" s="120">
        <v>1574064.9151784659</v>
      </c>
    </row>
    <row r="36" spans="1:14" x14ac:dyDescent="0.3">
      <c r="A36" s="1"/>
      <c r="C36" s="52" t="s">
        <v>19</v>
      </c>
      <c r="E36" s="101"/>
      <c r="F36" s="101"/>
      <c r="G36" s="95"/>
      <c r="H36" s="101"/>
      <c r="I36" s="95"/>
      <c r="J36" s="95"/>
      <c r="K36" s="95"/>
      <c r="L36" s="96"/>
      <c r="M36" s="120">
        <v>8657357.0334815625</v>
      </c>
    </row>
    <row r="37" spans="1:14" ht="15" thickBot="1" x14ac:dyDescent="0.35">
      <c r="A37" s="70"/>
      <c r="B37" s="126"/>
      <c r="C37" s="126" t="s">
        <v>20</v>
      </c>
      <c r="D37" s="126"/>
      <c r="E37" s="127"/>
      <c r="F37" s="127"/>
      <c r="G37" s="126"/>
      <c r="H37" s="127"/>
      <c r="I37" s="126"/>
      <c r="J37" s="126"/>
      <c r="K37" s="126"/>
      <c r="L37" s="128"/>
      <c r="M37" s="129">
        <v>15740649.151784657</v>
      </c>
    </row>
    <row r="38" spans="1:14" ht="15" thickTop="1" x14ac:dyDescent="0.3">
      <c r="D38" s="130"/>
      <c r="E38" s="131"/>
      <c r="F38" s="130"/>
      <c r="G38" s="95"/>
      <c r="H38" s="130"/>
      <c r="I38" s="95"/>
      <c r="J38" s="95"/>
      <c r="K38" s="95"/>
      <c r="L38" s="95"/>
      <c r="M38" s="130"/>
      <c r="N38" s="95"/>
    </row>
    <row r="39" spans="1:14" x14ac:dyDescent="0.3">
      <c r="A39" s="52" t="s">
        <v>68</v>
      </c>
    </row>
    <row r="40" spans="1:14" ht="45" customHeight="1" x14ac:dyDescent="0.3">
      <c r="A40" s="138" t="s">
        <v>52</v>
      </c>
      <c r="B40" s="138"/>
      <c r="C40" s="138"/>
      <c r="D40" s="138"/>
      <c r="E40" s="138"/>
      <c r="F40" s="138"/>
      <c r="G40" s="138"/>
      <c r="H40" s="138"/>
      <c r="I40" s="138"/>
      <c r="J40" s="138"/>
      <c r="K40" s="138"/>
      <c r="L40" s="138"/>
    </row>
    <row r="41" spans="1:14" ht="17.399999999999999" customHeight="1" x14ac:dyDescent="0.3">
      <c r="A41" s="52" t="s">
        <v>65</v>
      </c>
    </row>
    <row r="42" spans="1:14" x14ac:dyDescent="0.3">
      <c r="A42" s="53"/>
      <c r="B42" s="53"/>
      <c r="C42" s="53"/>
      <c r="D42" s="53"/>
      <c r="E42" s="53"/>
      <c r="F42" s="53"/>
      <c r="G42" s="53"/>
      <c r="H42" s="53"/>
      <c r="I42" s="53"/>
      <c r="J42" s="53"/>
      <c r="K42" s="95"/>
      <c r="L42" s="131"/>
      <c r="M42" s="131"/>
      <c r="N42" s="95"/>
    </row>
    <row r="43" spans="1:14" ht="15" customHeight="1" x14ac:dyDescent="0.3">
      <c r="A43" s="133" t="s">
        <v>36</v>
      </c>
      <c r="B43" s="133"/>
      <c r="C43" s="133"/>
      <c r="D43" s="133"/>
      <c r="E43" s="133"/>
      <c r="F43" s="133"/>
      <c r="G43" s="133"/>
      <c r="H43" s="133"/>
      <c r="I43" s="133"/>
      <c r="J43" s="133"/>
      <c r="K43" s="95"/>
      <c r="L43" s="95"/>
      <c r="M43" s="95"/>
      <c r="N43" s="95"/>
    </row>
    <row r="44" spans="1:14" ht="43.5" customHeight="1" x14ac:dyDescent="0.3">
      <c r="A44" s="53"/>
      <c r="B44" s="53"/>
      <c r="C44" s="133" t="s">
        <v>69</v>
      </c>
      <c r="D44" s="133"/>
      <c r="E44" s="133"/>
      <c r="F44" s="133"/>
      <c r="G44" s="133"/>
      <c r="H44" s="133"/>
      <c r="I44" s="133"/>
      <c r="J44" s="133"/>
    </row>
    <row r="45" spans="1:14" ht="48.75" customHeight="1" x14ac:dyDescent="0.3">
      <c r="C45" s="133" t="s">
        <v>70</v>
      </c>
      <c r="D45" s="133"/>
      <c r="E45" s="133"/>
      <c r="F45" s="133"/>
      <c r="G45" s="133"/>
      <c r="H45" s="133"/>
      <c r="I45" s="133"/>
      <c r="J45" s="133"/>
    </row>
  </sheetData>
  <mergeCells count="5">
    <mergeCell ref="H4:L4"/>
    <mergeCell ref="A43:J43"/>
    <mergeCell ref="C44:J44"/>
    <mergeCell ref="C45:J45"/>
    <mergeCell ref="A40:L40"/>
  </mergeCells>
  <pageMargins left="0.7" right="0.7" top="0.75" bottom="0.75" header="0.3" footer="0.3"/>
  <pageSetup scale="54"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vt:lpstr>
      <vt:lpstr>Vibrio other mean COI</vt:lpstr>
      <vt:lpstr>low</vt:lpstr>
      <vt:lpstr>high</vt:lpstr>
      <vt:lpstr>Vibrio Other Assumptions</vt:lpstr>
      <vt:lpstr>'Vibrio Other Assumptions'!Print_Area</vt:lpstr>
      <vt:lpstr>'Vibrio other mean COI'!Print_Area</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for Vibrio all species other</dc:title>
  <dc:subject>agricultural economics</dc:subject>
  <dc:creator>Sandra Hoffmann</dc:creator>
  <cp:keywords>Vibrio all species other, foodborne illness, foodborne illnesses, cost estimates, disease outcomes, foodborne infections, outpatient expenditures, inpatient expenditures, medical care, medical costs, lost wages</cp:keywords>
  <cp:lastModifiedBy>Martin, Anikka - REE-ERS, Kansas City, MO</cp:lastModifiedBy>
  <cp:lastPrinted>2014-07-21T18:56:02Z</cp:lastPrinted>
  <dcterms:created xsi:type="dcterms:W3CDTF">2014-04-15T18:30:45Z</dcterms:created>
  <dcterms:modified xsi:type="dcterms:W3CDTF">2021-02-08T19:58:06Z</dcterms:modified>
</cp:coreProperties>
</file>