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945" windowWidth="14730" windowHeight="9345" activeTab="1"/>
  </bookViews>
  <sheets>
    <sheet name="Read Me" sheetId="10" r:id="rId1"/>
    <sheet name="Shigella mean COI" sheetId="7" r:id="rId2"/>
    <sheet name="low" sheetId="8" r:id="rId3"/>
    <sheet name="high" sheetId="9" r:id="rId4"/>
    <sheet name="per case assumptions" sheetId="6" r:id="rId5"/>
  </sheets>
  <calcPr calcId="145621"/>
</workbook>
</file>

<file path=xl/calcChain.xml><?xml version="1.0" encoding="utf-8"?>
<calcChain xmlns="http://schemas.openxmlformats.org/spreadsheetml/2006/main">
  <c r="J16" i="8" l="1"/>
  <c r="J16" i="9"/>
  <c r="I42" i="6" l="1"/>
  <c r="H42" i="6"/>
  <c r="G42" i="6"/>
  <c r="F42" i="6"/>
  <c r="F18" i="9" l="1"/>
  <c r="I18" i="9" l="1"/>
  <c r="I13" i="9"/>
  <c r="I12" i="9"/>
  <c r="I11" i="9"/>
  <c r="I10" i="9"/>
  <c r="H18" i="9"/>
  <c r="H13" i="9"/>
  <c r="H12" i="9"/>
  <c r="H11" i="9"/>
  <c r="H10" i="9"/>
  <c r="G18" i="9"/>
  <c r="G13" i="9"/>
  <c r="G12" i="9"/>
  <c r="G11" i="9"/>
  <c r="G10" i="9"/>
  <c r="J16" i="7" l="1"/>
  <c r="G36" i="6" l="1"/>
  <c r="H36" i="6"/>
  <c r="I36" i="6"/>
  <c r="F36" i="6"/>
  <c r="J20" i="9" l="1"/>
  <c r="J20" i="7"/>
  <c r="F20" i="9" l="1"/>
  <c r="G14" i="9"/>
  <c r="I18" i="8"/>
  <c r="H18" i="8"/>
  <c r="G18" i="8"/>
  <c r="F18" i="8"/>
  <c r="F20" i="8" s="1"/>
  <c r="I13" i="8"/>
  <c r="H13" i="8"/>
  <c r="G13" i="8"/>
  <c r="I12" i="8"/>
  <c r="H12" i="8"/>
  <c r="G12" i="8"/>
  <c r="I11" i="8"/>
  <c r="H11" i="8"/>
  <c r="G11" i="8"/>
  <c r="I10" i="8"/>
  <c r="H10" i="8"/>
  <c r="G10" i="8"/>
  <c r="E6" i="8"/>
  <c r="G14" i="8" l="1"/>
  <c r="G20" i="8" s="1"/>
  <c r="H14" i="8"/>
  <c r="H20" i="8" s="1"/>
  <c r="I14" i="9"/>
  <c r="I20" i="9" s="1"/>
  <c r="J20" i="8"/>
  <c r="H14" i="9"/>
  <c r="H20" i="9" s="1"/>
  <c r="I14" i="8"/>
  <c r="I20" i="8" s="1"/>
  <c r="G20" i="9"/>
  <c r="E22" i="8" l="1"/>
  <c r="E22" i="9"/>
  <c r="G18" i="7"/>
  <c r="H18" i="7"/>
  <c r="I18" i="7"/>
  <c r="F18" i="7"/>
  <c r="F20" i="7" s="1"/>
  <c r="E6" i="7" l="1"/>
  <c r="G29" i="6"/>
  <c r="H29" i="6"/>
  <c r="I29" i="6"/>
  <c r="J29" i="6"/>
  <c r="H10" i="7" l="1"/>
  <c r="I10" i="7"/>
  <c r="H11" i="7"/>
  <c r="I11" i="7"/>
  <c r="H12" i="7"/>
  <c r="I12" i="7"/>
  <c r="H13" i="7"/>
  <c r="I13" i="7"/>
  <c r="G13" i="7"/>
  <c r="G12" i="7"/>
  <c r="G11" i="7"/>
  <c r="G10" i="7"/>
  <c r="H14" i="7" l="1"/>
  <c r="H20" i="7" s="1"/>
  <c r="G14" i="7"/>
  <c r="G20" i="7" s="1"/>
  <c r="I14" i="7"/>
  <c r="I20" i="7" s="1"/>
  <c r="E22" i="7" l="1"/>
</calcChain>
</file>

<file path=xl/sharedStrings.xml><?xml version="1.0" encoding="utf-8"?>
<sst xmlns="http://schemas.openxmlformats.org/spreadsheetml/2006/main" count="144" uniqueCount="60">
  <si>
    <t>Hospitalized; died</t>
  </si>
  <si>
    <t>Number of cases</t>
  </si>
  <si>
    <t>Outpatient clinic visits</t>
  </si>
  <si>
    <t>Hospitalizations</t>
  </si>
  <si>
    <t>Premature death</t>
  </si>
  <si>
    <t>low</t>
  </si>
  <si>
    <t>mean</t>
  </si>
  <si>
    <t>high</t>
  </si>
  <si>
    <t>Average visits per case</t>
  </si>
  <si>
    <t>Average cost per visit</t>
  </si>
  <si>
    <t>Average admissions per case</t>
  </si>
  <si>
    <t>Average cost per hospitalization</t>
  </si>
  <si>
    <t>Proportion of cases employed</t>
  </si>
  <si>
    <t>Average number of work days lost</t>
  </si>
  <si>
    <t>Average daily earnings</t>
  </si>
  <si>
    <t>Hospitalized</t>
  </si>
  <si>
    <t>`</t>
  </si>
  <si>
    <t>Physicians office visits</t>
  </si>
  <si>
    <t>Emergency room visits</t>
  </si>
  <si>
    <t>Total medical costs by outcome</t>
  </si>
  <si>
    <t>High estimates, 2013</t>
  </si>
  <si>
    <t>Cases by outcome</t>
  </si>
  <si>
    <t>Total cost by outcome</t>
  </si>
  <si>
    <t>Total medical cost per case</t>
  </si>
  <si>
    <t>Low value per death</t>
  </si>
  <si>
    <t>Mean value per death</t>
  </si>
  <si>
    <t>High value per death</t>
  </si>
  <si>
    <t>Non-hospitalized</t>
  </si>
  <si>
    <t>Post-hospitalization outcomes</t>
  </si>
  <si>
    <t>Post-hospitalization recovery</t>
  </si>
  <si>
    <t>Cost component</t>
  </si>
  <si>
    <t xml:space="preserve">Sources: </t>
  </si>
  <si>
    <r>
      <t xml:space="preserve">Hoffmann, Sandra, Michael Batz, J. Glenn Morris Jr.  2012.  “Annual Cost of Illness and Quality-Adjusted Life Year Losses in the United States Due to 14 Foodborne Pathogens.” </t>
    </r>
    <r>
      <rPr>
        <i/>
        <sz val="11"/>
        <color theme="1"/>
        <rFont val="Calibri"/>
        <family val="2"/>
        <scheme val="minor"/>
      </rPr>
      <t xml:space="preserve">J. Food Protection </t>
    </r>
    <r>
      <rPr>
        <sz val="11"/>
        <color theme="1"/>
        <rFont val="Calibri"/>
        <family val="2"/>
        <scheme val="minor"/>
      </rPr>
      <t>75(7): 1291-1302; and</t>
    </r>
  </si>
  <si>
    <r>
      <t>Batz, Michael B., Sandra A. Hoffmann, J. Glenn Morris Jr. 2014</t>
    </r>
    <r>
      <rPr>
        <i/>
        <sz val="11"/>
        <color theme="1"/>
        <rFont val="Calibri"/>
        <family val="2"/>
        <scheme val="minor"/>
      </rPr>
      <t xml:space="preserve">. </t>
    </r>
    <r>
      <rPr>
        <sz val="11"/>
        <color theme="1"/>
        <rFont val="Calibri"/>
        <family val="2"/>
        <scheme val="minor"/>
      </rPr>
      <t xml:space="preserve">Disease-Outcome Trees, EQ-5D Scores, and Estimated Annual Losses of Quality-Adjusted Life Years (QALYs) Due to 14 Foodborne Pathogens in the United States.  </t>
    </r>
    <r>
      <rPr>
        <i/>
        <sz val="11"/>
        <color theme="1"/>
        <rFont val="Calibri"/>
        <family val="2"/>
        <scheme val="minor"/>
      </rPr>
      <t xml:space="preserve">Foodborne Pathogen and Disease </t>
    </r>
    <r>
      <rPr>
        <sz val="11"/>
        <color rgb="FF000000"/>
        <rFont val="Calibri"/>
        <family val="2"/>
        <scheme val="minor"/>
      </rPr>
      <t>11(5): 395-402</t>
    </r>
    <r>
      <rPr>
        <i/>
        <sz val="10"/>
        <color theme="1"/>
        <rFont val="Calibri"/>
        <family val="2"/>
        <scheme val="minor"/>
      </rPr>
      <t>.</t>
    </r>
  </si>
  <si>
    <t>Source: This spreadsheet is based on:</t>
  </si>
  <si>
    <t>Per case assumptions, 2013 (in 2013 dollars)</t>
  </si>
  <si>
    <r>
      <t xml:space="preserve">Low, Mean, and High Estimates of the Annual Cost of Foodborne Illnesses Caused by </t>
    </r>
    <r>
      <rPr>
        <b/>
        <i/>
        <sz val="11"/>
        <color theme="1"/>
        <rFont val="Calibri"/>
        <family val="2"/>
        <scheme val="minor"/>
      </rPr>
      <t>Shigella</t>
    </r>
    <r>
      <rPr>
        <b/>
        <sz val="11"/>
        <color theme="1"/>
        <rFont val="Calibri"/>
        <family val="2"/>
        <scheme val="minor"/>
      </rPr>
      <t xml:space="preserve"> all species</t>
    </r>
  </si>
  <si>
    <t>ERS has developed similar workbooks for each of 15 major foodborne pathogens.  The U.S. Centers for Disease Control and Prevention estimates that these 15 pathogens cause over 95 percent of the foodborne illnesses, hospitalizations and deaths each year in the U.S. for which a pathogen cause can be identified.</t>
  </si>
  <si>
    <r>
      <rPr>
        <i/>
        <sz val="11"/>
        <color theme="1"/>
        <rFont val="Calibri"/>
        <family val="2"/>
        <scheme val="minor"/>
      </rPr>
      <t>Cite as:</t>
    </r>
    <r>
      <rPr>
        <sz val="11"/>
        <color theme="1"/>
        <rFont val="Calibri"/>
        <family val="2"/>
        <scheme val="minor"/>
      </rPr>
      <t xml:space="preserve">  Economic Research Service (ERS), U.S. Department of Agriculture (USDA). Cost Estimates of Foodborne Illnesses. http://ers.usda.gov/data-products/cost-estimates-of-foodborne-illnesses.aspx (2014). </t>
    </r>
  </si>
  <si>
    <t>Mean estimates, 2013</t>
  </si>
  <si>
    <t>Low estimates, 2013</t>
  </si>
  <si>
    <t>Didn't visit physician; recovered</t>
  </si>
  <si>
    <t>Visited physician; recovered</t>
  </si>
  <si>
    <r>
      <t xml:space="preserve">This Excel file reports the USDA Economic Research Service estimates of the annual cost of foodborne illnesses for </t>
    </r>
    <r>
      <rPr>
        <i/>
        <sz val="11"/>
        <color theme="1"/>
        <rFont val="Calibri"/>
        <family val="2"/>
        <scheme val="minor"/>
      </rPr>
      <t>Shigella</t>
    </r>
    <r>
      <rPr>
        <sz val="11"/>
        <color theme="1"/>
        <rFont val="Calibri"/>
        <family val="2"/>
        <scheme val="minor"/>
      </rPr>
      <t xml:space="preserve"> (all species) in the U.S.  </t>
    </r>
  </si>
  <si>
    <t>This Excel file contains 3 worksheets in addition to this cover page:  mean, low, and high estimates of foodborne illness and a spreadsheet that contains assumptions used in calculating the mean, low, and high estimates.  More detailed discussion of how these spreadsheets were developed and how to work with them can be found in the Documentation.</t>
  </si>
  <si>
    <r>
      <t xml:space="preserve">Cost of foodborne illness estimates for </t>
    </r>
    <r>
      <rPr>
        <b/>
        <i/>
        <sz val="11"/>
        <color theme="1"/>
        <rFont val="Calibri"/>
        <family val="2"/>
        <scheme val="minor"/>
      </rPr>
      <t xml:space="preserve">Shigella </t>
    </r>
    <r>
      <rPr>
        <b/>
        <sz val="11"/>
        <color theme="1"/>
        <rFont val="Calibri"/>
        <family val="2"/>
        <scheme val="minor"/>
      </rPr>
      <t>(all species)</t>
    </r>
  </si>
  <si>
    <r>
      <t>Health outcome</t>
    </r>
    <r>
      <rPr>
        <b/>
        <sz val="11"/>
        <color theme="1"/>
        <rFont val="Calibri"/>
        <family val="2"/>
        <scheme val="minor"/>
      </rPr>
      <t>s</t>
    </r>
  </si>
  <si>
    <t>Medical costs</t>
  </si>
  <si>
    <t>Physician office visits</t>
  </si>
  <si>
    <t>Productivity loss, nonfatal cases</t>
  </si>
  <si>
    <t>Total cost of illness</t>
  </si>
  <si>
    <t>Total cases</t>
  </si>
  <si>
    <r>
      <t xml:space="preserve">Note: In each pathogen Excel file, the spreadsheets for low, mean, and high costs of foodborne illness are linked to the spreadsheet with assumptions used in estimating cost-of-illness estimates for that pathogen. Users may change the assumptions in the per-case assumptions worksheet to conduct sensitivity analysis on the influence of specific per-case assumptions. They may also update per-case costs in the per-case assumptions worksheet for inflation and income growth by using information from the Consumer Price Indexes Excel spreadsheet and the VSL Excel spreadsheet provided as part of this data product. </t>
    </r>
    <r>
      <rPr>
        <sz val="11"/>
        <color theme="1"/>
        <rFont val="Calibri"/>
        <family val="2"/>
        <scheme val="minor"/>
      </rPr>
      <t>See the Documentation page of this data product for further guidance.</t>
    </r>
  </si>
  <si>
    <t>Citation: Economic Research Service (ERS), U.S. Department of Agriculture (USDA). Cost Estimates of Foodborne Illnesses. http://ers.usda.gov/data-products/cost-estimates-of-foodborne-illnesses.aspx.</t>
  </si>
  <si>
    <t>Note: Users may change the assumptions in this worksheet to conduct sensitivity analysis on the influence of specific per-case assumptions. They may also update per-case costs in this worksheet for inflation and income growth by using information from the Consumer Price Indexes Excel spreadsheet and the VSL Excel spreadsheet provided as part of this data product. See the Documentation page of this data product for further guidance.</t>
  </si>
  <si>
    <t>Productivity Loss, nonfatal cases</t>
  </si>
  <si>
    <t>ERS's low estimate of the total annual cost of foodborne illness from Shigella (all species) in 2013 dollars is $9,996,590.</t>
  </si>
  <si>
    <t>ERS's mean estimate of the total annual cost of foodborne illness from Shigella (all species) in 2013 dollars is $137,965,962.</t>
  </si>
  <si>
    <t>ERS's high estimate of the total annual cost of foodborne illness from Shigella all species in 2013 dollars is $714,564,650.</t>
  </si>
  <si>
    <t>Productivity cost per case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</si>
</sst>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
  </numFmts>
  <fonts count="11" x14ac:knownFonts="1">
    <font>
      <sz val="11"/>
      <color theme="1"/>
      <name val="Calibri"/>
      <family val="2"/>
      <scheme val="minor"/>
    </font>
    <font>
      <b/>
      <sz val="11"/>
      <color theme="1"/>
      <name val="Calibri"/>
      <family val="2"/>
      <scheme val="minor"/>
    </font>
    <font>
      <i/>
      <sz val="11"/>
      <color theme="1"/>
      <name val="Calibri"/>
      <family val="2"/>
      <scheme val="minor"/>
    </font>
    <font>
      <sz val="10"/>
      <name val="Arial"/>
      <family val="2"/>
    </font>
    <font>
      <sz val="9"/>
      <color theme="1"/>
      <name val="Calibri"/>
      <family val="2"/>
      <scheme val="minor"/>
    </font>
    <font>
      <i/>
      <u/>
      <sz val="11"/>
      <color theme="1"/>
      <name val="Calibri"/>
      <family val="2"/>
      <scheme val="minor"/>
    </font>
    <font>
      <b/>
      <i/>
      <sz val="11"/>
      <color theme="1"/>
      <name val="Calibri"/>
      <family val="2"/>
      <scheme val="minor"/>
    </font>
    <font>
      <b/>
      <sz val="12"/>
      <color theme="1"/>
      <name val="Calibri"/>
      <family val="2"/>
      <scheme val="minor"/>
    </font>
    <font>
      <sz val="11"/>
      <color rgb="FF000000"/>
      <name val="Calibri"/>
      <family val="2"/>
      <scheme val="minor"/>
    </font>
    <font>
      <i/>
      <sz val="10"/>
      <color theme="1"/>
      <name val="Calibri"/>
      <family val="2"/>
      <scheme val="minor"/>
    </font>
    <font>
      <sz val="11"/>
      <color theme="1"/>
      <name val="Times New Roman"/>
      <family val="1"/>
    </font>
  </fonts>
  <fills count="2">
    <fill>
      <patternFill patternType="none"/>
    </fill>
    <fill>
      <patternFill patternType="gray125"/>
    </fill>
  </fills>
  <borders count="21">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s>
  <cellStyleXfs count="9">
    <xf numFmtId="0" fontId="0"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cellStyleXfs>
  <cellXfs count="142">
    <xf numFmtId="0" fontId="0" fillId="0" borderId="0" xfId="0"/>
    <xf numFmtId="0" fontId="1" fillId="0" borderId="0" xfId="0" applyFont="1"/>
    <xf numFmtId="0" fontId="0" fillId="0" borderId="0" xfId="0" applyBorder="1"/>
    <xf numFmtId="165" fontId="0" fillId="0" borderId="0" xfId="0" applyNumberFormat="1" applyBorder="1"/>
    <xf numFmtId="3" fontId="0" fillId="0" borderId="0" xfId="0" applyNumberFormat="1" applyFill="1" applyBorder="1" applyAlignment="1">
      <alignment horizontal="right"/>
    </xf>
    <xf numFmtId="10" fontId="0" fillId="0" borderId="0" xfId="0" applyNumberFormat="1" applyFill="1" applyBorder="1" applyAlignment="1">
      <alignment horizontal="right"/>
    </xf>
    <xf numFmtId="165" fontId="0" fillId="0" borderId="0" xfId="0" applyNumberFormat="1"/>
    <xf numFmtId="3" fontId="0" fillId="0" borderId="0" xfId="0" applyNumberFormat="1"/>
    <xf numFmtId="0" fontId="0" fillId="0" borderId="1" xfId="0" applyBorder="1"/>
    <xf numFmtId="0" fontId="4" fillId="0" borderId="0" xfId="0" applyFont="1"/>
    <xf numFmtId="0" fontId="0" fillId="0" borderId="11" xfId="0" applyBorder="1"/>
    <xf numFmtId="0" fontId="0" fillId="0" borderId="12" xfId="0" applyBorder="1"/>
    <xf numFmtId="3" fontId="0" fillId="0" borderId="13" xfId="0" applyNumberFormat="1" applyFill="1" applyBorder="1" applyAlignment="1">
      <alignment horizontal="right" wrapText="1"/>
    </xf>
    <xf numFmtId="0" fontId="0" fillId="0" borderId="13" xfId="0" applyBorder="1"/>
    <xf numFmtId="165" fontId="0" fillId="0" borderId="6" xfId="0" applyNumberFormat="1" applyBorder="1"/>
    <xf numFmtId="10" fontId="0" fillId="0" borderId="11" xfId="0" applyNumberFormat="1" applyFill="1" applyBorder="1" applyAlignment="1">
      <alignment horizontal="right"/>
    </xf>
    <xf numFmtId="10" fontId="0" fillId="0" borderId="12" xfId="0" applyNumberFormat="1" applyFill="1" applyBorder="1" applyAlignment="1">
      <alignment horizontal="right"/>
    </xf>
    <xf numFmtId="165" fontId="0" fillId="0" borderId="12" xfId="0" applyNumberFormat="1" applyBorder="1"/>
    <xf numFmtId="8" fontId="0" fillId="0" borderId="12" xfId="0" applyNumberFormat="1" applyBorder="1"/>
    <xf numFmtId="165" fontId="0" fillId="0" borderId="11" xfId="0" applyNumberFormat="1" applyBorder="1"/>
    <xf numFmtId="10" fontId="0" fillId="0" borderId="13" xfId="0" applyNumberFormat="1" applyFill="1" applyBorder="1" applyAlignment="1">
      <alignment horizontal="right"/>
    </xf>
    <xf numFmtId="165" fontId="0" fillId="0" borderId="13" xfId="0" applyNumberFormat="1" applyBorder="1"/>
    <xf numFmtId="3" fontId="0" fillId="0" borderId="11" xfId="0" applyNumberFormat="1" applyFill="1" applyBorder="1" applyAlignment="1">
      <alignment horizontal="right" wrapText="1"/>
    </xf>
    <xf numFmtId="165" fontId="0" fillId="0" borderId="4" xfId="0" applyNumberFormat="1" applyBorder="1"/>
    <xf numFmtId="165" fontId="0" fillId="0" borderId="3" xfId="0" applyNumberFormat="1" applyBorder="1"/>
    <xf numFmtId="165" fontId="0" fillId="0" borderId="10" xfId="0" applyNumberFormat="1" applyBorder="1"/>
    <xf numFmtId="165" fontId="0" fillId="0" borderId="2" xfId="0" applyNumberFormat="1" applyBorder="1"/>
    <xf numFmtId="0" fontId="0" fillId="0" borderId="16" xfId="0" applyBorder="1"/>
    <xf numFmtId="3" fontId="4" fillId="0" borderId="11" xfId="0" applyNumberFormat="1" applyFont="1" applyBorder="1"/>
    <xf numFmtId="164" fontId="4" fillId="0" borderId="11" xfId="0" applyNumberFormat="1" applyFont="1" applyBorder="1"/>
    <xf numFmtId="0" fontId="0" fillId="0" borderId="11" xfId="0" applyFill="1" applyBorder="1"/>
    <xf numFmtId="0" fontId="4" fillId="0" borderId="11" xfId="0" applyFont="1" applyBorder="1"/>
    <xf numFmtId="0" fontId="0" fillId="0" borderId="0" xfId="0" applyFont="1" applyFill="1"/>
    <xf numFmtId="0" fontId="0" fillId="0" borderId="13" xfId="0" applyFont="1" applyFill="1" applyBorder="1"/>
    <xf numFmtId="3" fontId="0" fillId="0" borderId="13" xfId="0" applyNumberFormat="1" applyFont="1" applyFill="1" applyBorder="1" applyAlignment="1">
      <alignment horizontal="right" wrapText="1"/>
    </xf>
    <xf numFmtId="0" fontId="0" fillId="0" borderId="11" xfId="0" applyFont="1" applyFill="1" applyBorder="1"/>
    <xf numFmtId="0" fontId="0" fillId="0" borderId="0" xfId="0" applyFont="1" applyFill="1" applyBorder="1"/>
    <xf numFmtId="0" fontId="0" fillId="0" borderId="12" xfId="0" applyFont="1" applyFill="1" applyBorder="1"/>
    <xf numFmtId="3" fontId="0" fillId="0" borderId="6" xfId="0" applyNumberFormat="1" applyFont="1" applyFill="1" applyBorder="1" applyAlignment="1">
      <alignment horizontal="right" wrapText="1"/>
    </xf>
    <xf numFmtId="3" fontId="0" fillId="0" borderId="15" xfId="0" applyNumberFormat="1" applyFont="1" applyFill="1" applyBorder="1" applyAlignment="1">
      <alignment horizontal="right"/>
    </xf>
    <xf numFmtId="3" fontId="0" fillId="0" borderId="2" xfId="0" applyNumberFormat="1" applyFont="1" applyFill="1" applyBorder="1" applyAlignment="1">
      <alignment horizontal="right"/>
    </xf>
    <xf numFmtId="3" fontId="0" fillId="0" borderId="6" xfId="0" applyNumberFormat="1" applyFont="1" applyFill="1" applyBorder="1" applyAlignment="1">
      <alignment horizontal="right"/>
    </xf>
    <xf numFmtId="3" fontId="0" fillId="0" borderId="16" xfId="0" applyNumberFormat="1" applyFont="1" applyFill="1" applyBorder="1" applyAlignment="1">
      <alignment horizontal="right"/>
    </xf>
    <xf numFmtId="3" fontId="0" fillId="0" borderId="0" xfId="0" applyNumberFormat="1" applyFont="1" applyFill="1" applyBorder="1" applyAlignment="1">
      <alignment horizontal="right"/>
    </xf>
    <xf numFmtId="10" fontId="0" fillId="0" borderId="11" xfId="0" applyNumberFormat="1" applyFont="1" applyFill="1" applyBorder="1" applyAlignment="1">
      <alignment horizontal="right"/>
    </xf>
    <xf numFmtId="10" fontId="0" fillId="0" borderId="0" xfId="0" applyNumberFormat="1" applyFont="1" applyFill="1" applyBorder="1" applyAlignment="1">
      <alignment horizontal="right"/>
    </xf>
    <xf numFmtId="10" fontId="0" fillId="0" borderId="13" xfId="0" applyNumberFormat="1" applyFont="1" applyFill="1" applyBorder="1" applyAlignment="1">
      <alignment horizontal="right"/>
    </xf>
    <xf numFmtId="10" fontId="0" fillId="0" borderId="12" xfId="0" applyNumberFormat="1" applyFont="1" applyFill="1" applyBorder="1" applyAlignment="1">
      <alignment horizontal="right"/>
    </xf>
    <xf numFmtId="165" fontId="0" fillId="0" borderId="0" xfId="0" applyNumberFormat="1" applyFont="1" applyFill="1" applyBorder="1"/>
    <xf numFmtId="165" fontId="0" fillId="0" borderId="13" xfId="0" applyNumberFormat="1" applyFont="1" applyFill="1" applyBorder="1"/>
    <xf numFmtId="165" fontId="0" fillId="0" borderId="12" xfId="0" applyNumberFormat="1" applyFont="1" applyFill="1" applyBorder="1"/>
    <xf numFmtId="165" fontId="0" fillId="0" borderId="0" xfId="0" applyNumberFormat="1" applyFont="1" applyFill="1"/>
    <xf numFmtId="8" fontId="0" fillId="0" borderId="12" xfId="0" applyNumberFormat="1" applyFont="1" applyFill="1" applyBorder="1"/>
    <xf numFmtId="165" fontId="0" fillId="0" borderId="11" xfId="0" applyNumberFormat="1" applyFont="1" applyFill="1" applyBorder="1"/>
    <xf numFmtId="165" fontId="0" fillId="0" borderId="4" xfId="0" applyNumberFormat="1" applyFont="1" applyFill="1" applyBorder="1"/>
    <xf numFmtId="165" fontId="0" fillId="0" borderId="3" xfId="0" applyNumberFormat="1" applyFont="1" applyFill="1" applyBorder="1"/>
    <xf numFmtId="166" fontId="0" fillId="0" borderId="5" xfId="0" applyNumberFormat="1" applyFont="1" applyFill="1" applyBorder="1"/>
    <xf numFmtId="0" fontId="0" fillId="0" borderId="0" xfId="0" applyFont="1"/>
    <xf numFmtId="0" fontId="0" fillId="0" borderId="11" xfId="0" applyFont="1" applyBorder="1"/>
    <xf numFmtId="3" fontId="0" fillId="0" borderId="11" xfId="0" applyNumberFormat="1" applyFont="1" applyFill="1" applyBorder="1" applyAlignment="1">
      <alignment horizontal="right" wrapText="1"/>
    </xf>
    <xf numFmtId="0" fontId="0" fillId="0" borderId="0" xfId="0" applyFont="1" applyBorder="1"/>
    <xf numFmtId="0" fontId="0" fillId="0" borderId="13" xfId="0" applyFont="1" applyBorder="1"/>
    <xf numFmtId="165" fontId="0" fillId="0" borderId="0" xfId="0" applyNumberFormat="1" applyFont="1" applyBorder="1"/>
    <xf numFmtId="165" fontId="0" fillId="0" borderId="13" xfId="0" applyNumberFormat="1" applyFont="1" applyBorder="1"/>
    <xf numFmtId="165" fontId="0" fillId="0" borderId="0" xfId="0" applyNumberFormat="1" applyFont="1"/>
    <xf numFmtId="165" fontId="0" fillId="0" borderId="11" xfId="0" applyNumberFormat="1" applyFont="1" applyBorder="1"/>
    <xf numFmtId="165" fontId="0" fillId="0" borderId="6" xfId="0" applyNumberFormat="1" applyFont="1" applyBorder="1"/>
    <xf numFmtId="165" fontId="0" fillId="0" borderId="4" xfId="0" applyNumberFormat="1" applyFont="1" applyBorder="1"/>
    <xf numFmtId="165" fontId="0" fillId="0" borderId="3" xfId="0" applyNumberFormat="1" applyFont="1" applyBorder="1"/>
    <xf numFmtId="165" fontId="0" fillId="0" borderId="10" xfId="0" applyNumberFormat="1" applyFont="1" applyBorder="1"/>
    <xf numFmtId="0" fontId="0" fillId="0" borderId="10" xfId="0" applyFont="1" applyBorder="1"/>
    <xf numFmtId="165" fontId="0" fillId="0" borderId="2" xfId="0" applyNumberFormat="1" applyFont="1" applyBorder="1"/>
    <xf numFmtId="0" fontId="0" fillId="0" borderId="16" xfId="0" applyFont="1" applyBorder="1"/>
    <xf numFmtId="165" fontId="0" fillId="0" borderId="5" xfId="0" applyNumberFormat="1" applyFont="1" applyBorder="1"/>
    <xf numFmtId="0" fontId="0" fillId="0" borderId="12" xfId="0" applyFont="1" applyBorder="1"/>
    <xf numFmtId="166" fontId="0" fillId="0" borderId="4" xfId="0" applyNumberFormat="1" applyFont="1" applyFill="1" applyBorder="1"/>
    <xf numFmtId="3" fontId="0" fillId="0" borderId="11" xfId="0" applyNumberFormat="1" applyFont="1" applyFill="1" applyBorder="1" applyAlignment="1">
      <alignment horizontal="right"/>
    </xf>
    <xf numFmtId="3" fontId="0" fillId="0" borderId="12" xfId="0" applyNumberFormat="1" applyFont="1" applyFill="1" applyBorder="1" applyAlignment="1">
      <alignment horizontal="right"/>
    </xf>
    <xf numFmtId="3" fontId="0" fillId="0" borderId="13" xfId="0" applyNumberFormat="1" applyFont="1" applyFill="1" applyBorder="1" applyAlignment="1">
      <alignment horizontal="right"/>
    </xf>
    <xf numFmtId="165" fontId="0" fillId="0" borderId="5" xfId="0" applyNumberFormat="1" applyBorder="1"/>
    <xf numFmtId="3" fontId="0" fillId="0" borderId="11" xfId="0" applyNumberFormat="1" applyFill="1" applyBorder="1" applyAlignment="1">
      <alignment horizontal="right"/>
    </xf>
    <xf numFmtId="3" fontId="0" fillId="0" borderId="12" xfId="0" applyNumberFormat="1" applyFill="1" applyBorder="1" applyAlignment="1">
      <alignment horizontal="right"/>
    </xf>
    <xf numFmtId="3" fontId="0" fillId="0" borderId="13" xfId="0" applyNumberFormat="1" applyFill="1" applyBorder="1" applyAlignment="1">
      <alignment horizontal="right"/>
    </xf>
    <xf numFmtId="166" fontId="0" fillId="0" borderId="5" xfId="0" applyNumberFormat="1" applyFill="1" applyBorder="1"/>
    <xf numFmtId="0" fontId="0" fillId="0" borderId="3" xfId="0" applyFont="1" applyBorder="1"/>
    <xf numFmtId="0" fontId="0" fillId="0" borderId="4" xfId="0" applyFont="1" applyBorder="1"/>
    <xf numFmtId="0" fontId="0" fillId="0" borderId="3" xfId="0" applyFont="1" applyFill="1" applyBorder="1"/>
    <xf numFmtId="0" fontId="0" fillId="0" borderId="4" xfId="0" applyFont="1" applyFill="1" applyBorder="1"/>
    <xf numFmtId="0" fontId="0" fillId="0" borderId="18" xfId="0" applyFont="1" applyBorder="1"/>
    <xf numFmtId="0" fontId="0" fillId="0" borderId="18" xfId="0" applyFont="1" applyFill="1" applyBorder="1"/>
    <xf numFmtId="0" fontId="0" fillId="0" borderId="19" xfId="0" quotePrefix="1" applyFont="1" applyFill="1" applyBorder="1"/>
    <xf numFmtId="0" fontId="0" fillId="0" borderId="18" xfId="0" quotePrefix="1" applyFont="1" applyFill="1" applyBorder="1"/>
    <xf numFmtId="0" fontId="0" fillId="0" borderId="11" xfId="0" quotePrefix="1" applyFont="1" applyFill="1" applyBorder="1"/>
    <xf numFmtId="164" fontId="0" fillId="0" borderId="11" xfId="0" quotePrefix="1" applyNumberFormat="1" applyFont="1" applyFill="1" applyBorder="1"/>
    <xf numFmtId="0" fontId="0" fillId="0" borderId="5" xfId="0" applyFont="1" applyBorder="1"/>
    <xf numFmtId="0" fontId="0" fillId="0" borderId="5" xfId="0" applyFont="1" applyFill="1" applyBorder="1"/>
    <xf numFmtId="0" fontId="0" fillId="0" borderId="20" xfId="0" quotePrefix="1" applyFont="1" applyFill="1" applyBorder="1"/>
    <xf numFmtId="3" fontId="0" fillId="0" borderId="11" xfId="0" applyNumberFormat="1" applyFont="1" applyBorder="1"/>
    <xf numFmtId="3" fontId="0" fillId="0" borderId="0" xfId="0" applyNumberFormat="1" applyFont="1" applyBorder="1"/>
    <xf numFmtId="3" fontId="0" fillId="0" borderId="13" xfId="0" applyNumberFormat="1" applyFont="1" applyBorder="1"/>
    <xf numFmtId="2" fontId="0" fillId="0" borderId="11" xfId="0" applyNumberFormat="1" applyFont="1" applyBorder="1"/>
    <xf numFmtId="2" fontId="0" fillId="0" borderId="0" xfId="0" applyNumberFormat="1" applyFont="1" applyBorder="1"/>
    <xf numFmtId="2" fontId="0" fillId="0" borderId="13" xfId="0" applyNumberFormat="1" applyFont="1" applyBorder="1"/>
    <xf numFmtId="165" fontId="0" fillId="0" borderId="20" xfId="0" applyNumberFormat="1" applyFont="1" applyFill="1" applyBorder="1"/>
    <xf numFmtId="165" fontId="0" fillId="0" borderId="18" xfId="0" applyNumberFormat="1" applyFont="1" applyFill="1" applyBorder="1"/>
    <xf numFmtId="0" fontId="0" fillId="0" borderId="17" xfId="0" applyFont="1" applyFill="1" applyBorder="1"/>
    <xf numFmtId="165" fontId="0" fillId="0" borderId="5" xfId="0" applyNumberFormat="1" applyFont="1" applyFill="1" applyBorder="1"/>
    <xf numFmtId="165" fontId="0" fillId="0" borderId="12" xfId="0" applyNumberFormat="1" applyFont="1" applyBorder="1"/>
    <xf numFmtId="8" fontId="0" fillId="0" borderId="12" xfId="0" applyNumberFormat="1" applyFont="1" applyBorder="1"/>
    <xf numFmtId="0" fontId="1" fillId="0" borderId="0" xfId="0" applyFont="1" applyAlignment="1">
      <alignment vertical="center"/>
    </xf>
    <xf numFmtId="0" fontId="5" fillId="0" borderId="0" xfId="0" applyFont="1"/>
    <xf numFmtId="0" fontId="0" fillId="0" borderId="0" xfId="0" applyAlignment="1">
      <alignment vertical="center" wrapText="1"/>
    </xf>
    <xf numFmtId="0" fontId="0" fillId="0" borderId="0" xfId="0" applyAlignment="1">
      <alignment horizontal="left" vertical="top" wrapText="1"/>
    </xf>
    <xf numFmtId="0" fontId="1" fillId="0" borderId="0" xfId="0" applyFont="1" applyFill="1"/>
    <xf numFmtId="0" fontId="1" fillId="0" borderId="5" xfId="0" applyFont="1" applyFill="1" applyBorder="1"/>
    <xf numFmtId="0" fontId="1" fillId="0" borderId="14" xfId="0" applyFont="1" applyFill="1" applyBorder="1"/>
    <xf numFmtId="0" fontId="7" fillId="0" borderId="0" xfId="0" applyFont="1" applyFill="1"/>
    <xf numFmtId="0" fontId="1" fillId="0" borderId="6" xfId="0" applyFont="1" applyFill="1" applyBorder="1"/>
    <xf numFmtId="0" fontId="1" fillId="0" borderId="7" xfId="0" applyFont="1" applyFill="1" applyBorder="1" applyAlignment="1">
      <alignment wrapText="1"/>
    </xf>
    <xf numFmtId="0" fontId="1" fillId="0" borderId="8" xfId="0" applyFont="1" applyFill="1" applyBorder="1" applyAlignment="1">
      <alignment wrapText="1"/>
    </xf>
    <xf numFmtId="0" fontId="1" fillId="0" borderId="14" xfId="0" applyFont="1" applyFill="1" applyBorder="1" applyAlignment="1">
      <alignment wrapText="1"/>
    </xf>
    <xf numFmtId="0" fontId="1" fillId="0" borderId="9" xfId="0" applyFont="1" applyFill="1" applyBorder="1" applyAlignment="1">
      <alignment wrapText="1"/>
    </xf>
    <xf numFmtId="0" fontId="1" fillId="0" borderId="18" xfId="0" applyFont="1" applyFill="1" applyBorder="1"/>
    <xf numFmtId="0" fontId="1" fillId="0" borderId="0" xfId="0" applyFont="1" applyAlignment="1"/>
    <xf numFmtId="0" fontId="1" fillId="0" borderId="3" xfId="0" applyFont="1" applyBorder="1"/>
    <xf numFmtId="0" fontId="1" fillId="0" borderId="3" xfId="0" applyFont="1" applyBorder="1" applyAlignment="1"/>
    <xf numFmtId="0" fontId="2"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vertical="center" wrapText="1"/>
    </xf>
    <xf numFmtId="0" fontId="10" fillId="0" borderId="0" xfId="0" applyFont="1" applyAlignment="1">
      <alignment vertical="center" wrapText="1"/>
    </xf>
    <xf numFmtId="0" fontId="0" fillId="0" borderId="0" xfId="0" applyFill="1"/>
    <xf numFmtId="165" fontId="0" fillId="0" borderId="18" xfId="0" applyNumberFormat="1" applyFont="1" applyBorder="1"/>
    <xf numFmtId="6" fontId="0" fillId="0" borderId="12" xfId="0" applyNumberFormat="1" applyFont="1" applyBorder="1"/>
    <xf numFmtId="6" fontId="0" fillId="0" borderId="12" xfId="0" applyNumberFormat="1" applyBorder="1"/>
    <xf numFmtId="6" fontId="0" fillId="0" borderId="12" xfId="0" applyNumberFormat="1" applyFont="1" applyFill="1" applyBorder="1"/>
    <xf numFmtId="164" fontId="0" fillId="0" borderId="0" xfId="0" applyNumberFormat="1" applyFont="1" applyFill="1"/>
    <xf numFmtId="0" fontId="0" fillId="0" borderId="0" xfId="0" applyFont="1" applyAlignment="1">
      <alignment horizontal="left" vertical="center" wrapText="1"/>
    </xf>
    <xf numFmtId="0" fontId="1" fillId="0" borderId="7" xfId="0" applyFont="1" applyFill="1" applyBorder="1" applyAlignment="1">
      <alignment horizontal="center"/>
    </xf>
    <xf numFmtId="0" fontId="1" fillId="0" borderId="9" xfId="0" applyFont="1" applyFill="1" applyBorder="1" applyAlignment="1">
      <alignment horizontal="center"/>
    </xf>
    <xf numFmtId="0" fontId="0" fillId="0" borderId="0" xfId="0" applyAlignment="1">
      <alignment horizontal="left" vertical="center" wrapText="1"/>
    </xf>
    <xf numFmtId="0" fontId="0" fillId="0" borderId="0" xfId="0" applyAlignment="1">
      <alignment horizontal="left" wrapText="1"/>
    </xf>
    <xf numFmtId="0" fontId="0" fillId="0" borderId="0" xfId="0" applyFont="1" applyAlignment="1">
      <alignment horizontal="left" wrapText="1"/>
    </xf>
  </cellXfs>
  <cellStyles count="9">
    <cellStyle name="Comma 2" xfId="2"/>
    <cellStyle name="Currency 2" xfId="3"/>
    <cellStyle name="Normal" xfId="0" builtinId="0"/>
    <cellStyle name="Normal 2" xfId="4"/>
    <cellStyle name="Normal 3" xfId="5"/>
    <cellStyle name="Normal 4" xfId="6"/>
    <cellStyle name="Normal 5" xfId="1"/>
    <cellStyle name="Normal 7" xfId="8"/>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5"/>
  <sheetViews>
    <sheetView showGridLines="0" workbookViewId="0"/>
  </sheetViews>
  <sheetFormatPr defaultRowHeight="15" x14ac:dyDescent="0.25"/>
  <cols>
    <col min="2" max="2" width="111.28515625" customWidth="1"/>
  </cols>
  <sheetData>
    <row r="2" spans="2:10" x14ac:dyDescent="0.25">
      <c r="B2" s="109" t="s">
        <v>36</v>
      </c>
      <c r="J2" s="110"/>
    </row>
    <row r="3" spans="2:10" x14ac:dyDescent="0.25">
      <c r="B3" s="109"/>
      <c r="J3" s="110"/>
    </row>
    <row r="4" spans="2:10" ht="30" x14ac:dyDescent="0.25">
      <c r="B4" s="111" t="s">
        <v>43</v>
      </c>
    </row>
    <row r="5" spans="2:10" x14ac:dyDescent="0.25">
      <c r="B5" s="111"/>
    </row>
    <row r="6" spans="2:10" ht="45" x14ac:dyDescent="0.25">
      <c r="B6" s="111" t="s">
        <v>37</v>
      </c>
    </row>
    <row r="7" spans="2:10" x14ac:dyDescent="0.25">
      <c r="B7" s="111"/>
    </row>
    <row r="8" spans="2:10" ht="45" x14ac:dyDescent="0.25">
      <c r="B8" s="112" t="s">
        <v>44</v>
      </c>
    </row>
    <row r="9" spans="2:10" x14ac:dyDescent="0.25">
      <c r="B9" s="111"/>
    </row>
    <row r="10" spans="2:10" x14ac:dyDescent="0.25">
      <c r="B10" s="126" t="s">
        <v>31</v>
      </c>
    </row>
    <row r="11" spans="2:10" ht="30" x14ac:dyDescent="0.25">
      <c r="B11" s="127" t="s">
        <v>32</v>
      </c>
    </row>
    <row r="12" spans="2:10" x14ac:dyDescent="0.25">
      <c r="B12" s="128"/>
    </row>
    <row r="13" spans="2:10" ht="45" x14ac:dyDescent="0.25">
      <c r="B13" s="128" t="s">
        <v>33</v>
      </c>
    </row>
    <row r="14" spans="2:10" x14ac:dyDescent="0.25">
      <c r="B14" s="129"/>
    </row>
    <row r="15" spans="2:10" ht="30" x14ac:dyDescent="0.25">
      <c r="B15" s="111" t="s">
        <v>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abSelected="1" workbookViewId="0"/>
  </sheetViews>
  <sheetFormatPr defaultRowHeight="15" x14ac:dyDescent="0.25"/>
  <cols>
    <col min="1" max="1" width="4" customWidth="1"/>
    <col min="2" max="2" width="4.140625" customWidth="1"/>
    <col min="4" max="4" width="23.7109375" customWidth="1"/>
    <col min="5" max="5" width="11.85546875" customWidth="1"/>
    <col min="6" max="7" width="13.140625" customWidth="1"/>
    <col min="8" max="8" width="14.7109375" customWidth="1"/>
    <col min="9" max="9" width="15.7109375" customWidth="1"/>
    <col min="10" max="10" width="15" bestFit="1" customWidth="1"/>
  </cols>
  <sheetData>
    <row r="1" spans="1:13" x14ac:dyDescent="0.25">
      <c r="A1" s="1" t="s">
        <v>45</v>
      </c>
      <c r="B1" s="113"/>
      <c r="C1" s="113"/>
      <c r="D1" s="113"/>
      <c r="E1" s="113"/>
      <c r="F1" s="113"/>
      <c r="G1" s="113"/>
      <c r="H1" s="113"/>
      <c r="I1" s="113"/>
      <c r="J1" s="113"/>
      <c r="K1" s="32"/>
    </row>
    <row r="2" spans="1:13" x14ac:dyDescent="0.25">
      <c r="A2" s="113"/>
      <c r="B2" s="113"/>
      <c r="C2" s="113"/>
      <c r="D2" s="113"/>
      <c r="E2" s="113" t="s">
        <v>39</v>
      </c>
      <c r="F2" s="113"/>
      <c r="G2" s="113"/>
      <c r="H2" s="113"/>
      <c r="I2" s="113"/>
      <c r="J2" s="113"/>
      <c r="K2" s="32"/>
    </row>
    <row r="3" spans="1:13" x14ac:dyDescent="0.25">
      <c r="A3" s="113"/>
      <c r="B3" s="113"/>
      <c r="C3" s="113"/>
      <c r="D3" s="113"/>
      <c r="E3" s="113"/>
      <c r="F3" s="113"/>
      <c r="G3" s="113"/>
      <c r="H3" s="113"/>
      <c r="I3" s="113"/>
      <c r="J3" s="113"/>
      <c r="K3" s="32"/>
    </row>
    <row r="4" spans="1:13" x14ac:dyDescent="0.25">
      <c r="A4" s="113"/>
      <c r="B4" s="113"/>
      <c r="C4" s="113"/>
      <c r="D4" s="113"/>
      <c r="E4" s="114"/>
      <c r="F4" s="137" t="s">
        <v>27</v>
      </c>
      <c r="G4" s="138"/>
      <c r="H4" s="115" t="s">
        <v>15</v>
      </c>
      <c r="I4" s="137" t="s">
        <v>28</v>
      </c>
      <c r="J4" s="138"/>
    </row>
    <row r="5" spans="1:13" ht="45" x14ac:dyDescent="0.25">
      <c r="A5" s="116" t="s">
        <v>46</v>
      </c>
      <c r="B5" s="113"/>
      <c r="C5" s="113"/>
      <c r="D5" s="113"/>
      <c r="E5" s="117" t="s">
        <v>51</v>
      </c>
      <c r="F5" s="118" t="s">
        <v>41</v>
      </c>
      <c r="G5" s="119" t="s">
        <v>42</v>
      </c>
      <c r="H5" s="120" t="s">
        <v>15</v>
      </c>
      <c r="I5" s="119" t="s">
        <v>29</v>
      </c>
      <c r="J5" s="121" t="s">
        <v>0</v>
      </c>
    </row>
    <row r="6" spans="1:13" x14ac:dyDescent="0.25">
      <c r="A6" s="1" t="s">
        <v>1</v>
      </c>
      <c r="B6" s="57"/>
      <c r="C6" s="32"/>
      <c r="D6" s="32"/>
      <c r="E6" s="34">
        <f>SUM(F7,G7,H7)</f>
        <v>131254</v>
      </c>
      <c r="F6" s="35"/>
      <c r="G6" s="36"/>
      <c r="H6" s="33"/>
      <c r="I6" s="36"/>
      <c r="J6" s="37"/>
      <c r="K6" s="32"/>
    </row>
    <row r="7" spans="1:13" x14ac:dyDescent="0.25">
      <c r="A7" s="1"/>
      <c r="B7" s="57" t="s">
        <v>21</v>
      </c>
      <c r="C7" s="32"/>
      <c r="D7" s="32"/>
      <c r="E7" s="38"/>
      <c r="F7" s="39">
        <v>120347.712</v>
      </c>
      <c r="G7" s="40">
        <v>9450.2880000000005</v>
      </c>
      <c r="H7" s="41">
        <v>1456</v>
      </c>
      <c r="I7" s="40">
        <v>1446</v>
      </c>
      <c r="J7" s="42">
        <v>9.9999999999999982</v>
      </c>
      <c r="K7" s="43"/>
    </row>
    <row r="8" spans="1:13" x14ac:dyDescent="0.25">
      <c r="A8" s="113"/>
      <c r="B8" s="32"/>
      <c r="C8" s="32"/>
      <c r="D8" s="32"/>
      <c r="E8" s="34"/>
      <c r="F8" s="44"/>
      <c r="G8" s="45"/>
      <c r="H8" s="46"/>
      <c r="I8" s="45"/>
      <c r="J8" s="47"/>
      <c r="K8" s="43"/>
    </row>
    <row r="9" spans="1:13" x14ac:dyDescent="0.25">
      <c r="A9" s="113" t="s">
        <v>47</v>
      </c>
      <c r="B9" s="32"/>
      <c r="C9" s="32"/>
      <c r="D9" s="32"/>
      <c r="E9" s="34"/>
      <c r="F9" s="35"/>
      <c r="G9" s="36"/>
      <c r="H9" s="33"/>
      <c r="I9" s="36"/>
      <c r="J9" s="37"/>
      <c r="K9" s="32"/>
    </row>
    <row r="10" spans="1:13" x14ac:dyDescent="0.25">
      <c r="A10" s="113"/>
      <c r="B10" s="57" t="s">
        <v>48</v>
      </c>
      <c r="C10" s="32"/>
      <c r="D10" s="32"/>
      <c r="E10" s="33"/>
      <c r="F10" s="35"/>
      <c r="G10" s="48">
        <f>G$7*'per case assumptions'!G17*'per case assumptions'!G18</f>
        <v>1798762.6921992716</v>
      </c>
      <c r="H10" s="49">
        <f>H$7*'per case assumptions'!H17*'per case assumptions'!H18</f>
        <v>138567.12514169616</v>
      </c>
      <c r="I10" s="48">
        <f>I$7*'per case assumptions'!I17*'per case assumptions'!I18</f>
        <v>196593.46836233581</v>
      </c>
      <c r="J10" s="50"/>
      <c r="K10" s="32"/>
    </row>
    <row r="11" spans="1:13" x14ac:dyDescent="0.25">
      <c r="A11" s="113"/>
      <c r="B11" s="57" t="s">
        <v>18</v>
      </c>
      <c r="C11" s="32"/>
      <c r="D11" s="32"/>
      <c r="E11" s="33"/>
      <c r="F11" s="35"/>
      <c r="G11" s="48">
        <f>G$7*'per case assumptions'!G20*'per case assumptions'!G21</f>
        <v>541439.48191555892</v>
      </c>
      <c r="H11" s="49">
        <f>H$7*'per case assumptions'!H20*'per case assumptions'!H21</f>
        <v>250257.73362750016</v>
      </c>
      <c r="I11" s="48">
        <f>I$7*'per case assumptions'!I20*'per case assumptions'!I21</f>
        <v>0</v>
      </c>
      <c r="J11" s="50"/>
      <c r="K11" s="32"/>
    </row>
    <row r="12" spans="1:13" x14ac:dyDescent="0.25">
      <c r="A12" s="113"/>
      <c r="B12" s="57" t="s">
        <v>2</v>
      </c>
      <c r="C12" s="32"/>
      <c r="D12" s="32"/>
      <c r="E12" s="33"/>
      <c r="F12" s="35"/>
      <c r="G12" s="48">
        <f>G$7*'per case assumptions'!G23*'per case assumptions'!G24</f>
        <v>1867832.3564470282</v>
      </c>
      <c r="H12" s="49">
        <f>H$7*'per case assumptions'!H23*'per case assumptions'!H24</f>
        <v>191850.51369064962</v>
      </c>
      <c r="I12" s="48">
        <f>I$7*'per case assumptions'!I23*'per case assumptions'!I24</f>
        <v>0</v>
      </c>
      <c r="J12" s="50"/>
      <c r="K12" s="32"/>
    </row>
    <row r="13" spans="1:13" x14ac:dyDescent="0.25">
      <c r="A13" s="113"/>
      <c r="B13" s="57" t="s">
        <v>3</v>
      </c>
      <c r="C13" s="32"/>
      <c r="D13" s="32"/>
      <c r="E13" s="33"/>
      <c r="F13" s="35"/>
      <c r="G13" s="48">
        <f>G$7*'per case assumptions'!G26*'per case assumptions'!G27</f>
        <v>0</v>
      </c>
      <c r="H13" s="49">
        <f>H$7*'per case assumptions'!H26*'per case assumptions'!H27</f>
        <v>37145427.450075798</v>
      </c>
      <c r="I13" s="48">
        <f>I$7*'per case assumptions'!I26*'per case assumptions'!I27</f>
        <v>0</v>
      </c>
      <c r="J13" s="50"/>
      <c r="K13" s="32"/>
    </row>
    <row r="14" spans="1:13" x14ac:dyDescent="0.25">
      <c r="A14" s="113"/>
      <c r="B14" s="1" t="s">
        <v>19</v>
      </c>
      <c r="C14" s="32"/>
      <c r="D14" s="32"/>
      <c r="E14" s="33"/>
      <c r="F14" s="35"/>
      <c r="G14" s="55">
        <f>SUM(G10:G13)</f>
        <v>4208034.5305618588</v>
      </c>
      <c r="H14" s="106">
        <f>SUM(H10:H13)</f>
        <v>37726102.822535641</v>
      </c>
      <c r="I14" s="55">
        <f>SUM(I10:I13)</f>
        <v>196593.46836233581</v>
      </c>
      <c r="J14" s="50"/>
      <c r="K14" s="51"/>
      <c r="L14" s="6"/>
      <c r="M14" s="6"/>
    </row>
    <row r="15" spans="1:13" x14ac:dyDescent="0.25">
      <c r="A15" s="113"/>
      <c r="B15" s="32"/>
      <c r="C15" s="32"/>
      <c r="D15" s="32"/>
      <c r="E15" s="33"/>
      <c r="F15" s="35"/>
      <c r="G15" s="48"/>
      <c r="H15" s="49"/>
      <c r="I15" s="48"/>
      <c r="J15" s="50"/>
      <c r="K15" s="32"/>
    </row>
    <row r="16" spans="1:13" x14ac:dyDescent="0.25">
      <c r="A16" s="113" t="s">
        <v>4</v>
      </c>
      <c r="B16" s="32"/>
      <c r="C16" s="32"/>
      <c r="D16" s="32"/>
      <c r="E16" s="33"/>
      <c r="F16" s="35"/>
      <c r="G16" s="36"/>
      <c r="H16" s="33"/>
      <c r="I16" s="36"/>
      <c r="J16" s="134">
        <f>J7*'per case assumptions'!J40</f>
        <v>86573570.334815606</v>
      </c>
      <c r="K16" s="32"/>
    </row>
    <row r="17" spans="1:16" x14ac:dyDescent="0.25">
      <c r="A17" s="113"/>
      <c r="B17" s="32"/>
      <c r="C17" s="32"/>
      <c r="D17" s="32"/>
      <c r="E17" s="33"/>
      <c r="F17" s="35"/>
      <c r="G17" s="36"/>
      <c r="H17" s="33"/>
      <c r="I17" s="36"/>
      <c r="J17" s="52"/>
      <c r="K17" s="32"/>
    </row>
    <row r="18" spans="1:16" x14ac:dyDescent="0.25">
      <c r="A18" s="1" t="s">
        <v>49</v>
      </c>
      <c r="B18" s="32"/>
      <c r="C18" s="32"/>
      <c r="D18" s="32"/>
      <c r="E18" s="33"/>
      <c r="F18" s="53">
        <f>F7*'per case assumptions'!F32*'per case assumptions'!F33*'per case assumptions'!F34</f>
        <v>6802941.8177003739</v>
      </c>
      <c r="G18" s="48">
        <f>G7*'per case assumptions'!G32*'per case assumptions'!G33*'per case assumptions'!G34</f>
        <v>1850964.7455928391</v>
      </c>
      <c r="H18" s="49">
        <f>H7*'per case assumptions'!H32*'per case assumptions'!H33*'per case assumptions'!H34</f>
        <v>365657.20680893911</v>
      </c>
      <c r="I18" s="48">
        <f>I7*'per case assumptions'!I32*'per case assumptions'!I33*'per case assumptions'!I34</f>
        <v>242097.21659602833</v>
      </c>
      <c r="J18" s="37"/>
      <c r="K18" s="32"/>
    </row>
    <row r="19" spans="1:16" x14ac:dyDescent="0.25">
      <c r="A19" s="113"/>
      <c r="B19" s="32"/>
      <c r="C19" s="32"/>
      <c r="D19" s="32"/>
      <c r="E19" s="33"/>
      <c r="F19" s="53"/>
      <c r="G19" s="48"/>
      <c r="H19" s="49"/>
      <c r="I19" s="48"/>
      <c r="J19" s="37"/>
      <c r="K19" s="32"/>
    </row>
    <row r="20" spans="1:16" x14ac:dyDescent="0.25">
      <c r="A20" s="113" t="s">
        <v>22</v>
      </c>
      <c r="B20" s="32"/>
      <c r="C20" s="32"/>
      <c r="D20" s="32"/>
      <c r="E20" s="35"/>
      <c r="F20" s="54">
        <f>F18+F14</f>
        <v>6802941.8177003739</v>
      </c>
      <c r="G20" s="55">
        <f t="shared" ref="G20:I20" si="0">G18+G14</f>
        <v>6058999.2761546979</v>
      </c>
      <c r="H20" s="56">
        <f>(H18+H14)</f>
        <v>38091760.029344581</v>
      </c>
      <c r="I20" s="54">
        <f t="shared" si="0"/>
        <v>438690.68495836412</v>
      </c>
      <c r="J20" s="55">
        <f>J16</f>
        <v>86573570.334815606</v>
      </c>
      <c r="K20" s="53"/>
      <c r="L20" s="6"/>
      <c r="M20" s="6"/>
    </row>
    <row r="21" spans="1:16" x14ac:dyDescent="0.25">
      <c r="A21" s="113"/>
      <c r="B21" s="32"/>
      <c r="C21" s="32"/>
      <c r="D21" s="32"/>
      <c r="E21" s="33"/>
      <c r="F21" s="48"/>
      <c r="G21" s="48"/>
      <c r="H21" s="48"/>
      <c r="I21" s="48"/>
      <c r="J21" s="37"/>
      <c r="K21" s="32"/>
    </row>
    <row r="22" spans="1:16" ht="15.75" thickBot="1" x14ac:dyDescent="0.3">
      <c r="A22" s="122" t="s">
        <v>50</v>
      </c>
      <c r="B22" s="89"/>
      <c r="C22" s="89"/>
      <c r="D22" s="89"/>
      <c r="E22" s="103">
        <f>SUM(F20:O20)</f>
        <v>137965962.14297363</v>
      </c>
      <c r="F22" s="104"/>
      <c r="G22" s="104"/>
      <c r="H22" s="104"/>
      <c r="I22" s="104"/>
      <c r="J22" s="105"/>
      <c r="K22" s="32"/>
    </row>
    <row r="23" spans="1:16" ht="15.75" thickTop="1" x14ac:dyDescent="0.25">
      <c r="A23" s="113"/>
      <c r="B23" s="32"/>
      <c r="C23" s="32"/>
      <c r="D23" s="32"/>
      <c r="E23" s="32"/>
      <c r="F23" s="135"/>
      <c r="G23" s="135"/>
      <c r="H23" s="135"/>
      <c r="I23" s="135"/>
      <c r="J23" s="135"/>
      <c r="K23" s="32"/>
    </row>
    <row r="24" spans="1:16" ht="75" customHeight="1" x14ac:dyDescent="0.25">
      <c r="A24" s="140" t="s">
        <v>52</v>
      </c>
      <c r="B24" s="140"/>
      <c r="C24" s="140"/>
      <c r="D24" s="140"/>
      <c r="E24" s="140"/>
      <c r="F24" s="140"/>
      <c r="G24" s="140"/>
      <c r="H24" s="140"/>
      <c r="I24" s="140"/>
      <c r="J24" s="140"/>
      <c r="K24" s="57"/>
      <c r="L24" s="57"/>
      <c r="O24" s="130"/>
      <c r="P24" s="130"/>
    </row>
    <row r="25" spans="1:16" x14ac:dyDescent="0.25">
      <c r="A25" s="57" t="s">
        <v>57</v>
      </c>
      <c r="B25" s="57"/>
      <c r="C25" s="57"/>
      <c r="D25" s="57"/>
      <c r="E25" s="57"/>
      <c r="F25" s="57"/>
      <c r="G25" s="57"/>
      <c r="H25" s="57"/>
      <c r="I25" s="57"/>
      <c r="J25" s="57"/>
      <c r="K25" s="32"/>
    </row>
    <row r="26" spans="1:16" ht="35.1" customHeight="1" x14ac:dyDescent="0.25">
      <c r="A26" s="57" t="s">
        <v>53</v>
      </c>
      <c r="B26" s="57"/>
      <c r="C26" s="57"/>
      <c r="D26" s="57"/>
      <c r="E26" s="57"/>
      <c r="F26" s="57"/>
      <c r="G26" s="57"/>
      <c r="H26" s="57"/>
      <c r="I26" s="57"/>
      <c r="J26" s="57"/>
      <c r="K26" s="57"/>
      <c r="L26" s="57"/>
    </row>
    <row r="27" spans="1:16" x14ac:dyDescent="0.25">
      <c r="A27" s="57"/>
      <c r="B27" s="57"/>
      <c r="C27" s="57"/>
      <c r="D27" s="57"/>
      <c r="E27" s="57"/>
      <c r="F27" s="57"/>
      <c r="G27" s="57"/>
      <c r="H27" s="57"/>
      <c r="I27" s="57"/>
      <c r="J27" s="57"/>
      <c r="K27" s="32"/>
    </row>
    <row r="28" spans="1:16" ht="15" customHeight="1" x14ac:dyDescent="0.25">
      <c r="A28" s="139" t="s">
        <v>34</v>
      </c>
      <c r="B28" s="139"/>
      <c r="C28" s="139"/>
      <c r="D28" s="139"/>
      <c r="E28" s="139"/>
      <c r="F28" s="139"/>
      <c r="G28" s="139"/>
      <c r="H28" s="139"/>
      <c r="I28" s="139"/>
      <c r="J28" s="139"/>
    </row>
    <row r="29" spans="1:16" ht="34.5" customHeight="1" x14ac:dyDescent="0.25">
      <c r="A29" s="130"/>
      <c r="B29" s="130"/>
      <c r="C29" s="136" t="s">
        <v>32</v>
      </c>
      <c r="D29" s="136"/>
      <c r="E29" s="136"/>
      <c r="F29" s="136"/>
      <c r="G29" s="136"/>
      <c r="H29" s="136"/>
      <c r="I29" s="136"/>
      <c r="J29" s="136"/>
    </row>
    <row r="30" spans="1:16" ht="46.5" customHeight="1" x14ac:dyDescent="0.25">
      <c r="C30" s="136" t="s">
        <v>33</v>
      </c>
      <c r="D30" s="136"/>
      <c r="E30" s="136"/>
      <c r="F30" s="136"/>
      <c r="G30" s="136"/>
      <c r="H30" s="136"/>
      <c r="I30" s="136"/>
      <c r="J30" s="136"/>
    </row>
  </sheetData>
  <mergeCells count="6">
    <mergeCell ref="C30:J30"/>
    <mergeCell ref="F4:G4"/>
    <mergeCell ref="I4:J4"/>
    <mergeCell ref="A28:J28"/>
    <mergeCell ref="C29:J29"/>
    <mergeCell ref="A24:J2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workbookViewId="0"/>
  </sheetViews>
  <sheetFormatPr defaultRowHeight="15" x14ac:dyDescent="0.25"/>
  <cols>
    <col min="1" max="1" width="4" customWidth="1"/>
    <col min="2" max="2" width="4.140625" customWidth="1"/>
    <col min="4" max="4" width="23.7109375" customWidth="1"/>
    <col min="5" max="5" width="11.85546875" customWidth="1"/>
    <col min="6" max="7" width="13.140625" customWidth="1"/>
    <col min="8" max="8" width="14.7109375" customWidth="1"/>
    <col min="9" max="9" width="15.28515625" customWidth="1"/>
    <col min="10" max="10" width="15" bestFit="1" customWidth="1"/>
  </cols>
  <sheetData>
    <row r="1" spans="1:13" x14ac:dyDescent="0.25">
      <c r="A1" s="1" t="s">
        <v>45</v>
      </c>
      <c r="E1" s="1"/>
    </row>
    <row r="2" spans="1:13" x14ac:dyDescent="0.25">
      <c r="A2" s="1"/>
      <c r="E2" s="1" t="s">
        <v>40</v>
      </c>
      <c r="F2" s="1"/>
      <c r="G2" s="1"/>
      <c r="H2" s="1"/>
      <c r="I2" s="1"/>
      <c r="J2" s="1"/>
    </row>
    <row r="3" spans="1:13" x14ac:dyDescent="0.25">
      <c r="A3" s="1"/>
      <c r="E3" s="1"/>
      <c r="F3" s="1"/>
      <c r="G3" s="1"/>
      <c r="H3" s="1"/>
      <c r="I3" s="1"/>
      <c r="J3" s="1"/>
    </row>
    <row r="4" spans="1:13" x14ac:dyDescent="0.25">
      <c r="A4" s="113"/>
      <c r="B4" s="32"/>
      <c r="C4" s="32"/>
      <c r="D4" s="32"/>
      <c r="E4" s="114"/>
      <c r="F4" s="137" t="s">
        <v>27</v>
      </c>
      <c r="G4" s="138"/>
      <c r="H4" s="115" t="s">
        <v>15</v>
      </c>
      <c r="I4" s="137" t="s">
        <v>28</v>
      </c>
      <c r="J4" s="138"/>
    </row>
    <row r="5" spans="1:13" ht="45" x14ac:dyDescent="0.25">
      <c r="A5" s="116" t="s">
        <v>46</v>
      </c>
      <c r="B5" s="32"/>
      <c r="C5" s="32"/>
      <c r="D5" s="32"/>
      <c r="E5" s="117" t="s">
        <v>51</v>
      </c>
      <c r="F5" s="118" t="s">
        <v>41</v>
      </c>
      <c r="G5" s="119" t="s">
        <v>42</v>
      </c>
      <c r="H5" s="120" t="s">
        <v>15</v>
      </c>
      <c r="I5" s="119" t="s">
        <v>29</v>
      </c>
      <c r="J5" s="121" t="s">
        <v>0</v>
      </c>
    </row>
    <row r="6" spans="1:13" x14ac:dyDescent="0.25">
      <c r="A6" s="1" t="s">
        <v>1</v>
      </c>
      <c r="B6" s="57"/>
      <c r="E6" s="22">
        <f>SUM(F7,G7,H7)</f>
        <v>24511</v>
      </c>
      <c r="F6" s="10"/>
      <c r="G6" s="2"/>
      <c r="H6" s="13"/>
      <c r="I6" s="2"/>
      <c r="J6" s="11"/>
    </row>
    <row r="7" spans="1:13" x14ac:dyDescent="0.25">
      <c r="A7" s="1"/>
      <c r="B7" s="57" t="s">
        <v>21</v>
      </c>
      <c r="E7" s="22"/>
      <c r="F7" s="80">
        <v>22459.207999999999</v>
      </c>
      <c r="G7" s="81">
        <v>1764.7920000000001</v>
      </c>
      <c r="H7" s="82">
        <v>287</v>
      </c>
      <c r="I7" s="4">
        <v>287</v>
      </c>
      <c r="J7" s="81">
        <v>0</v>
      </c>
      <c r="K7" s="4"/>
    </row>
    <row r="8" spans="1:13" x14ac:dyDescent="0.25">
      <c r="A8" s="1"/>
      <c r="E8" s="12"/>
      <c r="F8" s="15"/>
      <c r="G8" s="5"/>
      <c r="H8" s="20"/>
      <c r="I8" s="15"/>
      <c r="J8" s="16"/>
      <c r="K8" s="4"/>
    </row>
    <row r="9" spans="1:13" x14ac:dyDescent="0.25">
      <c r="A9" s="1" t="s">
        <v>47</v>
      </c>
      <c r="E9" s="22"/>
      <c r="F9" s="10"/>
      <c r="G9" s="2"/>
      <c r="H9" s="13"/>
      <c r="I9" s="2"/>
      <c r="J9" s="11"/>
    </row>
    <row r="10" spans="1:13" x14ac:dyDescent="0.25">
      <c r="A10" s="1"/>
      <c r="B10" s="57" t="s">
        <v>48</v>
      </c>
      <c r="E10" s="10"/>
      <c r="F10" s="10"/>
      <c r="G10" s="3">
        <f>G$7*'per case assumptions'!G17*'per case assumptions'!G18</f>
        <v>335909.55207838496</v>
      </c>
      <c r="H10" s="21">
        <f>H$7*'per case assumptions'!H17*'per case assumptions'!H18</f>
        <v>27313.712167353569</v>
      </c>
      <c r="I10" s="3">
        <f>I$7*'per case assumptions'!I17*'per case assumptions'!I18</f>
        <v>39019.588810505105</v>
      </c>
      <c r="J10" s="17"/>
    </row>
    <row r="11" spans="1:13" x14ac:dyDescent="0.25">
      <c r="A11" s="1"/>
      <c r="B11" s="57" t="s">
        <v>18</v>
      </c>
      <c r="E11" s="10"/>
      <c r="F11" s="10"/>
      <c r="G11" s="3">
        <f>G$7*'per case assumptions'!G20*'per case assumptions'!G21</f>
        <v>101110.99959797236</v>
      </c>
      <c r="H11" s="21">
        <f>H$7*'per case assumptions'!H20*'per case assumptions'!H21</f>
        <v>49329.649416959161</v>
      </c>
      <c r="I11" s="3">
        <f>I$7*'per case assumptions'!I20*'per case assumptions'!I21</f>
        <v>0</v>
      </c>
      <c r="J11" s="17"/>
    </row>
    <row r="12" spans="1:13" x14ac:dyDescent="0.25">
      <c r="A12" s="1"/>
      <c r="B12" s="57" t="s">
        <v>2</v>
      </c>
      <c r="E12" s="10"/>
      <c r="F12" s="10"/>
      <c r="G12" s="3">
        <f>G$7*'per case assumptions'!G23*'per case assumptions'!G24</f>
        <v>348807.95167288696</v>
      </c>
      <c r="H12" s="21">
        <f>H$7*'per case assumptions'!H23*'per case assumptions'!H24</f>
        <v>37816.68779479152</v>
      </c>
      <c r="I12" s="3">
        <f>I$7*'per case assumptions'!I23*'per case assumptions'!I24</f>
        <v>0</v>
      </c>
      <c r="J12" s="17"/>
    </row>
    <row r="13" spans="1:13" x14ac:dyDescent="0.25">
      <c r="A13" s="1"/>
      <c r="B13" s="57" t="s">
        <v>3</v>
      </c>
      <c r="E13" s="10"/>
      <c r="F13" s="10"/>
      <c r="G13" s="3">
        <f>G$7*'per case assumptions'!G26*'per case assumptions'!G27</f>
        <v>0</v>
      </c>
      <c r="H13" s="21">
        <f>H$7*'per case assumptions'!H26*'per case assumptions'!H27</f>
        <v>7321935.2185245566</v>
      </c>
      <c r="I13" s="3">
        <f>I$7*'per case assumptions'!I26*'per case assumptions'!I27</f>
        <v>0</v>
      </c>
      <c r="J13" s="17"/>
    </row>
    <row r="14" spans="1:13" x14ac:dyDescent="0.25">
      <c r="A14" s="1"/>
      <c r="B14" s="1" t="s">
        <v>19</v>
      </c>
      <c r="E14" s="10"/>
      <c r="F14" s="10"/>
      <c r="G14" s="24">
        <f>SUM(G10:G13)</f>
        <v>785828.50334924436</v>
      </c>
      <c r="H14" s="79">
        <f>SUM(H10:H13)</f>
        <v>7436395.2679036604</v>
      </c>
      <c r="I14" s="24">
        <f>SUM(I10:I13)</f>
        <v>39019.588810505105</v>
      </c>
      <c r="J14" s="17"/>
      <c r="K14" s="6"/>
      <c r="L14" s="6"/>
      <c r="M14" s="6"/>
    </row>
    <row r="15" spans="1:13" x14ac:dyDescent="0.25">
      <c r="A15" s="1"/>
      <c r="E15" s="10"/>
      <c r="F15" s="10"/>
      <c r="G15" s="3"/>
      <c r="H15" s="21"/>
      <c r="I15" s="3"/>
      <c r="J15" s="17"/>
    </row>
    <row r="16" spans="1:13" x14ac:dyDescent="0.25">
      <c r="A16" s="1" t="s">
        <v>4</v>
      </c>
      <c r="E16" s="10"/>
      <c r="F16" s="10"/>
      <c r="G16" s="2"/>
      <c r="H16" s="13"/>
      <c r="I16" s="2"/>
      <c r="J16" s="133">
        <f>J7*'per case assumptions'!J40</f>
        <v>0</v>
      </c>
    </row>
    <row r="17" spans="1:16" x14ac:dyDescent="0.25">
      <c r="A17" s="1"/>
      <c r="E17" s="10"/>
      <c r="F17" s="10"/>
      <c r="G17" s="2"/>
      <c r="H17" s="13"/>
      <c r="I17" s="2"/>
      <c r="J17" s="18"/>
    </row>
    <row r="18" spans="1:16" x14ac:dyDescent="0.25">
      <c r="A18" s="1" t="s">
        <v>55</v>
      </c>
      <c r="E18" s="10"/>
      <c r="F18" s="19">
        <f>F7*'per case assumptions'!F32*'per case assumptions'!F33*'per case assumptions'!F34</f>
        <v>1269560.366013695</v>
      </c>
      <c r="G18" s="3">
        <f>G7*'per case assumptions'!G32*'per case assumptions'!G33*'per case assumptions'!G34</f>
        <v>345658.01331179298</v>
      </c>
      <c r="H18" s="21">
        <f>H7*'per case assumptions'!H32*'per case assumptions'!H33*'per case assumptions'!H34</f>
        <v>72076.660957531247</v>
      </c>
      <c r="I18" s="3">
        <f>I7*'per case assumptions'!I32*'per case assumptions'!I33*'per case assumptions'!I34</f>
        <v>48051.107305020836</v>
      </c>
      <c r="J18" s="11"/>
    </row>
    <row r="19" spans="1:16" x14ac:dyDescent="0.25">
      <c r="A19" s="1"/>
      <c r="E19" s="10"/>
      <c r="F19" s="19"/>
      <c r="G19" s="3"/>
      <c r="H19" s="14"/>
      <c r="I19" s="3"/>
      <c r="J19" s="11"/>
    </row>
    <row r="20" spans="1:16" x14ac:dyDescent="0.25">
      <c r="A20" s="113" t="s">
        <v>22</v>
      </c>
      <c r="E20" s="13"/>
      <c r="F20" s="23">
        <f>F18+F14</f>
        <v>1269560.366013695</v>
      </c>
      <c r="G20" s="24">
        <f t="shared" ref="G20:J20" si="0">G18+G14</f>
        <v>1131486.5166610372</v>
      </c>
      <c r="H20" s="83">
        <f>(H18+H14)</f>
        <v>7508471.9288611915</v>
      </c>
      <c r="I20" s="23">
        <f t="shared" si="0"/>
        <v>87070.696115525934</v>
      </c>
      <c r="J20" s="25">
        <f t="shared" si="0"/>
        <v>0</v>
      </c>
      <c r="K20" s="6"/>
      <c r="L20" s="6"/>
      <c r="M20" s="6"/>
    </row>
    <row r="21" spans="1:16" x14ac:dyDescent="0.25">
      <c r="A21" s="1"/>
      <c r="E21" s="13"/>
      <c r="F21" s="19"/>
      <c r="G21" s="3"/>
      <c r="H21" s="3"/>
      <c r="I21" s="3"/>
      <c r="J21" s="11"/>
    </row>
    <row r="22" spans="1:16" x14ac:dyDescent="0.25">
      <c r="A22" s="1" t="s">
        <v>50</v>
      </c>
      <c r="E22" s="14">
        <f>SUM(F20:O20,)</f>
        <v>9996589.5076514501</v>
      </c>
      <c r="F22" s="26"/>
      <c r="G22" s="26"/>
      <c r="H22" s="26"/>
      <c r="I22" s="26"/>
      <c r="J22" s="27"/>
    </row>
    <row r="23" spans="1:16" x14ac:dyDescent="0.25">
      <c r="E23" s="32"/>
      <c r="F23" s="135"/>
      <c r="G23" s="135"/>
      <c r="H23" s="135"/>
      <c r="I23" s="135"/>
      <c r="J23" s="135"/>
    </row>
    <row r="24" spans="1:16" ht="75" customHeight="1" x14ac:dyDescent="0.25">
      <c r="A24" s="140" t="s">
        <v>52</v>
      </c>
      <c r="B24" s="140"/>
      <c r="C24" s="140"/>
      <c r="D24" s="140"/>
      <c r="E24" s="140"/>
      <c r="F24" s="140"/>
      <c r="G24" s="140"/>
      <c r="H24" s="140"/>
      <c r="I24" s="140"/>
      <c r="J24" s="140"/>
      <c r="K24" s="57"/>
      <c r="L24" s="57"/>
      <c r="O24" s="130"/>
      <c r="P24" s="130"/>
    </row>
    <row r="25" spans="1:16" x14ac:dyDescent="0.25">
      <c r="A25" s="57" t="s">
        <v>56</v>
      </c>
      <c r="B25" s="57"/>
      <c r="C25" s="57"/>
      <c r="D25" s="57"/>
      <c r="E25" s="57"/>
      <c r="F25" s="57"/>
      <c r="G25" s="57"/>
      <c r="H25" s="57"/>
      <c r="I25" s="57"/>
      <c r="J25" s="57"/>
    </row>
    <row r="26" spans="1:16" ht="35.1" customHeight="1" x14ac:dyDescent="0.25">
      <c r="A26" s="57" t="s">
        <v>53</v>
      </c>
      <c r="B26" s="57"/>
      <c r="C26" s="57"/>
      <c r="D26" s="57"/>
      <c r="E26" s="57"/>
      <c r="F26" s="57"/>
      <c r="G26" s="57"/>
      <c r="H26" s="57"/>
      <c r="I26" s="57"/>
      <c r="J26" s="57"/>
      <c r="K26" s="57"/>
      <c r="L26" s="57"/>
    </row>
    <row r="27" spans="1:16" x14ac:dyDescent="0.25">
      <c r="A27" s="57"/>
      <c r="B27" s="57"/>
      <c r="C27" s="57"/>
      <c r="D27" s="57"/>
      <c r="E27" s="57"/>
      <c r="F27" s="57"/>
      <c r="G27" s="57"/>
      <c r="H27" s="57"/>
      <c r="I27" s="57"/>
      <c r="J27" s="57"/>
    </row>
    <row r="28" spans="1:16" ht="15" customHeight="1" x14ac:dyDescent="0.25">
      <c r="A28" s="139" t="s">
        <v>34</v>
      </c>
      <c r="B28" s="139"/>
      <c r="C28" s="139"/>
      <c r="D28" s="139"/>
      <c r="E28" s="139"/>
      <c r="F28" s="139"/>
      <c r="G28" s="139"/>
      <c r="H28" s="139"/>
      <c r="I28" s="139"/>
      <c r="J28" s="139"/>
    </row>
    <row r="29" spans="1:16" ht="38.25" customHeight="1" x14ac:dyDescent="0.25">
      <c r="A29" s="130"/>
      <c r="B29" s="130"/>
      <c r="C29" s="136" t="s">
        <v>32</v>
      </c>
      <c r="D29" s="136"/>
      <c r="E29" s="136"/>
      <c r="F29" s="136"/>
      <c r="G29" s="136"/>
      <c r="H29" s="136"/>
      <c r="I29" s="136"/>
      <c r="J29" s="136"/>
    </row>
    <row r="30" spans="1:16" ht="46.5" customHeight="1" x14ac:dyDescent="0.25">
      <c r="C30" s="136" t="s">
        <v>33</v>
      </c>
      <c r="D30" s="136"/>
      <c r="E30" s="136"/>
      <c r="F30" s="136"/>
      <c r="G30" s="136"/>
      <c r="H30" s="136"/>
      <c r="I30" s="136"/>
      <c r="J30" s="136"/>
    </row>
  </sheetData>
  <mergeCells count="6">
    <mergeCell ref="C30:J30"/>
    <mergeCell ref="F4:G4"/>
    <mergeCell ref="I4:J4"/>
    <mergeCell ref="A28:J28"/>
    <mergeCell ref="C29:J29"/>
    <mergeCell ref="A24:J2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zoomScale="85" zoomScaleNormal="85" workbookViewId="0"/>
  </sheetViews>
  <sheetFormatPr defaultRowHeight="15" x14ac:dyDescent="0.25"/>
  <cols>
    <col min="1" max="1" width="4" customWidth="1"/>
    <col min="2" max="2" width="4.140625" customWidth="1"/>
    <col min="4" max="4" width="23.7109375" customWidth="1"/>
    <col min="5" max="5" width="14.42578125" customWidth="1"/>
    <col min="6" max="7" width="13.140625" customWidth="1"/>
    <col min="8" max="8" width="15.28515625" customWidth="1"/>
    <col min="9" max="9" width="16.5703125" customWidth="1"/>
    <col min="10" max="10" width="18.140625" customWidth="1"/>
  </cols>
  <sheetData>
    <row r="1" spans="1:13" x14ac:dyDescent="0.25">
      <c r="A1" s="1" t="s">
        <v>45</v>
      </c>
      <c r="B1" s="57"/>
      <c r="C1" s="57"/>
      <c r="D1" s="57"/>
      <c r="E1" s="57"/>
      <c r="F1" s="57"/>
      <c r="G1" s="57"/>
      <c r="H1" s="57"/>
      <c r="I1" s="57"/>
      <c r="J1" s="57"/>
      <c r="K1" s="57"/>
    </row>
    <row r="2" spans="1:13" x14ac:dyDescent="0.25">
      <c r="A2" s="1"/>
      <c r="B2" s="57"/>
      <c r="C2" s="57"/>
      <c r="D2" s="57"/>
      <c r="E2" s="1" t="s">
        <v>20</v>
      </c>
      <c r="F2" s="1"/>
      <c r="G2" s="1"/>
      <c r="H2" s="1"/>
      <c r="I2" s="1"/>
      <c r="J2" s="1"/>
      <c r="K2" s="57"/>
    </row>
    <row r="3" spans="1:13" x14ac:dyDescent="0.25">
      <c r="A3" s="1"/>
      <c r="B3" s="57"/>
      <c r="C3" s="57"/>
      <c r="D3" s="57"/>
      <c r="E3" s="1"/>
      <c r="F3" s="1"/>
      <c r="G3" s="1"/>
      <c r="H3" s="1"/>
      <c r="I3" s="1"/>
      <c r="J3" s="1"/>
      <c r="K3" s="57"/>
    </row>
    <row r="4" spans="1:13" x14ac:dyDescent="0.25">
      <c r="A4" s="113"/>
      <c r="B4" s="32"/>
      <c r="C4" s="32"/>
      <c r="D4" s="32"/>
      <c r="E4" s="114"/>
      <c r="F4" s="137" t="s">
        <v>27</v>
      </c>
      <c r="G4" s="138"/>
      <c r="H4" s="115" t="s">
        <v>15</v>
      </c>
      <c r="I4" s="137" t="s">
        <v>28</v>
      </c>
      <c r="J4" s="138"/>
    </row>
    <row r="5" spans="1:13" ht="45" x14ac:dyDescent="0.25">
      <c r="A5" s="116" t="s">
        <v>46</v>
      </c>
      <c r="B5" s="32"/>
      <c r="C5" s="32"/>
      <c r="D5" s="32"/>
      <c r="E5" s="117" t="s">
        <v>51</v>
      </c>
      <c r="F5" s="118" t="s">
        <v>41</v>
      </c>
      <c r="G5" s="119" t="s">
        <v>42</v>
      </c>
      <c r="H5" s="120" t="s">
        <v>15</v>
      </c>
      <c r="I5" s="119" t="s">
        <v>29</v>
      </c>
      <c r="J5" s="121" t="s">
        <v>0</v>
      </c>
    </row>
    <row r="6" spans="1:13" x14ac:dyDescent="0.25">
      <c r="A6" s="1" t="s">
        <v>1</v>
      </c>
      <c r="B6" s="57"/>
      <c r="C6" s="57"/>
      <c r="D6" s="57"/>
      <c r="E6" s="59">
        <v>374789</v>
      </c>
      <c r="F6" s="58"/>
      <c r="G6" s="60"/>
      <c r="H6" s="61"/>
      <c r="I6" s="60"/>
      <c r="J6" s="70"/>
      <c r="K6" s="57"/>
    </row>
    <row r="7" spans="1:13" x14ac:dyDescent="0.25">
      <c r="A7" s="1"/>
      <c r="B7" s="57" t="s">
        <v>21</v>
      </c>
      <c r="C7" s="57"/>
      <c r="D7" s="57"/>
      <c r="E7" s="34"/>
      <c r="F7" s="76">
        <v>344109.19199999998</v>
      </c>
      <c r="G7" s="77">
        <v>26984.808000000005</v>
      </c>
      <c r="H7" s="78">
        <v>3695</v>
      </c>
      <c r="I7" s="76">
        <v>3628</v>
      </c>
      <c r="J7" s="77">
        <v>67</v>
      </c>
      <c r="K7" s="57"/>
      <c r="L7" s="7"/>
    </row>
    <row r="8" spans="1:13" x14ac:dyDescent="0.25">
      <c r="A8" s="1"/>
      <c r="B8" s="57"/>
      <c r="C8" s="57"/>
      <c r="D8" s="57"/>
      <c r="E8" s="59"/>
      <c r="F8" s="44"/>
      <c r="G8" s="45"/>
      <c r="H8" s="46"/>
      <c r="I8" s="44"/>
      <c r="J8" s="47"/>
      <c r="K8" s="43"/>
    </row>
    <row r="9" spans="1:13" x14ac:dyDescent="0.25">
      <c r="A9" s="1" t="s">
        <v>47</v>
      </c>
      <c r="B9" s="57"/>
      <c r="C9" s="57"/>
      <c r="D9" s="57"/>
      <c r="E9" s="59"/>
      <c r="F9" s="58"/>
      <c r="G9" s="60"/>
      <c r="H9" s="61"/>
      <c r="I9" s="58"/>
      <c r="J9" s="74"/>
      <c r="K9" s="57"/>
    </row>
    <row r="10" spans="1:13" x14ac:dyDescent="0.25">
      <c r="A10" s="1"/>
      <c r="B10" s="57" t="s">
        <v>48</v>
      </c>
      <c r="C10" s="57"/>
      <c r="D10" s="57"/>
      <c r="E10" s="58"/>
      <c r="F10" s="58"/>
      <c r="G10" s="62">
        <f>G$7*'per case assumptions'!G17*'per case assumptions'!G18</f>
        <v>5136273.7184898965</v>
      </c>
      <c r="H10" s="63">
        <f>H$7*'per case assumptions'!H17*'per case assumptions'!H18</f>
        <v>351652.14793857647</v>
      </c>
      <c r="I10" s="65">
        <f>I$7*'per case assumptions'!I17*'per case assumptions'!I18</f>
        <v>493251.10872652446</v>
      </c>
      <c r="J10" s="107"/>
      <c r="K10" s="57"/>
    </row>
    <row r="11" spans="1:13" x14ac:dyDescent="0.25">
      <c r="A11" s="1"/>
      <c r="B11" s="57" t="s">
        <v>18</v>
      </c>
      <c r="C11" s="57"/>
      <c r="D11" s="57"/>
      <c r="E11" s="58"/>
      <c r="F11" s="58"/>
      <c r="G11" s="62">
        <f>G$7*'per case assumptions'!G20*'per case assumptions'!G21</f>
        <v>1546052.4021184151</v>
      </c>
      <c r="H11" s="63">
        <f>H$7*'per case assumptions'!H20*'per case assumptions'!H21</f>
        <v>635097.75120440451</v>
      </c>
      <c r="I11" s="65">
        <f>I$7*'per case assumptions'!I20*'per case assumptions'!I21</f>
        <v>0</v>
      </c>
      <c r="J11" s="107"/>
      <c r="K11" s="57"/>
    </row>
    <row r="12" spans="1:13" x14ac:dyDescent="0.25">
      <c r="A12" s="1"/>
      <c r="B12" s="57" t="s">
        <v>2</v>
      </c>
      <c r="C12" s="57"/>
      <c r="D12" s="57"/>
      <c r="E12" s="58"/>
      <c r="F12" s="58"/>
      <c r="G12" s="62">
        <f>G$7*'per case assumptions'!G23*'per case assumptions'!G24</f>
        <v>5333498.5679706931</v>
      </c>
      <c r="H12" s="63">
        <f>H$7*'per case assumptions'!H23*'per case assumptions'!H24</f>
        <v>486873.3846751033</v>
      </c>
      <c r="I12" s="65">
        <f>I$7*'per case assumptions'!I23*'per case assumptions'!I24</f>
        <v>0</v>
      </c>
      <c r="J12" s="107"/>
      <c r="K12" s="57"/>
    </row>
    <row r="13" spans="1:13" x14ac:dyDescent="0.25">
      <c r="A13" s="1"/>
      <c r="B13" s="57" t="s">
        <v>3</v>
      </c>
      <c r="C13" s="57"/>
      <c r="D13" s="57"/>
      <c r="E13" s="58"/>
      <c r="F13" s="58"/>
      <c r="G13" s="62">
        <f>G$7*'per case assumptions'!G26*'per case assumptions'!G27</f>
        <v>0</v>
      </c>
      <c r="H13" s="63">
        <f>H$7*'per case assumptions'!H26*'per case assumptions'!H27</f>
        <v>94266726.942328349</v>
      </c>
      <c r="I13" s="62">
        <f>I$7*'per case assumptions'!I26*'per case assumptions'!I27</f>
        <v>0</v>
      </c>
      <c r="J13" s="107"/>
      <c r="K13" s="57"/>
    </row>
    <row r="14" spans="1:13" x14ac:dyDescent="0.25">
      <c r="A14" s="1"/>
      <c r="B14" s="1" t="s">
        <v>19</v>
      </c>
      <c r="C14" s="57"/>
      <c r="D14" s="57"/>
      <c r="E14" s="58"/>
      <c r="F14" s="58"/>
      <c r="G14" s="68">
        <f>SUM(G10:G13)</f>
        <v>12015824.688579004</v>
      </c>
      <c r="H14" s="73">
        <f>SUM(H10:H13)</f>
        <v>95740350.22614643</v>
      </c>
      <c r="I14" s="68">
        <f>SUM(I10:I13)</f>
        <v>493251.10872652446</v>
      </c>
      <c r="J14" s="107"/>
      <c r="K14" s="64"/>
      <c r="L14" s="6"/>
      <c r="M14" s="6"/>
    </row>
    <row r="15" spans="1:13" x14ac:dyDescent="0.25">
      <c r="A15" s="1"/>
      <c r="B15" s="57"/>
      <c r="C15" s="57"/>
      <c r="D15" s="57"/>
      <c r="E15" s="58"/>
      <c r="F15" s="58"/>
      <c r="G15" s="62"/>
      <c r="H15" s="63"/>
      <c r="I15" s="62"/>
      <c r="J15" s="107"/>
      <c r="K15" s="57"/>
    </row>
    <row r="16" spans="1:13" x14ac:dyDescent="0.25">
      <c r="A16" s="1" t="s">
        <v>4</v>
      </c>
      <c r="B16" s="57"/>
      <c r="C16" s="57"/>
      <c r="D16" s="57"/>
      <c r="E16" s="58"/>
      <c r="F16" s="58"/>
      <c r="G16" s="60"/>
      <c r="H16" s="61"/>
      <c r="I16" s="58"/>
      <c r="J16" s="132">
        <f>J7*'per case assumptions'!J40</f>
        <v>580042921.24326468</v>
      </c>
      <c r="K16" s="57"/>
    </row>
    <row r="17" spans="1:16" x14ac:dyDescent="0.25">
      <c r="A17" s="1"/>
      <c r="B17" s="57"/>
      <c r="C17" s="57"/>
      <c r="D17" s="57"/>
      <c r="E17" s="58"/>
      <c r="F17" s="58"/>
      <c r="G17" s="60"/>
      <c r="H17" s="61"/>
      <c r="I17" s="58"/>
      <c r="J17" s="108"/>
      <c r="K17" s="57"/>
    </row>
    <row r="18" spans="1:16" x14ac:dyDescent="0.25">
      <c r="A18" s="1" t="s">
        <v>49</v>
      </c>
      <c r="B18" s="57"/>
      <c r="C18" s="57"/>
      <c r="D18" s="57"/>
      <c r="E18" s="58"/>
      <c r="F18" s="53">
        <f>F7*'per case assumptions'!F32*'per case assumptions'!F33*'per case assumptions'!F34</f>
        <v>19451593.82931922</v>
      </c>
      <c r="G18" s="62">
        <f>G7*'per case assumptions'!G32*'per case assumptions'!G33*'per case assumptions'!G34</f>
        <v>5285333.978667276</v>
      </c>
      <c r="H18" s="63">
        <f>H7*'per case assumptions'!H32*'per case assumptions'!H33*'per case assumptions'!H34</f>
        <v>927955.6175542787</v>
      </c>
      <c r="I18" s="65">
        <f>I7*'per case assumptions'!I32*'per case assumptions'!I33*'per case assumptions'!I34</f>
        <v>607419.57248298125</v>
      </c>
      <c r="J18" s="74"/>
      <c r="K18" s="57"/>
    </row>
    <row r="19" spans="1:16" x14ac:dyDescent="0.25">
      <c r="A19" s="1"/>
      <c r="B19" s="57"/>
      <c r="C19" s="57"/>
      <c r="D19" s="57"/>
      <c r="E19" s="58"/>
      <c r="F19" s="65"/>
      <c r="G19" s="62"/>
      <c r="H19" s="66"/>
      <c r="I19" s="62"/>
      <c r="J19" s="72"/>
      <c r="K19" s="57"/>
    </row>
    <row r="20" spans="1:16" x14ac:dyDescent="0.25">
      <c r="A20" s="113" t="s">
        <v>22</v>
      </c>
      <c r="B20" s="57"/>
      <c r="C20" s="57"/>
      <c r="D20" s="57"/>
      <c r="E20" s="58"/>
      <c r="F20" s="67">
        <f>F18+F14</f>
        <v>19451593.82931922</v>
      </c>
      <c r="G20" s="68">
        <f t="shared" ref="G20:I20" si="0">G18+G14</f>
        <v>17301158.667246282</v>
      </c>
      <c r="H20" s="75">
        <f>(H18+H14)</f>
        <v>96668305.843700707</v>
      </c>
      <c r="I20" s="67">
        <f t="shared" si="0"/>
        <v>1100670.6812095058</v>
      </c>
      <c r="J20" s="69">
        <f>J16</f>
        <v>580042921.24326468</v>
      </c>
      <c r="K20" s="64"/>
      <c r="L20" s="6"/>
      <c r="M20" s="6"/>
    </row>
    <row r="21" spans="1:16" x14ac:dyDescent="0.25">
      <c r="A21" s="1"/>
      <c r="B21" s="57"/>
      <c r="C21" s="57"/>
      <c r="D21" s="57"/>
      <c r="E21" s="61"/>
      <c r="F21" s="62"/>
      <c r="G21" s="62"/>
      <c r="H21" s="62"/>
      <c r="I21" s="62"/>
      <c r="J21" s="74"/>
      <c r="K21" s="57"/>
    </row>
    <row r="22" spans="1:16" x14ac:dyDescent="0.25">
      <c r="A22" s="1" t="s">
        <v>50</v>
      </c>
      <c r="B22" s="57"/>
      <c r="C22" s="57"/>
      <c r="D22" s="57"/>
      <c r="E22" s="66">
        <f>SUM(F20:O20)</f>
        <v>714564650.26474047</v>
      </c>
      <c r="F22" s="71"/>
      <c r="G22" s="71"/>
      <c r="H22" s="71"/>
      <c r="I22" s="71"/>
      <c r="J22" s="72"/>
      <c r="K22" s="57"/>
    </row>
    <row r="23" spans="1:16" x14ac:dyDescent="0.25">
      <c r="A23" s="57"/>
      <c r="B23" s="57"/>
      <c r="C23" s="57"/>
      <c r="D23" s="57"/>
      <c r="E23" s="32"/>
      <c r="F23" s="51"/>
      <c r="G23" s="51"/>
      <c r="H23" s="51"/>
      <c r="I23" s="51"/>
      <c r="J23" s="51"/>
      <c r="K23" s="57"/>
    </row>
    <row r="24" spans="1:16" ht="75" customHeight="1" x14ac:dyDescent="0.25">
      <c r="A24" s="140" t="s">
        <v>52</v>
      </c>
      <c r="B24" s="140"/>
      <c r="C24" s="140"/>
      <c r="D24" s="140"/>
      <c r="E24" s="140"/>
      <c r="F24" s="140"/>
      <c r="G24" s="140"/>
      <c r="H24" s="140"/>
      <c r="I24" s="140"/>
      <c r="J24" s="140"/>
      <c r="K24" s="57"/>
      <c r="L24" s="57"/>
      <c r="O24" s="130"/>
      <c r="P24" s="130"/>
    </row>
    <row r="25" spans="1:16" x14ac:dyDescent="0.25">
      <c r="A25" s="57" t="s">
        <v>58</v>
      </c>
      <c r="B25" s="57"/>
      <c r="C25" s="57"/>
      <c r="D25" s="57"/>
      <c r="E25" s="57"/>
      <c r="F25" s="57"/>
      <c r="G25" s="57"/>
      <c r="H25" s="57"/>
      <c r="I25" s="57"/>
      <c r="J25" s="57"/>
    </row>
    <row r="26" spans="1:16" ht="35.1" customHeight="1" x14ac:dyDescent="0.25">
      <c r="A26" s="57" t="s">
        <v>53</v>
      </c>
      <c r="B26" s="57"/>
      <c r="C26" s="57"/>
      <c r="D26" s="57"/>
      <c r="E26" s="57"/>
      <c r="F26" s="57"/>
      <c r="G26" s="57"/>
      <c r="H26" s="57"/>
      <c r="I26" s="57"/>
      <c r="J26" s="57"/>
      <c r="K26" s="57"/>
      <c r="L26" s="57"/>
    </row>
    <row r="27" spans="1:16" x14ac:dyDescent="0.25">
      <c r="A27" s="57"/>
      <c r="B27" s="57"/>
      <c r="C27" s="57"/>
      <c r="D27" s="57"/>
      <c r="E27" s="57"/>
      <c r="F27" s="57"/>
      <c r="G27" s="57"/>
      <c r="H27" s="57"/>
      <c r="I27" s="57"/>
      <c r="J27" s="57"/>
    </row>
    <row r="28" spans="1:16" ht="15" customHeight="1" x14ac:dyDescent="0.25">
      <c r="A28" s="139" t="s">
        <v>34</v>
      </c>
      <c r="B28" s="139"/>
      <c r="C28" s="139"/>
      <c r="D28" s="139"/>
      <c r="E28" s="139"/>
      <c r="F28" s="139"/>
      <c r="G28" s="139"/>
      <c r="H28" s="139"/>
      <c r="I28" s="139"/>
      <c r="J28" s="139"/>
    </row>
    <row r="29" spans="1:16" ht="39" customHeight="1" x14ac:dyDescent="0.25">
      <c r="A29" s="130"/>
      <c r="B29" s="130"/>
      <c r="C29" s="136" t="s">
        <v>32</v>
      </c>
      <c r="D29" s="136"/>
      <c r="E29" s="136"/>
      <c r="F29" s="136"/>
      <c r="G29" s="136"/>
      <c r="H29" s="136"/>
      <c r="I29" s="136"/>
      <c r="J29" s="136"/>
    </row>
    <row r="30" spans="1:16" ht="42" customHeight="1" x14ac:dyDescent="0.25">
      <c r="C30" s="136" t="s">
        <v>33</v>
      </c>
      <c r="D30" s="136"/>
      <c r="E30" s="136"/>
      <c r="F30" s="136"/>
      <c r="G30" s="136"/>
      <c r="H30" s="136"/>
      <c r="I30" s="136"/>
      <c r="J30" s="136"/>
    </row>
  </sheetData>
  <mergeCells count="6">
    <mergeCell ref="C30:J30"/>
    <mergeCell ref="F4:G4"/>
    <mergeCell ref="I4:J4"/>
    <mergeCell ref="A28:J28"/>
    <mergeCell ref="C29:J29"/>
    <mergeCell ref="A24:J2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7"/>
  <sheetViews>
    <sheetView workbookViewId="0"/>
  </sheetViews>
  <sheetFormatPr defaultRowHeight="15" x14ac:dyDescent="0.25"/>
  <cols>
    <col min="1" max="1" width="4" style="57" customWidth="1"/>
    <col min="2" max="2" width="4.140625" style="57" customWidth="1"/>
    <col min="3" max="3" width="4.5703125" style="57" customWidth="1"/>
    <col min="4" max="4" width="27.7109375" style="57" customWidth="1"/>
    <col min="5" max="5" width="13.140625" style="57" customWidth="1"/>
    <col min="6" max="6" width="12.42578125" style="57" customWidth="1"/>
    <col min="7" max="7" width="10.28515625" style="57" customWidth="1"/>
    <col min="8" max="8" width="15.28515625" style="57" customWidth="1"/>
    <col min="9" max="9" width="16.140625" style="57" customWidth="1"/>
    <col min="10" max="10" width="16.7109375" style="57" customWidth="1"/>
    <col min="11" max="11" width="14.85546875" customWidth="1"/>
  </cols>
  <sheetData>
    <row r="1" spans="1:71" x14ac:dyDescent="0.25">
      <c r="A1" s="1" t="s">
        <v>45</v>
      </c>
      <c r="B1" s="1"/>
      <c r="C1" s="1"/>
      <c r="D1" s="1"/>
      <c r="E1" s="1"/>
      <c r="F1" s="1"/>
      <c r="G1" s="1"/>
      <c r="H1" s="1"/>
      <c r="I1" s="1"/>
      <c r="J1" s="1"/>
    </row>
    <row r="2" spans="1:71" x14ac:dyDescent="0.25">
      <c r="A2" s="1"/>
      <c r="B2" s="1"/>
      <c r="C2" s="1"/>
      <c r="D2" s="1"/>
      <c r="E2" s="1"/>
      <c r="F2" s="1"/>
      <c r="G2" s="1"/>
      <c r="H2" s="1"/>
      <c r="I2" s="1"/>
      <c r="J2" s="1"/>
    </row>
    <row r="3" spans="1:71" x14ac:dyDescent="0.25">
      <c r="A3" s="123"/>
      <c r="B3" s="1"/>
      <c r="C3" s="1"/>
      <c r="D3" s="1"/>
      <c r="E3" s="1" t="s">
        <v>35</v>
      </c>
      <c r="F3" s="1"/>
      <c r="G3" s="1"/>
      <c r="H3" s="1"/>
      <c r="I3" s="1"/>
      <c r="J3" s="1"/>
    </row>
    <row r="4" spans="1:71" x14ac:dyDescent="0.25">
      <c r="A4" s="123"/>
      <c r="B4" s="1"/>
      <c r="C4" s="1"/>
      <c r="D4" s="1"/>
      <c r="E4" s="1"/>
      <c r="F4" s="1"/>
      <c r="G4" s="1"/>
      <c r="H4" s="1"/>
      <c r="I4" s="1"/>
      <c r="J4" s="1"/>
    </row>
    <row r="5" spans="1:71" x14ac:dyDescent="0.25">
      <c r="A5" s="113"/>
      <c r="B5" s="113"/>
      <c r="C5" s="113"/>
      <c r="D5" s="113"/>
      <c r="E5" s="114"/>
      <c r="F5" s="137" t="s">
        <v>27</v>
      </c>
      <c r="G5" s="138"/>
      <c r="H5" s="115" t="s">
        <v>15</v>
      </c>
      <c r="I5" s="137" t="s">
        <v>28</v>
      </c>
      <c r="J5" s="138"/>
    </row>
    <row r="6" spans="1:71" ht="45" x14ac:dyDescent="0.25">
      <c r="A6" s="116" t="s">
        <v>46</v>
      </c>
      <c r="B6" s="113"/>
      <c r="C6" s="113"/>
      <c r="D6" s="113"/>
      <c r="E6" s="117" t="s">
        <v>51</v>
      </c>
      <c r="F6" s="118" t="s">
        <v>41</v>
      </c>
      <c r="G6" s="119" t="s">
        <v>42</v>
      </c>
      <c r="H6" s="120" t="s">
        <v>15</v>
      </c>
      <c r="I6" s="119" t="s">
        <v>29</v>
      </c>
      <c r="J6" s="121" t="s">
        <v>0</v>
      </c>
    </row>
    <row r="7" spans="1:71" x14ac:dyDescent="0.25">
      <c r="E7" s="85"/>
      <c r="F7" s="85"/>
      <c r="G7" s="84"/>
      <c r="H7" s="94"/>
      <c r="I7" s="85"/>
      <c r="J7" s="84"/>
      <c r="K7" s="10"/>
    </row>
    <row r="8" spans="1:71" x14ac:dyDescent="0.25">
      <c r="A8" s="123" t="s">
        <v>1</v>
      </c>
      <c r="E8" s="58"/>
      <c r="F8" s="58"/>
      <c r="G8" s="60"/>
      <c r="H8" s="61"/>
      <c r="I8" s="58"/>
      <c r="J8" s="60"/>
      <c r="K8" s="10"/>
    </row>
    <row r="9" spans="1:71" x14ac:dyDescent="0.25">
      <c r="A9" s="1"/>
      <c r="C9" s="57" t="s">
        <v>5</v>
      </c>
      <c r="E9" s="97">
        <v>24511</v>
      </c>
      <c r="F9" s="97">
        <v>22459.207999999999</v>
      </c>
      <c r="G9" s="98">
        <v>1764.7920000000001</v>
      </c>
      <c r="H9" s="99">
        <v>287</v>
      </c>
      <c r="I9" s="97">
        <v>287</v>
      </c>
      <c r="J9" s="98">
        <v>0</v>
      </c>
      <c r="K9" s="28"/>
      <c r="L9" s="9"/>
      <c r="M9" s="9"/>
      <c r="N9" s="9"/>
      <c r="O9" s="9"/>
    </row>
    <row r="10" spans="1:71" x14ac:dyDescent="0.25">
      <c r="A10" s="1"/>
      <c r="C10" s="57" t="s">
        <v>6</v>
      </c>
      <c r="E10" s="97">
        <v>131254</v>
      </c>
      <c r="F10" s="97">
        <v>120347.712</v>
      </c>
      <c r="G10" s="98">
        <v>9450.2880000000005</v>
      </c>
      <c r="H10" s="99">
        <v>1456</v>
      </c>
      <c r="I10" s="97">
        <v>1446</v>
      </c>
      <c r="J10" s="98">
        <v>9.9999999999999982</v>
      </c>
      <c r="K10" s="28"/>
      <c r="L10" s="9"/>
      <c r="M10" s="9"/>
      <c r="N10" s="9"/>
      <c r="O10" s="9"/>
    </row>
    <row r="11" spans="1:71" x14ac:dyDescent="0.25">
      <c r="A11" s="1"/>
      <c r="C11" s="32" t="s">
        <v>7</v>
      </c>
      <c r="D11" s="32"/>
      <c r="E11" s="97">
        <v>374789</v>
      </c>
      <c r="F11" s="97">
        <v>344109.19199999998</v>
      </c>
      <c r="G11" s="98">
        <v>26984.808000000005</v>
      </c>
      <c r="H11" s="99">
        <v>3695</v>
      </c>
      <c r="I11" s="97">
        <v>3628</v>
      </c>
      <c r="J11" s="98">
        <v>67</v>
      </c>
      <c r="K11" s="28"/>
      <c r="L11" s="9"/>
      <c r="M11" s="9"/>
      <c r="N11" s="9"/>
      <c r="O11" s="9"/>
    </row>
    <row r="12" spans="1:71" s="8" customFormat="1" ht="15.75" thickBot="1" x14ac:dyDescent="0.3">
      <c r="A12" s="124"/>
      <c r="B12" s="84"/>
      <c r="C12" s="86"/>
      <c r="D12" s="86"/>
      <c r="E12" s="87"/>
      <c r="F12" s="87"/>
      <c r="G12" s="86"/>
      <c r="H12" s="95"/>
      <c r="I12" s="87"/>
      <c r="J12" s="86"/>
      <c r="K12" s="30"/>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x14ac:dyDescent="0.25">
      <c r="A13" s="123" t="s">
        <v>30</v>
      </c>
      <c r="C13" s="32"/>
      <c r="D13" s="32"/>
      <c r="E13" s="35"/>
      <c r="F13" s="35"/>
      <c r="G13" s="36"/>
      <c r="H13" s="33"/>
      <c r="I13" s="35"/>
      <c r="J13" s="36"/>
      <c r="K13" s="30"/>
    </row>
    <row r="14" spans="1:71" x14ac:dyDescent="0.25">
      <c r="A14" s="123"/>
      <c r="C14" s="32"/>
      <c r="D14" s="32"/>
      <c r="E14" s="35"/>
      <c r="F14" s="35"/>
      <c r="G14" s="36"/>
      <c r="H14" s="33"/>
      <c r="I14" s="35"/>
      <c r="J14" s="36"/>
      <c r="K14" s="30"/>
    </row>
    <row r="15" spans="1:71" x14ac:dyDescent="0.25">
      <c r="A15" s="123" t="s">
        <v>47</v>
      </c>
      <c r="C15" s="32"/>
      <c r="D15" s="32"/>
      <c r="E15" s="35"/>
      <c r="F15" s="35"/>
      <c r="G15" s="36"/>
      <c r="H15" s="33"/>
      <c r="I15" s="35"/>
      <c r="J15" s="36"/>
      <c r="K15" s="30"/>
    </row>
    <row r="16" spans="1:71" x14ac:dyDescent="0.25">
      <c r="A16" s="1"/>
      <c r="B16" s="57" t="s">
        <v>17</v>
      </c>
      <c r="E16" s="35"/>
      <c r="F16" s="35"/>
      <c r="G16" s="36"/>
      <c r="H16" s="33"/>
      <c r="I16" s="35"/>
      <c r="J16" s="36"/>
      <c r="K16" s="30"/>
    </row>
    <row r="17" spans="1:15" x14ac:dyDescent="0.25">
      <c r="A17" s="1"/>
      <c r="C17" s="57" t="s">
        <v>8</v>
      </c>
      <c r="E17" s="92"/>
      <c r="F17" s="58" t="s">
        <v>16</v>
      </c>
      <c r="G17" s="60">
        <v>1.4</v>
      </c>
      <c r="H17" s="61">
        <v>0.7</v>
      </c>
      <c r="I17" s="58">
        <v>1</v>
      </c>
      <c r="J17" s="60"/>
      <c r="K17" s="31"/>
      <c r="L17" s="9"/>
      <c r="M17" s="9"/>
      <c r="N17" s="9"/>
      <c r="O17" s="9"/>
    </row>
    <row r="18" spans="1:15" x14ac:dyDescent="0.25">
      <c r="A18" s="1"/>
      <c r="C18" s="57" t="s">
        <v>9</v>
      </c>
      <c r="E18" s="92"/>
      <c r="F18" s="65">
        <v>135.95675543730002</v>
      </c>
      <c r="G18" s="62">
        <v>135.95675543730002</v>
      </c>
      <c r="H18" s="63">
        <v>135.95675543730002</v>
      </c>
      <c r="I18" s="65">
        <v>135.95675543730002</v>
      </c>
      <c r="J18" s="62">
        <v>0</v>
      </c>
      <c r="K18" s="31"/>
      <c r="L18" s="9"/>
      <c r="M18" s="9"/>
      <c r="N18" s="9"/>
      <c r="O18" s="9"/>
    </row>
    <row r="19" spans="1:15" x14ac:dyDescent="0.25">
      <c r="A19" s="1"/>
      <c r="B19" s="57" t="s">
        <v>18</v>
      </c>
      <c r="E19" s="35"/>
      <c r="F19" s="58"/>
      <c r="G19" s="60"/>
      <c r="H19" s="61"/>
      <c r="I19" s="58"/>
      <c r="J19" s="60"/>
      <c r="K19" s="31"/>
      <c r="L19" s="9"/>
      <c r="M19" s="9"/>
      <c r="N19" s="9"/>
      <c r="O19" s="9"/>
    </row>
    <row r="20" spans="1:15" x14ac:dyDescent="0.25">
      <c r="A20" s="1"/>
      <c r="C20" s="57" t="s">
        <v>8</v>
      </c>
      <c r="E20" s="92"/>
      <c r="F20" s="58">
        <v>0</v>
      </c>
      <c r="G20" s="60">
        <v>0.1</v>
      </c>
      <c r="H20" s="61">
        <v>0.3</v>
      </c>
      <c r="I20" s="58">
        <v>0</v>
      </c>
      <c r="J20" s="60"/>
      <c r="K20" s="31"/>
      <c r="L20" s="9"/>
      <c r="M20" s="9"/>
      <c r="N20" s="9"/>
      <c r="O20" s="9"/>
    </row>
    <row r="21" spans="1:15" x14ac:dyDescent="0.25">
      <c r="A21" s="1"/>
      <c r="C21" s="57" t="s">
        <v>9</v>
      </c>
      <c r="E21" s="92"/>
      <c r="F21" s="65">
        <v>572.93437185783</v>
      </c>
      <c r="G21" s="62">
        <v>572.93437185783</v>
      </c>
      <c r="H21" s="63">
        <v>572.93437185783</v>
      </c>
      <c r="I21" s="65">
        <v>572.93437185783</v>
      </c>
      <c r="J21" s="60"/>
      <c r="K21" s="31"/>
      <c r="L21" s="9"/>
      <c r="M21" s="9"/>
      <c r="N21" s="9"/>
      <c r="O21" s="9"/>
    </row>
    <row r="22" spans="1:15" x14ac:dyDescent="0.25">
      <c r="A22" s="1"/>
      <c r="B22" s="57" t="s">
        <v>2</v>
      </c>
      <c r="E22" s="35"/>
      <c r="F22" s="58"/>
      <c r="G22" s="60"/>
      <c r="H22" s="61"/>
      <c r="I22" s="58"/>
      <c r="J22" s="60"/>
      <c r="K22" s="31"/>
      <c r="L22" s="9"/>
      <c r="M22" s="9"/>
      <c r="N22" s="9"/>
      <c r="O22" s="9"/>
    </row>
    <row r="23" spans="1:15" x14ac:dyDescent="0.25">
      <c r="A23" s="1"/>
      <c r="C23" s="57" t="s">
        <v>8</v>
      </c>
      <c r="E23" s="92"/>
      <c r="F23" s="58">
        <v>0</v>
      </c>
      <c r="G23" s="60">
        <v>0.3</v>
      </c>
      <c r="H23" s="61">
        <v>0.2</v>
      </c>
      <c r="I23" s="58">
        <v>0</v>
      </c>
      <c r="J23" s="60"/>
      <c r="K23" s="31"/>
      <c r="L23" s="9"/>
      <c r="M23" s="9"/>
      <c r="N23" s="9"/>
      <c r="O23" s="9"/>
    </row>
    <row r="24" spans="1:15" x14ac:dyDescent="0.25">
      <c r="A24" s="1"/>
      <c r="C24" s="57" t="s">
        <v>9</v>
      </c>
      <c r="E24" s="92"/>
      <c r="F24" s="65">
        <v>658.82731349811002</v>
      </c>
      <c r="G24" s="62">
        <v>658.82731349811002</v>
      </c>
      <c r="H24" s="63">
        <v>658.82731349811002</v>
      </c>
      <c r="I24" s="65">
        <v>658.82731349811002</v>
      </c>
      <c r="J24" s="62">
        <v>0</v>
      </c>
      <c r="K24" s="31"/>
      <c r="L24" s="9"/>
      <c r="M24" s="9"/>
      <c r="N24" s="9"/>
      <c r="O24" s="9"/>
    </row>
    <row r="25" spans="1:15" x14ac:dyDescent="0.25">
      <c r="A25" s="1"/>
      <c r="B25" s="57" t="s">
        <v>3</v>
      </c>
      <c r="E25" s="35"/>
      <c r="F25" s="58"/>
      <c r="G25" s="60"/>
      <c r="H25" s="61"/>
      <c r="I25" s="58"/>
      <c r="J25" s="60"/>
      <c r="K25" s="31"/>
      <c r="L25" s="9"/>
      <c r="M25" s="9"/>
      <c r="N25" s="9"/>
      <c r="O25" s="9"/>
    </row>
    <row r="26" spans="1:15" x14ac:dyDescent="0.25">
      <c r="A26" s="1"/>
      <c r="C26" s="57" t="s">
        <v>10</v>
      </c>
      <c r="E26" s="92"/>
      <c r="F26" s="58">
        <v>0</v>
      </c>
      <c r="G26" s="60">
        <v>0</v>
      </c>
      <c r="H26" s="61">
        <v>1</v>
      </c>
      <c r="I26" s="58">
        <v>0</v>
      </c>
      <c r="J26" s="60"/>
      <c r="K26" s="31"/>
      <c r="L26" s="9"/>
      <c r="M26" s="9"/>
      <c r="N26" s="9"/>
      <c r="O26" s="9"/>
    </row>
    <row r="27" spans="1:15" x14ac:dyDescent="0.25">
      <c r="A27" s="1"/>
      <c r="C27" s="57" t="s">
        <v>11</v>
      </c>
      <c r="E27" s="92"/>
      <c r="F27" s="65">
        <v>0</v>
      </c>
      <c r="G27" s="62">
        <v>0</v>
      </c>
      <c r="H27" s="63">
        <v>25511.969402524588</v>
      </c>
      <c r="I27" s="65">
        <v>0</v>
      </c>
      <c r="J27" s="62">
        <v>0</v>
      </c>
      <c r="K27" s="31"/>
      <c r="L27" s="9"/>
      <c r="M27" s="9"/>
      <c r="N27" s="9"/>
      <c r="O27" s="9"/>
    </row>
    <row r="28" spans="1:15" x14ac:dyDescent="0.25">
      <c r="A28" s="1"/>
      <c r="C28" s="32"/>
      <c r="D28" s="32"/>
      <c r="E28" s="92"/>
      <c r="F28" s="65"/>
      <c r="G28" s="62"/>
      <c r="H28" s="63"/>
      <c r="I28" s="65"/>
      <c r="J28" s="62"/>
      <c r="K28" s="31"/>
      <c r="L28" s="9"/>
      <c r="M28" s="9"/>
      <c r="N28" s="9"/>
      <c r="O28" s="9"/>
    </row>
    <row r="29" spans="1:15" x14ac:dyDescent="0.25">
      <c r="A29" s="1"/>
      <c r="C29" s="32"/>
      <c r="D29" s="123" t="s">
        <v>23</v>
      </c>
      <c r="E29" s="93"/>
      <c r="F29" s="65">
        <v>0</v>
      </c>
      <c r="G29" s="62">
        <f t="shared" ref="G29:J29" si="0">G17*G18+G20*G21+G23*G24+G26*G27</f>
        <v>445.28108884743597</v>
      </c>
      <c r="H29" s="63">
        <f t="shared" si="0"/>
        <v>25910.784905587669</v>
      </c>
      <c r="I29" s="65">
        <f t="shared" si="0"/>
        <v>135.95675543730002</v>
      </c>
      <c r="J29" s="62">
        <f t="shared" si="0"/>
        <v>0</v>
      </c>
      <c r="K29" s="31"/>
      <c r="L29" s="9"/>
      <c r="M29" s="9"/>
      <c r="N29" s="9"/>
      <c r="O29" s="9"/>
    </row>
    <row r="30" spans="1:15" x14ac:dyDescent="0.25">
      <c r="A30" s="1"/>
      <c r="C30" s="32"/>
      <c r="D30" s="32"/>
      <c r="E30" s="35"/>
      <c r="F30" s="58"/>
      <c r="G30" s="60"/>
      <c r="H30" s="61"/>
      <c r="I30" s="58"/>
      <c r="J30" s="60"/>
      <c r="K30" s="31"/>
      <c r="L30" s="9"/>
      <c r="M30" s="9"/>
      <c r="N30" s="9"/>
      <c r="O30" s="9"/>
    </row>
    <row r="31" spans="1:15" x14ac:dyDescent="0.25">
      <c r="A31" s="125" t="s">
        <v>49</v>
      </c>
      <c r="B31" s="84"/>
      <c r="C31" s="86"/>
      <c r="D31" s="86"/>
      <c r="E31" s="87"/>
      <c r="F31" s="85"/>
      <c r="G31" s="84"/>
      <c r="H31" s="94"/>
      <c r="I31" s="85"/>
      <c r="J31" s="84"/>
      <c r="K31" s="31"/>
      <c r="L31" s="9"/>
      <c r="M31" s="9"/>
      <c r="N31" s="9"/>
      <c r="O31" s="9"/>
    </row>
    <row r="32" spans="1:15" x14ac:dyDescent="0.25">
      <c r="A32" s="1"/>
      <c r="C32" s="57" t="s">
        <v>12</v>
      </c>
      <c r="D32" s="32"/>
      <c r="E32" s="35"/>
      <c r="F32" s="100">
        <v>0.44459599999999999</v>
      </c>
      <c r="G32" s="101">
        <v>0.458895</v>
      </c>
      <c r="H32" s="102">
        <v>0.43029200000000001</v>
      </c>
      <c r="I32" s="100">
        <v>0.43029200000000001</v>
      </c>
      <c r="J32" s="60"/>
      <c r="K32" s="31"/>
      <c r="L32" s="9"/>
      <c r="M32" s="9"/>
      <c r="N32" s="9"/>
      <c r="O32" s="9"/>
    </row>
    <row r="33" spans="1:15" x14ac:dyDescent="0.25">
      <c r="A33" s="1"/>
      <c r="C33" s="57" t="s">
        <v>13</v>
      </c>
      <c r="D33" s="32"/>
      <c r="E33" s="35"/>
      <c r="F33" s="58">
        <v>0.5</v>
      </c>
      <c r="G33" s="101">
        <v>1.6666666666666667</v>
      </c>
      <c r="H33" s="102">
        <v>2.2214285714285715</v>
      </c>
      <c r="I33" s="100">
        <v>1.480952380952381</v>
      </c>
      <c r="J33" s="60"/>
      <c r="K33" s="31"/>
      <c r="L33" s="9"/>
      <c r="M33" s="9"/>
      <c r="N33" s="9"/>
      <c r="O33" s="9"/>
    </row>
    <row r="34" spans="1:15" x14ac:dyDescent="0.25">
      <c r="A34" s="1"/>
      <c r="C34" s="57" t="s">
        <v>14</v>
      </c>
      <c r="D34" s="32"/>
      <c r="E34" s="35"/>
      <c r="F34" s="65">
        <v>254.28653453716606</v>
      </c>
      <c r="G34" s="62">
        <v>256.08906100113268</v>
      </c>
      <c r="H34" s="63">
        <v>262.73452001286489</v>
      </c>
      <c r="I34" s="65">
        <v>262.73452001286489</v>
      </c>
      <c r="J34" s="60"/>
      <c r="K34" s="31"/>
      <c r="L34" s="9"/>
      <c r="M34" s="9"/>
      <c r="N34" s="9"/>
      <c r="O34" s="9"/>
    </row>
    <row r="35" spans="1:15" x14ac:dyDescent="0.25">
      <c r="A35" s="1"/>
      <c r="C35" s="32"/>
      <c r="D35" s="32"/>
      <c r="E35" s="35"/>
      <c r="F35" s="65"/>
      <c r="G35" s="62"/>
      <c r="H35" s="63"/>
      <c r="I35" s="65"/>
      <c r="J35" s="60"/>
      <c r="K35" s="31"/>
      <c r="L35" s="9"/>
      <c r="M35" s="9"/>
      <c r="N35" s="9"/>
      <c r="O35" s="9"/>
    </row>
    <row r="36" spans="1:15" x14ac:dyDescent="0.25">
      <c r="A36" s="1"/>
      <c r="C36" s="32"/>
      <c r="D36" s="123" t="s">
        <v>59</v>
      </c>
      <c r="E36" s="35"/>
      <c r="F36" s="65">
        <f>F34*F33*F32</f>
        <v>56.527388054542939</v>
      </c>
      <c r="G36" s="62">
        <f t="shared" ref="G36:I36" si="1">G34*G33*G32</f>
        <v>195.86331608019131</v>
      </c>
      <c r="H36" s="63">
        <f t="shared" si="1"/>
        <v>251.13819148965595</v>
      </c>
      <c r="I36" s="65">
        <f t="shared" si="1"/>
        <v>167.42546099310397</v>
      </c>
      <c r="J36" s="60"/>
      <c r="K36" s="31"/>
      <c r="L36" s="9"/>
      <c r="M36" s="9"/>
      <c r="N36" s="9"/>
      <c r="O36" s="9"/>
    </row>
    <row r="37" spans="1:15" x14ac:dyDescent="0.25">
      <c r="A37" s="1"/>
      <c r="E37" s="58"/>
      <c r="F37" s="58"/>
      <c r="G37" s="60"/>
      <c r="H37" s="61"/>
      <c r="I37" s="58"/>
      <c r="J37" s="60"/>
      <c r="K37" s="31"/>
      <c r="L37" s="9"/>
      <c r="M37" s="9"/>
      <c r="N37" s="9"/>
      <c r="O37" s="9"/>
    </row>
    <row r="38" spans="1:15" x14ac:dyDescent="0.25">
      <c r="A38" s="125" t="s">
        <v>4</v>
      </c>
      <c r="B38" s="84"/>
      <c r="C38" s="86"/>
      <c r="D38" s="86"/>
      <c r="E38" s="87"/>
      <c r="F38" s="85"/>
      <c r="G38" s="84"/>
      <c r="H38" s="94"/>
      <c r="I38" s="85"/>
      <c r="J38" s="84"/>
      <c r="K38" s="31"/>
      <c r="L38" s="9"/>
      <c r="M38" s="9"/>
      <c r="N38" s="9"/>
      <c r="O38" s="9"/>
    </row>
    <row r="39" spans="1:15" x14ac:dyDescent="0.25">
      <c r="C39" s="32" t="s">
        <v>24</v>
      </c>
      <c r="D39" s="32"/>
      <c r="E39" s="92"/>
      <c r="F39" s="58"/>
      <c r="G39" s="60"/>
      <c r="H39" s="61"/>
      <c r="I39" s="58"/>
      <c r="J39" s="62">
        <v>1574064.9151784659</v>
      </c>
      <c r="K39" s="29"/>
      <c r="L39" s="9"/>
      <c r="M39" s="9"/>
      <c r="N39" s="9"/>
      <c r="O39" s="9"/>
    </row>
    <row r="40" spans="1:15" x14ac:dyDescent="0.25">
      <c r="C40" s="32" t="s">
        <v>25</v>
      </c>
      <c r="D40" s="32"/>
      <c r="E40" s="92"/>
      <c r="F40" s="58"/>
      <c r="G40" s="60"/>
      <c r="H40" s="61"/>
      <c r="I40" s="58"/>
      <c r="J40" s="62">
        <v>8657357.0334815625</v>
      </c>
      <c r="K40" s="29"/>
      <c r="L40" s="9"/>
      <c r="M40" s="9"/>
      <c r="N40" s="9"/>
      <c r="O40" s="9"/>
    </row>
    <row r="41" spans="1:15" ht="15.75" thickBot="1" x14ac:dyDescent="0.3">
      <c r="A41" s="88"/>
      <c r="B41" s="88"/>
      <c r="C41" s="89" t="s">
        <v>26</v>
      </c>
      <c r="D41" s="89"/>
      <c r="E41" s="90"/>
      <c r="F41" s="90"/>
      <c r="G41" s="91"/>
      <c r="H41" s="96"/>
      <c r="I41" s="90"/>
      <c r="J41" s="131">
        <v>15740649.151784657</v>
      </c>
      <c r="K41" s="29"/>
    </row>
    <row r="42" spans="1:15" ht="15.75" thickTop="1" x14ac:dyDescent="0.25">
      <c r="F42" s="64">
        <f>F36</f>
        <v>56.527388054542939</v>
      </c>
      <c r="G42" s="64">
        <f>G36+G29</f>
        <v>641.14440492762731</v>
      </c>
      <c r="H42" s="64">
        <f t="shared" ref="H42:I42" si="2">H36+H29</f>
        <v>26161.923097077324</v>
      </c>
      <c r="I42" s="64">
        <f t="shared" si="2"/>
        <v>303.38221643040401</v>
      </c>
    </row>
    <row r="43" spans="1:15" ht="45" customHeight="1" x14ac:dyDescent="0.25">
      <c r="A43" s="141" t="s">
        <v>54</v>
      </c>
      <c r="B43" s="141"/>
      <c r="C43" s="141"/>
      <c r="D43" s="141"/>
      <c r="E43" s="141"/>
      <c r="F43" s="141"/>
      <c r="G43" s="141"/>
      <c r="H43" s="141"/>
      <c r="I43" s="141"/>
      <c r="J43" s="141"/>
      <c r="K43" s="141"/>
      <c r="L43" s="141"/>
    </row>
    <row r="44" spans="1:15" ht="35.1" customHeight="1" x14ac:dyDescent="0.25">
      <c r="A44" s="57" t="s">
        <v>53</v>
      </c>
      <c r="K44" s="57"/>
      <c r="L44" s="57"/>
    </row>
    <row r="45" spans="1:15" ht="26.25" customHeight="1" x14ac:dyDescent="0.25">
      <c r="A45" s="139" t="s">
        <v>34</v>
      </c>
      <c r="B45" s="139"/>
      <c r="C45" s="139"/>
      <c r="D45" s="139"/>
      <c r="E45" s="139"/>
      <c r="F45" s="139"/>
      <c r="G45" s="139"/>
      <c r="H45" s="139"/>
      <c r="I45" s="139"/>
      <c r="J45" s="139"/>
    </row>
    <row r="46" spans="1:15" ht="36" customHeight="1" x14ac:dyDescent="0.25">
      <c r="A46" s="130"/>
      <c r="B46" s="130"/>
      <c r="C46" s="136" t="s">
        <v>32</v>
      </c>
      <c r="D46" s="136"/>
      <c r="E46" s="136"/>
      <c r="F46" s="136"/>
      <c r="G46" s="136"/>
      <c r="H46" s="136"/>
      <c r="I46" s="136"/>
      <c r="J46" s="136"/>
    </row>
    <row r="47" spans="1:15" ht="45" customHeight="1" x14ac:dyDescent="0.25">
      <c r="A47"/>
      <c r="B47"/>
      <c r="C47" s="136" t="s">
        <v>33</v>
      </c>
      <c r="D47" s="136"/>
      <c r="E47" s="136"/>
      <c r="F47" s="136"/>
      <c r="G47" s="136"/>
      <c r="H47" s="136"/>
      <c r="I47" s="136"/>
      <c r="J47" s="136"/>
    </row>
  </sheetData>
  <mergeCells count="6">
    <mergeCell ref="C47:J47"/>
    <mergeCell ref="F5:G5"/>
    <mergeCell ref="I5:J5"/>
    <mergeCell ref="A45:J45"/>
    <mergeCell ref="C46:J46"/>
    <mergeCell ref="A43:L4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Shigella mean COI</vt:lpstr>
      <vt:lpstr>low</vt:lpstr>
      <vt:lpstr>high</vt:lpstr>
      <vt:lpstr>per case assumptions</vt:lpstr>
    </vt:vector>
  </TitlesOfParts>
  <Company>FSIS USDA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of foodborne illness estimates for Shigella all species</dc:title>
  <dc:subject>agricultural economics</dc:subject>
  <dc:creator>Sandra Hoffmann</dc:creator>
  <cp:keywords>Shigella all species, Shigella, foodborne illness, foodborne illnesses, cost estimates, disease outcomes, foodborne infections, outpatient expenditures, inpatient expenditures, medical care, medical costs, lost wages</cp:keywords>
  <cp:lastModifiedBy>WIN31TONT40</cp:lastModifiedBy>
  <dcterms:created xsi:type="dcterms:W3CDTF">2014-04-15T12:34:33Z</dcterms:created>
  <dcterms:modified xsi:type="dcterms:W3CDTF">2014-10-07T13:08:05Z</dcterms:modified>
</cp:coreProperties>
</file>