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30" yWindow="810" windowWidth="14745" windowHeight="11385" activeTab="1"/>
  </bookViews>
  <sheets>
    <sheet name="Read Me" sheetId="7" r:id="rId1"/>
    <sheet name="Norovirus mean COI" sheetId="4" r:id="rId2"/>
    <sheet name="low" sheetId="5" r:id="rId3"/>
    <sheet name="high" sheetId="6" r:id="rId4"/>
    <sheet name="Per case assumptions" sheetId="1" r:id="rId5"/>
  </sheets>
  <calcPr calcId="145621"/>
</workbook>
</file>

<file path=xl/calcChain.xml><?xml version="1.0" encoding="utf-8"?>
<calcChain xmlns="http://schemas.openxmlformats.org/spreadsheetml/2006/main">
  <c r="J16" i="5" l="1"/>
  <c r="J16" i="6"/>
  <c r="J20" i="6" s="1"/>
  <c r="J17" i="4" l="1"/>
  <c r="G36" i="1" l="1"/>
  <c r="H36" i="1"/>
  <c r="I36" i="1"/>
  <c r="F36" i="1"/>
  <c r="H29" i="1" l="1"/>
  <c r="I29" i="1"/>
  <c r="G29" i="1"/>
  <c r="J21" i="4" l="1"/>
  <c r="J20" i="5"/>
  <c r="I18" i="6" l="1"/>
  <c r="H18" i="6"/>
  <c r="G18" i="6"/>
  <c r="F18" i="6"/>
  <c r="F20" i="6" s="1"/>
  <c r="H13" i="6"/>
  <c r="I12" i="6"/>
  <c r="H12" i="6"/>
  <c r="G12" i="6"/>
  <c r="I11" i="6"/>
  <c r="H11" i="6"/>
  <c r="G11" i="6"/>
  <c r="I10" i="6"/>
  <c r="H10" i="6"/>
  <c r="G10" i="6"/>
  <c r="E6" i="6"/>
  <c r="I18" i="5"/>
  <c r="H18" i="5"/>
  <c r="G18" i="5"/>
  <c r="F18" i="5"/>
  <c r="F20" i="5" s="1"/>
  <c r="H13" i="5"/>
  <c r="I12" i="5"/>
  <c r="H12" i="5"/>
  <c r="G12" i="5"/>
  <c r="I11" i="5"/>
  <c r="H11" i="5"/>
  <c r="G11" i="5"/>
  <c r="I10" i="5"/>
  <c r="H10" i="5"/>
  <c r="G10" i="5"/>
  <c r="E6" i="5"/>
  <c r="G14" i="5" l="1"/>
  <c r="G20" i="5" s="1"/>
  <c r="H14" i="5"/>
  <c r="H20" i="5" s="1"/>
  <c r="G14" i="6"/>
  <c r="G20" i="6" s="1"/>
  <c r="I14" i="5"/>
  <c r="I20" i="5" s="1"/>
  <c r="H14" i="6"/>
  <c r="H20" i="6" s="1"/>
  <c r="I14" i="6"/>
  <c r="I20" i="6" s="1"/>
  <c r="E22" i="6" l="1"/>
  <c r="E22" i="5"/>
  <c r="G19" i="4" l="1"/>
  <c r="H19" i="4"/>
  <c r="I19" i="4"/>
  <c r="F19" i="4"/>
  <c r="F21" i="4" s="1"/>
  <c r="E6" i="4" l="1"/>
  <c r="H11" i="4" l="1"/>
  <c r="I11" i="4"/>
  <c r="H12" i="4"/>
  <c r="I12" i="4"/>
  <c r="H13" i="4"/>
  <c r="I13" i="4"/>
  <c r="H14" i="4"/>
  <c r="G13" i="4"/>
  <c r="G12" i="4"/>
  <c r="G11" i="4"/>
  <c r="G15" i="4" l="1"/>
  <c r="G21" i="4" s="1"/>
  <c r="I15" i="4"/>
  <c r="I21" i="4" s="1"/>
  <c r="H15" i="4"/>
  <c r="H21" i="4" s="1"/>
  <c r="E23" i="4" l="1"/>
</calcChain>
</file>

<file path=xl/sharedStrings.xml><?xml version="1.0" encoding="utf-8"?>
<sst xmlns="http://schemas.openxmlformats.org/spreadsheetml/2006/main" count="143" uniqueCount="60">
  <si>
    <t>Total Cases</t>
  </si>
  <si>
    <t>Hospitalized; died</t>
  </si>
  <si>
    <t>Number of cases</t>
  </si>
  <si>
    <t>low</t>
  </si>
  <si>
    <t>mean</t>
  </si>
  <si>
    <t>high</t>
  </si>
  <si>
    <t>Average visits per case</t>
  </si>
  <si>
    <t>Average cost per visit</t>
  </si>
  <si>
    <t>Outpatient clinic visits</t>
  </si>
  <si>
    <t>Hospitalizations</t>
  </si>
  <si>
    <t>Average admissions per case</t>
  </si>
  <si>
    <t>Average cost per hospitalization</t>
  </si>
  <si>
    <t>Proportion of cases employed</t>
  </si>
  <si>
    <t>Average number of work days lost</t>
  </si>
  <si>
    <t>Average daily earnings</t>
  </si>
  <si>
    <t>Premature death</t>
  </si>
  <si>
    <t>low value per death</t>
  </si>
  <si>
    <t>mean value per death</t>
  </si>
  <si>
    <t>high value per death</t>
  </si>
  <si>
    <t>Hospitalized</t>
  </si>
  <si>
    <t>Productivity costs per case</t>
  </si>
  <si>
    <t>Emergency room visits</t>
  </si>
  <si>
    <t>Total medical costs by outcome</t>
  </si>
  <si>
    <t>Mean estimates, 2013</t>
  </si>
  <si>
    <t>Low estimates, 2013</t>
  </si>
  <si>
    <t>Per case assumptions for 2013 cost of foodborne illness estimates ($2013)</t>
  </si>
  <si>
    <t>Cost component</t>
  </si>
  <si>
    <t>Low, Mean, and High Estimates of the Annual Cost of Foodborne Illnesses Caused by Norovirus</t>
  </si>
  <si>
    <t>ERS has developed similar workbooks for each of 15 major foodborne pathogens. The U.S. Centers for Disease Control and Prevention estimates that these 15 pathogens cause over 95 percent of the foodborne illnesses, hospitalizations and deaths each year in the U.S. for which a pathogen cause can be identified.</t>
  </si>
  <si>
    <t xml:space="preserve">Cite as:  Economic Research Service (ERS), U.S. Department of Agriculture (USDA). Cost Estimates of Foodborne
Illnesses. http://ers.usda.gov/data-products/cost-estimates-of-foodborne-illnesses.aspx (2014). </t>
  </si>
  <si>
    <t>Cost of foodborne illness estimates for Norovirus</t>
  </si>
  <si>
    <t>Source: This spreadsheet is based on:</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</si>
  <si>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 and</t>
    </r>
  </si>
  <si>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</si>
  <si>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Didn't visit physician; recovered</t>
  </si>
  <si>
    <t>Visited physician; recovered</t>
  </si>
  <si>
    <t>This Excel file reports the USDA Economic Research Service estimates of the annual cost of foodborne illnesses for Norovirus in the U.S.</t>
  </si>
  <si>
    <t>This Excel file contains 3 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</si>
  <si>
    <r>
      <rPr>
        <i/>
        <sz val="11"/>
        <color theme="1"/>
        <rFont val="Calibri"/>
        <family val="2"/>
        <scheme val="minor"/>
      </rPr>
      <t>Sources</t>
    </r>
    <r>
      <rPr>
        <sz val="11"/>
        <color theme="1"/>
        <rFont val="Calibri"/>
        <family val="2"/>
        <scheme val="minor"/>
      </rPr>
      <t xml:space="preserve">: </t>
    </r>
  </si>
  <si>
    <r>
      <t>Health outcome</t>
    </r>
    <r>
      <rPr>
        <b/>
        <sz val="11"/>
        <color theme="1"/>
        <rFont val="Calibri"/>
        <family val="2"/>
        <scheme val="minor"/>
      </rPr>
      <t>s</t>
    </r>
  </si>
  <si>
    <t>Cases by outcome</t>
  </si>
  <si>
    <t>Medical costs</t>
  </si>
  <si>
    <t>Physician office visits</t>
  </si>
  <si>
    <t>Productivity loss, nonfatal cases</t>
  </si>
  <si>
    <t>Total cost by outcome</t>
  </si>
  <si>
    <t>Total cost of illness</t>
  </si>
  <si>
    <t>Total cases</t>
  </si>
  <si>
    <t>Not hospitalized</t>
  </si>
  <si>
    <t>Post-hospitalization recovery</t>
  </si>
  <si>
    <t>Post-hospitalization outcomes</t>
  </si>
  <si>
    <t>ERS's mean estimate of the total annual cost of foodborne illness from Norovirus in 2013 dollars is $2,255,827,318.</t>
  </si>
  <si>
    <t>Citation: Economic Research Service (ERS), U.S. Department of Agriculture (USDA). Cost Estimates of Foodborne Illnesses. http://ers.usda.gov/data-products/cost-estimates-of-foodborne-illnesses.aspx.</t>
  </si>
  <si>
    <t xml:space="preserve"> ERS's low estimate of the total annual cost of foodborne illness from Norovirus in 2013 dollars is $1,283,912,531.</t>
  </si>
  <si>
    <r>
      <t>Health 0utcome</t>
    </r>
    <r>
      <rPr>
        <b/>
        <sz val="11"/>
        <color theme="1"/>
        <rFont val="Calibri"/>
        <family val="2"/>
        <scheme val="minor"/>
      </rPr>
      <t>s</t>
    </r>
  </si>
  <si>
    <t xml:space="preserve">ERS's high estimate of the total annual cost of foodborne illness from Norovirus in 2013 dollars is $3,546,351,551. </t>
  </si>
  <si>
    <t>High estimates, 2013</t>
  </si>
  <si>
    <r>
      <t xml:space="preserve">Note: In each pathogen Excel file, the spreadsheets for low, mean, and high costs of foodborne illness are linked to the spreadsheet with assumptions used in estimating cost-of-illness estimates for that pathogen.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VSL Excel spreadsheet provided as part of this data product. </t>
    </r>
    <r>
      <rPr>
        <sz val="11"/>
        <color theme="1"/>
        <rFont val="Calibri"/>
        <family val="2"/>
        <scheme val="minor"/>
      </rPr>
      <t>See the Documentation page of this data product for further guidance.</t>
    </r>
  </si>
  <si>
    <t>Health outcomes</t>
  </si>
  <si>
    <t>Total average medical cost per case</t>
  </si>
  <si>
    <t>Note: Users may change the assumptions in this worksheet to conduct sensitivity analysis on the influence of specific per-case assumptions. They may also update per-case costs in this worksheet for inflation and income growth by using information from the Consumer Price Indexes Excel spreadsheet and the VSL Excel spreadsheet provided as part of this data product. See the Documentation page of this data product for further guidance.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</si>
</sst>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 numFmtId="168" formatCode="0.0000000"/>
  </numFmts>
  <fonts count="14">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
      <sz val="9"/>
      <color theme="1"/>
      <name val="Calibri"/>
      <family val="2"/>
      <scheme val="minor"/>
    </font>
    <font>
      <sz val="11"/>
      <color rgb="FFFF0000"/>
      <name val="Calibri"/>
      <family val="2"/>
      <scheme val="minor"/>
    </font>
    <font>
      <sz val="11"/>
      <color rgb="FFFF0000"/>
      <name val="Verdana"/>
      <family val="2"/>
    </font>
    <font>
      <b/>
      <sz val="12"/>
      <color theme="1"/>
      <name val="Calibri"/>
      <family val="2"/>
      <scheme val="minor"/>
    </font>
    <font>
      <i/>
      <u/>
      <sz val="11"/>
      <color theme="1"/>
      <name val="Calibri"/>
      <family val="2"/>
      <scheme val="minor"/>
    </font>
    <font>
      <sz val="9"/>
      <color rgb="FF666666"/>
      <name val="Inherit"/>
    </font>
    <font>
      <i/>
      <sz val="11"/>
      <color theme="1"/>
      <name val="Calibri"/>
      <family val="2"/>
      <scheme val="minor"/>
    </font>
    <font>
      <sz val="11"/>
      <color rgb="FF000000"/>
      <name val="Calibri"/>
      <family val="2"/>
      <scheme val="minor"/>
    </font>
    <font>
      <i/>
      <sz val="10"/>
      <color theme="1"/>
      <name val="Calibri"/>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3" fillId="0" borderId="0" applyFont="0" applyFill="0" applyBorder="0" applyAlignment="0" applyProtection="0"/>
  </cellStyleXfs>
  <cellXfs count="133">
    <xf numFmtId="0" fontId="0" fillId="0" borderId="0" xfId="0"/>
    <xf numFmtId="0" fontId="1" fillId="0" borderId="0" xfId="0" applyFont="1"/>
    <xf numFmtId="0" fontId="0" fillId="0" borderId="0" xfId="0" applyAlignment="1">
      <alignment wrapText="1"/>
    </xf>
    <xf numFmtId="0" fontId="0" fillId="0" borderId="0" xfId="0" applyFill="1"/>
    <xf numFmtId="166" fontId="0" fillId="0" borderId="0" xfId="0" applyNumberFormat="1"/>
    <xf numFmtId="0" fontId="5" fillId="0" borderId="0" xfId="0" applyFont="1"/>
    <xf numFmtId="0" fontId="0" fillId="0" borderId="0" xfId="0" applyBorder="1"/>
    <xf numFmtId="165" fontId="5" fillId="0" borderId="0" xfId="0" applyNumberFormat="1" applyFont="1"/>
    <xf numFmtId="0" fontId="0" fillId="0" borderId="12" xfId="0" applyBorder="1"/>
    <xf numFmtId="166" fontId="4" fillId="0" borderId="0" xfId="0" applyNumberFormat="1" applyFont="1" applyBorder="1"/>
    <xf numFmtId="166" fontId="4" fillId="0" borderId="0" xfId="0" applyNumberFormat="1" applyFont="1" applyFill="1" applyBorder="1"/>
    <xf numFmtId="0" fontId="0" fillId="0" borderId="0" xfId="0" applyFont="1"/>
    <xf numFmtId="166" fontId="4" fillId="0" borderId="3" xfId="0" applyNumberFormat="1" applyFont="1" applyFill="1" applyBorder="1"/>
    <xf numFmtId="166" fontId="4" fillId="0" borderId="11" xfId="0" applyNumberFormat="1" applyFont="1" applyFill="1" applyBorder="1"/>
    <xf numFmtId="166" fontId="4" fillId="0" borderId="4" xfId="0" applyNumberFormat="1" applyFont="1" applyFill="1" applyBorder="1"/>
    <xf numFmtId="0" fontId="0" fillId="0" borderId="0" xfId="0" applyFont="1" applyBorder="1"/>
    <xf numFmtId="0" fontId="0" fillId="0" borderId="15" xfId="0" applyFont="1" applyBorder="1"/>
    <xf numFmtId="3" fontId="0" fillId="0" borderId="15" xfId="0" applyNumberFormat="1" applyFont="1" applyBorder="1"/>
    <xf numFmtId="3" fontId="0" fillId="0" borderId="0" xfId="0" applyNumberFormat="1" applyFont="1" applyBorder="1"/>
    <xf numFmtId="167" fontId="3" fillId="0" borderId="5" xfId="8" applyNumberFormat="1" applyFont="1" applyBorder="1"/>
    <xf numFmtId="167" fontId="3" fillId="0" borderId="1" xfId="8" applyNumberFormat="1" applyFont="1" applyBorder="1"/>
    <xf numFmtId="4" fontId="0" fillId="0" borderId="15" xfId="0" applyNumberFormat="1" applyFont="1" applyBorder="1"/>
    <xf numFmtId="10" fontId="0" fillId="0" borderId="0" xfId="0" applyNumberFormat="1" applyFont="1" applyBorder="1"/>
    <xf numFmtId="10" fontId="0" fillId="0" borderId="15" xfId="0" applyNumberFormat="1" applyFont="1" applyBorder="1"/>
    <xf numFmtId="10" fontId="0" fillId="0" borderId="15" xfId="0" applyNumberFormat="1" applyFont="1" applyFill="1" applyBorder="1"/>
    <xf numFmtId="166" fontId="0" fillId="0" borderId="0" xfId="0" applyNumberFormat="1" applyFont="1" applyBorder="1"/>
    <xf numFmtId="166" fontId="0" fillId="0" borderId="15" xfId="0" applyNumberFormat="1" applyFont="1" applyBorder="1"/>
    <xf numFmtId="0" fontId="0" fillId="0" borderId="0" xfId="0" applyFont="1" applyFill="1"/>
    <xf numFmtId="0" fontId="0" fillId="0" borderId="15" xfId="0" applyFont="1" applyFill="1" applyBorder="1"/>
    <xf numFmtId="166" fontId="0" fillId="0" borderId="0" xfId="0" applyNumberFormat="1" applyFont="1" applyFill="1" applyBorder="1"/>
    <xf numFmtId="166" fontId="0" fillId="0" borderId="3" xfId="0" applyNumberFormat="1" applyFont="1" applyFill="1" applyBorder="1"/>
    <xf numFmtId="166" fontId="0" fillId="0" borderId="4" xfId="0" applyNumberFormat="1" applyFont="1" applyFill="1" applyBorder="1"/>
    <xf numFmtId="166" fontId="0" fillId="0" borderId="9" xfId="0" applyNumberFormat="1" applyFont="1" applyFill="1" applyBorder="1"/>
    <xf numFmtId="0" fontId="0" fillId="0" borderId="9" xfId="0" applyFont="1" applyBorder="1"/>
    <xf numFmtId="0" fontId="0" fillId="0" borderId="12" xfId="0" applyFont="1" applyBorder="1"/>
    <xf numFmtId="166" fontId="0" fillId="0" borderId="12" xfId="0" applyNumberFormat="1" applyFont="1" applyBorder="1"/>
    <xf numFmtId="166" fontId="0" fillId="0" borderId="12" xfId="0" applyNumberFormat="1" applyFont="1" applyFill="1" applyBorder="1"/>
    <xf numFmtId="166" fontId="0" fillId="0" borderId="15" xfId="0" applyNumberFormat="1" applyFont="1" applyFill="1" applyBorder="1"/>
    <xf numFmtId="0" fontId="0" fillId="0" borderId="10" xfId="0" applyFont="1" applyBorder="1"/>
    <xf numFmtId="166" fontId="0" fillId="0" borderId="10" xfId="0" applyNumberFormat="1" applyFont="1" applyBorder="1"/>
    <xf numFmtId="0" fontId="0" fillId="0" borderId="12" xfId="0" quotePrefix="1" applyFont="1" applyBorder="1"/>
    <xf numFmtId="0" fontId="0" fillId="0" borderId="10" xfId="0" applyFont="1" applyFill="1" applyBorder="1"/>
    <xf numFmtId="10" fontId="0" fillId="0" borderId="9" xfId="0" applyNumberFormat="1" applyFont="1" applyFill="1" applyBorder="1"/>
    <xf numFmtId="167" fontId="3" fillId="0" borderId="14" xfId="8" applyNumberFormat="1" applyFont="1" applyBorder="1"/>
    <xf numFmtId="166" fontId="4" fillId="0" borderId="11" xfId="0" applyNumberFormat="1" applyFont="1" applyBorder="1"/>
    <xf numFmtId="166" fontId="4" fillId="0" borderId="3" xfId="0" applyNumberFormat="1" applyFont="1" applyBorder="1"/>
    <xf numFmtId="166" fontId="4" fillId="0" borderId="4" xfId="0" applyNumberFormat="1" applyFont="1" applyBorder="1"/>
    <xf numFmtId="166" fontId="0" fillId="0" borderId="9" xfId="0" applyNumberFormat="1" applyFont="1" applyBorder="1"/>
    <xf numFmtId="0" fontId="0" fillId="0" borderId="17" xfId="0" applyFont="1" applyBorder="1"/>
    <xf numFmtId="166" fontId="0" fillId="0" borderId="18" xfId="0" applyNumberFormat="1" applyFont="1" applyBorder="1"/>
    <xf numFmtId="166" fontId="0" fillId="0" borderId="17" xfId="0" applyNumberFormat="1" applyFont="1" applyBorder="1"/>
    <xf numFmtId="0" fontId="0" fillId="0" borderId="16" xfId="0" applyFont="1" applyBorder="1"/>
    <xf numFmtId="3" fontId="0" fillId="0" borderId="15" xfId="0" applyNumberFormat="1" applyFont="1" applyFill="1" applyBorder="1"/>
    <xf numFmtId="3" fontId="0" fillId="0" borderId="0" xfId="0" applyNumberFormat="1" applyFont="1" applyFill="1" applyBorder="1"/>
    <xf numFmtId="167" fontId="3" fillId="0" borderId="5" xfId="8" applyNumberFormat="1" applyFont="1" applyFill="1" applyBorder="1"/>
    <xf numFmtId="167" fontId="3" fillId="0" borderId="1" xfId="8" applyNumberFormat="1" applyFont="1" applyFill="1" applyBorder="1"/>
    <xf numFmtId="167" fontId="3" fillId="0" borderId="14" xfId="8" applyNumberFormat="1" applyFont="1" applyFill="1" applyBorder="1"/>
    <xf numFmtId="4" fontId="0" fillId="0" borderId="15" xfId="0" applyNumberFormat="1" applyFont="1" applyFill="1" applyBorder="1"/>
    <xf numFmtId="10" fontId="0" fillId="0" borderId="0" xfId="0" applyNumberFormat="1" applyFont="1" applyFill="1" applyBorder="1"/>
    <xf numFmtId="10" fontId="0" fillId="0" borderId="11" xfId="0" applyNumberFormat="1" applyFont="1" applyFill="1" applyBorder="1"/>
    <xf numFmtId="0" fontId="0" fillId="0" borderId="0" xfId="0" applyFont="1" applyFill="1" applyBorder="1"/>
    <xf numFmtId="0" fontId="0" fillId="0" borderId="12" xfId="0" applyFont="1" applyFill="1" applyBorder="1"/>
    <xf numFmtId="0" fontId="0" fillId="0" borderId="12" xfId="0" quotePrefix="1" applyFont="1" applyFill="1" applyBorder="1"/>
    <xf numFmtId="166" fontId="0" fillId="0" borderId="10" xfId="0" applyNumberFormat="1" applyFont="1" applyFill="1" applyBorder="1"/>
    <xf numFmtId="166" fontId="0" fillId="0" borderId="13" xfId="0" applyNumberFormat="1" applyFont="1" applyFill="1" applyBorder="1"/>
    <xf numFmtId="0" fontId="0" fillId="0" borderId="17" xfId="0" applyFont="1" applyFill="1" applyBorder="1"/>
    <xf numFmtId="166" fontId="0" fillId="0" borderId="18" xfId="0" applyNumberFormat="1" applyFont="1" applyFill="1" applyBorder="1"/>
    <xf numFmtId="166" fontId="0" fillId="0" borderId="17" xfId="0" applyNumberFormat="1" applyFont="1" applyFill="1" applyBorder="1"/>
    <xf numFmtId="0" fontId="0" fillId="0" borderId="16" xfId="0" applyFont="1" applyFill="1" applyBorder="1"/>
    <xf numFmtId="10" fontId="0" fillId="0" borderId="0" xfId="0" applyNumberFormat="1" applyFont="1" applyFill="1"/>
    <xf numFmtId="166" fontId="0" fillId="0" borderId="19" xfId="0" applyNumberFormat="1" applyFont="1" applyBorder="1"/>
    <xf numFmtId="166" fontId="0" fillId="0" borderId="11" xfId="0" applyNumberFormat="1" applyFont="1" applyFill="1" applyBorder="1"/>
    <xf numFmtId="0" fontId="6" fillId="0" borderId="0" xfId="0" applyFont="1" applyFill="1" applyBorder="1"/>
    <xf numFmtId="0" fontId="6" fillId="0" borderId="0" xfId="0" applyNumberFormat="1" applyFont="1" applyFill="1" applyBorder="1" applyAlignment="1">
      <alignment wrapText="1"/>
    </xf>
    <xf numFmtId="0" fontId="6" fillId="0" borderId="0" xfId="0" applyFont="1" applyFill="1"/>
    <xf numFmtId="0" fontId="0" fillId="0" borderId="11" xfId="0" applyFont="1" applyBorder="1"/>
    <xf numFmtId="0" fontId="0" fillId="0" borderId="3" xfId="0" applyFont="1" applyBorder="1"/>
    <xf numFmtId="0" fontId="0" fillId="0" borderId="4" xfId="0" applyFont="1" applyBorder="1"/>
    <xf numFmtId="0" fontId="0" fillId="0" borderId="14" xfId="0" applyFont="1" applyBorder="1"/>
    <xf numFmtId="0" fontId="0" fillId="0" borderId="15" xfId="0" quotePrefix="1" applyFont="1" applyBorder="1"/>
    <xf numFmtId="165" fontId="0" fillId="0" borderId="12" xfId="0" applyNumberFormat="1" applyFont="1" applyBorder="1"/>
    <xf numFmtId="165" fontId="0" fillId="0" borderId="10" xfId="0" applyNumberFormat="1" applyFont="1" applyBorder="1"/>
    <xf numFmtId="0" fontId="0" fillId="0" borderId="3" xfId="0" applyFont="1" applyFill="1" applyBorder="1"/>
    <xf numFmtId="2" fontId="0" fillId="0" borderId="12" xfId="0" applyNumberFormat="1" applyFont="1" applyBorder="1"/>
    <xf numFmtId="2" fontId="0" fillId="0" borderId="0" xfId="0" applyNumberFormat="1" applyFont="1" applyBorder="1"/>
    <xf numFmtId="166" fontId="0" fillId="0" borderId="4" xfId="0" applyNumberFormat="1" applyFont="1" applyBorder="1"/>
    <xf numFmtId="166" fontId="0" fillId="0" borderId="15" xfId="0" quotePrefix="1" applyNumberFormat="1" applyFont="1" applyBorder="1"/>
    <xf numFmtId="166" fontId="0" fillId="0" borderId="19" xfId="0" quotePrefix="1" applyNumberFormat="1" applyFont="1" applyBorder="1"/>
    <xf numFmtId="166" fontId="0" fillId="0" borderId="18" xfId="0" quotePrefix="1" applyNumberFormat="1" applyFont="1" applyBorder="1"/>
    <xf numFmtId="166" fontId="0" fillId="0" borderId="17" xfId="0" quotePrefix="1" applyNumberFormat="1" applyFont="1" applyBorder="1"/>
    <xf numFmtId="166" fontId="0" fillId="0" borderId="16" xfId="0" applyNumberFormat="1" applyFont="1" applyBorder="1"/>
    <xf numFmtId="0" fontId="7" fillId="0" borderId="0" xfId="3" applyFont="1" applyFill="1" applyBorder="1" applyAlignment="1">
      <alignment horizontal="right" wrapText="1"/>
    </xf>
    <xf numFmtId="164" fontId="7" fillId="0" borderId="0" xfId="3" applyNumberFormat="1" applyFont="1" applyFill="1" applyBorder="1" applyAlignment="1">
      <alignment horizontal="right" wrapText="1"/>
    </xf>
    <xf numFmtId="0" fontId="7" fillId="0" borderId="0" xfId="3" applyFont="1" applyFill="1" applyBorder="1" applyAlignment="1">
      <alignment horizontal="left" wrapText="1"/>
    </xf>
    <xf numFmtId="0" fontId="1" fillId="0" borderId="0" xfId="0" applyFont="1" applyFill="1"/>
    <xf numFmtId="0" fontId="1" fillId="0" borderId="0" xfId="0" applyFont="1" applyFill="1" applyBorder="1"/>
    <xf numFmtId="0" fontId="1" fillId="0" borderId="4" xfId="0" applyFont="1" applyFill="1" applyBorder="1"/>
    <xf numFmtId="0" fontId="1" fillId="0" borderId="2" xfId="0" applyFont="1" applyFill="1" applyBorder="1" applyAlignment="1">
      <alignment horizontal="center"/>
    </xf>
    <xf numFmtId="0" fontId="1" fillId="0" borderId="1" xfId="0" applyFont="1" applyFill="1" applyBorder="1"/>
    <xf numFmtId="0" fontId="1" fillId="0" borderId="14" xfId="0" applyFont="1" applyFill="1" applyBorder="1"/>
    <xf numFmtId="0" fontId="1" fillId="0" borderId="5" xfId="0" applyFont="1" applyFill="1" applyBorder="1"/>
    <xf numFmtId="0" fontId="1" fillId="0" borderId="1" xfId="0" applyFont="1" applyFill="1" applyBorder="1" applyAlignment="1">
      <alignment wrapText="1"/>
    </xf>
    <xf numFmtId="0" fontId="1" fillId="0" borderId="5" xfId="0" applyFont="1" applyFill="1" applyBorder="1" applyAlignment="1">
      <alignment wrapText="1"/>
    </xf>
    <xf numFmtId="0" fontId="1" fillId="0" borderId="8" xfId="0" applyFont="1" applyFill="1" applyBorder="1" applyAlignment="1">
      <alignment wrapText="1"/>
    </xf>
    <xf numFmtId="0" fontId="1" fillId="0" borderId="0" xfId="0" applyFont="1" applyBorder="1"/>
    <xf numFmtId="0" fontId="1" fillId="0" borderId="3" xfId="0" applyFont="1" applyBorder="1"/>
    <xf numFmtId="0" fontId="1" fillId="0" borderId="0" xfId="0" applyFont="1" applyAlignment="1"/>
    <xf numFmtId="0" fontId="8" fillId="0" borderId="0" xfId="0" applyFont="1" applyFill="1"/>
    <xf numFmtId="0" fontId="1" fillId="0" borderId="17" xfId="0" applyFont="1" applyBorder="1"/>
    <xf numFmtId="0" fontId="1" fillId="0" borderId="0" xfId="0" applyFont="1" applyAlignment="1">
      <alignment wrapText="1"/>
    </xf>
    <xf numFmtId="0" fontId="1" fillId="0" borderId="1" xfId="0" applyFont="1" applyBorder="1"/>
    <xf numFmtId="0" fontId="1" fillId="0" borderId="0" xfId="0" applyFont="1" applyFill="1" applyAlignment="1"/>
    <xf numFmtId="0" fontId="8" fillId="0" borderId="0" xfId="0" applyFont="1" applyFill="1" applyBorder="1"/>
    <xf numFmtId="0" fontId="1" fillId="0" borderId="17" xfId="0" applyFont="1" applyFill="1" applyBorder="1"/>
    <xf numFmtId="0" fontId="1" fillId="0" borderId="0" xfId="0" applyFont="1" applyAlignment="1">
      <alignment vertical="center"/>
    </xf>
    <xf numFmtId="0" fontId="9" fillId="0" borderId="0" xfId="0" applyFont="1"/>
    <xf numFmtId="0" fontId="0" fillId="0" borderId="0" xfId="0" applyAlignment="1">
      <alignment vertical="center" wrapText="1"/>
    </xf>
    <xf numFmtId="0" fontId="0" fillId="0" borderId="0" xfId="0" applyAlignment="1">
      <alignment horizontal="left" vertical="top" wrapText="1"/>
    </xf>
    <xf numFmtId="0" fontId="1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vertical="center" wrapText="1"/>
    </xf>
    <xf numFmtId="1" fontId="0" fillId="0" borderId="0" xfId="0" applyNumberFormat="1" applyFont="1" applyFill="1"/>
    <xf numFmtId="168" fontId="0" fillId="0" borderId="0" xfId="0" applyNumberFormat="1" applyFont="1"/>
    <xf numFmtId="1" fontId="0" fillId="0" borderId="0" xfId="0" applyNumberFormat="1" applyFont="1"/>
    <xf numFmtId="3" fontId="0" fillId="0" borderId="12" xfId="0" applyNumberFormat="1" applyFont="1" applyBorder="1"/>
    <xf numFmtId="3" fontId="0" fillId="0" borderId="10" xfId="0" applyNumberFormat="1" applyFont="1" applyBorder="1"/>
    <xf numFmtId="0" fontId="0" fillId="0" borderId="0" xfId="0" applyFont="1" applyAlignment="1">
      <alignment horizontal="left" vertical="center" wrapText="1"/>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0" xfId="0" applyAlignment="1">
      <alignment horizontal="left" vertical="center" wrapText="1"/>
    </xf>
    <xf numFmtId="0" fontId="0" fillId="0" borderId="0" xfId="0" applyAlignment="1">
      <alignment horizontal="left" wrapText="1"/>
    </xf>
    <xf numFmtId="0" fontId="0" fillId="0" borderId="0" xfId="0" applyFont="1" applyAlignment="1">
      <alignment horizontal="left" wrapText="1"/>
    </xf>
  </cellXfs>
  <cellStyles count="9">
    <cellStyle name="Comma" xfId="8" builtinId="3"/>
    <cellStyle name="Comma 2" xfId="1"/>
    <cellStyle name="Currency 2" xfId="2"/>
    <cellStyle name="Normal" xfId="0" builtinId="0"/>
    <cellStyle name="Normal 2" xfId="3"/>
    <cellStyle name="Normal 3" xfId="4"/>
    <cellStyle name="Normal 4" xfId="5"/>
    <cellStyle name="Normal 5" xfId="6"/>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showGridLines="0" workbookViewId="0"/>
  </sheetViews>
  <sheetFormatPr defaultRowHeight="15"/>
  <cols>
    <col min="2" max="2" width="111.28515625" customWidth="1"/>
  </cols>
  <sheetData>
    <row r="2" spans="2:10">
      <c r="B2" s="114" t="s">
        <v>27</v>
      </c>
      <c r="J2" s="115"/>
    </row>
    <row r="3" spans="2:10" ht="30">
      <c r="B3" s="116" t="s">
        <v>36</v>
      </c>
    </row>
    <row r="4" spans="2:10">
      <c r="B4" s="116"/>
    </row>
    <row r="5" spans="2:10" ht="45">
      <c r="B5" s="116" t="s">
        <v>28</v>
      </c>
    </row>
    <row r="6" spans="2:10">
      <c r="B6" s="116"/>
    </row>
    <row r="7" spans="2:10" ht="48" customHeight="1">
      <c r="B7" s="117" t="s">
        <v>37</v>
      </c>
    </row>
    <row r="8" spans="2:10">
      <c r="B8" s="116"/>
    </row>
    <row r="9" spans="2:10">
      <c r="B9" s="116" t="s">
        <v>38</v>
      </c>
    </row>
    <row r="10" spans="2:10">
      <c r="B10" s="116"/>
    </row>
    <row r="11" spans="2:10" ht="30">
      <c r="B11" s="119" t="s">
        <v>32</v>
      </c>
    </row>
    <row r="12" spans="2:10">
      <c r="B12" s="119"/>
    </row>
    <row r="13" spans="2:10" ht="45">
      <c r="B13" s="120" t="s">
        <v>33</v>
      </c>
    </row>
    <row r="14" spans="2:10">
      <c r="B14" s="119"/>
    </row>
    <row r="15" spans="2:10" ht="30">
      <c r="B15" s="116" t="s">
        <v>29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zoomScale="85" zoomScaleNormal="85" workbookViewId="0"/>
  </sheetViews>
  <sheetFormatPr defaultRowHeight="15"/>
  <cols>
    <col min="1" max="1" width="3.42578125" style="27" customWidth="1"/>
    <col min="2" max="3" width="3.28515625" style="27" customWidth="1"/>
    <col min="4" max="4" width="22" style="27" customWidth="1"/>
    <col min="5" max="5" width="13.7109375" style="27" customWidth="1"/>
    <col min="6" max="6" width="14.85546875" style="27" customWidth="1"/>
    <col min="7" max="8" width="13.140625" style="27" customWidth="1"/>
    <col min="9" max="9" width="16" style="27" customWidth="1"/>
    <col min="10" max="10" width="19.85546875" style="27" customWidth="1"/>
    <col min="12" max="12" width="69.42578125" customWidth="1"/>
    <col min="13" max="14" width="9" customWidth="1"/>
  </cols>
  <sheetData>
    <row r="1" spans="1:17">
      <c r="A1" s="94" t="s">
        <v>30</v>
      </c>
    </row>
    <row r="2" spans="1:17">
      <c r="A2" s="94"/>
      <c r="E2" s="94" t="s">
        <v>23</v>
      </c>
      <c r="F2" s="94"/>
      <c r="G2" s="94"/>
      <c r="H2" s="94"/>
      <c r="I2" s="94"/>
      <c r="J2" s="94"/>
    </row>
    <row r="3" spans="1:17">
      <c r="A3" s="111"/>
      <c r="E3" s="94"/>
      <c r="F3" s="94"/>
      <c r="G3" s="94"/>
      <c r="H3" s="94"/>
      <c r="I3" s="94"/>
      <c r="J3" s="94"/>
    </row>
    <row r="4" spans="1:17">
      <c r="A4" s="95"/>
      <c r="B4" s="60"/>
      <c r="E4" s="96"/>
      <c r="F4" s="127" t="s">
        <v>47</v>
      </c>
      <c r="G4" s="128"/>
      <c r="H4" s="97" t="s">
        <v>19</v>
      </c>
      <c r="I4" s="127" t="s">
        <v>49</v>
      </c>
      <c r="J4" s="129"/>
      <c r="K4" s="3"/>
    </row>
    <row r="5" spans="1:17" ht="45">
      <c r="A5" s="112" t="s">
        <v>39</v>
      </c>
      <c r="B5" s="60"/>
      <c r="C5" s="60"/>
      <c r="D5" s="41"/>
      <c r="E5" s="100" t="s">
        <v>46</v>
      </c>
      <c r="F5" s="101" t="s">
        <v>34</v>
      </c>
      <c r="G5" s="101" t="s">
        <v>35</v>
      </c>
      <c r="H5" s="102" t="s">
        <v>19</v>
      </c>
      <c r="I5" s="101" t="s">
        <v>48</v>
      </c>
      <c r="J5" s="103" t="s">
        <v>1</v>
      </c>
      <c r="K5" s="8"/>
      <c r="M5" s="6"/>
      <c r="N5" s="6"/>
      <c r="O5" s="6"/>
      <c r="P5" s="6"/>
      <c r="Q5" s="6"/>
    </row>
    <row r="6" spans="1:17">
      <c r="A6" s="1" t="s">
        <v>2</v>
      </c>
      <c r="B6"/>
      <c r="C6"/>
      <c r="D6"/>
      <c r="E6" s="52">
        <f>SUM(F7,G7,H7)</f>
        <v>5461731</v>
      </c>
      <c r="F6" s="53"/>
      <c r="G6" s="53"/>
      <c r="H6" s="52"/>
      <c r="I6" s="53"/>
      <c r="J6" s="41"/>
      <c r="K6" s="8"/>
      <c r="M6" s="6"/>
      <c r="N6" s="6"/>
      <c r="O6" s="6"/>
      <c r="P6" s="6"/>
      <c r="Q6" s="6"/>
    </row>
    <row r="7" spans="1:17">
      <c r="A7" s="1"/>
      <c r="B7" t="s">
        <v>40</v>
      </c>
      <c r="C7"/>
      <c r="D7"/>
      <c r="E7" s="54"/>
      <c r="F7" s="55">
        <v>4906356.6310000001</v>
      </c>
      <c r="G7" s="55">
        <v>540711.36899999995</v>
      </c>
      <c r="H7" s="54">
        <v>14663</v>
      </c>
      <c r="I7" s="55">
        <v>14514</v>
      </c>
      <c r="J7" s="56">
        <v>149</v>
      </c>
      <c r="K7" s="8"/>
      <c r="M7" s="6"/>
      <c r="N7" s="6"/>
      <c r="O7" s="6"/>
      <c r="P7" s="6"/>
      <c r="Q7" s="6"/>
    </row>
    <row r="8" spans="1:17">
      <c r="A8" s="94"/>
      <c r="E8" s="57"/>
      <c r="F8" s="58"/>
      <c r="G8" s="58"/>
      <c r="H8" s="24"/>
      <c r="I8" s="59"/>
      <c r="J8" s="42"/>
      <c r="K8" s="8"/>
      <c r="M8" s="6"/>
      <c r="N8" s="6"/>
      <c r="O8" s="6"/>
      <c r="P8" s="6"/>
      <c r="Q8" s="6"/>
    </row>
    <row r="9" spans="1:17">
      <c r="A9" s="94"/>
      <c r="E9" s="28"/>
      <c r="F9" s="60"/>
      <c r="G9" s="60"/>
      <c r="H9" s="28"/>
      <c r="I9" s="61"/>
      <c r="J9" s="41"/>
      <c r="K9" s="8"/>
      <c r="L9" s="6"/>
      <c r="M9" s="6"/>
      <c r="N9" s="6"/>
      <c r="O9" s="6"/>
      <c r="P9" s="6"/>
      <c r="Q9" s="6"/>
    </row>
    <row r="10" spans="1:17">
      <c r="A10" s="94" t="s">
        <v>41</v>
      </c>
      <c r="E10" s="28"/>
      <c r="F10" s="60"/>
      <c r="G10" s="60"/>
      <c r="H10" s="28"/>
      <c r="I10" s="61"/>
      <c r="J10" s="41"/>
      <c r="K10" s="8"/>
      <c r="L10" s="6"/>
      <c r="M10" s="6"/>
      <c r="N10" s="6"/>
      <c r="O10" s="6"/>
      <c r="P10" s="6"/>
      <c r="Q10" s="6"/>
    </row>
    <row r="11" spans="1:17">
      <c r="A11" s="94"/>
      <c r="B11" s="11" t="s">
        <v>42</v>
      </c>
      <c r="E11" s="28"/>
      <c r="F11" s="29"/>
      <c r="G11" s="29">
        <f>G$7*'Per case assumptions'!G17*'Per case assumptions'!G18</f>
        <v>102918708.71370471</v>
      </c>
      <c r="H11" s="37">
        <f>H$7*'Per case assumptions'!H17*'Per case assumptions'!H18</f>
        <v>1395473.7336668172</v>
      </c>
      <c r="I11" s="36">
        <f>I$7*'Per case assumptions'!I17*'Per case assumptions'!I18</f>
        <v>1973276.3486754987</v>
      </c>
      <c r="J11" s="41"/>
      <c r="K11" s="8"/>
      <c r="L11" s="6"/>
      <c r="M11" s="6"/>
      <c r="N11" s="6"/>
      <c r="O11" s="6"/>
      <c r="P11" s="6"/>
      <c r="Q11" s="6"/>
    </row>
    <row r="12" spans="1:17">
      <c r="A12" s="94"/>
      <c r="B12" s="11" t="s">
        <v>21</v>
      </c>
      <c r="E12" s="28"/>
      <c r="F12" s="29"/>
      <c r="G12" s="29">
        <f>G$7*'Per case assumptions'!G20*'Per case assumptions'!G21</f>
        <v>30979212.845561914</v>
      </c>
      <c r="H12" s="37">
        <f>H$7*'Per case assumptions'!H20*'Per case assumptions'!H21</f>
        <v>2520281.0075617684</v>
      </c>
      <c r="I12" s="36">
        <f>I$7*'Per case assumptions'!I20*'Per case assumptions'!I21</f>
        <v>0</v>
      </c>
      <c r="J12" s="41"/>
    </row>
    <row r="13" spans="1:17">
      <c r="A13" s="94"/>
      <c r="B13" s="11" t="s">
        <v>8</v>
      </c>
      <c r="E13" s="28"/>
      <c r="F13" s="29"/>
      <c r="G13" s="29">
        <f>G$7*'Per case assumptions'!G23*'Per case assumptions'!G24</f>
        <v>106870625.55076881</v>
      </c>
      <c r="H13" s="37">
        <f>H$7*'Per case assumptions'!H23*'Per case assumptions'!H24</f>
        <v>1932076.9789484779</v>
      </c>
      <c r="I13" s="36">
        <f>I$7*'Per case assumptions'!I23*'Per case assumptions'!I24</f>
        <v>0</v>
      </c>
      <c r="J13" s="41"/>
    </row>
    <row r="14" spans="1:17">
      <c r="A14" s="94"/>
      <c r="B14" s="11" t="s">
        <v>9</v>
      </c>
      <c r="E14" s="28"/>
      <c r="F14" s="29"/>
      <c r="G14" s="29"/>
      <c r="H14" s="37">
        <f>H$7*'Per case assumptions'!H26*'Per case assumptions'!H27</f>
        <v>349327266.12027514</v>
      </c>
      <c r="I14" s="29"/>
      <c r="J14" s="41"/>
    </row>
    <row r="15" spans="1:17">
      <c r="A15" s="94"/>
      <c r="B15" s="1" t="s">
        <v>22</v>
      </c>
      <c r="E15" s="28"/>
      <c r="F15" s="29"/>
      <c r="G15" s="30">
        <f>SUM(G11:G14)</f>
        <v>240768547.11003542</v>
      </c>
      <c r="H15" s="31">
        <f t="shared" ref="H15:I15" si="0">SUM(H11:H14)</f>
        <v>355175097.84045219</v>
      </c>
      <c r="I15" s="30">
        <f t="shared" si="0"/>
        <v>1973276.3486754987</v>
      </c>
      <c r="J15" s="41"/>
    </row>
    <row r="16" spans="1:17">
      <c r="A16" s="94"/>
      <c r="E16" s="28"/>
      <c r="F16" s="29"/>
      <c r="G16" s="29"/>
      <c r="H16" s="37"/>
      <c r="I16" s="36"/>
      <c r="J16" s="41"/>
    </row>
    <row r="17" spans="1:16">
      <c r="A17" s="94" t="s">
        <v>15</v>
      </c>
      <c r="E17" s="28"/>
      <c r="F17" s="60"/>
      <c r="G17" s="60"/>
      <c r="H17" s="28"/>
      <c r="I17" s="62"/>
      <c r="J17" s="63">
        <f>J7*'Per case assumptions'!J40</f>
        <v>1289946197.9887528</v>
      </c>
    </row>
    <row r="18" spans="1:16">
      <c r="A18" s="94"/>
      <c r="E18" s="28"/>
      <c r="F18" s="60"/>
      <c r="G18" s="60"/>
      <c r="H18" s="28"/>
      <c r="I18" s="62"/>
      <c r="J18" s="63"/>
    </row>
    <row r="19" spans="1:16">
      <c r="A19" s="94" t="s">
        <v>43</v>
      </c>
      <c r="E19" s="28"/>
      <c r="F19" s="10">
        <f>F7*'Per case assumptions'!F32*'Per case assumptions'!F33*'Per case assumptions'!F34</f>
        <v>277343525.21451694</v>
      </c>
      <c r="G19" s="29">
        <f>G7*'Per case assumptions'!G32*'Per case assumptions'!G33*'Per case assumptions'!G34</f>
        <v>84724417.398498848</v>
      </c>
      <c r="H19" s="37">
        <f>H7*'Per case assumptions'!H32*'Per case assumptions'!H33*'Per case assumptions'!H34</f>
        <v>3552192.2527893772</v>
      </c>
      <c r="I19" s="36">
        <f>I7*'Per case assumptions'!I32*'Per case assumptions'!I33*'Per case assumptions'!I34</f>
        <v>2344064.1237134226</v>
      </c>
      <c r="J19" s="41"/>
    </row>
    <row r="20" spans="1:16">
      <c r="A20" s="94"/>
      <c r="E20" s="28"/>
      <c r="F20" s="29"/>
      <c r="G20" s="29"/>
      <c r="H20" s="37"/>
      <c r="I20" s="64"/>
      <c r="J20" s="41"/>
    </row>
    <row r="21" spans="1:16">
      <c r="A21" s="94" t="s">
        <v>44</v>
      </c>
      <c r="E21" s="61"/>
      <c r="F21" s="13">
        <f>SUM(F15:F19)</f>
        <v>277343525.21451694</v>
      </c>
      <c r="G21" s="12">
        <f>SUM(G15:G19)</f>
        <v>325492964.50853425</v>
      </c>
      <c r="H21" s="14">
        <f>SUM(H15:H19)</f>
        <v>358727290.09324157</v>
      </c>
      <c r="I21" s="13">
        <f>SUM(I15:I19)</f>
        <v>4317340.4723889213</v>
      </c>
      <c r="J21" s="32">
        <f>J17</f>
        <v>1289946197.9887528</v>
      </c>
      <c r="K21" s="4"/>
      <c r="L21" s="4"/>
      <c r="M21" s="4"/>
    </row>
    <row r="22" spans="1:16">
      <c r="A22" s="94"/>
      <c r="E22" s="61"/>
      <c r="F22" s="36"/>
      <c r="G22" s="29"/>
      <c r="H22" s="29"/>
      <c r="I22" s="29"/>
      <c r="J22" s="41"/>
    </row>
    <row r="23" spans="1:16" ht="15.75" thickBot="1">
      <c r="A23" s="113" t="s">
        <v>45</v>
      </c>
      <c r="B23" s="65"/>
      <c r="C23" s="65"/>
      <c r="D23" s="65"/>
      <c r="E23" s="66">
        <f>SUM(F21:N21)</f>
        <v>2255827318.2774343</v>
      </c>
      <c r="F23" s="66"/>
      <c r="G23" s="67"/>
      <c r="H23" s="67"/>
      <c r="I23" s="67"/>
      <c r="J23" s="68"/>
    </row>
    <row r="24" spans="1:16" ht="15.75" thickTop="1">
      <c r="F24" s="121"/>
      <c r="G24" s="121"/>
      <c r="H24" s="121"/>
      <c r="I24" s="121"/>
      <c r="J24" s="121"/>
      <c r="L24" s="116"/>
    </row>
    <row r="25" spans="1:16" ht="87.95" customHeight="1">
      <c r="A25" s="131" t="s">
        <v>56</v>
      </c>
      <c r="B25" s="131"/>
      <c r="C25" s="131"/>
      <c r="D25" s="131"/>
      <c r="E25" s="131"/>
      <c r="F25" s="131"/>
      <c r="G25" s="131"/>
      <c r="H25" s="131"/>
      <c r="I25" s="131"/>
      <c r="J25" s="131"/>
      <c r="K25" s="11"/>
      <c r="L25" s="11"/>
      <c r="O25" s="3"/>
      <c r="P25" s="3"/>
    </row>
    <row r="26" spans="1:16">
      <c r="A26" s="11" t="s">
        <v>50</v>
      </c>
      <c r="B26" s="11"/>
      <c r="C26" s="11"/>
      <c r="D26" s="11"/>
      <c r="E26" s="11"/>
      <c r="F26" s="11"/>
      <c r="G26" s="11"/>
      <c r="H26" s="11"/>
      <c r="I26" s="11"/>
      <c r="J26" s="11"/>
      <c r="L26" s="116"/>
    </row>
    <row r="27" spans="1:16" ht="35.1" customHeight="1">
      <c r="A27" s="11" t="s">
        <v>51</v>
      </c>
      <c r="B27" s="11"/>
      <c r="C27" s="11"/>
      <c r="D27" s="11"/>
      <c r="E27" s="11"/>
      <c r="F27" s="11"/>
      <c r="G27" s="11"/>
      <c r="H27" s="11"/>
      <c r="I27" s="11"/>
      <c r="J27" s="11"/>
      <c r="K27" s="11"/>
      <c r="L27" s="11"/>
    </row>
    <row r="28" spans="1:16">
      <c r="A28" s="11"/>
      <c r="B28" s="11"/>
      <c r="C28" s="11"/>
      <c r="D28" s="11"/>
      <c r="E28" s="11"/>
      <c r="F28" s="11"/>
      <c r="G28" s="11"/>
      <c r="H28" s="11"/>
      <c r="I28" s="11"/>
      <c r="J28" s="11"/>
      <c r="L28" s="116"/>
    </row>
    <row r="29" spans="1:16">
      <c r="A29" s="130" t="s">
        <v>31</v>
      </c>
      <c r="B29" s="130"/>
      <c r="C29" s="130"/>
      <c r="D29" s="130"/>
      <c r="E29" s="130"/>
      <c r="F29" s="130"/>
      <c r="G29" s="130"/>
      <c r="H29" s="130"/>
      <c r="I29" s="130"/>
      <c r="J29" s="130"/>
      <c r="K29" s="11"/>
      <c r="L29" s="11"/>
    </row>
    <row r="30" spans="1:16" ht="38.25" customHeight="1">
      <c r="A30" s="118"/>
      <c r="B30"/>
      <c r="C30" s="126" t="s">
        <v>32</v>
      </c>
      <c r="D30" s="126"/>
      <c r="E30" s="126"/>
      <c r="F30" s="126"/>
      <c r="G30" s="126"/>
      <c r="H30" s="126"/>
      <c r="I30" s="126"/>
      <c r="J30" s="126"/>
      <c r="K30" s="126"/>
      <c r="L30" s="11"/>
    </row>
    <row r="31" spans="1:16" ht="37.5" customHeight="1">
      <c r="A31"/>
      <c r="B31"/>
      <c r="C31" s="126" t="s">
        <v>33</v>
      </c>
      <c r="D31" s="126"/>
      <c r="E31" s="126"/>
      <c r="F31" s="126"/>
      <c r="G31" s="126"/>
      <c r="H31" s="126"/>
      <c r="I31" s="126"/>
      <c r="J31" s="126"/>
      <c r="K31" s="126"/>
      <c r="L31" s="11"/>
    </row>
    <row r="32" spans="1:16">
      <c r="F32" s="69"/>
    </row>
  </sheetData>
  <mergeCells count="6">
    <mergeCell ref="C31:K31"/>
    <mergeCell ref="F4:G4"/>
    <mergeCell ref="I4:J4"/>
    <mergeCell ref="A29:J29"/>
    <mergeCell ref="C30:K30"/>
    <mergeCell ref="A25:J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zoomScale="85" zoomScaleNormal="85" workbookViewId="0"/>
  </sheetViews>
  <sheetFormatPr defaultRowHeight="15"/>
  <cols>
    <col min="1" max="1" width="3.42578125" style="11" customWidth="1"/>
    <col min="2" max="3" width="3.28515625" style="11" customWidth="1"/>
    <col min="4" max="4" width="22.140625" style="11" customWidth="1"/>
    <col min="5" max="5" width="13.7109375" style="11" customWidth="1"/>
    <col min="6" max="6" width="14.85546875" style="11" customWidth="1"/>
    <col min="7" max="8" width="13.140625" style="11" customWidth="1"/>
    <col min="9" max="9" width="14.7109375" style="11" customWidth="1"/>
    <col min="10" max="10" width="19.85546875" style="11" customWidth="1"/>
    <col min="11" max="11" width="80.28515625" customWidth="1"/>
    <col min="12" max="12" width="16" customWidth="1"/>
    <col min="13" max="14" width="9" customWidth="1"/>
  </cols>
  <sheetData>
    <row r="1" spans="1:19">
      <c r="A1" s="94" t="s">
        <v>30</v>
      </c>
    </row>
    <row r="2" spans="1:19">
      <c r="A2" s="106"/>
      <c r="E2" s="1" t="s">
        <v>24</v>
      </c>
      <c r="F2" s="1"/>
      <c r="G2" s="1"/>
      <c r="H2" s="1"/>
      <c r="I2" s="1"/>
      <c r="J2" s="1"/>
    </row>
    <row r="3" spans="1:19">
      <c r="A3" s="104"/>
      <c r="B3" s="15"/>
      <c r="E3" s="110"/>
      <c r="F3" s="110"/>
      <c r="G3" s="110"/>
      <c r="H3" s="110"/>
      <c r="I3" s="110"/>
      <c r="J3" s="110"/>
      <c r="L3" s="2"/>
    </row>
    <row r="4" spans="1:19">
      <c r="A4" s="95"/>
      <c r="B4" s="60"/>
      <c r="C4" s="27"/>
      <c r="D4" s="27"/>
      <c r="E4" s="96"/>
      <c r="F4" s="127" t="s">
        <v>47</v>
      </c>
      <c r="G4" s="128"/>
      <c r="H4" s="97" t="s">
        <v>19</v>
      </c>
      <c r="I4" s="127" t="s">
        <v>49</v>
      </c>
      <c r="J4" s="129"/>
      <c r="K4" s="3"/>
      <c r="L4" s="2"/>
    </row>
    <row r="5" spans="1:19" ht="45">
      <c r="A5" s="107" t="s">
        <v>53</v>
      </c>
      <c r="B5" s="27"/>
      <c r="C5" s="27"/>
      <c r="D5" s="27"/>
      <c r="E5" s="100" t="s">
        <v>46</v>
      </c>
      <c r="F5" s="101" t="s">
        <v>34</v>
      </c>
      <c r="G5" s="101" t="s">
        <v>35</v>
      </c>
      <c r="H5" s="102" t="s">
        <v>19</v>
      </c>
      <c r="I5" s="101" t="s">
        <v>48</v>
      </c>
      <c r="J5" s="103" t="s">
        <v>1</v>
      </c>
      <c r="K5" s="8"/>
      <c r="L5" s="6"/>
      <c r="M5" s="6"/>
      <c r="N5" s="6"/>
      <c r="O5" s="6"/>
      <c r="P5" s="6"/>
      <c r="Q5" s="6"/>
    </row>
    <row r="6" spans="1:19">
      <c r="A6" s="1" t="s">
        <v>2</v>
      </c>
      <c r="E6" s="17">
        <f>SUM(F7,G7,H7)</f>
        <v>3227078</v>
      </c>
      <c r="F6" s="18"/>
      <c r="G6" s="18"/>
      <c r="H6" s="17"/>
      <c r="I6" s="18"/>
      <c r="J6" s="33"/>
      <c r="K6" s="8"/>
      <c r="L6" s="6"/>
      <c r="M6" s="6"/>
      <c r="N6" s="6"/>
      <c r="O6" s="6"/>
      <c r="P6" s="6"/>
      <c r="Q6" s="6"/>
      <c r="R6" s="6"/>
      <c r="S6" s="6"/>
    </row>
    <row r="7" spans="1:19">
      <c r="A7" s="1"/>
      <c r="B7" s="11" t="s">
        <v>40</v>
      </c>
      <c r="E7" s="19"/>
      <c r="F7" s="20">
        <v>2899500.2779999999</v>
      </c>
      <c r="G7" s="20">
        <v>319480.72200000001</v>
      </c>
      <c r="H7" s="19">
        <v>8097</v>
      </c>
      <c r="I7" s="20">
        <v>8013</v>
      </c>
      <c r="J7" s="43">
        <v>84</v>
      </c>
      <c r="K7" s="8"/>
      <c r="L7" s="6"/>
      <c r="M7" s="6"/>
      <c r="N7" s="6"/>
      <c r="O7" s="6"/>
      <c r="P7" s="6"/>
      <c r="Q7" s="6"/>
      <c r="R7" s="6"/>
      <c r="S7" s="6"/>
    </row>
    <row r="8" spans="1:19">
      <c r="A8" s="1"/>
      <c r="E8" s="21"/>
      <c r="F8" s="22"/>
      <c r="G8" s="22"/>
      <c r="H8" s="23"/>
      <c r="I8" s="22"/>
      <c r="J8" s="42"/>
      <c r="K8" s="8"/>
      <c r="L8" s="6"/>
      <c r="M8" s="6"/>
      <c r="N8" s="6"/>
      <c r="O8" s="6"/>
      <c r="P8" s="6"/>
      <c r="Q8" s="6"/>
      <c r="R8" s="6"/>
      <c r="S8" s="6"/>
    </row>
    <row r="9" spans="1:19">
      <c r="A9" s="1" t="s">
        <v>41</v>
      </c>
      <c r="E9" s="16"/>
      <c r="F9" s="15"/>
      <c r="G9" s="15"/>
      <c r="H9" s="16"/>
      <c r="I9" s="34"/>
      <c r="J9" s="38"/>
      <c r="K9" s="8"/>
      <c r="L9" s="6"/>
      <c r="M9" s="6"/>
      <c r="N9" s="6"/>
      <c r="O9" s="6"/>
      <c r="P9" s="6"/>
      <c r="Q9" s="6"/>
      <c r="R9" s="6"/>
      <c r="S9" s="6"/>
    </row>
    <row r="10" spans="1:19">
      <c r="A10" s="1"/>
      <c r="B10" s="11" t="s">
        <v>42</v>
      </c>
      <c r="E10" s="16"/>
      <c r="F10" s="25"/>
      <c r="G10" s="25">
        <f>G$7*'Per case assumptions'!G17*'Per case assumptions'!G18</f>
        <v>60809787.351007365</v>
      </c>
      <c r="H10" s="26">
        <f>H$7*'Per case assumptions'!H17*'Per case assumptions'!H18</f>
        <v>770589.29424403049</v>
      </c>
      <c r="I10" s="35">
        <f>I$7*'Per case assumptions'!I17*'Per case assumptions'!I18</f>
        <v>1089421.4814618141</v>
      </c>
      <c r="J10" s="38"/>
      <c r="K10" s="8"/>
      <c r="L10" s="6"/>
      <c r="M10" s="6"/>
      <c r="N10" s="6"/>
      <c r="O10" s="6"/>
      <c r="P10" s="6"/>
      <c r="Q10" s="6"/>
      <c r="R10" s="6"/>
      <c r="S10" s="6"/>
    </row>
    <row r="11" spans="1:19">
      <c r="A11" s="1"/>
      <c r="B11" s="11" t="s">
        <v>21</v>
      </c>
      <c r="E11" s="16"/>
      <c r="F11" s="25"/>
      <c r="G11" s="25">
        <f>G$7*'Per case assumptions'!G20*'Per case assumptions'!G21</f>
        <v>18304148.672138974</v>
      </c>
      <c r="H11" s="26">
        <f>H$7*'Per case assumptions'!H20*'Per case assumptions'!H21</f>
        <v>1391714.8822360798</v>
      </c>
      <c r="I11" s="35">
        <f>I$7*'Per case assumptions'!I20*'Per case assumptions'!I21</f>
        <v>0</v>
      </c>
      <c r="J11" s="38"/>
      <c r="K11" s="8"/>
      <c r="L11" s="6"/>
      <c r="M11" s="6"/>
      <c r="N11" s="6"/>
      <c r="O11" s="6"/>
      <c r="P11" s="6"/>
      <c r="Q11" s="6"/>
      <c r="R11" s="6"/>
      <c r="S11" s="6"/>
    </row>
    <row r="12" spans="1:19">
      <c r="A12" s="1"/>
      <c r="B12" s="11" t="s">
        <v>8</v>
      </c>
      <c r="E12" s="16"/>
      <c r="F12" s="25"/>
      <c r="G12" s="25">
        <f>G$7*'Per case assumptions'!G23*'Per case assumptions'!G24</f>
        <v>63144787.716774032</v>
      </c>
      <c r="H12" s="26">
        <f>H$7*'Per case assumptions'!H23*'Per case assumptions'!H24</f>
        <v>1066904.9511386363</v>
      </c>
      <c r="I12" s="35">
        <f>I$7*'Per case assumptions'!I23*'Per case assumptions'!I24</f>
        <v>0</v>
      </c>
      <c r="J12" s="38"/>
    </row>
    <row r="13" spans="1:19">
      <c r="A13" s="1"/>
      <c r="B13" s="11" t="s">
        <v>9</v>
      </c>
      <c r="E13" s="16"/>
      <c r="F13" s="25"/>
      <c r="G13" s="25"/>
      <c r="H13" s="26">
        <f>H$7*'Per case assumptions'!H26*'Per case assumptions'!H27</f>
        <v>192900693.83999646</v>
      </c>
      <c r="I13" s="25"/>
      <c r="J13" s="38"/>
    </row>
    <row r="14" spans="1:19">
      <c r="A14" s="94"/>
      <c r="B14" s="1" t="s">
        <v>22</v>
      </c>
      <c r="C14" s="27"/>
      <c r="D14" s="27"/>
      <c r="E14" s="28"/>
      <c r="F14" s="29"/>
      <c r="G14" s="30">
        <f>SUM(G10:G13)</f>
        <v>142258723.73992038</v>
      </c>
      <c r="H14" s="31">
        <f t="shared" ref="H14:I14" si="0">SUM(H10:H13)</f>
        <v>196129902.96761522</v>
      </c>
      <c r="I14" s="71">
        <f t="shared" si="0"/>
        <v>1089421.4814618141</v>
      </c>
      <c r="J14" s="41"/>
    </row>
    <row r="15" spans="1:19">
      <c r="A15" s="1"/>
      <c r="E15" s="16"/>
      <c r="F15" s="25"/>
      <c r="G15" s="25"/>
      <c r="H15" s="26"/>
      <c r="I15" s="35"/>
      <c r="J15" s="38"/>
    </row>
    <row r="16" spans="1:19">
      <c r="A16" s="1" t="s">
        <v>15</v>
      </c>
      <c r="E16" s="16"/>
      <c r="F16" s="15"/>
      <c r="G16" s="15"/>
      <c r="H16" s="16"/>
      <c r="I16" s="40"/>
      <c r="J16" s="39">
        <f>J7*'Per case assumptions'!J40</f>
        <v>727217990.81245124</v>
      </c>
    </row>
    <row r="17" spans="1:16">
      <c r="A17" s="1"/>
      <c r="E17" s="16"/>
      <c r="F17" s="15"/>
      <c r="G17" s="15"/>
      <c r="H17" s="16"/>
      <c r="I17" s="40"/>
      <c r="J17" s="39"/>
    </row>
    <row r="18" spans="1:16">
      <c r="A18" s="1" t="s">
        <v>43</v>
      </c>
      <c r="E18" s="16"/>
      <c r="F18" s="9">
        <f>F7*'Per case assumptions'!F32*'Per case assumptions'!F33*'Per case assumptions'!F34</f>
        <v>163901177.37876114</v>
      </c>
      <c r="G18" s="25">
        <f>G7*'Per case assumptions'!G32*'Per case assumptions'!G33*'Per case assumptions'!G34</f>
        <v>50059642.895176068</v>
      </c>
      <c r="H18" s="26">
        <f>H7*'Per case assumptions'!H32*'Per case assumptions'!H33*'Per case assumptions'!H34</f>
        <v>1961542.7041420985</v>
      </c>
      <c r="I18" s="35">
        <f>I7*'Per case assumptions'!I32*'Per case assumptions'!I33*'Per case assumptions'!I34</f>
        <v>1294128.8289455462</v>
      </c>
      <c r="J18" s="38"/>
    </row>
    <row r="19" spans="1:16">
      <c r="A19" s="1"/>
      <c r="E19" s="16"/>
      <c r="F19" s="25"/>
      <c r="G19" s="25"/>
      <c r="H19" s="26"/>
      <c r="I19" s="35"/>
      <c r="J19" s="38"/>
    </row>
    <row r="20" spans="1:16">
      <c r="A20" s="1" t="s">
        <v>44</v>
      </c>
      <c r="E20" s="16"/>
      <c r="F20" s="44">
        <f>SUM(F14:F18)</f>
        <v>163901177.37876114</v>
      </c>
      <c r="G20" s="45">
        <f t="shared" ref="G20:I20" si="1">SUM(G14:G18)</f>
        <v>192318366.63509643</v>
      </c>
      <c r="H20" s="46">
        <f t="shared" si="1"/>
        <v>198091445.67175731</v>
      </c>
      <c r="I20" s="44">
        <f t="shared" si="1"/>
        <v>2383550.3104073601</v>
      </c>
      <c r="J20" s="47">
        <f>J16</f>
        <v>727217990.81245124</v>
      </c>
      <c r="K20" s="4"/>
      <c r="L20" s="4"/>
      <c r="M20" s="4"/>
    </row>
    <row r="21" spans="1:16">
      <c r="A21" s="1"/>
      <c r="E21" s="16"/>
      <c r="F21" s="25"/>
      <c r="G21" s="25"/>
      <c r="H21" s="29"/>
      <c r="I21" s="25"/>
      <c r="J21" s="15"/>
      <c r="K21" s="8"/>
    </row>
    <row r="22" spans="1:16" ht="15.75" thickBot="1">
      <c r="A22" s="108" t="s">
        <v>45</v>
      </c>
      <c r="B22" s="48"/>
      <c r="C22" s="48"/>
      <c r="D22" s="48"/>
      <c r="E22" s="70">
        <f>SUM(F20:N20)</f>
        <v>1283912530.8084736</v>
      </c>
      <c r="F22" s="50"/>
      <c r="G22" s="50"/>
      <c r="H22" s="50"/>
      <c r="I22" s="50"/>
      <c r="J22" s="48"/>
      <c r="K22" s="8"/>
    </row>
    <row r="23" spans="1:16" ht="15.75" thickTop="1">
      <c r="F23" s="123"/>
      <c r="G23" s="123"/>
      <c r="H23" s="123"/>
      <c r="I23" s="123"/>
      <c r="J23" s="123"/>
      <c r="K23" s="116"/>
    </row>
    <row r="24" spans="1:16" ht="87.95" customHeight="1">
      <c r="A24" s="131" t="s">
        <v>56</v>
      </c>
      <c r="B24" s="131"/>
      <c r="C24" s="131"/>
      <c r="D24" s="131"/>
      <c r="E24" s="131"/>
      <c r="F24" s="131"/>
      <c r="G24" s="131"/>
      <c r="H24" s="131"/>
      <c r="I24" s="131"/>
      <c r="J24" s="131"/>
      <c r="K24" s="11"/>
      <c r="L24" s="11"/>
      <c r="O24" s="3"/>
      <c r="P24" s="3"/>
    </row>
    <row r="25" spans="1:16">
      <c r="A25" s="11" t="s">
        <v>52</v>
      </c>
      <c r="K25" s="116"/>
    </row>
    <row r="26" spans="1:16" ht="35.1" customHeight="1">
      <c r="A26" s="11" t="s">
        <v>51</v>
      </c>
      <c r="K26" s="11"/>
      <c r="L26" s="11"/>
    </row>
    <row r="27" spans="1:16">
      <c r="K27" s="116"/>
    </row>
    <row r="28" spans="1:16">
      <c r="A28" s="130" t="s">
        <v>31</v>
      </c>
      <c r="B28" s="130"/>
      <c r="C28" s="130"/>
      <c r="D28" s="130"/>
      <c r="E28" s="130"/>
      <c r="F28" s="130"/>
      <c r="G28" s="130"/>
      <c r="H28" s="130"/>
      <c r="I28" s="130"/>
      <c r="J28" s="130"/>
      <c r="K28" s="11"/>
      <c r="L28" s="11"/>
    </row>
    <row r="29" spans="1:16" ht="38.25" customHeight="1">
      <c r="A29" s="118"/>
      <c r="B29"/>
      <c r="C29" s="126" t="s">
        <v>32</v>
      </c>
      <c r="D29" s="126"/>
      <c r="E29" s="126"/>
      <c r="F29" s="126"/>
      <c r="G29" s="126"/>
      <c r="H29" s="126"/>
      <c r="I29" s="126"/>
      <c r="J29" s="126"/>
      <c r="K29" s="126"/>
      <c r="L29" s="11"/>
    </row>
    <row r="30" spans="1:16" ht="37.5" customHeight="1">
      <c r="A30"/>
      <c r="B30"/>
      <c r="C30" s="126" t="s">
        <v>33</v>
      </c>
      <c r="D30" s="126"/>
      <c r="E30" s="126"/>
      <c r="F30" s="126"/>
      <c r="G30" s="126"/>
      <c r="H30" s="126"/>
      <c r="I30" s="126"/>
      <c r="J30" s="126"/>
      <c r="K30" s="126"/>
      <c r="L30" s="11"/>
    </row>
  </sheetData>
  <mergeCells count="6">
    <mergeCell ref="C30:K30"/>
    <mergeCell ref="F4:G4"/>
    <mergeCell ref="I4:J4"/>
    <mergeCell ref="A28:J28"/>
    <mergeCell ref="C29:K29"/>
    <mergeCell ref="A24:J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85" zoomScaleNormal="85" workbookViewId="0"/>
  </sheetViews>
  <sheetFormatPr defaultRowHeight="15"/>
  <cols>
    <col min="1" max="1" width="4.140625" style="11" customWidth="1"/>
    <col min="2" max="3" width="3.28515625" style="11" customWidth="1"/>
    <col min="4" max="4" width="31.7109375" style="11" customWidth="1"/>
    <col min="5" max="5" width="13.7109375" style="11" customWidth="1"/>
    <col min="6" max="6" width="14.85546875" style="11" customWidth="1"/>
    <col min="7" max="8" width="13.140625" style="11" customWidth="1"/>
    <col min="9" max="9" width="14.7109375" style="11" customWidth="1"/>
    <col min="10" max="10" width="19.85546875" style="11" customWidth="1"/>
    <col min="12" max="12" width="16" customWidth="1"/>
    <col min="13" max="14" width="9" customWidth="1"/>
  </cols>
  <sheetData>
    <row r="1" spans="1:17">
      <c r="A1" s="94" t="s">
        <v>30</v>
      </c>
    </row>
    <row r="2" spans="1:17">
      <c r="A2" s="106"/>
      <c r="E2" s="1" t="s">
        <v>55</v>
      </c>
      <c r="F2" s="1"/>
      <c r="G2" s="1"/>
      <c r="H2" s="1"/>
      <c r="I2" s="1"/>
      <c r="J2" s="1"/>
    </row>
    <row r="3" spans="1:17">
      <c r="A3" s="104"/>
      <c r="B3" s="15"/>
      <c r="E3" s="1"/>
      <c r="F3" s="109"/>
      <c r="G3" s="1"/>
      <c r="H3" s="1"/>
      <c r="I3" s="1"/>
      <c r="J3" s="1"/>
    </row>
    <row r="4" spans="1:17">
      <c r="A4" s="95"/>
      <c r="B4" s="60"/>
      <c r="C4" s="27"/>
      <c r="D4" s="27"/>
      <c r="E4" s="96"/>
      <c r="F4" s="127" t="s">
        <v>47</v>
      </c>
      <c r="G4" s="128"/>
      <c r="H4" s="97" t="s">
        <v>19</v>
      </c>
      <c r="I4" s="127" t="s">
        <v>49</v>
      </c>
      <c r="J4" s="129"/>
      <c r="K4" s="3"/>
      <c r="L4" s="2"/>
    </row>
    <row r="5" spans="1:17" ht="45">
      <c r="A5" s="107" t="s">
        <v>39</v>
      </c>
      <c r="B5" s="27"/>
      <c r="C5" s="27"/>
      <c r="D5" s="27"/>
      <c r="E5" s="100" t="s">
        <v>0</v>
      </c>
      <c r="F5" s="101" t="s">
        <v>34</v>
      </c>
      <c r="G5" s="101" t="s">
        <v>35</v>
      </c>
      <c r="H5" s="102" t="s">
        <v>19</v>
      </c>
      <c r="I5" s="101" t="s">
        <v>48</v>
      </c>
      <c r="J5" s="103" t="s">
        <v>1</v>
      </c>
      <c r="K5" s="8"/>
      <c r="L5" s="6"/>
      <c r="M5" s="6"/>
      <c r="N5" s="6"/>
      <c r="O5" s="6"/>
      <c r="P5" s="6"/>
      <c r="Q5" s="6"/>
    </row>
    <row r="6" spans="1:17">
      <c r="A6" s="1" t="s">
        <v>2</v>
      </c>
      <c r="E6" s="17">
        <f>SUM(F7,G7,H7)</f>
        <v>8309480</v>
      </c>
      <c r="F6" s="18"/>
      <c r="G6" s="18"/>
      <c r="H6" s="17"/>
      <c r="I6" s="18"/>
      <c r="J6" s="38"/>
      <c r="K6" s="8"/>
      <c r="L6" s="6"/>
      <c r="M6" s="6"/>
      <c r="N6" s="6"/>
      <c r="O6" s="6"/>
      <c r="P6" s="6"/>
      <c r="Q6" s="6"/>
    </row>
    <row r="7" spans="1:17">
      <c r="A7" s="1"/>
      <c r="B7" s="11" t="s">
        <v>40</v>
      </c>
      <c r="E7" s="19"/>
      <c r="F7" s="20">
        <v>7463518.4800000004</v>
      </c>
      <c r="G7" s="20">
        <v>822638.52</v>
      </c>
      <c r="H7" s="19">
        <v>23323</v>
      </c>
      <c r="I7" s="20">
        <v>23086</v>
      </c>
      <c r="J7" s="43">
        <v>237</v>
      </c>
      <c r="L7" s="6"/>
      <c r="M7" s="6"/>
      <c r="N7" s="6"/>
      <c r="O7" s="6"/>
      <c r="P7" s="6"/>
      <c r="Q7" s="6"/>
    </row>
    <row r="8" spans="1:17">
      <c r="A8" s="1"/>
      <c r="E8" s="21"/>
      <c r="F8" s="22"/>
      <c r="G8" s="22"/>
      <c r="H8" s="23"/>
      <c r="I8" s="22"/>
      <c r="J8" s="42"/>
      <c r="L8" s="6"/>
      <c r="M8" s="6"/>
      <c r="N8" s="6"/>
      <c r="O8" s="6"/>
      <c r="P8" s="6"/>
      <c r="Q8" s="6"/>
    </row>
    <row r="9" spans="1:17">
      <c r="A9" s="1" t="s">
        <v>41</v>
      </c>
      <c r="E9" s="16"/>
      <c r="F9" s="15"/>
      <c r="G9" s="15"/>
      <c r="H9" s="16"/>
      <c r="I9" s="34"/>
      <c r="J9" s="38"/>
      <c r="K9" s="6"/>
      <c r="L9" s="6"/>
      <c r="M9" s="6"/>
      <c r="N9" s="6"/>
      <c r="O9" s="6"/>
      <c r="P9" s="6"/>
      <c r="Q9" s="6"/>
    </row>
    <row r="10" spans="1:17">
      <c r="A10" s="1"/>
      <c r="B10" s="11" t="s">
        <v>42</v>
      </c>
      <c r="E10" s="16"/>
      <c r="F10" s="25"/>
      <c r="G10" s="25">
        <f>G$7*'Per case assumptions'!G17*'Per case assumptions'!G18</f>
        <v>156580569.72823361</v>
      </c>
      <c r="H10" s="26">
        <f>H$7*'Per case assumptions'!H17*'Per case assumptions'!H18</f>
        <v>2219643.5852357075</v>
      </c>
      <c r="I10" s="35">
        <f>I$7*'Per case assumptions'!I17*'Per case assumptions'!I18</f>
        <v>3138697.6564367204</v>
      </c>
      <c r="J10" s="38"/>
    </row>
    <row r="11" spans="1:17">
      <c r="A11" s="1"/>
      <c r="B11" s="11" t="s">
        <v>21</v>
      </c>
      <c r="E11" s="16"/>
      <c r="F11" s="25"/>
      <c r="G11" s="25">
        <f>G$7*'Per case assumptions'!G20*'Per case assumptions'!G21</f>
        <v>47131788.357196629</v>
      </c>
      <c r="H11" s="26">
        <f>H$7*'Per case assumptions'!H20*'Per case assumptions'!H21</f>
        <v>4008764.5051737791</v>
      </c>
      <c r="I11" s="35">
        <f>I$7*'Per case assumptions'!I20*'Per case assumptions'!I21</f>
        <v>0</v>
      </c>
      <c r="J11" s="38"/>
    </row>
    <row r="12" spans="1:17">
      <c r="A12" s="1"/>
      <c r="B12" s="11" t="s">
        <v>8</v>
      </c>
      <c r="E12" s="16"/>
      <c r="F12" s="25"/>
      <c r="G12" s="25">
        <f>G$7*'Per case assumptions'!G23*'Per case assumptions'!G24</f>
        <v>162593017.78165245</v>
      </c>
      <c r="H12" s="26">
        <f>H$7*'Per case assumptions'!H23*'Per case assumptions'!H24</f>
        <v>3073165.8855633461</v>
      </c>
      <c r="I12" s="35">
        <f>I$7*'Per case assumptions'!I23*'Per case assumptions'!I24</f>
        <v>0</v>
      </c>
      <c r="J12" s="38"/>
    </row>
    <row r="13" spans="1:17">
      <c r="A13" s="1"/>
      <c r="B13" s="11" t="s">
        <v>9</v>
      </c>
      <c r="E13" s="16"/>
      <c r="F13" s="25"/>
      <c r="G13" s="25"/>
      <c r="H13" s="26">
        <f>H$7*'Per case assumptions'!H26*'Per case assumptions'!H27</f>
        <v>555640716.61482489</v>
      </c>
      <c r="I13" s="25"/>
      <c r="J13" s="38"/>
    </row>
    <row r="14" spans="1:17">
      <c r="A14" s="94"/>
      <c r="B14" s="1" t="s">
        <v>22</v>
      </c>
      <c r="C14" s="27"/>
      <c r="D14" s="27"/>
      <c r="E14" s="28"/>
      <c r="F14" s="29"/>
      <c r="G14" s="30">
        <f>SUM(G10:G13)</f>
        <v>366305375.86708272</v>
      </c>
      <c r="H14" s="31">
        <f t="shared" ref="H14:I14" si="0">SUM(H10:H13)</f>
        <v>564942290.59079778</v>
      </c>
      <c r="I14" s="30">
        <f t="shared" si="0"/>
        <v>3138697.6564367204</v>
      </c>
      <c r="J14" s="41"/>
    </row>
    <row r="15" spans="1:17">
      <c r="A15" s="1"/>
      <c r="E15" s="16"/>
      <c r="F15" s="25"/>
      <c r="G15" s="25"/>
      <c r="H15" s="26"/>
      <c r="I15" s="35"/>
      <c r="J15" s="38"/>
    </row>
    <row r="16" spans="1:17">
      <c r="A16" s="1" t="s">
        <v>15</v>
      </c>
      <c r="E16" s="16"/>
      <c r="F16" s="15"/>
      <c r="G16" s="15"/>
      <c r="H16" s="16"/>
      <c r="I16" s="40"/>
      <c r="J16" s="39">
        <f>J7*'Per case assumptions'!J40</f>
        <v>2051793616.9351304</v>
      </c>
    </row>
    <row r="17" spans="1:16">
      <c r="A17" s="1"/>
      <c r="E17" s="16"/>
      <c r="F17" s="15"/>
      <c r="G17" s="15"/>
      <c r="H17" s="16"/>
      <c r="I17" s="40"/>
      <c r="J17" s="39"/>
    </row>
    <row r="18" spans="1:16">
      <c r="A18" s="1" t="s">
        <v>43</v>
      </c>
      <c r="E18" s="16"/>
      <c r="F18" s="9">
        <f>F7*'Per case assumptions'!F32*'Per case assumptions'!F33*'Per case assumptions'!F34</f>
        <v>421893205.37121248</v>
      </c>
      <c r="G18" s="25">
        <f>G7*'Per case assumptions'!G32*'Per case assumptions'!G33*'Per case assumptions'!G34</f>
        <v>128899766.73777565</v>
      </c>
      <c r="H18" s="26">
        <f>H7*'Per case assumptions'!H32*'Per case assumptions'!H33*'Per case assumptions'!H34</f>
        <v>5650124.7979135681</v>
      </c>
      <c r="I18" s="35">
        <f>I7*'Per case assumptions'!I32*'Per case assumptions'!I33*'Per case assumptions'!I34</f>
        <v>3728473.4986942317</v>
      </c>
      <c r="J18" s="38"/>
    </row>
    <row r="19" spans="1:16">
      <c r="A19" s="1"/>
      <c r="E19" s="16"/>
      <c r="F19" s="25"/>
      <c r="G19" s="25"/>
      <c r="H19" s="26"/>
      <c r="I19" s="35"/>
      <c r="J19" s="38"/>
    </row>
    <row r="20" spans="1:16">
      <c r="A20" s="1" t="s">
        <v>44</v>
      </c>
      <c r="E20" s="34"/>
      <c r="F20" s="44">
        <f>SUM(F14:F18)</f>
        <v>421893205.37121248</v>
      </c>
      <c r="G20" s="45">
        <f t="shared" ref="G20:I20" si="1">SUM(G14:G18)</f>
        <v>495205142.6048584</v>
      </c>
      <c r="H20" s="46">
        <f t="shared" si="1"/>
        <v>570592415.38871133</v>
      </c>
      <c r="I20" s="45">
        <f t="shared" si="1"/>
        <v>6867171.1551309526</v>
      </c>
      <c r="J20" s="47">
        <f>J16</f>
        <v>2051793616.9351304</v>
      </c>
      <c r="K20" s="4"/>
      <c r="L20" s="4"/>
      <c r="M20" s="4"/>
    </row>
    <row r="21" spans="1:16">
      <c r="A21" s="1"/>
      <c r="E21" s="34"/>
      <c r="F21" s="35"/>
      <c r="G21" s="25"/>
      <c r="H21" s="29"/>
      <c r="I21" s="25"/>
      <c r="J21" s="38"/>
    </row>
    <row r="22" spans="1:16" ht="15.75" thickBot="1">
      <c r="A22" s="108" t="s">
        <v>45</v>
      </c>
      <c r="B22" s="48"/>
      <c r="C22" s="48"/>
      <c r="D22" s="48"/>
      <c r="E22" s="49">
        <f>SUM(F20:N20)</f>
        <v>3546351551.4550438</v>
      </c>
      <c r="F22" s="49"/>
      <c r="G22" s="50"/>
      <c r="H22" s="50"/>
      <c r="I22" s="50"/>
      <c r="J22" s="51"/>
    </row>
    <row r="23" spans="1:16" ht="15.75" thickTop="1">
      <c r="F23" s="122"/>
      <c r="G23" s="122"/>
      <c r="H23" s="122"/>
      <c r="I23" s="122"/>
      <c r="J23" s="122"/>
    </row>
    <row r="24" spans="1:16" ht="87.95" customHeight="1">
      <c r="A24" s="131" t="s">
        <v>56</v>
      </c>
      <c r="B24" s="131"/>
      <c r="C24" s="131"/>
      <c r="D24" s="131"/>
      <c r="E24" s="131"/>
      <c r="F24" s="131"/>
      <c r="G24" s="131"/>
      <c r="H24" s="131"/>
      <c r="I24" s="131"/>
      <c r="J24" s="131"/>
      <c r="K24" s="11"/>
      <c r="L24" s="11"/>
      <c r="O24" s="3"/>
      <c r="P24" s="3"/>
    </row>
    <row r="25" spans="1:16">
      <c r="A25" s="11" t="s">
        <v>54</v>
      </c>
    </row>
    <row r="26" spans="1:16" ht="35.1" customHeight="1">
      <c r="A26" s="11" t="s">
        <v>51</v>
      </c>
      <c r="K26" s="11"/>
      <c r="L26" s="11"/>
    </row>
    <row r="28" spans="1:16">
      <c r="A28" s="130" t="s">
        <v>31</v>
      </c>
      <c r="B28" s="130"/>
      <c r="C28" s="130"/>
      <c r="D28" s="130"/>
      <c r="E28" s="130"/>
      <c r="F28" s="130"/>
      <c r="G28" s="130"/>
      <c r="H28" s="130"/>
      <c r="I28" s="130"/>
      <c r="J28" s="130"/>
      <c r="K28" s="11"/>
      <c r="L28" s="11"/>
    </row>
    <row r="29" spans="1:16" ht="38.25" customHeight="1">
      <c r="A29" s="118"/>
      <c r="B29"/>
      <c r="C29" s="126" t="s">
        <v>32</v>
      </c>
      <c r="D29" s="126"/>
      <c r="E29" s="126"/>
      <c r="F29" s="126"/>
      <c r="G29" s="126"/>
      <c r="H29" s="126"/>
      <c r="I29" s="126"/>
      <c r="J29" s="126"/>
      <c r="K29" s="126"/>
      <c r="L29" s="11"/>
    </row>
    <row r="30" spans="1:16" ht="37.5" customHeight="1">
      <c r="A30"/>
      <c r="B30"/>
      <c r="C30" s="126" t="s">
        <v>33</v>
      </c>
      <c r="D30" s="126"/>
      <c r="E30" s="126"/>
      <c r="F30" s="126"/>
      <c r="G30" s="126"/>
      <c r="H30" s="126"/>
      <c r="I30" s="126"/>
      <c r="J30" s="126"/>
      <c r="K30" s="126"/>
      <c r="L30" s="11"/>
    </row>
  </sheetData>
  <mergeCells count="6">
    <mergeCell ref="C30:K30"/>
    <mergeCell ref="F4:G4"/>
    <mergeCell ref="I4:J4"/>
    <mergeCell ref="A28:J28"/>
    <mergeCell ref="C29:K29"/>
    <mergeCell ref="A24:J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workbookViewId="0"/>
  </sheetViews>
  <sheetFormatPr defaultRowHeight="15"/>
  <cols>
    <col min="1" max="1" width="3.42578125" style="11" customWidth="1"/>
    <col min="2" max="3" width="3.28515625" style="11" customWidth="1"/>
    <col min="4" max="4" width="34.42578125" style="11" customWidth="1"/>
    <col min="5" max="5" width="13.7109375" style="11" customWidth="1"/>
    <col min="6" max="6" width="12.42578125" style="11" customWidth="1"/>
    <col min="7" max="7" width="10.28515625" style="11" customWidth="1"/>
    <col min="8" max="8" width="11.85546875" style="11" customWidth="1"/>
    <col min="9" max="9" width="14.7109375" style="11" customWidth="1"/>
    <col min="10" max="10" width="16" style="11" customWidth="1"/>
    <col min="11" max="11" width="14.42578125" customWidth="1"/>
    <col min="12" max="12" width="16" customWidth="1"/>
    <col min="13" max="14" width="9" customWidth="1"/>
  </cols>
  <sheetData>
    <row r="1" spans="1:17">
      <c r="A1" s="94" t="s">
        <v>30</v>
      </c>
      <c r="B1" s="1"/>
      <c r="C1" s="1"/>
      <c r="D1" s="1"/>
      <c r="E1" s="1"/>
      <c r="F1" s="1"/>
      <c r="G1" s="1"/>
      <c r="H1" s="1"/>
      <c r="I1" s="1"/>
      <c r="J1" s="1"/>
    </row>
    <row r="2" spans="1:17">
      <c r="A2" s="94"/>
      <c r="B2" s="1"/>
      <c r="C2" s="1"/>
      <c r="D2" s="1"/>
      <c r="E2" s="1"/>
      <c r="F2" s="1"/>
      <c r="G2" s="1"/>
      <c r="H2" s="1"/>
      <c r="I2" s="1"/>
      <c r="J2" s="1"/>
    </row>
    <row r="3" spans="1:17">
      <c r="A3" s="1"/>
      <c r="B3" s="1"/>
      <c r="C3" s="1"/>
      <c r="D3" s="1"/>
      <c r="E3" s="1" t="s">
        <v>25</v>
      </c>
      <c r="F3" s="1"/>
      <c r="G3" s="1"/>
      <c r="H3" s="1"/>
      <c r="I3" s="1"/>
      <c r="J3" s="1"/>
    </row>
    <row r="4" spans="1:17">
      <c r="A4" s="1"/>
      <c r="B4" s="1"/>
      <c r="C4" s="1"/>
      <c r="D4" s="1"/>
      <c r="E4" s="1"/>
      <c r="F4" s="1"/>
      <c r="G4" s="1"/>
      <c r="H4" s="1"/>
      <c r="I4" s="1"/>
      <c r="J4" s="1"/>
    </row>
    <row r="5" spans="1:17">
      <c r="A5" s="95"/>
      <c r="B5" s="95"/>
      <c r="C5" s="94"/>
      <c r="D5" s="94"/>
      <c r="E5" s="96"/>
      <c r="F5" s="127" t="s">
        <v>47</v>
      </c>
      <c r="G5" s="128"/>
      <c r="H5" s="97" t="s">
        <v>19</v>
      </c>
      <c r="I5" s="127" t="s">
        <v>49</v>
      </c>
      <c r="J5" s="129"/>
      <c r="K5" s="3"/>
      <c r="L5" s="2"/>
    </row>
    <row r="6" spans="1:17" ht="45">
      <c r="A6" s="98" t="s">
        <v>57</v>
      </c>
      <c r="B6" s="98"/>
      <c r="C6" s="98"/>
      <c r="D6" s="99"/>
      <c r="E6" s="100" t="s">
        <v>46</v>
      </c>
      <c r="F6" s="101" t="s">
        <v>34</v>
      </c>
      <c r="G6" s="101" t="s">
        <v>35</v>
      </c>
      <c r="H6" s="102" t="s">
        <v>19</v>
      </c>
      <c r="I6" s="101" t="s">
        <v>48</v>
      </c>
      <c r="J6" s="103" t="s">
        <v>1</v>
      </c>
      <c r="K6" s="8"/>
      <c r="L6" s="6"/>
      <c r="M6" s="6"/>
      <c r="N6" s="6"/>
      <c r="O6" s="6"/>
      <c r="P6" s="6"/>
      <c r="Q6" s="6"/>
    </row>
    <row r="7" spans="1:17">
      <c r="E7" s="75"/>
      <c r="F7" s="75"/>
      <c r="G7" s="76"/>
      <c r="H7" s="75"/>
      <c r="I7" s="75"/>
      <c r="J7" s="33"/>
    </row>
    <row r="8" spans="1:17">
      <c r="A8" s="1" t="s">
        <v>2</v>
      </c>
      <c r="E8" s="34"/>
      <c r="F8" s="34"/>
      <c r="G8" s="15"/>
      <c r="H8" s="34"/>
      <c r="I8" s="34"/>
      <c r="J8" s="38"/>
    </row>
    <row r="9" spans="1:17">
      <c r="A9" s="1"/>
      <c r="C9" s="11" t="s">
        <v>3</v>
      </c>
      <c r="E9" s="124">
        <v>3227078</v>
      </c>
      <c r="F9" s="124">
        <v>2899500.2779999999</v>
      </c>
      <c r="G9" s="18">
        <v>319480.72200000001</v>
      </c>
      <c r="H9" s="124">
        <v>8097</v>
      </c>
      <c r="I9" s="124">
        <v>8013</v>
      </c>
      <c r="J9" s="125">
        <v>84</v>
      </c>
      <c r="K9" s="5"/>
      <c r="L9" s="5"/>
      <c r="M9" s="5"/>
      <c r="N9" s="5"/>
      <c r="O9" s="5"/>
    </row>
    <row r="10" spans="1:17">
      <c r="A10" s="1"/>
      <c r="C10" s="11" t="s">
        <v>4</v>
      </c>
      <c r="E10" s="124">
        <v>5461731</v>
      </c>
      <c r="F10" s="124">
        <v>4906356.6310000001</v>
      </c>
      <c r="G10" s="18">
        <v>540711.36899999995</v>
      </c>
      <c r="H10" s="124">
        <v>14663</v>
      </c>
      <c r="I10" s="124">
        <v>14514</v>
      </c>
      <c r="J10" s="125">
        <v>149</v>
      </c>
      <c r="K10" s="5"/>
      <c r="L10" s="5"/>
      <c r="M10" s="5"/>
      <c r="N10" s="5"/>
      <c r="O10" s="5"/>
    </row>
    <row r="11" spans="1:17">
      <c r="A11" s="1"/>
      <c r="C11" s="11" t="s">
        <v>5</v>
      </c>
      <c r="E11" s="124">
        <v>8309480</v>
      </c>
      <c r="F11" s="124">
        <v>7463518.4800000004</v>
      </c>
      <c r="G11" s="18">
        <v>822638.52</v>
      </c>
      <c r="H11" s="124">
        <v>23323</v>
      </c>
      <c r="I11" s="124">
        <v>23086</v>
      </c>
      <c r="J11" s="125">
        <v>237</v>
      </c>
      <c r="K11" s="5"/>
      <c r="L11" s="5"/>
      <c r="M11" s="5"/>
      <c r="N11" s="5"/>
      <c r="O11" s="5"/>
    </row>
    <row r="12" spans="1:17" s="6" customFormat="1">
      <c r="A12" s="104"/>
      <c r="B12" s="15"/>
      <c r="C12" s="15"/>
      <c r="D12" s="15"/>
      <c r="E12" s="34"/>
      <c r="F12" s="34"/>
      <c r="G12" s="15"/>
      <c r="H12" s="34"/>
      <c r="I12" s="34"/>
      <c r="J12" s="38"/>
    </row>
    <row r="13" spans="1:17" s="6" customFormat="1">
      <c r="A13" s="105" t="s">
        <v>26</v>
      </c>
      <c r="B13" s="76"/>
      <c r="C13" s="76"/>
      <c r="D13" s="76"/>
      <c r="E13" s="77"/>
      <c r="F13" s="76"/>
      <c r="G13" s="76"/>
      <c r="H13" s="77"/>
      <c r="I13" s="76"/>
      <c r="J13" s="33"/>
    </row>
    <row r="14" spans="1:17">
      <c r="A14" s="1"/>
      <c r="E14" s="16"/>
      <c r="F14" s="34"/>
      <c r="G14" s="15"/>
      <c r="H14" s="34"/>
      <c r="I14" s="34"/>
      <c r="J14" s="78"/>
    </row>
    <row r="15" spans="1:17">
      <c r="A15" s="105" t="s">
        <v>41</v>
      </c>
      <c r="B15" s="76"/>
      <c r="C15" s="76"/>
      <c r="D15" s="76"/>
      <c r="E15" s="77"/>
      <c r="F15" s="75"/>
      <c r="G15" s="76"/>
      <c r="H15" s="75"/>
      <c r="I15" s="75"/>
      <c r="J15" s="33"/>
    </row>
    <row r="16" spans="1:17">
      <c r="A16" s="1"/>
      <c r="B16" s="11" t="s">
        <v>42</v>
      </c>
      <c r="E16" s="16"/>
      <c r="F16" s="34"/>
      <c r="G16" s="15"/>
      <c r="H16" s="34"/>
      <c r="I16" s="34"/>
      <c r="J16" s="38"/>
    </row>
    <row r="17" spans="1:15">
      <c r="A17" s="1"/>
      <c r="C17" s="11" t="s">
        <v>6</v>
      </c>
      <c r="E17" s="79"/>
      <c r="F17" s="34"/>
      <c r="G17" s="15">
        <v>1.4</v>
      </c>
      <c r="H17" s="34">
        <v>0.7</v>
      </c>
      <c r="I17" s="34">
        <v>1</v>
      </c>
      <c r="J17" s="38"/>
      <c r="K17" s="5"/>
      <c r="L17" s="5"/>
      <c r="M17" s="5"/>
      <c r="N17" s="5"/>
      <c r="O17" s="5"/>
    </row>
    <row r="18" spans="1:15">
      <c r="A18" s="1"/>
      <c r="C18" s="11" t="s">
        <v>7</v>
      </c>
      <c r="E18" s="79"/>
      <c r="F18" s="34"/>
      <c r="G18" s="25">
        <v>135.95675545511222</v>
      </c>
      <c r="H18" s="35">
        <v>135.95675545511222</v>
      </c>
      <c r="I18" s="35">
        <v>135.95675545511222</v>
      </c>
      <c r="J18" s="81"/>
      <c r="K18" s="5"/>
      <c r="L18" s="5"/>
      <c r="M18" s="5"/>
      <c r="N18" s="5"/>
      <c r="O18" s="5"/>
    </row>
    <row r="19" spans="1:15">
      <c r="A19" s="1"/>
      <c r="B19" s="11" t="s">
        <v>21</v>
      </c>
      <c r="E19" s="16"/>
      <c r="F19" s="34"/>
      <c r="G19" s="15"/>
      <c r="H19" s="34"/>
      <c r="I19" s="34"/>
      <c r="J19" s="38"/>
      <c r="K19" s="5"/>
      <c r="L19" s="5"/>
      <c r="M19" s="5"/>
      <c r="N19" s="5"/>
      <c r="O19" s="5"/>
    </row>
    <row r="20" spans="1:15">
      <c r="A20" s="1"/>
      <c r="C20" s="11" t="s">
        <v>6</v>
      </c>
      <c r="E20" s="79"/>
      <c r="F20" s="34"/>
      <c r="G20" s="15">
        <v>0.1</v>
      </c>
      <c r="H20" s="34">
        <v>0.3</v>
      </c>
      <c r="I20" s="34">
        <v>0</v>
      </c>
      <c r="J20" s="38"/>
      <c r="K20" s="5"/>
      <c r="L20" s="5"/>
      <c r="M20" s="5"/>
      <c r="N20" s="5"/>
      <c r="O20" s="5"/>
    </row>
    <row r="21" spans="1:15">
      <c r="A21" s="1"/>
      <c r="C21" s="11" t="s">
        <v>7</v>
      </c>
      <c r="E21" s="79"/>
      <c r="F21" s="80"/>
      <c r="G21" s="25">
        <v>572.93437167513889</v>
      </c>
      <c r="H21" s="35">
        <v>572.93437167513889</v>
      </c>
      <c r="I21" s="35">
        <v>572.93437167513889</v>
      </c>
      <c r="J21" s="38"/>
      <c r="K21" s="5"/>
      <c r="L21" s="5"/>
      <c r="M21" s="5"/>
      <c r="N21" s="5"/>
      <c r="O21" s="5"/>
    </row>
    <row r="22" spans="1:15">
      <c r="A22" s="1"/>
      <c r="B22" s="11" t="s">
        <v>8</v>
      </c>
      <c r="E22" s="16"/>
      <c r="F22" s="34"/>
      <c r="G22" s="15"/>
      <c r="H22" s="34"/>
      <c r="I22" s="34"/>
      <c r="J22" s="38"/>
      <c r="K22" s="5"/>
      <c r="L22" s="5"/>
      <c r="M22" s="5"/>
      <c r="N22" s="5"/>
      <c r="O22" s="5"/>
    </row>
    <row r="23" spans="1:15">
      <c r="A23" s="1"/>
      <c r="C23" s="11" t="s">
        <v>6</v>
      </c>
      <c r="E23" s="79"/>
      <c r="F23" s="34"/>
      <c r="G23" s="15">
        <v>0.3</v>
      </c>
      <c r="H23" s="34">
        <v>0.2</v>
      </c>
      <c r="I23" s="34">
        <v>0</v>
      </c>
      <c r="J23" s="38"/>
      <c r="K23" s="5"/>
      <c r="L23" s="5"/>
      <c r="M23" s="5"/>
      <c r="N23" s="5"/>
      <c r="O23" s="5"/>
    </row>
    <row r="24" spans="1:15">
      <c r="A24" s="1"/>
      <c r="C24" s="11" t="s">
        <v>7</v>
      </c>
      <c r="E24" s="79"/>
      <c r="F24" s="34"/>
      <c r="G24" s="25">
        <v>658.82731328803027</v>
      </c>
      <c r="H24" s="35">
        <v>658.82731328803027</v>
      </c>
      <c r="I24" s="35">
        <v>658.82731328803027</v>
      </c>
      <c r="J24" s="38"/>
      <c r="K24" s="5"/>
      <c r="L24" s="5"/>
      <c r="M24" s="5"/>
      <c r="N24" s="5"/>
      <c r="O24" s="5"/>
    </row>
    <row r="25" spans="1:15">
      <c r="A25" s="1"/>
      <c r="B25" s="11" t="s">
        <v>9</v>
      </c>
      <c r="E25" s="16"/>
      <c r="F25" s="34"/>
      <c r="G25" s="15"/>
      <c r="H25" s="34"/>
      <c r="I25" s="34"/>
      <c r="J25" s="38"/>
      <c r="K25" s="5"/>
      <c r="L25" s="5"/>
      <c r="M25" s="5"/>
      <c r="N25" s="5"/>
      <c r="O25" s="5"/>
    </row>
    <row r="26" spans="1:15">
      <c r="A26" s="1"/>
      <c r="C26" s="11" t="s">
        <v>10</v>
      </c>
      <c r="E26" s="79"/>
      <c r="F26" s="34"/>
      <c r="G26" s="15">
        <v>0</v>
      </c>
      <c r="H26" s="34">
        <v>1</v>
      </c>
      <c r="I26" s="34">
        <v>0</v>
      </c>
      <c r="J26" s="38"/>
      <c r="K26" s="5"/>
      <c r="L26" s="5"/>
      <c r="M26" s="5"/>
      <c r="N26" s="5"/>
      <c r="O26" s="5"/>
    </row>
    <row r="27" spans="1:15">
      <c r="A27" s="1"/>
      <c r="C27" s="11" t="s">
        <v>11</v>
      </c>
      <c r="E27" s="79"/>
      <c r="F27" s="34"/>
      <c r="G27" s="25">
        <v>0</v>
      </c>
      <c r="H27" s="35">
        <v>23823.724075583112</v>
      </c>
      <c r="I27" s="35">
        <v>0</v>
      </c>
      <c r="J27" s="81"/>
      <c r="K27" s="5"/>
      <c r="L27" s="5"/>
      <c r="M27" s="5"/>
      <c r="N27" s="5"/>
      <c r="O27" s="5"/>
    </row>
    <row r="28" spans="1:15">
      <c r="A28" s="1"/>
      <c r="C28" s="27"/>
      <c r="D28" s="27"/>
      <c r="E28" s="79"/>
      <c r="F28" s="34"/>
      <c r="G28" s="15"/>
      <c r="H28" s="35"/>
      <c r="I28" s="34"/>
      <c r="J28" s="38"/>
      <c r="K28" s="5"/>
      <c r="L28" s="5"/>
      <c r="M28" s="5"/>
      <c r="N28" s="5"/>
      <c r="O28" s="5"/>
    </row>
    <row r="29" spans="1:15">
      <c r="A29" s="1"/>
      <c r="C29" s="27"/>
      <c r="D29" s="1" t="s">
        <v>58</v>
      </c>
      <c r="E29" s="79"/>
      <c r="F29" s="34"/>
      <c r="G29" s="25">
        <f>SUM(G17*G18, G20*G21,G23*G24,G26*G27)</f>
        <v>445.28108879108004</v>
      </c>
      <c r="H29" s="35">
        <f t="shared" ref="H29:I29" si="0">SUM(H17*H18, H20*H21,H23*H24,H26*H27)</f>
        <v>24222.539578561838</v>
      </c>
      <c r="I29" s="35">
        <f t="shared" si="0"/>
        <v>135.95675545511222</v>
      </c>
      <c r="J29" s="81"/>
      <c r="K29" s="7"/>
      <c r="L29" s="5"/>
      <c r="M29" s="5"/>
      <c r="N29" s="5"/>
      <c r="O29" s="5"/>
    </row>
    <row r="30" spans="1:15">
      <c r="A30" s="1"/>
      <c r="C30" s="27"/>
      <c r="D30" s="27"/>
      <c r="E30" s="16"/>
      <c r="F30" s="34"/>
      <c r="G30" s="15"/>
      <c r="H30" s="34"/>
      <c r="I30" s="34"/>
      <c r="J30" s="38"/>
      <c r="K30" s="5"/>
      <c r="L30" s="5"/>
      <c r="M30" s="5"/>
      <c r="N30" s="5"/>
      <c r="O30" s="5"/>
    </row>
    <row r="31" spans="1:15">
      <c r="A31" s="105" t="s">
        <v>43</v>
      </c>
      <c r="B31" s="76"/>
      <c r="C31" s="82"/>
      <c r="D31" s="82"/>
      <c r="E31" s="77"/>
      <c r="F31" s="75"/>
      <c r="G31" s="76"/>
      <c r="H31" s="75"/>
      <c r="I31" s="75"/>
      <c r="J31" s="33"/>
      <c r="K31" s="5"/>
      <c r="L31" s="5"/>
      <c r="M31" s="5"/>
      <c r="N31" s="5"/>
      <c r="O31" s="5"/>
    </row>
    <row r="32" spans="1:15">
      <c r="A32" s="1"/>
      <c r="C32" s="11" t="s">
        <v>12</v>
      </c>
      <c r="E32" s="16"/>
      <c r="F32" s="83">
        <v>0.44459599999999999</v>
      </c>
      <c r="G32" s="84">
        <v>0.458895</v>
      </c>
      <c r="H32" s="83">
        <v>0.43029200000000001</v>
      </c>
      <c r="I32" s="83">
        <v>0.43029200000000001</v>
      </c>
      <c r="J32" s="38"/>
      <c r="K32" s="5"/>
      <c r="L32" s="5"/>
      <c r="M32" s="5"/>
      <c r="N32" s="5"/>
      <c r="O32" s="5"/>
    </row>
    <row r="33" spans="1:15">
      <c r="A33" s="1"/>
      <c r="C33" s="11" t="s">
        <v>13</v>
      </c>
      <c r="E33" s="16"/>
      <c r="F33" s="83">
        <v>0.5</v>
      </c>
      <c r="G33" s="84">
        <v>1.3333333329999999</v>
      </c>
      <c r="H33" s="83">
        <v>2.1428571430000001</v>
      </c>
      <c r="I33" s="83">
        <v>1.428571429</v>
      </c>
      <c r="J33" s="38"/>
      <c r="K33" s="5"/>
      <c r="L33" s="5"/>
      <c r="M33" s="5"/>
      <c r="N33" s="5"/>
      <c r="O33" s="5"/>
    </row>
    <row r="34" spans="1:15">
      <c r="A34" s="1"/>
      <c r="C34" s="11" t="s">
        <v>14</v>
      </c>
      <c r="E34" s="26"/>
      <c r="F34" s="35">
        <v>254.28653453716606</v>
      </c>
      <c r="G34" s="25">
        <v>256.08906100113268</v>
      </c>
      <c r="H34" s="26">
        <v>262.73452001286489</v>
      </c>
      <c r="I34" s="35">
        <v>262.73452001286489</v>
      </c>
      <c r="J34" s="38"/>
      <c r="K34" s="5"/>
      <c r="L34" s="5"/>
      <c r="M34" s="5"/>
      <c r="N34" s="5"/>
      <c r="O34" s="5"/>
    </row>
    <row r="35" spans="1:15">
      <c r="A35" s="1"/>
      <c r="C35" s="27"/>
      <c r="D35" s="27"/>
      <c r="E35" s="26"/>
      <c r="F35" s="35"/>
      <c r="G35" s="25"/>
      <c r="H35" s="35"/>
      <c r="I35" s="35"/>
      <c r="J35" s="38"/>
      <c r="K35" s="5"/>
      <c r="L35" s="5"/>
      <c r="M35" s="5"/>
      <c r="N35" s="5"/>
      <c r="O35" s="5"/>
    </row>
    <row r="36" spans="1:15">
      <c r="A36" s="1"/>
      <c r="D36" s="1" t="s">
        <v>20</v>
      </c>
      <c r="E36" s="16"/>
      <c r="F36" s="35">
        <f>F32*F33*F34</f>
        <v>56.527388054542939</v>
      </c>
      <c r="G36" s="39">
        <f t="shared" ref="G36:I36" si="1">G32*G33*G34</f>
        <v>156.69065282498036</v>
      </c>
      <c r="H36" s="25">
        <f t="shared" si="1"/>
        <v>242.25549019909823</v>
      </c>
      <c r="I36" s="35">
        <f t="shared" si="1"/>
        <v>161.50366017041634</v>
      </c>
      <c r="J36" s="38"/>
      <c r="K36" s="5"/>
      <c r="L36" s="5"/>
      <c r="M36" s="5"/>
      <c r="N36" s="5"/>
      <c r="O36" s="5"/>
    </row>
    <row r="37" spans="1:15">
      <c r="A37" s="1"/>
      <c r="E37" s="16"/>
      <c r="F37" s="34"/>
      <c r="G37" s="15"/>
      <c r="H37" s="34"/>
      <c r="I37" s="34"/>
      <c r="J37" s="38"/>
      <c r="K37" s="5"/>
      <c r="L37" s="5"/>
      <c r="M37" s="5"/>
      <c r="N37" s="5"/>
      <c r="O37" s="5"/>
    </row>
    <row r="38" spans="1:15">
      <c r="A38" s="105" t="s">
        <v>15</v>
      </c>
      <c r="B38" s="76"/>
      <c r="C38" s="82"/>
      <c r="D38" s="82"/>
      <c r="E38" s="85"/>
      <c r="F38" s="75"/>
      <c r="G38" s="76"/>
      <c r="H38" s="75"/>
      <c r="I38" s="75"/>
      <c r="J38" s="33"/>
      <c r="K38" s="5"/>
      <c r="L38" s="5"/>
      <c r="M38" s="5"/>
      <c r="N38" s="5"/>
      <c r="O38" s="5"/>
    </row>
    <row r="39" spans="1:15">
      <c r="C39" s="11" t="s">
        <v>16</v>
      </c>
      <c r="E39" s="86"/>
      <c r="F39" s="34"/>
      <c r="G39" s="15"/>
      <c r="H39" s="34"/>
      <c r="I39" s="34"/>
      <c r="J39" s="39">
        <v>1574064.9151784659</v>
      </c>
      <c r="K39" s="7"/>
      <c r="L39" s="5"/>
      <c r="M39" s="5"/>
      <c r="N39" s="5"/>
      <c r="O39" s="5"/>
    </row>
    <row r="40" spans="1:15">
      <c r="C40" s="11" t="s">
        <v>17</v>
      </c>
      <c r="E40" s="86"/>
      <c r="F40" s="34"/>
      <c r="G40" s="15"/>
      <c r="H40" s="34"/>
      <c r="I40" s="34"/>
      <c r="J40" s="39">
        <v>8657357.0334815625</v>
      </c>
      <c r="K40" s="7"/>
      <c r="L40" s="5"/>
      <c r="M40" s="5"/>
      <c r="N40" s="5"/>
      <c r="O40" s="5"/>
    </row>
    <row r="41" spans="1:15" ht="15.75" thickBot="1">
      <c r="A41" s="48"/>
      <c r="B41" s="48"/>
      <c r="C41" s="48" t="s">
        <v>18</v>
      </c>
      <c r="D41" s="48"/>
      <c r="E41" s="87"/>
      <c r="F41" s="88"/>
      <c r="G41" s="89"/>
      <c r="H41" s="88"/>
      <c r="I41" s="88"/>
      <c r="J41" s="90">
        <v>15740649.151784657</v>
      </c>
      <c r="K41" s="7"/>
    </row>
    <row r="42" spans="1:15" ht="15.75" thickTop="1"/>
    <row r="43" spans="1:15" ht="45" customHeight="1">
      <c r="A43" s="132" t="s">
        <v>59</v>
      </c>
      <c r="B43" s="132"/>
      <c r="C43" s="132"/>
      <c r="D43" s="132"/>
      <c r="E43" s="132"/>
      <c r="F43" s="132"/>
      <c r="G43" s="132"/>
      <c r="H43" s="132"/>
      <c r="I43" s="132"/>
      <c r="J43" s="132"/>
      <c r="K43" s="132"/>
      <c r="L43" s="132"/>
    </row>
    <row r="44" spans="1:15" ht="35.1" customHeight="1">
      <c r="A44" s="11" t="s">
        <v>51</v>
      </c>
      <c r="K44" s="11"/>
      <c r="L44" s="11"/>
    </row>
    <row r="45" spans="1:15">
      <c r="A45" s="27"/>
      <c r="B45" s="27"/>
      <c r="C45" s="27"/>
      <c r="D45" s="27"/>
      <c r="E45" s="27"/>
      <c r="F45" s="27"/>
      <c r="G45" s="27"/>
      <c r="H45" s="27"/>
      <c r="I45" s="27"/>
      <c r="J45" s="27"/>
    </row>
    <row r="46" spans="1:15">
      <c r="A46" s="130" t="s">
        <v>31</v>
      </c>
      <c r="B46" s="130"/>
      <c r="C46" s="130"/>
      <c r="D46" s="130"/>
      <c r="E46" s="130"/>
      <c r="F46" s="130"/>
      <c r="G46" s="130"/>
      <c r="H46" s="130"/>
      <c r="I46" s="130"/>
      <c r="J46" s="130"/>
    </row>
    <row r="47" spans="1:15" ht="38.25" customHeight="1">
      <c r="A47" s="118"/>
      <c r="B47"/>
      <c r="C47" s="126" t="s">
        <v>32</v>
      </c>
      <c r="D47" s="126"/>
      <c r="E47" s="126"/>
      <c r="F47" s="126"/>
      <c r="G47" s="126"/>
      <c r="H47" s="126"/>
      <c r="I47" s="126"/>
      <c r="J47" s="126"/>
      <c r="K47" s="126"/>
      <c r="L47" s="11"/>
    </row>
    <row r="48" spans="1:15" ht="37.5" customHeight="1">
      <c r="A48"/>
      <c r="B48"/>
      <c r="C48" s="126" t="s">
        <v>33</v>
      </c>
      <c r="D48" s="126"/>
      <c r="E48" s="126"/>
      <c r="F48" s="126"/>
      <c r="G48" s="126"/>
      <c r="H48" s="126"/>
      <c r="I48" s="126"/>
      <c r="J48" s="126"/>
      <c r="K48" s="126"/>
      <c r="L48" s="11"/>
    </row>
    <row r="49" spans="4:7">
      <c r="D49" s="15"/>
      <c r="E49" s="15"/>
      <c r="F49" s="15"/>
      <c r="G49" s="15"/>
    </row>
    <row r="50" spans="4:7">
      <c r="D50" s="15"/>
      <c r="E50" s="72"/>
      <c r="F50" s="72"/>
      <c r="G50" s="73"/>
    </row>
    <row r="51" spans="4:7">
      <c r="D51" s="15"/>
      <c r="E51" s="91"/>
      <c r="F51" s="91"/>
      <c r="G51" s="72"/>
    </row>
    <row r="52" spans="4:7">
      <c r="D52" s="15"/>
      <c r="E52" s="92"/>
      <c r="F52" s="92"/>
      <c r="G52" s="72"/>
    </row>
    <row r="53" spans="4:7">
      <c r="D53" s="15"/>
      <c r="E53" s="92"/>
      <c r="F53" s="92"/>
      <c r="G53" s="72"/>
    </row>
    <row r="54" spans="4:7">
      <c r="D54" s="15"/>
      <c r="E54" s="92"/>
      <c r="F54" s="92"/>
      <c r="G54" s="72"/>
    </row>
    <row r="55" spans="4:7">
      <c r="D55" s="15"/>
      <c r="E55" s="93"/>
      <c r="F55" s="93"/>
      <c r="G55" s="72"/>
    </row>
    <row r="56" spans="4:7">
      <c r="D56" s="15"/>
      <c r="E56" s="72"/>
      <c r="F56" s="72"/>
      <c r="G56" s="72"/>
    </row>
    <row r="57" spans="4:7">
      <c r="D57" s="15"/>
      <c r="E57" s="72"/>
      <c r="F57" s="72"/>
      <c r="G57" s="72"/>
    </row>
    <row r="58" spans="4:7">
      <c r="D58" s="15"/>
      <c r="E58" s="72"/>
      <c r="F58" s="72"/>
      <c r="G58" s="72"/>
    </row>
    <row r="59" spans="4:7">
      <c r="E59" s="74"/>
      <c r="F59" s="74"/>
      <c r="G59" s="74"/>
    </row>
  </sheetData>
  <mergeCells count="6">
    <mergeCell ref="C47:K47"/>
    <mergeCell ref="C48:K48"/>
    <mergeCell ref="F5:G5"/>
    <mergeCell ref="I5:J5"/>
    <mergeCell ref="A46:J46"/>
    <mergeCell ref="A43:L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Norovirus mean COI</vt:lpstr>
      <vt:lpstr>low</vt:lpstr>
      <vt:lpstr>high</vt:lpstr>
      <vt:lpstr>Per case assumptions</vt:lpstr>
    </vt:vector>
  </TitlesOfParts>
  <Company>FSIS USDA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Norovirus</dc:title>
  <dc:subject>agricultural economics</dc:subject>
  <dc:creator>Sandra Hoffmann</dc:creator>
  <cp:keywords>Norovirus, foodborne illness, foodborne illnesses, cost estimates, disease outcomes, foodborne infections, outpatient expenditures, inpatient expenditures, medical care, medical costs, lost wages</cp:keywords>
  <cp:lastModifiedBy>WIN31TONT40</cp:lastModifiedBy>
  <dcterms:created xsi:type="dcterms:W3CDTF">2014-04-15T19:02:41Z</dcterms:created>
  <dcterms:modified xsi:type="dcterms:W3CDTF">2014-10-07T13:03:22Z</dcterms:modified>
</cp:coreProperties>
</file>