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30" yWindow="1035" windowWidth="15870" windowHeight="9345" activeTab="1"/>
  </bookViews>
  <sheets>
    <sheet name="Read Me" sheetId="9" r:id="rId1"/>
    <sheet name="Cryptosporidium mean COI" sheetId="6" r:id="rId2"/>
    <sheet name="low" sheetId="7" r:id="rId3"/>
    <sheet name="high" sheetId="8" r:id="rId4"/>
    <sheet name="per case assumptions" sheetId="5" r:id="rId5"/>
  </sheets>
  <definedNames>
    <definedName name="_xlnm.Print_Area" localSheetId="1">'Cryptosporidium mean COI'!$A$1:$L$25</definedName>
    <definedName name="_xlnm.Print_Area" localSheetId="4">'per case assumptions'!$A$1:$K$43</definedName>
  </definedNames>
  <calcPr calcId="145621"/>
</workbook>
</file>

<file path=xl/calcChain.xml><?xml version="1.0" encoding="utf-8"?>
<calcChain xmlns="http://schemas.openxmlformats.org/spreadsheetml/2006/main">
  <c r="J19" i="7" l="1"/>
  <c r="J18" i="8" l="1"/>
  <c r="J18" i="6" l="1"/>
  <c r="F16" i="8"/>
  <c r="F17" i="7"/>
  <c r="F16" i="6"/>
  <c r="K37" i="5" l="1"/>
  <c r="G37" i="5"/>
  <c r="H37" i="5"/>
  <c r="I37" i="5"/>
  <c r="F37" i="5"/>
  <c r="J30" i="5" l="1"/>
  <c r="K30" i="5"/>
  <c r="J22" i="8" l="1"/>
  <c r="J22" i="6"/>
  <c r="K20" i="8" l="1"/>
  <c r="I20" i="8"/>
  <c r="H20" i="8"/>
  <c r="G20" i="8"/>
  <c r="F20" i="8"/>
  <c r="F22" i="8" s="1"/>
  <c r="I15" i="8"/>
  <c r="H15" i="8"/>
  <c r="G15" i="8"/>
  <c r="I14" i="8"/>
  <c r="H14" i="8"/>
  <c r="G14" i="8"/>
  <c r="I13" i="8"/>
  <c r="H13" i="8"/>
  <c r="G13" i="8"/>
  <c r="I12" i="8"/>
  <c r="H12" i="8"/>
  <c r="G12" i="8"/>
  <c r="J23" i="7"/>
  <c r="K21" i="7"/>
  <c r="I21" i="7"/>
  <c r="H21" i="7"/>
  <c r="G21" i="7"/>
  <c r="F21" i="7"/>
  <c r="F23" i="7" s="1"/>
  <c r="I16" i="7"/>
  <c r="H16" i="7"/>
  <c r="G16" i="7"/>
  <c r="I15" i="7"/>
  <c r="H15" i="7"/>
  <c r="G15" i="7"/>
  <c r="I14" i="7"/>
  <c r="H14" i="7"/>
  <c r="G14" i="7"/>
  <c r="I13" i="7"/>
  <c r="H13" i="7"/>
  <c r="G13" i="7"/>
  <c r="E8" i="7"/>
  <c r="H16" i="8" l="1"/>
  <c r="H22" i="8" s="1"/>
  <c r="K23" i="7"/>
  <c r="G17" i="7"/>
  <c r="G23" i="7" s="1"/>
  <c r="G16" i="8"/>
  <c r="G22" i="8" s="1"/>
  <c r="K22" i="8"/>
  <c r="I16" i="8"/>
  <c r="I22" i="8" s="1"/>
  <c r="I17" i="7"/>
  <c r="I23" i="7" s="1"/>
  <c r="H17" i="7"/>
  <c r="H23" i="7" s="1"/>
  <c r="K20" i="6"/>
  <c r="E25" i="7" l="1"/>
  <c r="E24" i="8"/>
  <c r="K22" i="6"/>
  <c r="G20" i="6" l="1"/>
  <c r="H20" i="6"/>
  <c r="I20" i="6"/>
  <c r="F20" i="6"/>
  <c r="F22" i="6" s="1"/>
  <c r="E7" i="6" l="1"/>
  <c r="G30" i="5"/>
  <c r="H30" i="5"/>
  <c r="I30" i="5"/>
  <c r="F30" i="5"/>
  <c r="H12" i="6" l="1"/>
  <c r="I12" i="6"/>
  <c r="H13" i="6"/>
  <c r="I13" i="6"/>
  <c r="H14" i="6"/>
  <c r="I14" i="6"/>
  <c r="H15" i="6"/>
  <c r="I15" i="6"/>
  <c r="G15" i="6"/>
  <c r="G14" i="6"/>
  <c r="G13" i="6"/>
  <c r="G12" i="6"/>
  <c r="H16" i="6" l="1"/>
  <c r="H22" i="6" s="1"/>
  <c r="G16" i="6"/>
  <c r="G22" i="6" s="1"/>
  <c r="I16" i="6"/>
  <c r="I22" i="6" s="1"/>
  <c r="E24" i="6" l="1"/>
</calcChain>
</file>

<file path=xl/sharedStrings.xml><?xml version="1.0" encoding="utf-8"?>
<sst xmlns="http://schemas.openxmlformats.org/spreadsheetml/2006/main" count="154" uniqueCount="61">
  <si>
    <t>Hospitalized; died</t>
  </si>
  <si>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</si>
  <si>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</si>
  <si>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</si>
  <si>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</si>
  <si>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</si>
  <si>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</si>
  <si>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</si>
  <si>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</si>
  <si>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</si>
  <si>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</si>
  <si>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</si>
  <si>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</si>
  <si>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</si>
  <si>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</si>
  <si>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Diarrhea relapse</t>
  </si>
  <si>
    <t>Hospitalized</t>
  </si>
  <si>
    <t>Emergency room visits</t>
  </si>
  <si>
    <t>Total medical costs by outcome</t>
  </si>
  <si>
    <t>Total medical cost per case</t>
  </si>
  <si>
    <t>Total productivity loss per case</t>
  </si>
  <si>
    <t>Cost component</t>
  </si>
  <si>
    <t>Non-hospitalized</t>
  </si>
  <si>
    <t>Post-hospitalization outcomes</t>
  </si>
  <si>
    <t>Post-hospitalization recovery</t>
  </si>
  <si>
    <t>Chronic illnesses</t>
  </si>
  <si>
    <t>Acute illnesses</t>
  </si>
  <si>
    <t>Total cases</t>
  </si>
  <si>
    <t>Total costs by outcome</t>
  </si>
  <si>
    <t>Low value per death</t>
  </si>
  <si>
    <t>Mean value per death</t>
  </si>
  <si>
    <t>High value per death</t>
  </si>
  <si>
    <t>Mean estimates, 2013</t>
  </si>
  <si>
    <t>Low estimates, 2013</t>
  </si>
  <si>
    <t>High estimates, 2013</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</si>
  <si>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</si>
  <si>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</si>
  <si>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</si>
  <si>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</si>
  <si>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t>
    </r>
    <r>
      <rPr>
        <b/>
        <i/>
        <sz val="11"/>
        <color theme="1"/>
        <rFont val="Calibri"/>
        <family val="2"/>
        <scheme val="minor"/>
      </rPr>
      <t>Cryptosporidium parvum</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</si>
  <si>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</si>
  <si>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</si>
  <si>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r>
      <t xml:space="preserve">Cost of foodborne illness estimates for </t>
    </r>
    <r>
      <rPr>
        <b/>
        <i/>
        <sz val="11"/>
        <color theme="1"/>
        <rFont val="Calibri"/>
        <family val="2"/>
        <scheme val="minor"/>
      </rPr>
      <t>Cryptosporidium parvum</t>
    </r>
  </si>
  <si>
    <t>Didn't visit physician; recovered</t>
  </si>
  <si>
    <t>Visited physician; recovered</t>
  </si>
  <si>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</si>
  <si>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Health outcome</t>
    </r>
    <r>
      <rPr>
        <b/>
        <sz val="11"/>
        <color theme="1"/>
        <rFont val="Calibri"/>
        <family val="2"/>
        <scheme val="minor"/>
      </rPr>
      <t>s</t>
    </r>
  </si>
  <si>
    <t>Cases by outcome</t>
  </si>
  <si>
    <t>Medical costs</t>
  </si>
  <si>
    <t>Physician office visits</t>
  </si>
  <si>
    <t>Productivity loss, nonfatal cases</t>
  </si>
  <si>
    <t>Total cost of illness</t>
  </si>
  <si>
    <t xml:space="preserve">ERS's mean estimate of the total annual cost of foodborne illness from Cryptosporidium parvum in 2013 dollars is $51,813,652. </t>
  </si>
  <si>
    <t>Citation: Economic Research Service (ERS), U.S. Department of Agriculture (USDA). Cost Estimates of Foodborne Illnesses. http://ers.usda.gov/data-products/cost-estimates-of-foodborne-illnesses.aspx.</t>
  </si>
  <si>
    <t>ERS's low estimate of the total annual cost of foodborne illness from Cryptosporidium parvum in 2013 dollars is $3,930,816.</t>
  </si>
  <si>
    <t xml:space="preserve">ERS's high estimate of the total annual cost of foodborne illness from Cryptosporidium parvum in 2013 dollars is $212,092,871.  </t>
  </si>
  <si>
    <t>Health outcomes</t>
  </si>
  <si>
    <t>Per case assumptions, 2013 (in 2013 dollars)</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</si>
  <si>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</si>
  <si>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</si>
  <si>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r>
      <t xml:space="preserve">This Excel file reports the USDA Economic Research Service estimates of the annual cost of foodborne illnesses for </t>
    </r>
    <r>
      <rPr>
        <i/>
        <sz val="11"/>
        <color theme="1"/>
        <rFont val="Calibri"/>
        <family val="2"/>
        <scheme val="minor"/>
      </rPr>
      <t>Cryptosporidium parvum</t>
    </r>
    <r>
      <rPr>
        <sz val="11"/>
        <color theme="1"/>
        <rFont val="Calibri"/>
        <family val="2"/>
        <scheme val="minor"/>
      </rPr>
      <t xml:space="preserve"> in the U.S.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</si>
</sst>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11"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b/>
      <i/>
      <sz val="11"/>
      <color theme="1"/>
      <name val="Calibri"/>
      <family val="2"/>
      <scheme val="minor"/>
    </font>
    <font>
      <i/>
      <u/>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22">
    <border>
      <left/>
      <right/>
      <top/>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style="thin">
        <color auto="1"/>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8">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cellStyleXfs>
  <cellXfs count="169">
    <xf numFmtId="0" fontId="0" fillId="0" borderId="0" xfId="0"/>
    <xf numFmtId="0" fontId="1" fillId="0" borderId="0" xfId="0" applyFont="1"/>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0" fontId="0" fillId="0" borderId="0" xfId="0" applyFill="1" applyBorder="1"/>
    <xf numFmtId="0" fontId="0" fillId="0" borderId="0" xfId="0" applyBorder="1"/>
    <xf numFmtId="0" fontId="0" fillId="0" borderId="0" xfId="0" applyFill="1" applyBorder="1" applyAlignment="1">
      <alignment wrapText="1"/>
    </xf>
    <xf numFmtId="165" fontId="0" fillId="0" borderId="0" xfId="0" applyNumberFormat="1" applyFill="1" applyBorder="1"/>
    <xf numFmtId="3" fontId="0" fillId="0" borderId="0" xfId="0" applyNumberFormat="1" applyFill="1" applyBorder="1"/>
    <xf numFmtId="165" fontId="0" fillId="0" borderId="0" xfId="0" applyNumberFormat="1"/>
    <xf numFmtId="10" fontId="0" fillId="0" borderId="0" xfId="0" applyNumberFormat="1" applyFill="1" applyBorder="1" applyAlignment="1">
      <alignment horizontal="right"/>
    </xf>
    <xf numFmtId="3" fontId="0" fillId="0" borderId="0" xfId="0" applyNumberFormat="1"/>
    <xf numFmtId="10" fontId="0" fillId="0" borderId="0" xfId="0" applyNumberFormat="1"/>
    <xf numFmtId="165" fontId="0" fillId="0" borderId="0" xfId="0" applyNumberFormat="1" applyFill="1"/>
    <xf numFmtId="0" fontId="0" fillId="0" borderId="0" xfId="0" quotePrefix="1" applyFill="1"/>
    <xf numFmtId="0" fontId="4" fillId="0" borderId="0" xfId="0" applyFont="1" applyFill="1"/>
    <xf numFmtId="0" fontId="0" fillId="0" borderId="4" xfId="0" applyFill="1" applyBorder="1"/>
    <xf numFmtId="0" fontId="1" fillId="0" borderId="0" xfId="0" applyFont="1" applyBorder="1"/>
    <xf numFmtId="0" fontId="1" fillId="0" borderId="0" xfId="0" applyFont="1" applyFill="1" applyBorder="1"/>
    <xf numFmtId="165" fontId="0" fillId="0" borderId="1" xfId="0" applyNumberFormat="1" applyFill="1" applyBorder="1"/>
    <xf numFmtId="3" fontId="0" fillId="0" borderId="4" xfId="0" applyNumberFormat="1" applyFill="1" applyBorder="1" applyAlignment="1">
      <alignment horizontal="right" wrapText="1"/>
    </xf>
    <xf numFmtId="164" fontId="0" fillId="0" borderId="9" xfId="0" applyNumberFormat="1" applyFill="1" applyBorder="1"/>
    <xf numFmtId="165" fontId="0" fillId="0" borderId="2" xfId="0" applyNumberFormat="1" applyFill="1" applyBorder="1"/>
    <xf numFmtId="3" fontId="0" fillId="0" borderId="9" xfId="0" applyNumberFormat="1" applyFill="1" applyBorder="1" applyAlignment="1">
      <alignment horizontal="right" wrapText="1"/>
    </xf>
    <xf numFmtId="3" fontId="0" fillId="0" borderId="1" xfId="0" applyNumberFormat="1" applyFill="1" applyBorder="1" applyAlignment="1">
      <alignment horizontal="right"/>
    </xf>
    <xf numFmtId="165" fontId="0" fillId="0" borderId="4" xfId="0" applyNumberFormat="1" applyFill="1" applyBorder="1"/>
    <xf numFmtId="0" fontId="0" fillId="0" borderId="4" xfId="0" applyBorder="1" applyAlignment="1">
      <alignment wrapText="1"/>
    </xf>
    <xf numFmtId="0" fontId="0" fillId="0" borderId="3" xfId="0" applyBorder="1"/>
    <xf numFmtId="3" fontId="3" fillId="0" borderId="9" xfId="4" applyNumberFormat="1" applyFill="1" applyBorder="1" applyAlignment="1">
      <alignment horizontal="right"/>
    </xf>
    <xf numFmtId="3" fontId="0" fillId="0" borderId="4" xfId="0" applyNumberFormat="1" applyBorder="1" applyAlignment="1">
      <alignment horizontal="right"/>
    </xf>
    <xf numFmtId="0" fontId="0" fillId="0" borderId="4" xfId="0" applyBorder="1"/>
    <xf numFmtId="0" fontId="5" fillId="0" borderId="0" xfId="0" applyFont="1"/>
    <xf numFmtId="0" fontId="0" fillId="0" borderId="0" xfId="0" applyFont="1"/>
    <xf numFmtId="0" fontId="1" fillId="0" borderId="0" xfId="0" applyFont="1" applyFill="1"/>
    <xf numFmtId="0" fontId="5" fillId="0" borderId="0" xfId="0" applyFont="1" applyFill="1"/>
    <xf numFmtId="0" fontId="0" fillId="0" borderId="0" xfId="0" applyFont="1" applyFill="1"/>
    <xf numFmtId="3" fontId="0" fillId="0" borderId="0" xfId="0" applyNumberFormat="1" applyFill="1"/>
    <xf numFmtId="10" fontId="0" fillId="0" borderId="0" xfId="0" applyNumberFormat="1" applyFill="1"/>
    <xf numFmtId="0" fontId="0" fillId="0" borderId="17" xfId="0" applyBorder="1"/>
    <xf numFmtId="165" fontId="0" fillId="0" borderId="17" xfId="0" applyNumberFormat="1" applyFill="1" applyBorder="1"/>
    <xf numFmtId="0" fontId="0" fillId="0" borderId="0" xfId="0" applyFont="1" applyFill="1" applyBorder="1"/>
    <xf numFmtId="0" fontId="0" fillId="0" borderId="4" xfId="0" applyFont="1" applyFill="1" applyBorder="1"/>
    <xf numFmtId="3" fontId="0" fillId="0" borderId="4" xfId="0" applyNumberFormat="1" applyFont="1" applyFill="1" applyBorder="1" applyAlignment="1">
      <alignment horizontal="right" wrapText="1"/>
    </xf>
    <xf numFmtId="0" fontId="0" fillId="0" borderId="6" xfId="0" applyFont="1" applyFill="1" applyBorder="1"/>
    <xf numFmtId="3" fontId="0" fillId="0" borderId="9" xfId="0" applyNumberFormat="1" applyFont="1" applyFill="1" applyBorder="1" applyAlignment="1">
      <alignment horizontal="right" wrapText="1"/>
    </xf>
    <xf numFmtId="3" fontId="0" fillId="0" borderId="1" xfId="0" applyNumberFormat="1" applyFont="1" applyFill="1" applyBorder="1" applyAlignment="1">
      <alignment horizontal="right"/>
    </xf>
    <xf numFmtId="3" fontId="0" fillId="0" borderId="9" xfId="0" applyNumberFormat="1" applyFont="1" applyFill="1" applyBorder="1" applyAlignment="1">
      <alignment horizontal="right"/>
    </xf>
    <xf numFmtId="3" fontId="3" fillId="0" borderId="7" xfId="4"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4" xfId="0" applyNumberFormat="1" applyFont="1" applyFill="1" applyBorder="1" applyAlignment="1">
      <alignment horizontal="right"/>
    </xf>
    <xf numFmtId="3" fontId="0" fillId="0" borderId="6" xfId="0" applyNumberFormat="1" applyFont="1" applyFill="1" applyBorder="1" applyAlignment="1">
      <alignment horizontal="right"/>
    </xf>
    <xf numFmtId="0" fontId="0" fillId="0" borderId="1" xfId="0" applyFont="1" applyFill="1" applyBorder="1"/>
    <xf numFmtId="165" fontId="0" fillId="0" borderId="0" xfId="0" applyNumberFormat="1" applyFont="1" applyFill="1" applyBorder="1"/>
    <xf numFmtId="165" fontId="0" fillId="0" borderId="4" xfId="0" applyNumberFormat="1" applyFont="1" applyFill="1" applyBorder="1"/>
    <xf numFmtId="165" fontId="0" fillId="0" borderId="6" xfId="0" applyNumberFormat="1" applyFont="1" applyFill="1" applyBorder="1"/>
    <xf numFmtId="3" fontId="0" fillId="0" borderId="0" xfId="0" applyNumberFormat="1" applyFont="1" applyFill="1" applyBorder="1"/>
    <xf numFmtId="0" fontId="0" fillId="0" borderId="8" xfId="0" applyFont="1" applyFill="1" applyBorder="1"/>
    <xf numFmtId="165" fontId="0" fillId="0" borderId="2" xfId="0" applyNumberFormat="1" applyFont="1" applyFill="1" applyBorder="1"/>
    <xf numFmtId="0" fontId="0" fillId="0" borderId="14" xfId="0" applyFont="1" applyFill="1" applyBorder="1"/>
    <xf numFmtId="164" fontId="0" fillId="0" borderId="15" xfId="0" applyNumberFormat="1" applyFont="1" applyFill="1" applyBorder="1"/>
    <xf numFmtId="165" fontId="0" fillId="0" borderId="14" xfId="0" applyNumberFormat="1" applyFont="1" applyFill="1" applyBorder="1"/>
    <xf numFmtId="0" fontId="0" fillId="0" borderId="15" xfId="0" applyFont="1" applyFill="1" applyBorder="1"/>
    <xf numFmtId="0" fontId="0" fillId="0" borderId="0" xfId="0" applyFont="1" applyBorder="1"/>
    <xf numFmtId="0" fontId="0" fillId="0" borderId="17" xfId="0" applyFont="1" applyBorder="1"/>
    <xf numFmtId="0" fontId="0" fillId="0" borderId="2" xfId="0" applyFont="1" applyBorder="1"/>
    <xf numFmtId="0" fontId="0" fillId="0" borderId="3" xfId="0" applyFont="1" applyFill="1" applyBorder="1"/>
    <xf numFmtId="0" fontId="0" fillId="0" borderId="1" xfId="0" applyFont="1" applyBorder="1"/>
    <xf numFmtId="165" fontId="0" fillId="0" borderId="20" xfId="0" applyNumberFormat="1" applyFont="1" applyFill="1" applyBorder="1"/>
    <xf numFmtId="165" fontId="0" fillId="0" borderId="1" xfId="0" applyNumberFormat="1" applyFont="1" applyFill="1" applyBorder="1"/>
    <xf numFmtId="165" fontId="0" fillId="0" borderId="7" xfId="0" applyNumberFormat="1" applyFont="1" applyFill="1" applyBorder="1"/>
    <xf numFmtId="165" fontId="0" fillId="0" borderId="20" xfId="0" applyNumberFormat="1" applyFill="1" applyBorder="1"/>
    <xf numFmtId="165" fontId="0" fillId="0" borderId="21" xfId="0" applyNumberFormat="1" applyFill="1" applyBorder="1"/>
    <xf numFmtId="0" fontId="0" fillId="0" borderId="3" xfId="0" applyFill="1" applyBorder="1"/>
    <xf numFmtId="165" fontId="0" fillId="0" borderId="21" xfId="0" applyNumberFormat="1" applyBorder="1"/>
    <xf numFmtId="0" fontId="0" fillId="0" borderId="4" xfId="0" quotePrefix="1" applyFont="1" applyFill="1" applyBorder="1"/>
    <xf numFmtId="0" fontId="0" fillId="0" borderId="9" xfId="0" quotePrefix="1" applyFont="1" applyFill="1" applyBorder="1"/>
    <xf numFmtId="0" fontId="0" fillId="0" borderId="4" xfId="0" applyFont="1" applyBorder="1"/>
    <xf numFmtId="0" fontId="0" fillId="0" borderId="21" xfId="0" applyFont="1" applyFill="1" applyBorder="1"/>
    <xf numFmtId="0" fontId="0" fillId="0" borderId="2" xfId="0" applyFont="1" applyFill="1" applyBorder="1"/>
    <xf numFmtId="4" fontId="0" fillId="0" borderId="4" xfId="0" applyNumberFormat="1" applyFont="1" applyFill="1" applyBorder="1"/>
    <xf numFmtId="4" fontId="0" fillId="0" borderId="3" xfId="0" applyNumberFormat="1" applyFont="1" applyFill="1" applyBorder="1"/>
    <xf numFmtId="4" fontId="0" fillId="0" borderId="0" xfId="0" applyNumberFormat="1" applyFont="1" applyFill="1" applyBorder="1"/>
    <xf numFmtId="4" fontId="0" fillId="0" borderId="9" xfId="0" applyNumberFormat="1" applyFont="1" applyFill="1" applyBorder="1"/>
    <xf numFmtId="2" fontId="0" fillId="0" borderId="3" xfId="0" applyNumberFormat="1" applyFont="1" applyFill="1" applyBorder="1"/>
    <xf numFmtId="2" fontId="0" fillId="0" borderId="0" xfId="0" applyNumberFormat="1" applyFont="1" applyFill="1" applyBorder="1"/>
    <xf numFmtId="0" fontId="0" fillId="0" borderId="17" xfId="0" applyFont="1" applyFill="1" applyBorder="1"/>
    <xf numFmtId="0" fontId="0" fillId="0" borderId="18" xfId="0" quotePrefix="1" applyFont="1" applyFill="1" applyBorder="1"/>
    <xf numFmtId="165" fontId="0" fillId="0" borderId="3" xfId="0" applyNumberFormat="1" applyFont="1" applyFill="1" applyBorder="1"/>
    <xf numFmtId="3" fontId="0" fillId="0" borderId="3" xfId="0" applyNumberFormat="1" applyFont="1" applyFill="1" applyBorder="1"/>
    <xf numFmtId="0" fontId="0" fillId="0" borderId="7" xfId="0" applyFont="1" applyFill="1" applyBorder="1"/>
    <xf numFmtId="3" fontId="0" fillId="0" borderId="0" xfId="0" applyNumberFormat="1" applyFont="1" applyFill="1" applyBorder="1" applyAlignment="1">
      <alignment horizontal="right"/>
    </xf>
    <xf numFmtId="165" fontId="0" fillId="0" borderId="21" xfId="0" applyNumberFormat="1" applyFont="1" applyFill="1" applyBorder="1"/>
    <xf numFmtId="165" fontId="0" fillId="0" borderId="8" xfId="0" applyNumberFormat="1" applyFont="1" applyFill="1" applyBorder="1"/>
    <xf numFmtId="3" fontId="0" fillId="0" borderId="3" xfId="0" applyNumberFormat="1" applyFont="1" applyFill="1" applyBorder="1" applyAlignment="1">
      <alignment horizontal="right"/>
    </xf>
    <xf numFmtId="10" fontId="0" fillId="0" borderId="21" xfId="0" applyNumberFormat="1" applyFont="1" applyFill="1" applyBorder="1" applyAlignment="1">
      <alignment horizontal="right"/>
    </xf>
    <xf numFmtId="10" fontId="0" fillId="0" borderId="5" xfId="0" applyNumberFormat="1" applyFont="1" applyFill="1" applyBorder="1" applyAlignment="1">
      <alignment horizontal="right"/>
    </xf>
    <xf numFmtId="3" fontId="0" fillId="0" borderId="20" xfId="0" applyNumberFormat="1" applyFill="1" applyBorder="1" applyAlignment="1">
      <alignment horizontal="right"/>
    </xf>
    <xf numFmtId="10" fontId="0" fillId="0" borderId="3" xfId="0" applyNumberFormat="1" applyFill="1" applyBorder="1" applyAlignment="1">
      <alignment horizontal="right"/>
    </xf>
    <xf numFmtId="165" fontId="0" fillId="0" borderId="3" xfId="0" applyNumberFormat="1" applyFill="1" applyBorder="1"/>
    <xf numFmtId="3" fontId="0" fillId="0" borderId="3" xfId="0" applyNumberFormat="1" applyFill="1" applyBorder="1"/>
    <xf numFmtId="3" fontId="0" fillId="0" borderId="7" xfId="0" applyNumberFormat="1" applyFill="1" applyBorder="1" applyAlignment="1">
      <alignment horizontal="right"/>
    </xf>
    <xf numFmtId="0" fontId="0" fillId="0" borderId="3" xfId="0" applyFill="1" applyBorder="1" applyAlignment="1">
      <alignment wrapText="1"/>
    </xf>
    <xf numFmtId="10" fontId="0" fillId="0" borderId="21" xfId="0" applyNumberFormat="1" applyFill="1" applyBorder="1" applyAlignment="1">
      <alignment horizontal="right"/>
    </xf>
    <xf numFmtId="0" fontId="0" fillId="0" borderId="6" xfId="0" applyBorder="1"/>
    <xf numFmtId="0" fontId="0" fillId="0" borderId="7" xfId="0" applyBorder="1"/>
    <xf numFmtId="165" fontId="0" fillId="0" borderId="5" xfId="0" applyNumberFormat="1" applyFill="1" applyBorder="1"/>
    <xf numFmtId="3" fontId="0" fillId="0" borderId="20" xfId="0" applyNumberFormat="1" applyFill="1" applyBorder="1"/>
    <xf numFmtId="0" fontId="0" fillId="0" borderId="16" xfId="0" applyBorder="1"/>
    <xf numFmtId="10" fontId="0" fillId="0" borderId="5" xfId="0" applyNumberFormat="1" applyFill="1" applyBorder="1" applyAlignment="1">
      <alignment horizontal="right"/>
    </xf>
    <xf numFmtId="0" fontId="1" fillId="0" borderId="0" xfId="0" applyFont="1" applyAlignment="1">
      <alignment vertical="center"/>
    </xf>
    <xf numFmtId="0" fontId="6" fillId="0" borderId="0" xfId="0" applyFont="1"/>
    <xf numFmtId="0" fontId="0" fillId="0" borderId="0" xfId="0" applyAlignment="1">
      <alignment vertical="center" wrapText="1"/>
    </xf>
    <xf numFmtId="0" fontId="0" fillId="0" borderId="0" xfId="0" applyAlignment="1">
      <alignment horizontal="left" vertical="top" wrapText="1"/>
    </xf>
    <xf numFmtId="165" fontId="0" fillId="0" borderId="18" xfId="0" applyNumberFormat="1" applyFill="1" applyBorder="1"/>
    <xf numFmtId="0" fontId="5" fillId="0" borderId="0" xfId="0" applyFont="1" applyBorder="1"/>
    <xf numFmtId="0" fontId="1" fillId="0" borderId="11" xfId="0" applyFont="1" applyFill="1" applyBorder="1" applyAlignment="1">
      <alignment horizontal="center"/>
    </xf>
    <xf numFmtId="0" fontId="1" fillId="0" borderId="11" xfId="0" applyFont="1" applyFill="1" applyBorder="1"/>
    <xf numFmtId="0" fontId="1" fillId="0" borderId="8" xfId="0" applyFont="1" applyFill="1" applyBorder="1"/>
    <xf numFmtId="0" fontId="1" fillId="0" borderId="4" xfId="0" applyFont="1" applyBorder="1"/>
    <xf numFmtId="0" fontId="1" fillId="0" borderId="9" xfId="0" applyFont="1" applyBorder="1"/>
    <xf numFmtId="0" fontId="1" fillId="0" borderId="10" xfId="0" applyFont="1" applyBorder="1" applyAlignment="1">
      <alignment wrapText="1"/>
    </xf>
    <xf numFmtId="0" fontId="1" fillId="0" borderId="12" xfId="0" applyFont="1" applyBorder="1" applyAlignment="1">
      <alignment wrapText="1"/>
    </xf>
    <xf numFmtId="0" fontId="1" fillId="0" borderId="20" xfId="0" applyFont="1" applyBorder="1" applyAlignment="1">
      <alignment wrapText="1"/>
    </xf>
    <xf numFmtId="0" fontId="1" fillId="0" borderId="9" xfId="0" applyFont="1" applyFill="1" applyBorder="1"/>
    <xf numFmtId="0" fontId="1" fillId="0" borderId="1" xfId="0" applyFont="1" applyBorder="1"/>
    <xf numFmtId="0" fontId="1" fillId="0" borderId="2" xfId="0" applyFont="1" applyBorder="1"/>
    <xf numFmtId="0" fontId="7" fillId="0" borderId="0" xfId="0" applyFont="1" applyFill="1"/>
    <xf numFmtId="0" fontId="1" fillId="0" borderId="7" xfId="0" applyFont="1" applyFill="1" applyBorder="1" applyAlignment="1">
      <alignment wrapText="1"/>
    </xf>
    <xf numFmtId="0" fontId="1" fillId="0" borderId="9" xfId="0" applyFont="1" applyBorder="1" applyAlignment="1">
      <alignment wrapText="1"/>
    </xf>
    <xf numFmtId="0" fontId="1" fillId="0" borderId="17" xfId="0" applyFont="1" applyBorder="1"/>
    <xf numFmtId="0" fontId="1" fillId="0" borderId="8" xfId="0" applyFont="1" applyFill="1" applyBorder="1" applyAlignment="1">
      <alignment horizontal="center"/>
    </xf>
    <xf numFmtId="0" fontId="1" fillId="0" borderId="8" xfId="0" applyFont="1" applyBorder="1"/>
    <xf numFmtId="0" fontId="1" fillId="0" borderId="4" xfId="0" applyFont="1" applyFill="1" applyBorder="1"/>
    <xf numFmtId="0" fontId="1" fillId="0" borderId="13" xfId="0" applyFont="1" applyFill="1" applyBorder="1" applyAlignment="1">
      <alignment wrapText="1"/>
    </xf>
    <xf numFmtId="0" fontId="1" fillId="0" borderId="0" xfId="0" applyFont="1" applyFill="1" applyAlignment="1"/>
    <xf numFmtId="0" fontId="1" fillId="0" borderId="14" xfId="0" applyFont="1" applyFill="1" applyBorder="1"/>
    <xf numFmtId="0" fontId="1" fillId="0" borderId="21" xfId="0" applyFont="1" applyBorder="1" applyAlignment="1">
      <alignment wrapText="1"/>
    </xf>
    <xf numFmtId="0" fontId="1" fillId="0" borderId="2" xfId="0" applyFont="1" applyBorder="1" applyAlignment="1">
      <alignment wrapText="1"/>
    </xf>
    <xf numFmtId="0" fontId="1" fillId="0" borderId="0" xfId="0" applyFont="1" applyBorder="1" applyAlignment="1">
      <alignment wrapText="1"/>
    </xf>
    <xf numFmtId="0" fontId="1" fillId="0" borderId="4" xfId="0" applyFont="1" applyFill="1" applyBorder="1" applyAlignment="1">
      <alignment wrapText="1"/>
    </xf>
    <xf numFmtId="0" fontId="1" fillId="0" borderId="6" xfId="0" applyFont="1" applyFill="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3" fontId="0" fillId="0" borderId="4" xfId="0" applyNumberFormat="1" applyFont="1" applyFill="1" applyBorder="1"/>
    <xf numFmtId="165" fontId="0" fillId="0" borderId="9" xfId="0" applyNumberFormat="1" applyFont="1" applyFill="1" applyBorder="1"/>
    <xf numFmtId="165" fontId="0" fillId="0" borderId="0" xfId="0" applyNumberFormat="1" applyFont="1" applyBorder="1"/>
    <xf numFmtId="165" fontId="0" fillId="0" borderId="19" xfId="0" applyNumberFormat="1" applyFont="1" applyFill="1" applyBorder="1"/>
    <xf numFmtId="165" fontId="0" fillId="0" borderId="17" xfId="0" applyNumberFormat="1" applyFont="1" applyFill="1" applyBorder="1"/>
    <xf numFmtId="165" fontId="0" fillId="0" borderId="17" xfId="0" quotePrefix="1" applyNumberFormat="1" applyFont="1" applyFill="1" applyBorder="1"/>
    <xf numFmtId="165" fontId="0" fillId="0" borderId="17" xfId="0" applyNumberFormat="1" applyFont="1" applyBorder="1"/>
    <xf numFmtId="165" fontId="0" fillId="0" borderId="18" xfId="0" applyNumberFormat="1" applyFont="1" applyFill="1" applyBorder="1"/>
    <xf numFmtId="3" fontId="0" fillId="0" borderId="3" xfId="0" applyNumberFormat="1" applyBorder="1"/>
    <xf numFmtId="3" fontId="0" fillId="0" borderId="5" xfId="0" applyNumberFormat="1" applyFill="1" applyBorder="1"/>
    <xf numFmtId="3" fontId="0" fillId="0" borderId="4" xfId="0" applyNumberFormat="1" applyBorder="1"/>
    <xf numFmtId="3" fontId="0" fillId="0" borderId="21"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5" xfId="0" applyNumberFormat="1" applyFont="1" applyFill="1" applyBorder="1"/>
    <xf numFmtId="0" fontId="0"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Fill="1" applyAlignment="1">
      <alignment horizontal="center"/>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0" fillId="0" borderId="0" xfId="0" applyAlignment="1">
      <alignment horizontal="left" wrapText="1"/>
    </xf>
    <xf numFmtId="0" fontId="0" fillId="0" borderId="0" xfId="0" applyFont="1" applyAlignment="1">
      <alignment horizontal="left" wrapText="1"/>
    </xf>
  </cellXfs>
  <cellStyles count="8">
    <cellStyle name="Comma 2" xfId="2"/>
    <cellStyle name="Currency 2" xfId="3"/>
    <cellStyle name="Normal" xfId="0" builtinId="0"/>
    <cellStyle name="Normal 2" xfId="4"/>
    <cellStyle name="Normal 3" xfId="5"/>
    <cellStyle name="Normal 4" xfId="6"/>
    <cellStyle name="Normal 5" xfId="1"/>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10" t="s">
        <v>39</v>
      </c>
      <c r="J2" s="111"/>
    </row>
    <row r="3" spans="2:10" x14ac:dyDescent="0.25">
      <c r="B3" s="110"/>
      <c r="J3" s="111"/>
    </row>
    <row r="4" spans="2:10" ht="30" x14ac:dyDescent="0.25">
      <c r="B4" s="112" t="s">
        <v>60</v>
      </c>
    </row>
    <row r="5" spans="2:10" x14ac:dyDescent="0.25">
      <c r="B5" s="112"/>
    </row>
    <row r="6" spans="2:10" ht="45" x14ac:dyDescent="0.25">
      <c r="B6" s="112" t="s">
        <v>40</v>
      </c>
    </row>
    <row r="7" spans="2:10" x14ac:dyDescent="0.25">
      <c r="B7" s="112"/>
    </row>
    <row r="8" spans="2:10" ht="53.25" customHeight="1" x14ac:dyDescent="0.25">
      <c r="B8" s="113" t="s">
        <v>45</v>
      </c>
    </row>
    <row r="9" spans="2:10" x14ac:dyDescent="0.25">
      <c r="B9" s="112"/>
    </row>
    <row r="10" spans="2:10" x14ac:dyDescent="0.25">
      <c r="B10" s="142" t="s">
        <v>35</v>
      </c>
    </row>
    <row r="11" spans="2:10" ht="30" x14ac:dyDescent="0.25">
      <c r="B11" s="143" t="s">
        <v>36</v>
      </c>
    </row>
    <row r="12" spans="2:10" x14ac:dyDescent="0.25">
      <c r="B12" s="144"/>
    </row>
    <row r="13" spans="2:10" ht="45" x14ac:dyDescent="0.25">
      <c r="B13" s="144" t="s">
        <v>37</v>
      </c>
    </row>
    <row r="14" spans="2:10" x14ac:dyDescent="0.25">
      <c r="B14" s="145"/>
    </row>
    <row r="15" spans="2:10" ht="30" x14ac:dyDescent="0.25">
      <c r="B15" s="112"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3"/>
  <sheetViews>
    <sheetView tabSelected="1" zoomScale="85" zoomScaleNormal="85" workbookViewId="0"/>
  </sheetViews>
  <sheetFormatPr defaultRowHeight="15" x14ac:dyDescent="0.25"/>
  <cols>
    <col min="1" max="1" width="3.7109375" style="4" customWidth="1"/>
    <col min="2" max="2" width="3.5703125" style="4" customWidth="1"/>
    <col min="3" max="3" width="3.42578125" style="4" customWidth="1"/>
    <col min="4" max="4" width="31" style="4" customWidth="1"/>
    <col min="5" max="5" width="18.7109375" style="4" customWidth="1"/>
    <col min="6" max="8" width="12.7109375" style="4" customWidth="1"/>
    <col min="9" max="9" width="18.140625" style="4" customWidth="1"/>
    <col min="10" max="10" width="12.7109375" style="4" customWidth="1"/>
    <col min="11" max="11" width="17.85546875" style="4" customWidth="1"/>
    <col min="12" max="13" width="9.140625" style="4"/>
  </cols>
  <sheetData>
    <row r="1" spans="1:12" x14ac:dyDescent="0.25">
      <c r="A1" s="1" t="s">
        <v>42</v>
      </c>
      <c r="E1" s="34"/>
    </row>
    <row r="2" spans="1:12" x14ac:dyDescent="0.25">
      <c r="A2" s="35"/>
      <c r="E2" s="34" t="s">
        <v>32</v>
      </c>
      <c r="F2" s="34"/>
      <c r="G2" s="34"/>
      <c r="H2" s="34"/>
      <c r="I2" s="34"/>
      <c r="J2" s="34"/>
      <c r="K2" s="34"/>
    </row>
    <row r="3" spans="1:12" ht="14.45" customHeight="1" x14ac:dyDescent="0.25">
      <c r="A3" s="135"/>
      <c r="E3" s="34"/>
      <c r="F3" s="163"/>
      <c r="G3" s="163"/>
      <c r="H3" s="163"/>
      <c r="I3" s="163"/>
      <c r="J3" s="163"/>
      <c r="K3" s="34"/>
    </row>
    <row r="4" spans="1:12" x14ac:dyDescent="0.25">
      <c r="A4" s="19"/>
      <c r="B4" s="36"/>
      <c r="C4" s="36"/>
      <c r="D4" s="36"/>
      <c r="E4" s="116" t="s">
        <v>27</v>
      </c>
      <c r="F4" s="164" t="s">
        <v>26</v>
      </c>
      <c r="G4" s="165"/>
      <c r="H4" s="165"/>
      <c r="I4" s="165"/>
      <c r="J4" s="166"/>
      <c r="K4" s="117" t="s">
        <v>25</v>
      </c>
    </row>
    <row r="5" spans="1:12" x14ac:dyDescent="0.25">
      <c r="A5" s="34"/>
      <c r="B5" s="36"/>
      <c r="C5" s="36"/>
      <c r="D5" s="36"/>
      <c r="E5" s="118"/>
      <c r="F5" s="164" t="s">
        <v>22</v>
      </c>
      <c r="G5" s="166"/>
      <c r="H5" s="117" t="s">
        <v>16</v>
      </c>
      <c r="I5" s="164" t="s">
        <v>23</v>
      </c>
      <c r="J5" s="166"/>
      <c r="K5" s="133"/>
    </row>
    <row r="6" spans="1:12" ht="50.25" customHeight="1" x14ac:dyDescent="0.25">
      <c r="A6" s="127" t="s">
        <v>46</v>
      </c>
      <c r="B6" s="36"/>
      <c r="C6" s="36"/>
      <c r="D6" s="36"/>
      <c r="E6" s="124"/>
      <c r="F6" s="137" t="s">
        <v>43</v>
      </c>
      <c r="G6" s="138" t="s">
        <v>44</v>
      </c>
      <c r="H6" s="137" t="s">
        <v>16</v>
      </c>
      <c r="I6" s="139" t="s">
        <v>24</v>
      </c>
      <c r="J6" s="140" t="s">
        <v>0</v>
      </c>
      <c r="K6" s="141" t="s">
        <v>15</v>
      </c>
    </row>
    <row r="7" spans="1:12" x14ac:dyDescent="0.25">
      <c r="A7" s="1" t="s">
        <v>1</v>
      </c>
      <c r="B7" s="33"/>
      <c r="C7" s="33"/>
      <c r="D7"/>
      <c r="E7" s="43">
        <f>SUM(F8,G8,H8)</f>
        <v>57616</v>
      </c>
      <c r="F7" s="157"/>
      <c r="G7" s="158"/>
      <c r="H7" s="157"/>
      <c r="I7" s="158"/>
      <c r="J7" s="159"/>
      <c r="K7" s="160"/>
    </row>
    <row r="8" spans="1:12" x14ac:dyDescent="0.25">
      <c r="A8" s="1"/>
      <c r="B8" s="33" t="s">
        <v>47</v>
      </c>
      <c r="C8" s="33"/>
      <c r="D8"/>
      <c r="E8" s="45"/>
      <c r="F8" s="46">
        <v>50722.544000000002</v>
      </c>
      <c r="G8" s="46">
        <v>6683.4560000000001</v>
      </c>
      <c r="H8" s="94">
        <v>210</v>
      </c>
      <c r="I8" s="91">
        <v>206</v>
      </c>
      <c r="J8" s="47">
        <v>4.0000000000000009</v>
      </c>
      <c r="K8" s="48">
        <v>16708.64</v>
      </c>
    </row>
    <row r="9" spans="1:12" x14ac:dyDescent="0.25">
      <c r="A9" s="34"/>
      <c r="B9" s="36"/>
      <c r="C9" s="36"/>
      <c r="D9" s="36"/>
      <c r="E9" s="43"/>
      <c r="F9" s="49"/>
      <c r="G9" s="49"/>
      <c r="H9" s="95"/>
      <c r="I9" s="96"/>
      <c r="J9" s="50"/>
      <c r="K9" s="51"/>
    </row>
    <row r="10" spans="1:12" x14ac:dyDescent="0.25">
      <c r="A10" s="34"/>
      <c r="B10" s="36"/>
      <c r="C10" s="36"/>
      <c r="D10" s="36"/>
      <c r="E10" s="42"/>
      <c r="F10" s="41"/>
      <c r="G10" s="41"/>
      <c r="H10" s="66"/>
      <c r="I10" s="41"/>
      <c r="J10" s="42"/>
      <c r="K10" s="44"/>
    </row>
    <row r="11" spans="1:12" x14ac:dyDescent="0.25">
      <c r="A11" s="34" t="s">
        <v>48</v>
      </c>
      <c r="B11" s="36"/>
      <c r="C11" s="36"/>
      <c r="D11" s="36"/>
      <c r="E11" s="42"/>
      <c r="F11" s="41"/>
      <c r="G11" s="41"/>
      <c r="H11" s="66"/>
      <c r="I11" s="41"/>
      <c r="J11" s="42"/>
      <c r="K11" s="44"/>
    </row>
    <row r="12" spans="1:12" x14ac:dyDescent="0.25">
      <c r="A12" s="34"/>
      <c r="B12" s="33" t="s">
        <v>49</v>
      </c>
      <c r="C12" s="33"/>
      <c r="D12" s="36"/>
      <c r="E12" s="42"/>
      <c r="F12" s="53"/>
      <c r="G12" s="53">
        <f>G$8*'per case assumptions'!G18*'per case assumptions'!G19</f>
        <v>1272125.3900151374</v>
      </c>
      <c r="H12" s="88">
        <f>H$8*'per case assumptions'!H18*'per case assumptions'!H19</f>
        <v>19985.643049283102</v>
      </c>
      <c r="I12" s="53">
        <f>I$8*'per case assumptions'!I18*'per case assumptions'!I19</f>
        <v>28007.091620083804</v>
      </c>
      <c r="J12" s="54"/>
      <c r="K12" s="55"/>
    </row>
    <row r="13" spans="1:12" x14ac:dyDescent="0.25">
      <c r="A13" s="34"/>
      <c r="B13" s="33" t="s">
        <v>17</v>
      </c>
      <c r="C13" s="33"/>
      <c r="D13" s="36"/>
      <c r="E13" s="42"/>
      <c r="F13" s="53"/>
      <c r="G13" s="53">
        <f>G$8*'per case assumptions'!G21*'per case assumptions'!G22</f>
        <v>382918.16651994456</v>
      </c>
      <c r="H13" s="88">
        <f>H$8*'per case assumptions'!H21*'per case assumptions'!H22</f>
        <v>36094.865427043289</v>
      </c>
      <c r="I13" s="53">
        <f>I$8*'per case assumptions'!I21*'per case assumptions'!I22</f>
        <v>0</v>
      </c>
      <c r="J13" s="54"/>
      <c r="K13" s="55"/>
    </row>
    <row r="14" spans="1:12" x14ac:dyDescent="0.25">
      <c r="A14" s="34"/>
      <c r="B14" s="33" t="s">
        <v>2</v>
      </c>
      <c r="C14" s="33"/>
      <c r="D14" s="36"/>
      <c r="E14" s="42"/>
      <c r="F14" s="53"/>
      <c r="G14" s="53">
        <f>G$8*'per case assumptions'!G24*'per case assumptions'!G25</f>
        <v>1320973.0084088473</v>
      </c>
      <c r="H14" s="88">
        <f>H$8*'per case assumptions'!H24*'per case assumptions'!H25</f>
        <v>27670.747166920621</v>
      </c>
      <c r="I14" s="53">
        <f>I$8*'per case assumptions'!I24*'per case assumptions'!I25</f>
        <v>0</v>
      </c>
      <c r="J14" s="54"/>
      <c r="K14" s="55"/>
    </row>
    <row r="15" spans="1:12" x14ac:dyDescent="0.25">
      <c r="A15" s="34"/>
      <c r="B15" s="33" t="s">
        <v>3</v>
      </c>
      <c r="C15" s="33"/>
      <c r="D15" s="36"/>
      <c r="E15" s="42"/>
      <c r="F15" s="68"/>
      <c r="G15" s="69">
        <f>G$8*'per case assumptions'!G27*'per case assumptions'!G28</f>
        <v>0</v>
      </c>
      <c r="H15" s="68">
        <f>H$8*'per case assumptions'!H27*'per case assumptions'!H28</f>
        <v>4717360.7277694214</v>
      </c>
      <c r="I15" s="70">
        <f>I$8*'per case assumptions'!I27*'per case assumptions'!I28</f>
        <v>0</v>
      </c>
      <c r="J15" s="54"/>
      <c r="K15" s="55"/>
      <c r="L15" s="14"/>
    </row>
    <row r="16" spans="1:12" x14ac:dyDescent="0.25">
      <c r="A16" s="34"/>
      <c r="B16" s="1" t="s">
        <v>18</v>
      </c>
      <c r="C16" s="33"/>
      <c r="D16" s="36"/>
      <c r="E16" s="42"/>
      <c r="F16" s="53">
        <f>SUM(F12:F15)</f>
        <v>0</v>
      </c>
      <c r="G16" s="53">
        <f>SUM(G12:G15)</f>
        <v>2976016.5649439292</v>
      </c>
      <c r="H16" s="88">
        <f>SUM(H12:H15)</f>
        <v>4801111.9834126681</v>
      </c>
      <c r="I16" s="53">
        <f>SUM(I12:I15)</f>
        <v>28007.091620083804</v>
      </c>
      <c r="J16" s="54"/>
      <c r="K16" s="55"/>
    </row>
    <row r="17" spans="1:16" x14ac:dyDescent="0.25">
      <c r="A17" s="34"/>
      <c r="B17" s="36"/>
      <c r="C17" s="36"/>
      <c r="D17" s="36"/>
      <c r="E17" s="42"/>
      <c r="F17" s="53"/>
      <c r="G17" s="53"/>
      <c r="H17" s="88"/>
      <c r="I17" s="53"/>
      <c r="J17" s="54"/>
      <c r="K17" s="44"/>
    </row>
    <row r="18" spans="1:16" x14ac:dyDescent="0.25">
      <c r="A18" s="34" t="s">
        <v>4</v>
      </c>
      <c r="B18" s="36"/>
      <c r="C18" s="36"/>
      <c r="D18" s="36"/>
      <c r="E18" s="42"/>
      <c r="F18" s="41"/>
      <c r="G18" s="41"/>
      <c r="H18" s="66"/>
      <c r="I18" s="41"/>
      <c r="J18" s="54">
        <f>J8*'per case assumptions'!J41</f>
        <v>34629428.133926257</v>
      </c>
      <c r="K18" s="44"/>
    </row>
    <row r="19" spans="1:16" x14ac:dyDescent="0.25">
      <c r="A19" s="34"/>
      <c r="B19" s="36"/>
      <c r="C19" s="36"/>
      <c r="D19" s="36"/>
      <c r="E19" s="42"/>
      <c r="F19" s="53"/>
      <c r="G19" s="53"/>
      <c r="H19" s="88"/>
      <c r="I19" s="53"/>
      <c r="J19" s="54"/>
      <c r="K19" s="44"/>
    </row>
    <row r="20" spans="1:16" x14ac:dyDescent="0.25">
      <c r="A20" s="1" t="s">
        <v>50</v>
      </c>
      <c r="B20" s="36"/>
      <c r="C20" s="36"/>
      <c r="D20" s="36"/>
      <c r="E20" s="42"/>
      <c r="F20" s="53">
        <f>F8*'per case assumptions'!F33*'per case assumptions'!F34*'per case assumptions'!F35</f>
        <v>5734425.8556032572</v>
      </c>
      <c r="G20" s="53">
        <f>G8*'per case assumptions'!G33*'per case assumptions'!G34*'per case assumptions'!G35</f>
        <v>1570852.6260432613</v>
      </c>
      <c r="H20" s="88">
        <f>H8*'per case assumptions'!H33*'per case assumptions'!H34*'per case assumptions'!H35</f>
        <v>108360.88075883257</v>
      </c>
      <c r="I20" s="53">
        <f>I8*'per case assumptions'!I33*'per case assumptions'!I34*'per case assumptions'!I35</f>
        <v>70864.57598831589</v>
      </c>
      <c r="J20" s="54"/>
      <c r="K20" s="55">
        <f>K8*'per case assumptions'!K33*'per case assumptions'!K34*'per case assumptions'!K35</f>
        <v>1894584.0614950766</v>
      </c>
    </row>
    <row r="21" spans="1:16" x14ac:dyDescent="0.25">
      <c r="A21" s="34"/>
      <c r="B21" s="36"/>
      <c r="C21" s="36"/>
      <c r="D21" s="36"/>
      <c r="E21" s="42"/>
      <c r="F21" s="56"/>
      <c r="G21" s="56"/>
      <c r="H21" s="89"/>
      <c r="I21" s="56"/>
      <c r="J21" s="42"/>
      <c r="K21" s="44"/>
      <c r="L21" s="14"/>
    </row>
    <row r="22" spans="1:16" x14ac:dyDescent="0.25">
      <c r="A22" s="34" t="s">
        <v>28</v>
      </c>
      <c r="B22" s="36"/>
      <c r="C22" s="36"/>
      <c r="D22" s="36"/>
      <c r="E22" s="66"/>
      <c r="F22" s="92">
        <f>F20+F16</f>
        <v>5734425.8556032572</v>
      </c>
      <c r="G22" s="58">
        <f t="shared" ref="G22:K22" si="0">G20+G16</f>
        <v>4546869.1909871902</v>
      </c>
      <c r="H22" s="92">
        <f t="shared" si="0"/>
        <v>4909472.8641715003</v>
      </c>
      <c r="I22" s="58">
        <f t="shared" si="0"/>
        <v>98871.667608399701</v>
      </c>
      <c r="J22" s="92">
        <f>J18</f>
        <v>34629428.133926257</v>
      </c>
      <c r="K22" s="93">
        <f t="shared" si="0"/>
        <v>1894584.0614950766</v>
      </c>
      <c r="L22" s="73"/>
    </row>
    <row r="23" spans="1:16" x14ac:dyDescent="0.25">
      <c r="A23" s="34"/>
      <c r="B23" s="36"/>
      <c r="C23" s="36"/>
      <c r="D23" s="36"/>
      <c r="E23" s="42"/>
      <c r="F23" s="53"/>
      <c r="G23" s="53"/>
      <c r="H23" s="53"/>
      <c r="I23" s="53"/>
      <c r="J23" s="55"/>
      <c r="K23" s="44"/>
    </row>
    <row r="24" spans="1:16" ht="15.75" thickBot="1" x14ac:dyDescent="0.3">
      <c r="A24" s="136" t="s">
        <v>51</v>
      </c>
      <c r="B24" s="59"/>
      <c r="C24" s="59"/>
      <c r="D24" s="59"/>
      <c r="E24" s="60">
        <f>SUM(F22:K22)</f>
        <v>51813651.773791678</v>
      </c>
      <c r="F24" s="61"/>
      <c r="G24" s="61"/>
      <c r="H24" s="61"/>
      <c r="I24" s="61"/>
      <c r="J24" s="61"/>
      <c r="K24" s="62"/>
    </row>
    <row r="25" spans="1:16" ht="15.75" thickTop="1" x14ac:dyDescent="0.25"/>
    <row r="26" spans="1:16" ht="87.95" customHeight="1" x14ac:dyDescent="0.25">
      <c r="A26" s="167" t="s">
        <v>58</v>
      </c>
      <c r="B26" s="167"/>
      <c r="C26" s="167"/>
      <c r="D26" s="167"/>
      <c r="E26" s="167"/>
      <c r="F26" s="167"/>
      <c r="G26" s="167"/>
      <c r="H26" s="167"/>
      <c r="I26" s="167"/>
      <c r="J26" s="167"/>
      <c r="K26" s="33"/>
      <c r="L26" s="33"/>
      <c r="M26"/>
      <c r="O26" s="4"/>
      <c r="P26" s="4"/>
    </row>
    <row r="27" spans="1:16" x14ac:dyDescent="0.25">
      <c r="A27" s="33" t="s">
        <v>52</v>
      </c>
      <c r="B27" s="33"/>
      <c r="C27" s="33"/>
      <c r="D27" s="33"/>
      <c r="E27" s="33"/>
      <c r="F27" s="33"/>
      <c r="G27" s="33"/>
      <c r="H27" s="33"/>
      <c r="I27" s="33"/>
      <c r="J27" s="33"/>
    </row>
    <row r="28" spans="1:16" ht="35.1" customHeight="1" x14ac:dyDescent="0.25">
      <c r="A28" s="33" t="s">
        <v>53</v>
      </c>
      <c r="B28" s="33"/>
      <c r="C28" s="33"/>
      <c r="D28" s="33"/>
      <c r="E28" s="33"/>
      <c r="F28" s="33"/>
      <c r="G28" s="33"/>
      <c r="H28" s="33"/>
      <c r="I28" s="33"/>
      <c r="J28" s="33"/>
      <c r="K28" s="33"/>
      <c r="L28" s="33"/>
      <c r="M28"/>
    </row>
    <row r="29" spans="1:16" ht="15" customHeight="1" x14ac:dyDescent="0.25">
      <c r="A29" s="33"/>
      <c r="B29" s="33"/>
      <c r="C29" s="33"/>
      <c r="D29" s="33"/>
      <c r="E29" s="33"/>
      <c r="F29" s="33"/>
      <c r="G29" s="33"/>
      <c r="H29" s="33"/>
      <c r="I29" s="33"/>
      <c r="J29" s="33"/>
      <c r="K29" s="33"/>
      <c r="L29" s="33"/>
      <c r="M29"/>
    </row>
    <row r="30" spans="1:16" ht="15" customHeight="1" x14ac:dyDescent="0.25">
      <c r="A30" s="162" t="s">
        <v>38</v>
      </c>
      <c r="B30" s="162"/>
      <c r="C30" s="162"/>
      <c r="D30" s="162"/>
      <c r="E30" s="162"/>
      <c r="F30" s="162"/>
      <c r="G30" s="162"/>
      <c r="H30" s="162"/>
      <c r="I30" s="162"/>
      <c r="J30" s="162"/>
    </row>
    <row r="31" spans="1:16" ht="39.75" customHeight="1" x14ac:dyDescent="0.25">
      <c r="C31" s="161" t="s">
        <v>36</v>
      </c>
      <c r="D31" s="161"/>
      <c r="E31" s="161"/>
      <c r="F31" s="161"/>
      <c r="G31" s="161"/>
      <c r="H31" s="161"/>
      <c r="I31" s="161"/>
      <c r="J31" s="161"/>
    </row>
    <row r="32" spans="1:16" ht="50.25" customHeight="1" x14ac:dyDescent="0.25">
      <c r="A32"/>
      <c r="B32"/>
      <c r="C32" s="161" t="s">
        <v>37</v>
      </c>
      <c r="D32" s="161"/>
      <c r="E32" s="161"/>
      <c r="F32" s="161"/>
      <c r="G32" s="161"/>
      <c r="H32" s="161"/>
      <c r="I32" s="161"/>
      <c r="J32" s="161"/>
    </row>
    <row r="33" spans="6:8" x14ac:dyDescent="0.25">
      <c r="F33" s="37"/>
      <c r="G33" s="38"/>
      <c r="H33" s="37"/>
    </row>
  </sheetData>
  <mergeCells count="8">
    <mergeCell ref="C31:J31"/>
    <mergeCell ref="C32:J32"/>
    <mergeCell ref="A30:J30"/>
    <mergeCell ref="F3:J3"/>
    <mergeCell ref="F4:J4"/>
    <mergeCell ref="F5:G5"/>
    <mergeCell ref="I5:J5"/>
    <mergeCell ref="A26:J26"/>
  </mergeCells>
  <pageMargins left="0.7" right="0.7"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4"/>
  <sheetViews>
    <sheetView zoomScale="85" zoomScaleNormal="85" workbookViewId="0"/>
  </sheetViews>
  <sheetFormatPr defaultRowHeight="15" x14ac:dyDescent="0.25"/>
  <cols>
    <col min="1" max="1" width="3.7109375" customWidth="1"/>
    <col min="2" max="2" width="3.5703125" customWidth="1"/>
    <col min="3" max="3" width="3.42578125" customWidth="1"/>
    <col min="4" max="4" width="31" customWidth="1"/>
    <col min="5" max="5" width="18.7109375" customWidth="1"/>
    <col min="6" max="8" width="12.7109375" customWidth="1"/>
    <col min="9" max="9" width="18.42578125" customWidth="1"/>
    <col min="10" max="10" width="16.5703125" customWidth="1"/>
    <col min="11" max="11" width="17.85546875" customWidth="1"/>
  </cols>
  <sheetData>
    <row r="1" spans="1:13" x14ac:dyDescent="0.25">
      <c r="A1" s="1" t="s">
        <v>42</v>
      </c>
      <c r="E1" s="1"/>
    </row>
    <row r="2" spans="1:13" x14ac:dyDescent="0.25">
      <c r="A2" s="32"/>
      <c r="E2" s="1" t="s">
        <v>33</v>
      </c>
      <c r="F2" s="1"/>
      <c r="G2" s="1"/>
      <c r="H2" s="1"/>
      <c r="I2" s="1"/>
      <c r="J2" s="1"/>
      <c r="K2" s="1"/>
    </row>
    <row r="3" spans="1:13" x14ac:dyDescent="0.25">
      <c r="A3" s="1"/>
      <c r="E3" s="18"/>
      <c r="F3" s="1"/>
      <c r="G3" s="1"/>
      <c r="H3" s="1"/>
      <c r="I3" s="1"/>
      <c r="J3" s="1"/>
      <c r="K3" s="1"/>
    </row>
    <row r="4" spans="1:13" x14ac:dyDescent="0.25">
      <c r="A4" s="19"/>
      <c r="B4" s="36"/>
      <c r="C4" s="36"/>
      <c r="D4" s="36"/>
      <c r="E4" s="116" t="s">
        <v>27</v>
      </c>
      <c r="F4" s="164" t="s">
        <v>26</v>
      </c>
      <c r="G4" s="165"/>
      <c r="H4" s="165"/>
      <c r="I4" s="165"/>
      <c r="J4" s="166"/>
      <c r="K4" s="117" t="s">
        <v>25</v>
      </c>
      <c r="L4" s="4"/>
      <c r="M4" s="4"/>
    </row>
    <row r="5" spans="1:13" x14ac:dyDescent="0.25">
      <c r="A5" s="18"/>
      <c r="E5" s="131"/>
      <c r="F5" s="126"/>
      <c r="G5" s="126"/>
      <c r="H5" s="132"/>
      <c r="I5" s="126"/>
      <c r="J5" s="126"/>
      <c r="K5" s="132"/>
    </row>
    <row r="6" spans="1:13" x14ac:dyDescent="0.25">
      <c r="A6" s="34"/>
      <c r="B6" s="36"/>
      <c r="C6" s="36"/>
      <c r="D6" s="36"/>
      <c r="E6" s="133"/>
      <c r="F6" s="164" t="s">
        <v>22</v>
      </c>
      <c r="G6" s="166"/>
      <c r="H6" s="117" t="s">
        <v>16</v>
      </c>
      <c r="I6" s="164" t="s">
        <v>23</v>
      </c>
      <c r="J6" s="166"/>
      <c r="K6" s="120"/>
    </row>
    <row r="7" spans="1:13" ht="45.75" customHeight="1" x14ac:dyDescent="0.25">
      <c r="A7" s="127" t="s">
        <v>46</v>
      </c>
      <c r="B7" s="36"/>
      <c r="C7" s="36"/>
      <c r="D7" s="36"/>
      <c r="E7" s="124"/>
      <c r="F7" s="121" t="s">
        <v>43</v>
      </c>
      <c r="G7" s="122" t="s">
        <v>44</v>
      </c>
      <c r="H7" s="121" t="s">
        <v>16</v>
      </c>
      <c r="I7" s="121" t="s">
        <v>24</v>
      </c>
      <c r="J7" s="134" t="s">
        <v>0</v>
      </c>
      <c r="K7" s="129" t="s">
        <v>15</v>
      </c>
    </row>
    <row r="8" spans="1:13" x14ac:dyDescent="0.25">
      <c r="A8" s="1" t="s">
        <v>1</v>
      </c>
      <c r="B8" s="33"/>
      <c r="C8" s="33"/>
      <c r="E8" s="21">
        <f>SUM(F9,G9,H9)</f>
        <v>12060</v>
      </c>
      <c r="F8" s="9"/>
      <c r="G8" s="9"/>
      <c r="H8" s="100"/>
      <c r="I8" s="100"/>
      <c r="J8" s="155"/>
      <c r="K8" s="156"/>
    </row>
    <row r="9" spans="1:13" x14ac:dyDescent="0.25">
      <c r="A9" s="1"/>
      <c r="B9" s="33" t="s">
        <v>47</v>
      </c>
      <c r="C9" s="33"/>
      <c r="E9" s="24"/>
      <c r="F9" s="25">
        <v>10603.04</v>
      </c>
      <c r="G9" s="25">
        <v>1398.96</v>
      </c>
      <c r="H9" s="97">
        <v>58</v>
      </c>
      <c r="I9" s="97">
        <v>58</v>
      </c>
      <c r="J9" s="101">
        <v>0</v>
      </c>
      <c r="K9" s="29">
        <v>3497.4</v>
      </c>
    </row>
    <row r="10" spans="1:13" x14ac:dyDescent="0.25">
      <c r="A10" s="1"/>
      <c r="C10" s="33"/>
      <c r="E10" s="21"/>
      <c r="F10" s="11"/>
      <c r="G10" s="11"/>
      <c r="H10" s="98"/>
      <c r="I10" s="98"/>
      <c r="J10" s="109"/>
      <c r="K10" s="30"/>
    </row>
    <row r="11" spans="1:13" x14ac:dyDescent="0.25">
      <c r="A11" s="1"/>
      <c r="B11" s="33"/>
      <c r="C11" s="33"/>
      <c r="E11" s="17"/>
      <c r="F11" s="5"/>
      <c r="G11" s="5"/>
      <c r="H11" s="73"/>
      <c r="I11" s="73"/>
      <c r="J11" s="5"/>
      <c r="K11" s="31"/>
    </row>
    <row r="12" spans="1:13" x14ac:dyDescent="0.25">
      <c r="A12" s="1" t="s">
        <v>48</v>
      </c>
      <c r="B12" s="33"/>
      <c r="C12" s="33"/>
      <c r="E12" s="17"/>
      <c r="F12" s="5"/>
      <c r="G12" s="19"/>
      <c r="H12" s="73"/>
      <c r="I12" s="73"/>
      <c r="J12" s="5"/>
      <c r="K12" s="31"/>
    </row>
    <row r="13" spans="1:13" x14ac:dyDescent="0.25">
      <c r="A13" s="1"/>
      <c r="B13" s="33" t="s">
        <v>49</v>
      </c>
      <c r="C13" s="33"/>
      <c r="E13" s="17"/>
      <c r="F13" s="8"/>
      <c r="G13" s="8">
        <f>G$9*'per case assumptions'!G18*'per case assumptions'!G19</f>
        <v>266277.2876211913</v>
      </c>
      <c r="H13" s="99">
        <f>H$9*'per case assumptions'!H18*'per case assumptions'!H19</f>
        <v>5519.84427075438</v>
      </c>
      <c r="I13" s="99">
        <f>I$9*'per case assumptions'!I18*'per case assumptions'!I19</f>
        <v>7885.4918153634007</v>
      </c>
      <c r="J13" s="8"/>
      <c r="K13" s="26"/>
    </row>
    <row r="14" spans="1:13" x14ac:dyDescent="0.25">
      <c r="A14" s="1"/>
      <c r="B14" s="33" t="s">
        <v>17</v>
      </c>
      <c r="C14" s="33"/>
      <c r="E14" s="17"/>
      <c r="F14" s="8"/>
      <c r="G14" s="8">
        <f>G$9*'per case assumptions'!G21*'per case assumptions'!G22</f>
        <v>80151.226885422991</v>
      </c>
      <c r="H14" s="99">
        <f>H$9*'per case assumptions'!H21*'per case assumptions'!H22</f>
        <v>9969.0580703262403</v>
      </c>
      <c r="I14" s="99">
        <f>I$9*'per case assumptions'!I21*'per case assumptions'!I22</f>
        <v>0</v>
      </c>
      <c r="J14" s="8"/>
      <c r="K14" s="26"/>
    </row>
    <row r="15" spans="1:13" x14ac:dyDescent="0.25">
      <c r="A15" s="1"/>
      <c r="B15" s="33" t="s">
        <v>2</v>
      </c>
      <c r="C15" s="33"/>
      <c r="E15" s="17"/>
      <c r="F15" s="8"/>
      <c r="G15" s="8">
        <f>G$9*'per case assumptions'!G24*'per case assumptions'!G25</f>
        <v>276501.91754739481</v>
      </c>
      <c r="H15" s="99">
        <f>H$9*'per case assumptions'!H24*'per case assumptions'!H25</f>
        <v>7642.3968365780775</v>
      </c>
      <c r="I15" s="99">
        <f>I$9*'per case assumptions'!I24*'per case assumptions'!I25</f>
        <v>0</v>
      </c>
      <c r="J15" s="8"/>
      <c r="K15" s="26"/>
    </row>
    <row r="16" spans="1:13" x14ac:dyDescent="0.25">
      <c r="A16" s="1"/>
      <c r="B16" s="33" t="s">
        <v>3</v>
      </c>
      <c r="C16" s="36"/>
      <c r="D16" s="4"/>
      <c r="E16" s="17"/>
      <c r="F16" s="71"/>
      <c r="G16" s="20">
        <f>G$9*'per case assumptions'!G27*'per case assumptions'!G28</f>
        <v>0</v>
      </c>
      <c r="H16" s="71">
        <f>H$9*'per case assumptions'!H27*'per case assumptions'!H28</f>
        <v>1302890.1057648878</v>
      </c>
      <c r="I16" s="71">
        <f>I$9*'per case assumptions'!I27*'per case assumptions'!I28</f>
        <v>0</v>
      </c>
      <c r="J16" s="8"/>
      <c r="K16" s="26"/>
      <c r="L16" s="10"/>
    </row>
    <row r="17" spans="1:16" x14ac:dyDescent="0.25">
      <c r="A17" s="1"/>
      <c r="B17" s="1" t="s">
        <v>18</v>
      </c>
      <c r="C17" s="33"/>
      <c r="E17" s="17"/>
      <c r="F17" s="8">
        <f>SUM(F13:F16)</f>
        <v>0</v>
      </c>
      <c r="G17" s="8">
        <f>SUM(G13:G16)</f>
        <v>622930.43205400906</v>
      </c>
      <c r="H17" s="99">
        <f>SUM(H13:H16)</f>
        <v>1326021.4049425465</v>
      </c>
      <c r="I17" s="99">
        <f>SUM(I13:I16)</f>
        <v>7885.4918153634007</v>
      </c>
      <c r="J17" s="8"/>
      <c r="K17" s="26"/>
    </row>
    <row r="18" spans="1:16" x14ac:dyDescent="0.25">
      <c r="A18" s="1"/>
      <c r="B18" s="33"/>
      <c r="C18" s="33"/>
      <c r="E18" s="17"/>
      <c r="F18" s="8"/>
      <c r="G18" s="8"/>
      <c r="H18" s="99"/>
      <c r="I18" s="99"/>
      <c r="J18" s="8"/>
      <c r="K18" s="31"/>
    </row>
    <row r="19" spans="1:16" x14ac:dyDescent="0.25">
      <c r="A19" s="1" t="s">
        <v>4</v>
      </c>
      <c r="B19" s="33"/>
      <c r="C19" s="33"/>
      <c r="E19" s="17"/>
      <c r="F19" s="5"/>
      <c r="G19" s="5"/>
      <c r="H19" s="73"/>
      <c r="I19" s="73"/>
      <c r="J19" s="8">
        <f>J9*'per case assumptions'!J41</f>
        <v>0</v>
      </c>
      <c r="K19" s="31"/>
    </row>
    <row r="20" spans="1:16" x14ac:dyDescent="0.25">
      <c r="A20" s="1"/>
      <c r="B20" s="33"/>
      <c r="C20" s="36"/>
      <c r="D20" s="4"/>
      <c r="E20" s="17"/>
      <c r="F20" s="8"/>
      <c r="G20" s="8"/>
      <c r="H20" s="99"/>
      <c r="I20" s="99"/>
      <c r="J20" s="8"/>
      <c r="K20" s="31"/>
    </row>
    <row r="21" spans="1:16" x14ac:dyDescent="0.25">
      <c r="A21" s="1" t="s">
        <v>50</v>
      </c>
      <c r="B21" s="33"/>
      <c r="C21" s="33"/>
      <c r="E21" s="17"/>
      <c r="F21" s="8">
        <f>F9*'per case assumptions'!F33*'per case assumptions'!F34*'per case assumptions'!F35</f>
        <v>1198724.313275682</v>
      </c>
      <c r="G21" s="8">
        <f>G9*'per case assumptions'!G33*'per case assumptions'!G34*'per case assumptions'!G35</f>
        <v>328805.93359625328</v>
      </c>
      <c r="H21" s="99">
        <f>H9*'per case assumptions'!H33*'per case assumptions'!H34*'per case assumptions'!H35</f>
        <v>29928.243257201371</v>
      </c>
      <c r="I21" s="99">
        <f>I9*'per case assumptions'!I33*'per case assumptions'!I34*'per case assumptions'!I35</f>
        <v>19952.162171467586</v>
      </c>
      <c r="J21" s="8"/>
      <c r="K21" s="26">
        <f>K9*'per case assumptions'!K33*'per case assumptions'!K34*'per case assumptions'!K35</f>
        <v>396568.37999220053</v>
      </c>
    </row>
    <row r="22" spans="1:16" x14ac:dyDescent="0.25">
      <c r="A22" s="1"/>
      <c r="B22" s="33"/>
      <c r="C22" s="33"/>
      <c r="E22" s="17"/>
      <c r="F22" s="9"/>
      <c r="G22" s="9"/>
      <c r="H22" s="100"/>
      <c r="I22" s="107"/>
      <c r="J22" s="105"/>
      <c r="K22" s="31"/>
      <c r="L22" s="10"/>
    </row>
    <row r="23" spans="1:16" s="6" customFormat="1" x14ac:dyDescent="0.25">
      <c r="A23" s="34" t="s">
        <v>28</v>
      </c>
      <c r="B23" s="63"/>
      <c r="C23" s="63"/>
      <c r="E23" s="73"/>
      <c r="F23" s="72">
        <f>F21+F17</f>
        <v>1198724.313275682</v>
      </c>
      <c r="G23" s="23">
        <f t="shared" ref="G23:K23" si="0">G21+G17</f>
        <v>951736.36565026233</v>
      </c>
      <c r="H23" s="72">
        <f t="shared" si="0"/>
        <v>1355949.6481997478</v>
      </c>
      <c r="I23" s="72">
        <f t="shared" si="0"/>
        <v>27837.653986830985</v>
      </c>
      <c r="J23" s="23">
        <f>J19</f>
        <v>0</v>
      </c>
      <c r="K23" s="74">
        <f t="shared" si="0"/>
        <v>396568.37999220053</v>
      </c>
      <c r="L23" s="28"/>
    </row>
    <row r="24" spans="1:16" x14ac:dyDescent="0.25">
      <c r="A24" s="1"/>
      <c r="B24" s="33"/>
      <c r="C24" s="33"/>
      <c r="E24" s="17"/>
      <c r="F24" s="8"/>
      <c r="G24" s="8"/>
      <c r="H24" s="8"/>
      <c r="I24" s="8"/>
      <c r="J24" s="8"/>
      <c r="K24" s="104"/>
    </row>
    <row r="25" spans="1:16" ht="15.75" thickBot="1" x14ac:dyDescent="0.3">
      <c r="A25" s="130" t="s">
        <v>51</v>
      </c>
      <c r="B25" s="64"/>
      <c r="C25" s="64"/>
      <c r="D25" s="39"/>
      <c r="E25" s="114">
        <f>SUM(F23:K23)</f>
        <v>3930816.361104724</v>
      </c>
      <c r="F25" s="40"/>
      <c r="G25" s="40"/>
      <c r="H25" s="40"/>
      <c r="I25" s="40"/>
      <c r="J25" s="40"/>
      <c r="K25" s="108"/>
    </row>
    <row r="26" spans="1:16" ht="15.75" thickTop="1" x14ac:dyDescent="0.25">
      <c r="E26" s="4"/>
      <c r="F26" s="4"/>
      <c r="G26" s="4"/>
      <c r="H26" s="4"/>
      <c r="I26" s="4"/>
      <c r="J26" s="4"/>
    </row>
    <row r="27" spans="1:16" ht="87.95" customHeight="1" x14ac:dyDescent="0.25">
      <c r="A27" s="167" t="s">
        <v>58</v>
      </c>
      <c r="B27" s="167"/>
      <c r="C27" s="167"/>
      <c r="D27" s="167"/>
      <c r="E27" s="167"/>
      <c r="F27" s="167"/>
      <c r="G27" s="167"/>
      <c r="H27" s="167"/>
      <c r="I27" s="167"/>
      <c r="J27" s="167"/>
      <c r="K27" s="33"/>
      <c r="L27" s="33"/>
      <c r="O27" s="4"/>
      <c r="P27" s="4"/>
    </row>
    <row r="28" spans="1:16" x14ac:dyDescent="0.25">
      <c r="A28" s="33" t="s">
        <v>54</v>
      </c>
      <c r="B28" s="33"/>
      <c r="C28" s="33"/>
      <c r="D28" s="33"/>
      <c r="E28" s="33"/>
      <c r="F28" s="33"/>
      <c r="G28" s="33"/>
      <c r="H28" s="33"/>
      <c r="I28" s="33"/>
      <c r="J28" s="33"/>
    </row>
    <row r="29" spans="1:16" ht="35.1" customHeight="1" x14ac:dyDescent="0.25">
      <c r="A29" s="33" t="s">
        <v>53</v>
      </c>
      <c r="B29" s="33"/>
      <c r="C29" s="33"/>
      <c r="D29" s="33"/>
      <c r="E29" s="33"/>
      <c r="F29" s="33"/>
      <c r="G29" s="33"/>
      <c r="H29" s="33"/>
      <c r="I29" s="33"/>
      <c r="J29" s="33"/>
      <c r="K29" s="33"/>
      <c r="L29" s="33"/>
    </row>
    <row r="30" spans="1:16" ht="15" customHeight="1" x14ac:dyDescent="0.25">
      <c r="A30" s="33"/>
      <c r="B30" s="33"/>
      <c r="C30" s="33"/>
      <c r="D30" s="33"/>
      <c r="E30" s="33"/>
      <c r="F30" s="33"/>
      <c r="G30" s="33"/>
      <c r="H30" s="33"/>
      <c r="I30" s="33"/>
      <c r="J30" s="33"/>
      <c r="K30" s="33"/>
      <c r="L30" s="33"/>
    </row>
    <row r="31" spans="1:16" ht="15" customHeight="1" x14ac:dyDescent="0.25">
      <c r="A31" s="162" t="s">
        <v>38</v>
      </c>
      <c r="B31" s="162"/>
      <c r="C31" s="162"/>
      <c r="D31" s="162"/>
      <c r="E31" s="162"/>
      <c r="F31" s="162"/>
      <c r="G31" s="162"/>
      <c r="H31" s="162"/>
      <c r="I31" s="162"/>
      <c r="J31" s="162"/>
    </row>
    <row r="32" spans="1:16" ht="50.25" customHeight="1" x14ac:dyDescent="0.25">
      <c r="A32" s="4"/>
      <c r="B32" s="4"/>
      <c r="C32" s="161" t="s">
        <v>36</v>
      </c>
      <c r="D32" s="161"/>
      <c r="E32" s="161"/>
      <c r="F32" s="161"/>
      <c r="G32" s="161"/>
      <c r="H32" s="161"/>
      <c r="I32" s="161"/>
      <c r="J32" s="161"/>
    </row>
    <row r="33" spans="3:10" ht="51" customHeight="1" x14ac:dyDescent="0.25">
      <c r="C33" s="161" t="s">
        <v>37</v>
      </c>
      <c r="D33" s="161"/>
      <c r="E33" s="161"/>
      <c r="F33" s="161"/>
      <c r="G33" s="161"/>
      <c r="H33" s="161"/>
      <c r="I33" s="161"/>
      <c r="J33" s="161"/>
    </row>
    <row r="34" spans="3:10" x14ac:dyDescent="0.25">
      <c r="F34" s="12"/>
      <c r="G34" s="13"/>
      <c r="H34" s="12"/>
    </row>
  </sheetData>
  <mergeCells count="7">
    <mergeCell ref="C32:J32"/>
    <mergeCell ref="C33:J33"/>
    <mergeCell ref="A31:J31"/>
    <mergeCell ref="F4:J4"/>
    <mergeCell ref="F6:G6"/>
    <mergeCell ref="I6:J6"/>
    <mergeCell ref="A27:J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3"/>
  <sheetViews>
    <sheetView zoomScale="85" zoomScaleNormal="85" workbookViewId="0"/>
  </sheetViews>
  <sheetFormatPr defaultRowHeight="15" x14ac:dyDescent="0.25"/>
  <cols>
    <col min="1" max="1" width="3.7109375" customWidth="1"/>
    <col min="2" max="2" width="3.5703125" customWidth="1"/>
    <col min="3" max="3" width="3.42578125" customWidth="1"/>
    <col min="4" max="4" width="31" customWidth="1"/>
    <col min="5" max="5" width="18.7109375" customWidth="1"/>
    <col min="6" max="8" width="12.7109375" customWidth="1"/>
    <col min="9" max="9" width="16.42578125" customWidth="1"/>
    <col min="10" max="10" width="16.5703125" customWidth="1"/>
    <col min="11" max="11" width="17.85546875" customWidth="1"/>
  </cols>
  <sheetData>
    <row r="1" spans="1:13" x14ac:dyDescent="0.25">
      <c r="A1" s="1" t="s">
        <v>42</v>
      </c>
      <c r="B1" s="1"/>
      <c r="C1" s="1"/>
      <c r="D1" s="1"/>
      <c r="E1" s="1"/>
      <c r="F1" s="1"/>
      <c r="G1" s="1"/>
      <c r="H1" s="1"/>
      <c r="I1" s="1"/>
      <c r="J1" s="1"/>
      <c r="K1" s="1"/>
    </row>
    <row r="2" spans="1:13" x14ac:dyDescent="0.25">
      <c r="A2" s="32"/>
      <c r="B2" s="1"/>
      <c r="C2" s="1"/>
      <c r="D2" s="1"/>
      <c r="E2" s="1" t="s">
        <v>34</v>
      </c>
      <c r="F2" s="1"/>
      <c r="G2" s="1"/>
      <c r="H2" s="1"/>
      <c r="I2" s="1"/>
      <c r="J2" s="1"/>
      <c r="K2" s="1"/>
    </row>
    <row r="3" spans="1:13" x14ac:dyDescent="0.25">
      <c r="A3" s="32"/>
      <c r="B3" s="1"/>
      <c r="C3" s="1"/>
      <c r="D3" s="1"/>
      <c r="E3" s="1"/>
      <c r="F3" s="1"/>
      <c r="G3" s="1"/>
      <c r="H3" s="1"/>
      <c r="I3" s="1"/>
      <c r="J3" s="1"/>
      <c r="K3" s="1"/>
    </row>
    <row r="4" spans="1:13" x14ac:dyDescent="0.25">
      <c r="A4" s="19"/>
      <c r="B4" s="34"/>
      <c r="C4" s="34"/>
      <c r="D4" s="34"/>
      <c r="E4" s="116" t="s">
        <v>27</v>
      </c>
      <c r="F4" s="164" t="s">
        <v>26</v>
      </c>
      <c r="G4" s="165"/>
      <c r="H4" s="165"/>
      <c r="I4" s="165"/>
      <c r="J4" s="166"/>
      <c r="K4" s="117" t="s">
        <v>25</v>
      </c>
      <c r="L4" s="4"/>
      <c r="M4" s="4"/>
    </row>
    <row r="5" spans="1:13" x14ac:dyDescent="0.25">
      <c r="A5" s="34"/>
      <c r="B5" s="34"/>
      <c r="C5" s="34"/>
      <c r="D5" s="34"/>
      <c r="E5" s="118"/>
      <c r="F5" s="164" t="s">
        <v>22</v>
      </c>
      <c r="G5" s="166"/>
      <c r="H5" s="117" t="s">
        <v>16</v>
      </c>
      <c r="I5" s="164" t="s">
        <v>23</v>
      </c>
      <c r="J5" s="166"/>
      <c r="K5" s="119"/>
    </row>
    <row r="6" spans="1:13" ht="45" x14ac:dyDescent="0.25">
      <c r="A6" s="127"/>
      <c r="B6" s="34"/>
      <c r="C6" s="34"/>
      <c r="D6" s="34"/>
      <c r="E6" s="124"/>
      <c r="F6" s="121" t="s">
        <v>43</v>
      </c>
      <c r="G6" s="122" t="s">
        <v>44</v>
      </c>
      <c r="H6" s="121" t="s">
        <v>16</v>
      </c>
      <c r="I6" s="123" t="s">
        <v>24</v>
      </c>
      <c r="J6" s="128" t="s">
        <v>0</v>
      </c>
      <c r="K6" s="129" t="s">
        <v>15</v>
      </c>
    </row>
    <row r="7" spans="1:13" ht="15.75" x14ac:dyDescent="0.25">
      <c r="A7" s="127" t="s">
        <v>46</v>
      </c>
      <c r="B7" s="36"/>
      <c r="C7" s="33"/>
      <c r="E7" s="21"/>
      <c r="F7" s="7"/>
      <c r="G7" s="7"/>
      <c r="H7" s="102"/>
      <c r="I7" s="102"/>
      <c r="J7" s="7"/>
      <c r="K7" s="27"/>
    </row>
    <row r="8" spans="1:13" x14ac:dyDescent="0.25">
      <c r="A8" s="1" t="s">
        <v>1</v>
      </c>
      <c r="B8" s="33"/>
      <c r="C8" s="33"/>
      <c r="E8" s="21">
        <v>166771</v>
      </c>
      <c r="F8" s="12"/>
      <c r="G8" s="12"/>
      <c r="H8" s="154"/>
      <c r="I8" s="154"/>
      <c r="J8" s="12"/>
      <c r="K8" s="154"/>
      <c r="L8" s="28"/>
    </row>
    <row r="9" spans="1:13" x14ac:dyDescent="0.25">
      <c r="A9" s="1"/>
      <c r="B9" s="33" t="s">
        <v>47</v>
      </c>
      <c r="C9" s="33"/>
      <c r="E9" s="21"/>
      <c r="F9" s="25">
        <v>146907.56400000001</v>
      </c>
      <c r="G9" s="25">
        <v>19345.435999999998</v>
      </c>
      <c r="H9" s="97">
        <v>517.99999999999989</v>
      </c>
      <c r="I9" s="97">
        <v>499</v>
      </c>
      <c r="J9" s="25">
        <v>19</v>
      </c>
      <c r="K9" s="29">
        <v>48363.59</v>
      </c>
    </row>
    <row r="10" spans="1:13" x14ac:dyDescent="0.25">
      <c r="A10" s="1"/>
      <c r="B10" s="33"/>
      <c r="C10" s="33"/>
      <c r="E10" s="17"/>
      <c r="F10" s="11"/>
      <c r="G10" s="11"/>
      <c r="H10" s="103"/>
      <c r="I10" s="98"/>
      <c r="J10" s="11"/>
      <c r="K10" s="30"/>
    </row>
    <row r="11" spans="1:13" x14ac:dyDescent="0.25">
      <c r="A11" s="1" t="s">
        <v>48</v>
      </c>
      <c r="B11" s="33"/>
      <c r="C11" s="33"/>
      <c r="E11" s="17"/>
      <c r="F11" s="5"/>
      <c r="G11" s="19"/>
      <c r="H11" s="73"/>
      <c r="I11" s="73"/>
      <c r="J11" s="5"/>
      <c r="K11" s="31"/>
    </row>
    <row r="12" spans="1:13" x14ac:dyDescent="0.25">
      <c r="A12" s="1"/>
      <c r="B12" s="33" t="s">
        <v>49</v>
      </c>
      <c r="C12" s="33"/>
      <c r="E12" s="17"/>
      <c r="F12" s="8"/>
      <c r="G12" s="8">
        <f>G$9*'per case assumptions'!G18*'per case assumptions'!G19</f>
        <v>3682199.7955119144</v>
      </c>
      <c r="H12" s="99">
        <f>H$9*'per case assumptions'!H18*'per case assumptions'!H19</f>
        <v>49297.919521564974</v>
      </c>
      <c r="I12" s="99">
        <f>I$9*'per case assumptions'!I18*'per case assumptions'!I19</f>
        <v>67842.420963212702</v>
      </c>
      <c r="J12" s="8"/>
      <c r="K12" s="26"/>
    </row>
    <row r="13" spans="1:13" x14ac:dyDescent="0.25">
      <c r="A13" s="1"/>
      <c r="B13" s="33" t="s">
        <v>17</v>
      </c>
      <c r="C13" s="33"/>
      <c r="E13" s="17"/>
      <c r="F13" s="8"/>
      <c r="G13" s="8">
        <f>G$9*'per case assumptions'!G21*'per case assumptions'!G22</f>
        <v>1108366.5222975852</v>
      </c>
      <c r="H13" s="99">
        <f>H$9*'per case assumptions'!H21*'per case assumptions'!H22</f>
        <v>89034.001386706746</v>
      </c>
      <c r="I13" s="99">
        <f>I$9*'per case assumptions'!I21*'per case assumptions'!I22</f>
        <v>0</v>
      </c>
      <c r="J13" s="8"/>
      <c r="K13" s="26"/>
    </row>
    <row r="14" spans="1:13" x14ac:dyDescent="0.25">
      <c r="A14" s="1"/>
      <c r="B14" s="33" t="s">
        <v>2</v>
      </c>
      <c r="C14" s="33"/>
      <c r="E14" s="17"/>
      <c r="F14" s="8"/>
      <c r="G14" s="8">
        <f>G$9*'per case assumptions'!G24*'per case assumptions'!G25</f>
        <v>3823590.4884988866</v>
      </c>
      <c r="H14" s="99">
        <f>H$9*'per case assumptions'!H24*'per case assumptions'!H25</f>
        <v>68254.509678404182</v>
      </c>
      <c r="I14" s="99">
        <f>I$9*'per case assumptions'!I24*'per case assumptions'!I25</f>
        <v>0</v>
      </c>
      <c r="J14" s="8"/>
      <c r="K14" s="26"/>
    </row>
    <row r="15" spans="1:13" x14ac:dyDescent="0.25">
      <c r="A15" s="1"/>
      <c r="B15" s="33" t="s">
        <v>3</v>
      </c>
      <c r="C15" s="36"/>
      <c r="D15" s="4"/>
      <c r="E15" s="17"/>
      <c r="F15" s="71"/>
      <c r="G15" s="20">
        <f>G$9*'per case assumptions'!G27*'per case assumptions'!G28</f>
        <v>0</v>
      </c>
      <c r="H15" s="71">
        <f>H$9*'per case assumptions'!H27*'per case assumptions'!H28</f>
        <v>11636156.461831238</v>
      </c>
      <c r="I15" s="71">
        <f>I$9*'per case assumptions'!I27*'per case assumptions'!I28</f>
        <v>0</v>
      </c>
      <c r="J15" s="8"/>
      <c r="K15" s="26"/>
      <c r="L15" s="10"/>
    </row>
    <row r="16" spans="1:13" x14ac:dyDescent="0.25">
      <c r="A16" s="1"/>
      <c r="B16" s="1" t="s">
        <v>18</v>
      </c>
      <c r="C16" s="33"/>
      <c r="E16" s="17"/>
      <c r="F16" s="8">
        <f>SUM(F12:F15)</f>
        <v>0</v>
      </c>
      <c r="G16" s="8">
        <f>SUM(G12:G15)</f>
        <v>8614156.8063083868</v>
      </c>
      <c r="H16" s="99">
        <f>SUM(H12:H15)</f>
        <v>11842742.892417913</v>
      </c>
      <c r="I16" s="99">
        <f>SUM(I12:I15)</f>
        <v>67842.420963212702</v>
      </c>
      <c r="J16" s="8"/>
      <c r="K16" s="26"/>
    </row>
    <row r="17" spans="1:16" x14ac:dyDescent="0.25">
      <c r="A17" s="1"/>
      <c r="B17" s="33"/>
      <c r="C17" s="33"/>
      <c r="E17" s="17"/>
      <c r="F17" s="8"/>
      <c r="G17" s="8"/>
      <c r="H17" s="99"/>
      <c r="I17" s="99"/>
      <c r="J17" s="8"/>
      <c r="K17" s="31"/>
    </row>
    <row r="18" spans="1:16" x14ac:dyDescent="0.25">
      <c r="A18" s="1" t="s">
        <v>4</v>
      </c>
      <c r="B18" s="33"/>
      <c r="C18" s="33"/>
      <c r="E18" s="17"/>
      <c r="F18" s="5"/>
      <c r="G18" s="5"/>
      <c r="H18" s="73"/>
      <c r="I18" s="73"/>
      <c r="J18" s="8">
        <f>J9*'per case assumptions'!J41</f>
        <v>164489783.63614967</v>
      </c>
      <c r="K18" s="31"/>
    </row>
    <row r="19" spans="1:16" x14ac:dyDescent="0.25">
      <c r="A19" s="1"/>
      <c r="B19" s="33"/>
      <c r="C19" s="36"/>
      <c r="D19" s="4"/>
      <c r="E19" s="17"/>
      <c r="F19" s="8"/>
      <c r="G19" s="8"/>
      <c r="H19" s="99"/>
      <c r="I19" s="99"/>
      <c r="J19" s="8"/>
      <c r="K19" s="31"/>
    </row>
    <row r="20" spans="1:16" x14ac:dyDescent="0.25">
      <c r="A20" s="1" t="s">
        <v>50</v>
      </c>
      <c r="B20" s="33"/>
      <c r="C20" s="33"/>
      <c r="E20" s="17"/>
      <c r="F20" s="8">
        <f>F9*'per case assumptions'!F33*'per case assumptions'!F34*'per case assumptions'!F35</f>
        <v>16608601.756751208</v>
      </c>
      <c r="G20" s="8">
        <f>G9*'per case assumptions'!G33*'per case assumptions'!G34*'per case assumptions'!G35</f>
        <v>4546873.4951725332</v>
      </c>
      <c r="H20" s="99">
        <f>H9*'per case assumptions'!H33*'per case assumptions'!H34*'per case assumptions'!H35</f>
        <v>267290.1725384536</v>
      </c>
      <c r="I20" s="99">
        <f>I9*'per case assumptions'!I33*'per case assumptions'!I34*'per case assumptions'!I35</f>
        <v>171657.39523383317</v>
      </c>
      <c r="J20" s="8"/>
      <c r="K20" s="26">
        <f>K9*'per case assumptions'!K33*'per case assumptions'!K34*'per case assumptions'!K35</f>
        <v>5483922.4958274681</v>
      </c>
    </row>
    <row r="21" spans="1:16" x14ac:dyDescent="0.25">
      <c r="A21" s="1"/>
      <c r="B21" s="33"/>
      <c r="C21" s="33"/>
      <c r="E21" s="17"/>
      <c r="F21" s="9"/>
      <c r="G21" s="9"/>
      <c r="H21" s="100"/>
      <c r="I21" s="107"/>
      <c r="J21" s="105"/>
      <c r="K21" s="31"/>
      <c r="L21" s="10"/>
    </row>
    <row r="22" spans="1:16" x14ac:dyDescent="0.25">
      <c r="A22" s="34" t="s">
        <v>28</v>
      </c>
      <c r="B22" s="33"/>
      <c r="C22" s="33"/>
      <c r="E22" s="73"/>
      <c r="F22" s="72">
        <f>F20+F16</f>
        <v>16608601.756751208</v>
      </c>
      <c r="G22" s="23">
        <f t="shared" ref="G22:K22" si="0">G20+G16</f>
        <v>13161030.301480919</v>
      </c>
      <c r="H22" s="72">
        <f t="shared" si="0"/>
        <v>12110033.064956367</v>
      </c>
      <c r="I22" s="99">
        <f t="shared" si="0"/>
        <v>239499.81619704588</v>
      </c>
      <c r="J22" s="106">
        <f>J18</f>
        <v>164489783.63614967</v>
      </c>
      <c r="K22" s="74">
        <f t="shared" si="0"/>
        <v>5483922.4958274681</v>
      </c>
      <c r="L22" s="28"/>
    </row>
    <row r="23" spans="1:16" x14ac:dyDescent="0.25">
      <c r="A23" s="1"/>
      <c r="B23" s="33"/>
      <c r="C23" s="33"/>
      <c r="E23" s="17"/>
      <c r="F23" s="8"/>
      <c r="G23" s="8"/>
      <c r="H23" s="8"/>
      <c r="I23" s="8"/>
      <c r="J23" s="8"/>
      <c r="K23" s="104"/>
    </row>
    <row r="24" spans="1:16" x14ac:dyDescent="0.25">
      <c r="A24" s="18" t="s">
        <v>51</v>
      </c>
      <c r="B24" s="33"/>
      <c r="C24" s="33"/>
      <c r="E24" s="22">
        <f>SUM(F22:K22)</f>
        <v>212092871.07136267</v>
      </c>
      <c r="F24" s="20"/>
      <c r="G24" s="20"/>
      <c r="H24" s="20"/>
      <c r="I24" s="20"/>
      <c r="J24" s="20"/>
      <c r="K24" s="105"/>
    </row>
    <row r="25" spans="1:16" x14ac:dyDescent="0.25">
      <c r="E25" s="4"/>
      <c r="F25" s="4"/>
      <c r="G25" s="4"/>
      <c r="H25" s="4"/>
      <c r="I25" s="4"/>
      <c r="J25" s="4"/>
    </row>
    <row r="26" spans="1:16" ht="87.95" customHeight="1" x14ac:dyDescent="0.25">
      <c r="A26" s="167" t="s">
        <v>58</v>
      </c>
      <c r="B26" s="167"/>
      <c r="C26" s="167"/>
      <c r="D26" s="167"/>
      <c r="E26" s="167"/>
      <c r="F26" s="167"/>
      <c r="G26" s="167"/>
      <c r="H26" s="167"/>
      <c r="I26" s="167"/>
      <c r="J26" s="167"/>
      <c r="K26" s="33"/>
      <c r="L26" s="33"/>
      <c r="O26" s="4"/>
      <c r="P26" s="4"/>
    </row>
    <row r="27" spans="1:16" x14ac:dyDescent="0.25">
      <c r="A27" s="33" t="s">
        <v>55</v>
      </c>
      <c r="B27" s="33"/>
      <c r="C27" s="33"/>
      <c r="D27" s="33"/>
      <c r="E27" s="33"/>
      <c r="F27" s="33"/>
      <c r="G27" s="33"/>
      <c r="H27" s="33"/>
      <c r="I27" s="33"/>
      <c r="J27" s="33"/>
    </row>
    <row r="28" spans="1:16" ht="35.1" customHeight="1" x14ac:dyDescent="0.25">
      <c r="A28" s="33" t="s">
        <v>53</v>
      </c>
      <c r="B28" s="33"/>
      <c r="C28" s="33"/>
      <c r="D28" s="33"/>
      <c r="E28" s="33"/>
      <c r="F28" s="33"/>
      <c r="G28" s="33"/>
      <c r="H28" s="33"/>
      <c r="I28" s="33"/>
      <c r="J28" s="33"/>
      <c r="K28" s="33"/>
      <c r="L28" s="33"/>
    </row>
    <row r="29" spans="1:16" x14ac:dyDescent="0.25">
      <c r="A29" s="33"/>
      <c r="B29" s="33"/>
      <c r="C29" s="33"/>
      <c r="D29" s="33"/>
      <c r="E29" s="33"/>
      <c r="F29" s="33"/>
      <c r="G29" s="33"/>
      <c r="H29" s="33"/>
      <c r="I29" s="33"/>
      <c r="J29" s="33"/>
    </row>
    <row r="30" spans="1:16" ht="15" customHeight="1" x14ac:dyDescent="0.25">
      <c r="A30" s="162" t="s">
        <v>38</v>
      </c>
      <c r="B30" s="162"/>
      <c r="C30" s="162"/>
      <c r="D30" s="162"/>
      <c r="E30" s="162"/>
      <c r="F30" s="162"/>
      <c r="G30" s="162"/>
      <c r="H30" s="162"/>
      <c r="I30" s="162"/>
      <c r="J30" s="162"/>
    </row>
    <row r="31" spans="1:16" ht="44.25" customHeight="1" x14ac:dyDescent="0.25">
      <c r="A31" s="4"/>
      <c r="B31" s="4"/>
      <c r="C31" s="161" t="s">
        <v>36</v>
      </c>
      <c r="D31" s="161"/>
      <c r="E31" s="161"/>
      <c r="F31" s="161"/>
      <c r="G31" s="161"/>
      <c r="H31" s="161"/>
      <c r="I31" s="161"/>
      <c r="J31" s="161"/>
    </row>
    <row r="32" spans="1:16" ht="45.75" customHeight="1" x14ac:dyDescent="0.25">
      <c r="C32" s="161" t="s">
        <v>37</v>
      </c>
      <c r="D32" s="161"/>
      <c r="E32" s="161"/>
      <c r="F32" s="161"/>
      <c r="G32" s="161"/>
      <c r="H32" s="161"/>
      <c r="I32" s="161"/>
      <c r="J32" s="161"/>
    </row>
    <row r="33" spans="6:8" x14ac:dyDescent="0.25">
      <c r="F33" s="12"/>
      <c r="G33" s="13"/>
      <c r="H33" s="12"/>
    </row>
  </sheetData>
  <mergeCells count="7">
    <mergeCell ref="C31:J31"/>
    <mergeCell ref="C32:J32"/>
    <mergeCell ref="A30:J30"/>
    <mergeCell ref="F4:J4"/>
    <mergeCell ref="I5:J5"/>
    <mergeCell ref="F5:G5"/>
    <mergeCell ref="A26:J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49"/>
  <sheetViews>
    <sheetView workbookViewId="0"/>
  </sheetViews>
  <sheetFormatPr defaultRowHeight="15" x14ac:dyDescent="0.25"/>
  <cols>
    <col min="1" max="1" width="3.85546875" style="33" customWidth="1"/>
    <col min="2" max="2" width="4.5703125" style="33" customWidth="1"/>
    <col min="3" max="3" width="3.7109375" style="33" customWidth="1"/>
    <col min="4" max="4" width="30.28515625" style="33" customWidth="1"/>
    <col min="5" max="5" width="10.85546875" style="33" customWidth="1"/>
    <col min="6" max="6" width="12.42578125" style="33" customWidth="1"/>
    <col min="7" max="7" width="10.28515625" style="33" customWidth="1"/>
    <col min="8" max="8" width="11.85546875" style="33" customWidth="1"/>
    <col min="9" max="9" width="14.7109375" style="33" customWidth="1"/>
    <col min="10" max="10" width="16.42578125" style="33" customWidth="1"/>
    <col min="11" max="11" width="15.85546875" style="33" customWidth="1"/>
    <col min="12" max="12" width="12.28515625" customWidth="1"/>
    <col min="13" max="13" width="13.140625" customWidth="1"/>
    <col min="14" max="14" width="14.28515625" customWidth="1"/>
    <col min="15" max="15" width="12.7109375" customWidth="1"/>
    <col min="16" max="21" width="17.7109375" customWidth="1"/>
  </cols>
  <sheetData>
    <row r="1" spans="1:23" x14ac:dyDescent="0.25">
      <c r="A1" s="1" t="s">
        <v>42</v>
      </c>
      <c r="B1" s="1"/>
      <c r="C1" s="1"/>
      <c r="D1" s="18"/>
      <c r="E1" s="18"/>
      <c r="F1" s="1"/>
      <c r="G1" s="1"/>
      <c r="H1" s="1"/>
      <c r="I1" s="1"/>
      <c r="J1" s="1"/>
      <c r="K1" s="1"/>
    </row>
    <row r="2" spans="1:23" x14ac:dyDescent="0.25">
      <c r="A2" s="32"/>
      <c r="B2" s="1"/>
      <c r="C2" s="1"/>
      <c r="D2" s="18"/>
      <c r="E2" s="1" t="s">
        <v>57</v>
      </c>
      <c r="F2" s="1"/>
      <c r="G2" s="1"/>
      <c r="H2" s="1"/>
      <c r="I2" s="1"/>
      <c r="J2" s="1"/>
      <c r="K2" s="1"/>
    </row>
    <row r="3" spans="1:23" x14ac:dyDescent="0.25">
      <c r="A3" s="115"/>
      <c r="B3" s="18"/>
      <c r="C3" s="19"/>
      <c r="D3" s="19"/>
      <c r="E3" s="18"/>
      <c r="F3" s="19"/>
      <c r="G3" s="19"/>
      <c r="H3" s="19"/>
      <c r="I3" s="19"/>
      <c r="J3" s="19"/>
      <c r="K3" s="19"/>
      <c r="L3" s="4"/>
    </row>
    <row r="4" spans="1:23" ht="25.5" customHeight="1" x14ac:dyDescent="0.25">
      <c r="A4" s="115"/>
      <c r="B4" s="18"/>
      <c r="C4" s="19"/>
      <c r="D4" s="19"/>
      <c r="E4" s="116" t="s">
        <v>27</v>
      </c>
      <c r="F4" s="164" t="s">
        <v>26</v>
      </c>
      <c r="G4" s="165"/>
      <c r="H4" s="165"/>
      <c r="I4" s="165"/>
      <c r="J4" s="166"/>
      <c r="K4" s="117" t="s">
        <v>25</v>
      </c>
      <c r="L4" s="4"/>
      <c r="M4" s="2"/>
      <c r="N4" s="2"/>
      <c r="O4" s="3"/>
      <c r="P4" s="3"/>
      <c r="Q4" s="3"/>
      <c r="R4" s="3"/>
      <c r="S4" s="3"/>
      <c r="T4" s="3"/>
      <c r="U4" s="3"/>
    </row>
    <row r="5" spans="1:23" x14ac:dyDescent="0.25">
      <c r="A5" s="34"/>
      <c r="B5" s="34"/>
      <c r="C5" s="34"/>
      <c r="D5" s="34"/>
      <c r="E5" s="118"/>
      <c r="F5" s="164" t="s">
        <v>22</v>
      </c>
      <c r="G5" s="166"/>
      <c r="H5" s="117" t="s">
        <v>16</v>
      </c>
      <c r="I5" s="164" t="s">
        <v>23</v>
      </c>
      <c r="J5" s="166"/>
      <c r="K5" s="119"/>
    </row>
    <row r="6" spans="1:23" ht="41.25" customHeight="1" x14ac:dyDescent="0.25">
      <c r="A6" s="115"/>
      <c r="B6" s="1"/>
      <c r="C6" s="34"/>
      <c r="D6" s="34"/>
      <c r="E6" s="120"/>
      <c r="F6" s="121" t="s">
        <v>43</v>
      </c>
      <c r="G6" s="122" t="s">
        <v>44</v>
      </c>
      <c r="H6" s="121" t="s">
        <v>16</v>
      </c>
      <c r="I6" s="123" t="s">
        <v>24</v>
      </c>
      <c r="J6" s="122" t="s">
        <v>0</v>
      </c>
      <c r="K6" s="124"/>
      <c r="L6" s="73"/>
      <c r="M6" s="6"/>
      <c r="N6" s="6"/>
      <c r="O6" s="6"/>
      <c r="P6" s="6"/>
      <c r="Q6" s="6"/>
      <c r="R6" s="6"/>
      <c r="S6" s="6"/>
      <c r="T6" s="6"/>
      <c r="U6" s="6"/>
      <c r="V6" s="6"/>
      <c r="W6" s="6"/>
    </row>
    <row r="7" spans="1:23" x14ac:dyDescent="0.25">
      <c r="A7" s="1" t="s">
        <v>56</v>
      </c>
      <c r="C7" s="36"/>
      <c r="D7" s="36"/>
      <c r="E7" s="42"/>
      <c r="F7" s="66"/>
      <c r="G7" s="41"/>
      <c r="H7" s="66"/>
      <c r="I7" s="41"/>
      <c r="J7" s="41"/>
      <c r="K7" s="66"/>
      <c r="L7" s="73"/>
      <c r="M7" s="6"/>
      <c r="N7" s="6"/>
      <c r="O7" s="6"/>
      <c r="P7" s="6"/>
      <c r="Q7" s="6"/>
      <c r="R7" s="6"/>
      <c r="S7" s="6"/>
      <c r="T7" s="6"/>
      <c r="U7" s="6"/>
      <c r="V7" s="6"/>
      <c r="W7" s="6"/>
    </row>
    <row r="8" spans="1:23" x14ac:dyDescent="0.25">
      <c r="A8" s="1" t="s">
        <v>1</v>
      </c>
      <c r="C8" s="36"/>
      <c r="D8" s="36"/>
      <c r="E8" s="42"/>
      <c r="F8" s="66"/>
      <c r="G8" s="41"/>
      <c r="H8" s="66"/>
      <c r="I8" s="41"/>
      <c r="J8" s="41"/>
      <c r="K8" s="42"/>
      <c r="L8" s="4"/>
    </row>
    <row r="9" spans="1:23" x14ac:dyDescent="0.25">
      <c r="A9" s="1"/>
      <c r="C9" s="36" t="s">
        <v>5</v>
      </c>
      <c r="D9" s="36"/>
      <c r="E9" s="146">
        <v>12060</v>
      </c>
      <c r="F9" s="89">
        <v>10603.04</v>
      </c>
      <c r="G9" s="56">
        <v>1398.96</v>
      </c>
      <c r="H9" s="89">
        <v>58</v>
      </c>
      <c r="I9" s="56">
        <v>58</v>
      </c>
      <c r="J9" s="56">
        <v>0</v>
      </c>
      <c r="K9" s="146">
        <v>3497.4</v>
      </c>
      <c r="M9" s="16"/>
      <c r="N9" s="16"/>
      <c r="O9" s="16"/>
    </row>
    <row r="10" spans="1:23" x14ac:dyDescent="0.25">
      <c r="A10" s="1"/>
      <c r="C10" s="36" t="s">
        <v>6</v>
      </c>
      <c r="D10" s="36"/>
      <c r="E10" s="146">
        <v>57616</v>
      </c>
      <c r="F10" s="89">
        <v>50722.544000000002</v>
      </c>
      <c r="G10" s="56">
        <v>6683.4560000000001</v>
      </c>
      <c r="H10" s="89">
        <v>210</v>
      </c>
      <c r="I10" s="56">
        <v>206</v>
      </c>
      <c r="J10" s="56">
        <v>4.0000000000000009</v>
      </c>
      <c r="K10" s="146">
        <v>16708.64</v>
      </c>
      <c r="M10" s="16"/>
      <c r="N10" s="16"/>
      <c r="O10" s="16"/>
    </row>
    <row r="11" spans="1:23" x14ac:dyDescent="0.25">
      <c r="A11" s="1"/>
      <c r="C11" s="36" t="s">
        <v>7</v>
      </c>
      <c r="D11" s="36"/>
      <c r="E11" s="146">
        <v>166771</v>
      </c>
      <c r="F11" s="89">
        <v>146907.56400000001</v>
      </c>
      <c r="G11" s="56">
        <v>19345.435999999998</v>
      </c>
      <c r="H11" s="89">
        <v>517.99999999999989</v>
      </c>
      <c r="I11" s="56">
        <v>499</v>
      </c>
      <c r="J11" s="56">
        <v>19</v>
      </c>
      <c r="K11" s="146">
        <v>48363.59</v>
      </c>
      <c r="M11" s="16"/>
      <c r="N11" s="16"/>
      <c r="O11" s="16"/>
    </row>
    <row r="12" spans="1:23" x14ac:dyDescent="0.25">
      <c r="A12" s="125"/>
      <c r="B12" s="67"/>
      <c r="C12" s="52"/>
      <c r="D12" s="90"/>
      <c r="E12" s="80"/>
      <c r="F12" s="81"/>
      <c r="G12" s="82"/>
      <c r="H12" s="81"/>
      <c r="I12" s="82"/>
      <c r="J12" s="82"/>
      <c r="K12" s="83"/>
      <c r="M12" s="16"/>
      <c r="N12" s="16"/>
      <c r="O12" s="16"/>
    </row>
    <row r="13" spans="1:23" x14ac:dyDescent="0.25">
      <c r="A13" s="1"/>
      <c r="C13" s="36"/>
      <c r="D13" s="36"/>
      <c r="E13" s="57"/>
      <c r="F13" s="78"/>
      <c r="G13" s="79"/>
      <c r="H13" s="78"/>
      <c r="I13" s="79"/>
      <c r="J13" s="79"/>
      <c r="K13" s="57"/>
    </row>
    <row r="14" spans="1:23" x14ac:dyDescent="0.25">
      <c r="A14" s="1" t="s">
        <v>21</v>
      </c>
      <c r="C14" s="36"/>
      <c r="D14" s="36"/>
      <c r="E14" s="42"/>
      <c r="F14" s="66"/>
      <c r="G14" s="41"/>
      <c r="H14" s="66"/>
      <c r="I14" s="41"/>
      <c r="J14" s="41"/>
      <c r="K14" s="42"/>
    </row>
    <row r="15" spans="1:23" x14ac:dyDescent="0.25">
      <c r="A15" s="1"/>
      <c r="C15" s="36"/>
      <c r="D15" s="36"/>
      <c r="E15" s="42"/>
      <c r="F15" s="66"/>
      <c r="G15" s="41"/>
      <c r="H15" s="66"/>
      <c r="I15" s="41"/>
      <c r="J15" s="41"/>
      <c r="K15" s="42"/>
    </row>
    <row r="16" spans="1:23" x14ac:dyDescent="0.25">
      <c r="A16" s="1" t="s">
        <v>48</v>
      </c>
      <c r="C16" s="36"/>
      <c r="D16" s="36"/>
      <c r="E16" s="42"/>
      <c r="F16" s="66"/>
      <c r="G16" s="41"/>
      <c r="H16" s="66"/>
      <c r="I16" s="41"/>
      <c r="J16" s="41"/>
      <c r="K16" s="42"/>
    </row>
    <row r="17" spans="1:15" x14ac:dyDescent="0.25">
      <c r="A17" s="1"/>
      <c r="B17" s="36" t="s">
        <v>49</v>
      </c>
      <c r="C17" s="36"/>
      <c r="D17" s="36"/>
      <c r="E17" s="42"/>
      <c r="F17" s="66"/>
      <c r="G17" s="41"/>
      <c r="H17" s="66"/>
      <c r="I17" s="41"/>
      <c r="J17" s="41"/>
      <c r="K17" s="42"/>
    </row>
    <row r="18" spans="1:15" x14ac:dyDescent="0.25">
      <c r="A18" s="1"/>
      <c r="B18" s="36"/>
      <c r="C18" s="36" t="s">
        <v>8</v>
      </c>
      <c r="D18" s="36"/>
      <c r="E18" s="75"/>
      <c r="F18" s="66">
        <v>0</v>
      </c>
      <c r="G18" s="41">
        <v>1.4</v>
      </c>
      <c r="H18" s="66">
        <v>0.7</v>
      </c>
      <c r="I18" s="41">
        <v>1</v>
      </c>
      <c r="J18" s="41"/>
      <c r="K18" s="42">
        <v>0</v>
      </c>
      <c r="M18" s="16"/>
      <c r="N18" s="16"/>
      <c r="O18" s="16"/>
    </row>
    <row r="19" spans="1:15" x14ac:dyDescent="0.25">
      <c r="A19" s="1"/>
      <c r="B19" s="36"/>
      <c r="C19" s="36" t="s">
        <v>9</v>
      </c>
      <c r="D19" s="36"/>
      <c r="E19" s="75"/>
      <c r="F19" s="88">
        <v>135.95675543730002</v>
      </c>
      <c r="G19" s="53">
        <v>135.95675543730002</v>
      </c>
      <c r="H19" s="88">
        <v>135.95675543730002</v>
      </c>
      <c r="I19" s="53">
        <v>135.95675543730002</v>
      </c>
      <c r="J19" s="53">
        <v>0</v>
      </c>
      <c r="K19" s="54">
        <v>135.95675543730002</v>
      </c>
      <c r="M19" s="16"/>
      <c r="N19" s="16"/>
      <c r="O19" s="16"/>
    </row>
    <row r="20" spans="1:15" x14ac:dyDescent="0.25">
      <c r="A20" s="1"/>
      <c r="B20" s="36" t="s">
        <v>17</v>
      </c>
      <c r="C20" s="36"/>
      <c r="D20" s="36"/>
      <c r="E20" s="42"/>
      <c r="F20" s="66"/>
      <c r="G20" s="41"/>
      <c r="H20" s="66"/>
      <c r="I20" s="41"/>
      <c r="J20" s="41"/>
      <c r="K20" s="42"/>
      <c r="M20" s="16"/>
      <c r="N20" s="16"/>
      <c r="O20" s="16"/>
    </row>
    <row r="21" spans="1:15" x14ac:dyDescent="0.25">
      <c r="A21" s="1"/>
      <c r="B21" s="36"/>
      <c r="C21" s="36" t="s">
        <v>8</v>
      </c>
      <c r="D21" s="36"/>
      <c r="E21" s="75"/>
      <c r="F21" s="66">
        <v>0</v>
      </c>
      <c r="G21" s="41">
        <v>0.1</v>
      </c>
      <c r="H21" s="66">
        <v>0.3</v>
      </c>
      <c r="I21" s="41">
        <v>0</v>
      </c>
      <c r="J21" s="41"/>
      <c r="K21" s="42">
        <v>0</v>
      </c>
      <c r="M21" s="16"/>
      <c r="N21" s="16"/>
      <c r="O21" s="16"/>
    </row>
    <row r="22" spans="1:15" x14ac:dyDescent="0.25">
      <c r="A22" s="1"/>
      <c r="B22" s="36"/>
      <c r="C22" s="36" t="s">
        <v>9</v>
      </c>
      <c r="D22" s="36"/>
      <c r="E22" s="75"/>
      <c r="F22" s="88">
        <v>572.93437185783</v>
      </c>
      <c r="G22" s="53">
        <v>572.93437185783</v>
      </c>
      <c r="H22" s="88">
        <v>572.93437185783</v>
      </c>
      <c r="I22" s="53">
        <v>572.93437185783</v>
      </c>
      <c r="J22" s="53"/>
      <c r="K22" s="54">
        <v>572.93437185783</v>
      </c>
      <c r="M22" s="16"/>
      <c r="N22" s="16"/>
      <c r="O22" s="16"/>
    </row>
    <row r="23" spans="1:15" x14ac:dyDescent="0.25">
      <c r="A23" s="1"/>
      <c r="B23" s="36" t="s">
        <v>2</v>
      </c>
      <c r="C23" s="36"/>
      <c r="D23" s="36"/>
      <c r="E23" s="42"/>
      <c r="F23" s="66"/>
      <c r="G23" s="41"/>
      <c r="H23" s="66"/>
      <c r="I23" s="41"/>
      <c r="J23" s="41"/>
      <c r="K23" s="42"/>
      <c r="M23" s="16"/>
      <c r="N23" s="16"/>
      <c r="O23" s="16"/>
    </row>
    <row r="24" spans="1:15" x14ac:dyDescent="0.25">
      <c r="A24" s="1"/>
      <c r="B24" s="36"/>
      <c r="C24" s="36" t="s">
        <v>8</v>
      </c>
      <c r="D24" s="36"/>
      <c r="E24" s="75"/>
      <c r="F24" s="66">
        <v>0</v>
      </c>
      <c r="G24" s="41">
        <v>0.3</v>
      </c>
      <c r="H24" s="66">
        <v>0.2</v>
      </c>
      <c r="I24" s="41">
        <v>0</v>
      </c>
      <c r="J24" s="41"/>
      <c r="K24" s="42">
        <v>0</v>
      </c>
      <c r="M24" s="16"/>
      <c r="N24" s="16"/>
      <c r="O24" s="16"/>
    </row>
    <row r="25" spans="1:15" x14ac:dyDescent="0.25">
      <c r="A25" s="1"/>
      <c r="B25" s="36"/>
      <c r="C25" s="36" t="s">
        <v>9</v>
      </c>
      <c r="D25" s="36"/>
      <c r="E25" s="75"/>
      <c r="F25" s="88">
        <v>658.82731349811002</v>
      </c>
      <c r="G25" s="53">
        <v>658.82731349811002</v>
      </c>
      <c r="H25" s="88">
        <v>658.82731349811002</v>
      </c>
      <c r="I25" s="53">
        <v>658.82731349811002</v>
      </c>
      <c r="J25" s="53">
        <v>0</v>
      </c>
      <c r="K25" s="54">
        <v>658.82731349811002</v>
      </c>
      <c r="M25" s="16"/>
      <c r="N25" s="16"/>
      <c r="O25" s="16"/>
    </row>
    <row r="26" spans="1:15" x14ac:dyDescent="0.25">
      <c r="A26" s="1"/>
      <c r="B26" s="36" t="s">
        <v>3</v>
      </c>
      <c r="C26" s="36"/>
      <c r="D26" s="36"/>
      <c r="E26" s="42"/>
      <c r="F26" s="66"/>
      <c r="G26" s="41"/>
      <c r="H26" s="66"/>
      <c r="I26" s="41"/>
      <c r="J26" s="41"/>
      <c r="K26" s="42"/>
      <c r="M26" s="16"/>
      <c r="N26" s="16"/>
      <c r="O26" s="16"/>
    </row>
    <row r="27" spans="1:15" x14ac:dyDescent="0.25">
      <c r="A27" s="1"/>
      <c r="B27" s="36"/>
      <c r="C27" s="36" t="s">
        <v>10</v>
      </c>
      <c r="D27" s="36"/>
      <c r="E27" s="75"/>
      <c r="F27" s="66">
        <v>0</v>
      </c>
      <c r="G27" s="41">
        <v>0</v>
      </c>
      <c r="H27" s="66">
        <v>1</v>
      </c>
      <c r="I27" s="41">
        <v>0</v>
      </c>
      <c r="J27" s="41">
        <v>0</v>
      </c>
      <c r="K27" s="42">
        <v>0</v>
      </c>
      <c r="M27" s="16"/>
      <c r="N27" s="16"/>
      <c r="O27" s="16"/>
    </row>
    <row r="28" spans="1:15" x14ac:dyDescent="0.25">
      <c r="A28" s="1"/>
      <c r="B28" s="36"/>
      <c r="C28" s="36" t="s">
        <v>11</v>
      </c>
      <c r="D28" s="36"/>
      <c r="E28" s="75"/>
      <c r="F28" s="89">
        <v>0</v>
      </c>
      <c r="G28" s="56">
        <v>0</v>
      </c>
      <c r="H28" s="89">
        <v>22463.622513187722</v>
      </c>
      <c r="I28" s="56">
        <v>0</v>
      </c>
      <c r="J28" s="56">
        <v>0</v>
      </c>
      <c r="K28" s="146">
        <v>0</v>
      </c>
      <c r="M28" s="16"/>
      <c r="N28" s="16"/>
      <c r="O28" s="16"/>
    </row>
    <row r="29" spans="1:15" x14ac:dyDescent="0.25">
      <c r="A29" s="1"/>
      <c r="C29" s="36"/>
      <c r="D29" s="36"/>
      <c r="E29" s="75"/>
      <c r="F29" s="66"/>
      <c r="G29" s="41"/>
      <c r="H29" s="66"/>
      <c r="I29" s="41"/>
      <c r="J29" s="41"/>
      <c r="K29" s="42"/>
      <c r="M29" s="16"/>
      <c r="N29" s="16"/>
      <c r="O29" s="16"/>
    </row>
    <row r="30" spans="1:15" x14ac:dyDescent="0.25">
      <c r="A30" s="1"/>
      <c r="B30" s="67"/>
      <c r="C30" s="52"/>
      <c r="D30" s="125" t="s">
        <v>19</v>
      </c>
      <c r="E30" s="76"/>
      <c r="F30" s="68">
        <f>F18*F19+F21*F22+F24*F25+F27*F28</f>
        <v>0</v>
      </c>
      <c r="G30" s="69">
        <f t="shared" ref="G30:J30" si="0">G18*G19+G21*G22+G24*G25+G27*G28</f>
        <v>445.28108884743597</v>
      </c>
      <c r="H30" s="68">
        <f t="shared" si="0"/>
        <v>22862.438016250802</v>
      </c>
      <c r="I30" s="69">
        <f t="shared" si="0"/>
        <v>135.95675543730002</v>
      </c>
      <c r="J30" s="69">
        <f t="shared" si="0"/>
        <v>0</v>
      </c>
      <c r="K30" s="147">
        <f>K18*K19+K21*K22+K24*K25+K27*K28</f>
        <v>0</v>
      </c>
      <c r="M30" s="16"/>
      <c r="N30" s="16"/>
      <c r="O30" s="16"/>
    </row>
    <row r="31" spans="1:15" x14ac:dyDescent="0.25">
      <c r="A31" s="126"/>
      <c r="C31" s="36"/>
      <c r="D31" s="36"/>
      <c r="E31" s="42"/>
      <c r="F31" s="66"/>
      <c r="G31" s="41"/>
      <c r="H31" s="66"/>
      <c r="I31" s="41"/>
      <c r="J31" s="41"/>
      <c r="K31" s="42"/>
      <c r="M31" s="16"/>
      <c r="N31" s="16"/>
      <c r="O31" s="16"/>
    </row>
    <row r="32" spans="1:15" x14ac:dyDescent="0.25">
      <c r="A32" s="1" t="s">
        <v>50</v>
      </c>
      <c r="C32" s="36"/>
      <c r="D32" s="36"/>
      <c r="E32" s="42"/>
      <c r="F32" s="66"/>
      <c r="G32" s="41"/>
      <c r="H32" s="66"/>
      <c r="I32" s="41"/>
      <c r="J32" s="41"/>
      <c r="K32" s="42"/>
      <c r="M32" s="16"/>
      <c r="N32" s="16"/>
      <c r="O32" s="16"/>
    </row>
    <row r="33" spans="1:15" x14ac:dyDescent="0.25">
      <c r="C33" s="36" t="s">
        <v>12</v>
      </c>
      <c r="D33" s="36"/>
      <c r="E33" s="42"/>
      <c r="F33" s="84">
        <v>0.44459599999999999</v>
      </c>
      <c r="G33" s="85">
        <v>0.458895</v>
      </c>
      <c r="H33" s="84">
        <v>0.43029200000000001</v>
      </c>
      <c r="I33" s="85">
        <v>0.43029200000000001</v>
      </c>
      <c r="J33" s="41"/>
      <c r="K33" s="42">
        <v>0.44</v>
      </c>
      <c r="M33" s="16"/>
      <c r="N33" s="16"/>
      <c r="O33" s="16"/>
    </row>
    <row r="34" spans="1:15" x14ac:dyDescent="0.25">
      <c r="A34" s="1"/>
      <c r="C34" s="36" t="s">
        <v>13</v>
      </c>
      <c r="D34" s="36"/>
      <c r="E34" s="42"/>
      <c r="F34" s="84">
        <v>1</v>
      </c>
      <c r="G34" s="85">
        <v>2</v>
      </c>
      <c r="H34" s="84">
        <v>4.5642857142857141</v>
      </c>
      <c r="I34" s="85">
        <v>3.0428571428571427</v>
      </c>
      <c r="J34" s="41"/>
      <c r="K34" s="42">
        <v>1</v>
      </c>
      <c r="M34" s="16"/>
      <c r="N34" s="16"/>
      <c r="O34" s="16"/>
    </row>
    <row r="35" spans="1:15" x14ac:dyDescent="0.25">
      <c r="A35" s="1"/>
      <c r="C35" s="36" t="s">
        <v>14</v>
      </c>
      <c r="D35" s="36"/>
      <c r="E35" s="42"/>
      <c r="F35" s="88">
        <v>254.28653453716606</v>
      </c>
      <c r="G35" s="53">
        <v>256.08906100113268</v>
      </c>
      <c r="H35" s="88">
        <v>262.73452001286489</v>
      </c>
      <c r="I35" s="53">
        <v>262.73452001286489</v>
      </c>
      <c r="J35" s="53">
        <v>0</v>
      </c>
      <c r="K35" s="54">
        <v>257.7033718503879</v>
      </c>
      <c r="M35" s="16"/>
      <c r="N35" s="16"/>
      <c r="O35" s="16"/>
    </row>
    <row r="36" spans="1:15" ht="13.5" customHeight="1" x14ac:dyDescent="0.25">
      <c r="A36" s="1"/>
      <c r="C36" s="36"/>
      <c r="D36" s="36"/>
      <c r="E36" s="75"/>
      <c r="F36" s="88"/>
      <c r="G36" s="53"/>
      <c r="H36" s="88"/>
      <c r="I36" s="53"/>
      <c r="J36" s="53"/>
      <c r="K36" s="54"/>
      <c r="M36" s="16"/>
      <c r="N36" s="16"/>
      <c r="O36" s="16"/>
    </row>
    <row r="37" spans="1:15" x14ac:dyDescent="0.25">
      <c r="A37" s="1"/>
      <c r="D37" s="1" t="s">
        <v>20</v>
      </c>
      <c r="E37" s="77"/>
      <c r="F37" s="88">
        <f>F35*F34*F33</f>
        <v>113.05477610908588</v>
      </c>
      <c r="G37" s="53">
        <f t="shared" ref="G37:I37" si="1">G35*G34*G33</f>
        <v>235.03597929622956</v>
      </c>
      <c r="H37" s="88">
        <f t="shared" si="1"/>
        <v>516.00419408967889</v>
      </c>
      <c r="I37" s="53">
        <f t="shared" si="1"/>
        <v>344.00279605978591</v>
      </c>
      <c r="J37" s="53"/>
      <c r="K37" s="54">
        <f>K33*K34*K35</f>
        <v>113.38948361417067</v>
      </c>
      <c r="M37" s="16"/>
      <c r="N37" s="16"/>
      <c r="O37" s="16"/>
    </row>
    <row r="38" spans="1:15" x14ac:dyDescent="0.25">
      <c r="A38" s="1"/>
      <c r="E38" s="77"/>
      <c r="F38" s="88"/>
      <c r="G38" s="53"/>
      <c r="H38" s="88"/>
      <c r="I38" s="53"/>
      <c r="J38" s="53"/>
      <c r="K38" s="54"/>
      <c r="L38" s="16"/>
      <c r="M38" s="16"/>
      <c r="N38" s="16"/>
      <c r="O38" s="16"/>
    </row>
    <row r="39" spans="1:15" x14ac:dyDescent="0.25">
      <c r="A39" s="126" t="s">
        <v>4</v>
      </c>
      <c r="B39" s="65"/>
      <c r="C39" s="79"/>
      <c r="D39" s="79"/>
      <c r="E39" s="57"/>
      <c r="F39" s="92"/>
      <c r="G39" s="58"/>
      <c r="H39" s="92"/>
      <c r="I39" s="58"/>
      <c r="J39" s="58"/>
      <c r="K39" s="93"/>
      <c r="L39" s="16"/>
      <c r="M39" s="16"/>
      <c r="N39" s="16"/>
      <c r="O39" s="16"/>
    </row>
    <row r="40" spans="1:15" x14ac:dyDescent="0.25">
      <c r="A40" s="1"/>
      <c r="C40" s="36" t="s">
        <v>29</v>
      </c>
      <c r="D40" s="36"/>
      <c r="E40" s="75"/>
      <c r="F40" s="88"/>
      <c r="G40" s="53"/>
      <c r="H40" s="88"/>
      <c r="I40" s="53"/>
      <c r="J40" s="148">
        <v>1574064.9151784659</v>
      </c>
      <c r="K40" s="54"/>
      <c r="L40" s="16"/>
      <c r="M40" s="16"/>
      <c r="N40" s="16"/>
      <c r="O40" s="16"/>
    </row>
    <row r="41" spans="1:15" x14ac:dyDescent="0.25">
      <c r="A41" s="1"/>
      <c r="C41" s="36" t="s">
        <v>30</v>
      </c>
      <c r="D41" s="36"/>
      <c r="E41" s="75"/>
      <c r="F41" s="88"/>
      <c r="G41" s="53"/>
      <c r="H41" s="88"/>
      <c r="I41" s="53"/>
      <c r="J41" s="148">
        <v>8657357.0334815625</v>
      </c>
      <c r="K41" s="54"/>
      <c r="L41" s="16"/>
      <c r="M41" s="16"/>
      <c r="N41" s="16"/>
      <c r="O41" s="16"/>
    </row>
    <row r="42" spans="1:15" ht="15.75" thickBot="1" x14ac:dyDescent="0.3">
      <c r="A42" s="64"/>
      <c r="B42" s="64"/>
      <c r="C42" s="86" t="s">
        <v>31</v>
      </c>
      <c r="D42" s="86"/>
      <c r="E42" s="87"/>
      <c r="F42" s="149"/>
      <c r="G42" s="150"/>
      <c r="H42" s="149"/>
      <c r="I42" s="151"/>
      <c r="J42" s="152">
        <v>15740649.151784657</v>
      </c>
      <c r="K42" s="153"/>
      <c r="L42" s="15"/>
    </row>
    <row r="43" spans="1:15" ht="15.75" thickTop="1" x14ac:dyDescent="0.25">
      <c r="A43" s="63"/>
    </row>
    <row r="44" spans="1:15" ht="45" customHeight="1" x14ac:dyDescent="0.25">
      <c r="A44" s="168" t="s">
        <v>59</v>
      </c>
      <c r="B44" s="168"/>
      <c r="C44" s="168"/>
      <c r="D44" s="168"/>
      <c r="E44" s="168"/>
      <c r="F44" s="168"/>
      <c r="G44" s="168"/>
      <c r="H44" s="168"/>
      <c r="I44" s="168"/>
      <c r="J44" s="168"/>
      <c r="K44" s="168"/>
      <c r="L44" s="168"/>
    </row>
    <row r="45" spans="1:15" ht="35.1" customHeight="1" x14ac:dyDescent="0.25">
      <c r="A45" s="33" t="s">
        <v>53</v>
      </c>
      <c r="L45" s="33"/>
    </row>
    <row r="46" spans="1:15" x14ac:dyDescent="0.25">
      <c r="A46" s="36"/>
      <c r="B46" s="36"/>
      <c r="C46" s="36"/>
      <c r="D46" s="36"/>
      <c r="E46" s="36"/>
      <c r="F46" s="36"/>
      <c r="G46" s="36"/>
      <c r="H46" s="36"/>
      <c r="I46" s="36"/>
      <c r="J46" s="36"/>
    </row>
    <row r="47" spans="1:15" ht="15" customHeight="1" x14ac:dyDescent="0.25">
      <c r="A47" s="162" t="s">
        <v>38</v>
      </c>
      <c r="B47" s="162"/>
      <c r="C47" s="162"/>
      <c r="D47" s="162"/>
      <c r="E47" s="162"/>
      <c r="F47" s="162"/>
      <c r="G47" s="162"/>
      <c r="H47" s="162"/>
      <c r="I47" s="162"/>
      <c r="J47" s="162"/>
    </row>
    <row r="48" spans="1:15" ht="39" customHeight="1" x14ac:dyDescent="0.25">
      <c r="A48" s="4"/>
      <c r="B48" s="4"/>
      <c r="C48" s="161" t="s">
        <v>36</v>
      </c>
      <c r="D48" s="161"/>
      <c r="E48" s="161"/>
      <c r="F48" s="161"/>
      <c r="G48" s="161"/>
      <c r="H48" s="161"/>
      <c r="I48" s="161"/>
      <c r="J48" s="161"/>
    </row>
    <row r="49" spans="1:10" ht="43.5" customHeight="1" x14ac:dyDescent="0.25">
      <c r="A49"/>
      <c r="B49"/>
      <c r="C49" s="161" t="s">
        <v>37</v>
      </c>
      <c r="D49" s="161"/>
      <c r="E49" s="161"/>
      <c r="F49" s="161"/>
      <c r="G49" s="161"/>
      <c r="H49" s="161"/>
      <c r="I49" s="161"/>
      <c r="J49" s="161"/>
    </row>
  </sheetData>
  <mergeCells count="7">
    <mergeCell ref="C48:J48"/>
    <mergeCell ref="C49:J49"/>
    <mergeCell ref="F4:J4"/>
    <mergeCell ref="F5:G5"/>
    <mergeCell ref="I5:J5"/>
    <mergeCell ref="A47:J47"/>
    <mergeCell ref="A44:L44"/>
  </mergeCells>
  <pageMargins left="0.7" right="0.7" top="0.75" bottom="0.75" header="0.3" footer="0.3"/>
  <pageSetup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Cryptosporidium mean COI</vt:lpstr>
      <vt:lpstr>low</vt:lpstr>
      <vt:lpstr>high</vt:lpstr>
      <vt:lpstr>per case assumptions</vt:lpstr>
      <vt:lpstr>'Cryptosporidium mean COI'!Print_Area</vt:lpstr>
      <vt:lpstr>'per case assumptions'!Print_Area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Cryptosporidium parvum</dc:title>
  <dc:subject>agricultural economics</dc:subject>
  <dc:creator>Sandra Hoffmann</dc:creator>
  <cp:keywords>Cryptosporidium parvum, C. parvum,foodborne illness, foodborne illnesses, cost estimates, disease outcomes, foodborne infections, outpatient expenditures, inpatient expenditures, medical care, medical costs, lost wages</cp:keywords>
  <cp:lastModifiedBy>WIN31TONT40</cp:lastModifiedBy>
  <cp:lastPrinted>2014-07-21T20:22:56Z</cp:lastPrinted>
  <dcterms:created xsi:type="dcterms:W3CDTF">2014-04-15T12:34:33Z</dcterms:created>
  <dcterms:modified xsi:type="dcterms:W3CDTF">2014-10-06T21:42:24Z</dcterms:modified>
</cp:coreProperties>
</file>