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anikka.martin\Desktop\COI2018_edited am 1\"/>
    </mc:Choice>
  </mc:AlternateContent>
  <xr:revisionPtr revIDLastSave="0" documentId="13_ncr:1_{DF582D6B-954B-4639-B693-789B667A6AD7}" xr6:coauthVersionLast="45" xr6:coauthVersionMax="45" xr10:uidLastSave="{00000000-0000-0000-0000-000000000000}"/>
  <bookViews>
    <workbookView xWindow="28680" yWindow="-120" windowWidth="29040" windowHeight="15840" xr2:uid="{00000000-000D-0000-FFFF-FFFF00000000}"/>
  </bookViews>
  <sheets>
    <sheet name="Read Me" sheetId="7" r:id="rId1"/>
    <sheet name="C. perfringens mean COI 2018" sheetId="8" r:id="rId2"/>
    <sheet name="low 2018" sheetId="5" r:id="rId3"/>
    <sheet name="high 2018" sheetId="10" r:id="rId4"/>
    <sheet name="per case assumptions 2018" sheetId="1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0" l="1"/>
  <c r="J17" i="5"/>
  <c r="E7" i="5" l="1"/>
  <c r="E9" i="10"/>
  <c r="E8" i="8"/>
  <c r="F21" i="10" l="1"/>
  <c r="F23" i="10" s="1"/>
  <c r="J23" i="10"/>
  <c r="I19" i="5"/>
  <c r="H19" i="5"/>
  <c r="F19" i="5"/>
  <c r="F20" i="8"/>
  <c r="J18" i="8"/>
  <c r="J22" i="8" s="1"/>
  <c r="I11" i="5"/>
  <c r="H13" i="10"/>
  <c r="I12" i="5"/>
  <c r="H12" i="5"/>
  <c r="I13" i="5"/>
  <c r="H15" i="10"/>
  <c r="H14" i="5"/>
  <c r="I36" i="11"/>
  <c r="H36" i="11"/>
  <c r="G36" i="11"/>
  <c r="G15" i="10"/>
  <c r="G12" i="5"/>
  <c r="G13" i="10"/>
  <c r="F36" i="11"/>
  <c r="F22" i="8" l="1"/>
  <c r="I14" i="8"/>
  <c r="G13" i="8"/>
  <c r="G13" i="5"/>
  <c r="G14" i="10"/>
  <c r="G17" i="10" s="1"/>
  <c r="H15" i="8"/>
  <c r="I15" i="10"/>
  <c r="G12" i="8"/>
  <c r="H16" i="10"/>
  <c r="I12" i="8"/>
  <c r="H13" i="5"/>
  <c r="G11" i="5"/>
  <c r="I13" i="10"/>
  <c r="H11" i="5"/>
  <c r="H13" i="8"/>
  <c r="H14" i="10"/>
  <c r="G21" i="10"/>
  <c r="H12" i="8"/>
  <c r="G20" i="8"/>
  <c r="I13" i="8"/>
  <c r="I14" i="10"/>
  <c r="H21" i="10"/>
  <c r="H20" i="8"/>
  <c r="G14" i="8"/>
  <c r="I21" i="10"/>
  <c r="I20" i="8"/>
  <c r="H14" i="8"/>
  <c r="G19" i="5"/>
  <c r="G16" i="8" l="1"/>
  <c r="G22" i="8" s="1"/>
  <c r="I17" i="10"/>
  <c r="I23" i="10" s="1"/>
  <c r="H16" i="8"/>
  <c r="H22" i="8" s="1"/>
  <c r="H17" i="10"/>
  <c r="H23" i="10" s="1"/>
  <c r="I16" i="8"/>
  <c r="I22" i="8" s="1"/>
  <c r="G23" i="10"/>
  <c r="E25" i="10" l="1"/>
  <c r="E24" i="8"/>
  <c r="F21" i="5" l="1"/>
  <c r="G15" i="5" l="1"/>
  <c r="G21" i="5" s="1"/>
  <c r="J21" i="5"/>
  <c r="I15" i="5"/>
  <c r="I21" i="5" s="1"/>
  <c r="H15" i="5"/>
  <c r="H21" i="5" s="1"/>
  <c r="E23" i="5" l="1"/>
</calcChain>
</file>

<file path=xl/sharedStrings.xml><?xml version="1.0" encoding="utf-8"?>
<sst xmlns="http://schemas.openxmlformats.org/spreadsheetml/2006/main" count="140" uniqueCount="62">
  <si>
    <t>Hospitalized; died</t>
  </si>
  <si>
    <t>Number of cases</t>
  </si>
  <si>
    <t>low</t>
  </si>
  <si>
    <t>mean</t>
  </si>
  <si>
    <t>high</t>
  </si>
  <si>
    <t>Average visits per case</t>
  </si>
  <si>
    <t>average cost per visit</t>
  </si>
  <si>
    <t>Average cost per visit</t>
  </si>
  <si>
    <t>Outpatient clinic visits</t>
  </si>
  <si>
    <t>Hospitalizations</t>
  </si>
  <si>
    <t>Average admissions per case</t>
  </si>
  <si>
    <t>Average cost per hospitalization</t>
  </si>
  <si>
    <t>Proportion of cases employed</t>
  </si>
  <si>
    <t>Average number of work days lost</t>
  </si>
  <si>
    <t>Average daily earnings</t>
  </si>
  <si>
    <t>Premature death</t>
  </si>
  <si>
    <t>Hospitalized</t>
  </si>
  <si>
    <t>Productivity costs per case</t>
  </si>
  <si>
    <t>Total cases</t>
  </si>
  <si>
    <t>Emergency room visits</t>
  </si>
  <si>
    <t>Total medical costs by outcome</t>
  </si>
  <si>
    <t>Not hospitalized</t>
  </si>
  <si>
    <t>Post-hospitalization outcomes</t>
  </si>
  <si>
    <t>Total cost per case</t>
  </si>
  <si>
    <t>Low value per death</t>
  </si>
  <si>
    <t>Mean value per death</t>
  </si>
  <si>
    <t>High value per death</t>
  </si>
  <si>
    <t xml:space="preserve">Sources: </t>
  </si>
  <si>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</si>
  <si>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</si>
  <si>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t>Cost component</t>
  </si>
  <si>
    <r>
      <rPr>
        <b/>
        <sz val="11"/>
        <color theme="1"/>
        <rFont val="Calibri"/>
        <family val="2"/>
        <scheme val="minor"/>
      </rPr>
      <t xml:space="preserve">Cost of foodborne illness estimates for </t>
    </r>
    <r>
      <rPr>
        <b/>
        <i/>
        <sz val="11"/>
        <color theme="1"/>
        <rFont val="Calibri"/>
        <family val="2"/>
        <scheme val="minor"/>
      </rPr>
      <t xml:space="preserve">Clostridium perfringens </t>
    </r>
  </si>
  <si>
    <r>
      <t xml:space="preserve">Low, Mean, and High Estimates of the Annual Cost of Foodborne Illnesses Caused by </t>
    </r>
    <r>
      <rPr>
        <b/>
        <i/>
        <sz val="11"/>
        <color theme="1"/>
        <rFont val="Calibri"/>
        <family val="2"/>
        <scheme val="minor"/>
      </rPr>
      <t>Clostridium perfringens</t>
    </r>
  </si>
  <si>
    <t>Didn't visit physician; recovered</t>
  </si>
  <si>
    <t>Visited physician; recovered</t>
  </si>
  <si>
    <r>
      <t>Health outcome</t>
    </r>
    <r>
      <rPr>
        <b/>
        <sz val="11"/>
        <color theme="1"/>
        <rFont val="Calibri"/>
        <family val="2"/>
        <scheme val="minor"/>
      </rPr>
      <t>s</t>
    </r>
  </si>
  <si>
    <t>Cases by outcome</t>
  </si>
  <si>
    <t>Medical costs</t>
  </si>
  <si>
    <t>Physician office visits</t>
  </si>
  <si>
    <t>Producivity loss, nonfatal cases</t>
  </si>
  <si>
    <t>Total cost by outcome</t>
  </si>
  <si>
    <t>Total cost of Illness</t>
  </si>
  <si>
    <t>Post-hospitalization recovery</t>
  </si>
  <si>
    <t>Total cost of illness</t>
  </si>
  <si>
    <t>Health outcomes</t>
  </si>
  <si>
    <t>Productivity loss, nonfatal cases</t>
  </si>
  <si>
    <t>Mean estimates, 2018</t>
  </si>
  <si>
    <t>Low estimates, 2018</t>
  </si>
  <si>
    <t>High estimates, 2018</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</si>
  <si>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</si>
  <si>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t>This Excel file contains four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</si>
  <si>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t>Hoffmann, Sandra, Michael Batz, J. Glenn Morris Jr.  2012.  “Annual Cost of Illness and Quality-Adjusted Life Year Losses in the United States Due to 14 Foodborne Pathogens.” J. Food Protection 75(7): 1291-1302.</t>
  </si>
  <si>
    <t>Batz, Michael B., Sandra A. Hoffmann, J. Glenn Morris Jr. 2014. Disease-Outcome Trees, EQ-5D Scores, and Estimated Annual Losses of Quality-Adjusted Life Years (QALYs) Due to 14 Foodborne Pathogens in the United States.  Foodborne Pathogen and Disease 11(5): 395-402.</t>
  </si>
  <si>
    <t>Cite as: U.S. Department of Agriculture (USDA), Economic Research Service (ERS). Cost Estimates of Foodborne
Illnesses. (2020).</t>
  </si>
  <si>
    <t>Note: In each pathogen Excel file, the spreadsheets for low, mean, and high costs of foodborne illness are linked to the spreadsheet with per case assumptions.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Value of Statistical Life Excel spreadsheet provided as part of this data product. See the Documentation page of this data product for further guidance. Note that this set of estimates updates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</si>
  <si>
    <t>Citation: U.S. Department of Agriculture (USDA), Economic Research Service (ERS). Cost Estimates of Foodborne Illnesses.</t>
  </si>
  <si>
    <t>Note: Users may change the assumptions in this worksheet to conduct sensitivity analysis on the influence of specific per-case assumptions. They may also update per-case costs in this worksheet for inflation and income growth by using further guidance provided on this website. Note that this set of estimates updates ERS 2013 estimates to 2018 by adjusting for inflation and income growth as described in the Documentation page of this website. It does not update incidence number or the number of illness outcomes. Per case assumptions in 2013 dollars can be found in the archive on the ERS, Cost of Foodborne Illnesses Data Product website.</t>
  </si>
  <si>
    <t>Per case assumptions, 2018 dollars</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</si>
  <si>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</si>
  <si>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1"/>
        <color theme="1"/>
        <rFont val="Calibri"/>
        <family val="2"/>
        <scheme val="minor"/>
      </rPr>
      <t>.</t>
    </r>
  </si>
  <si>
    <r>
      <t xml:space="preserve">This Excel file reports the USDA Economic Research Service (ERS) estimates of the annual cost of foodborne illnesses for </t>
    </r>
    <r>
      <rPr>
        <i/>
        <sz val="11"/>
        <color theme="1"/>
        <rFont val="Calibri"/>
        <family val="2"/>
        <scheme val="minor"/>
      </rPr>
      <t>Clostridium perfringens</t>
    </r>
    <r>
      <rPr>
        <sz val="11"/>
        <color theme="1"/>
        <rFont val="Calibri"/>
        <family val="2"/>
        <scheme val="minor"/>
      </rPr>
      <t xml:space="preserve"> in the United States. This set of estimates updates ERS 2013 estimates to 2018 by adjusting for inflation and income growth as described in the </t>
    </r>
    <r>
      <rPr>
        <i/>
        <sz val="11"/>
        <color theme="1"/>
        <rFont val="Calibri"/>
        <family val="2"/>
        <scheme val="minor"/>
      </rPr>
      <t>Documentation</t>
    </r>
    <r>
      <rPr>
        <sz val="11"/>
        <color theme="1"/>
        <rFont val="Calibri"/>
        <family val="2"/>
        <scheme val="minor"/>
      </rPr>
      <t xml:space="preserve"> page of this website. Our prior estimates were for 2013. The revised numbers for 2018 provide a 5-year update on these estimates. The update does not change incidence numbers or the number of illness outcomes. Estimates in 2013 dollars can be found in the archive on the ERS, Cost of Foodborne Illnesses Data Product website.</t>
    </r>
  </si>
  <si>
    <t>ERS has developed similar Excel files for 15 major foodborne pathogens. The U.S. Centers for Disease Control and Prevention estimates that these 15 pathogens cause 95 percent or more of the foodborne illnesses, hospitalizations, and deaths each year in the United States for which a pathogen cause can be 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</si>
</sst>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0.0%"/>
  </numFmts>
  <fonts count="14">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1"/>
      <color theme="1"/>
      <name val="Calibri"/>
      <family val="2"/>
      <scheme val="minor"/>
    </font>
    <font>
      <i/>
      <u/>
      <sz val="11"/>
      <color theme="1"/>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
      <sz val="11"/>
      <name val="Calibri"/>
      <family val="2"/>
      <scheme val="minor"/>
    </font>
    <font>
      <sz val="9"/>
      <color rgb="FF666666"/>
      <name val="Inherit"/>
    </font>
    <font>
      <sz val="11"/>
      <color rgb="FF666666"/>
      <name val="Inherit"/>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auto="1"/>
      </right>
      <top/>
      <bottom style="thin">
        <color auto="1"/>
      </bottom>
      <diagonal/>
    </border>
    <border>
      <left style="thin">
        <color indexed="64"/>
      </left>
      <right style="thin">
        <color indexed="64"/>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auto="1"/>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11">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43" fontId="4" fillId="0" borderId="0" applyFont="0" applyFill="0" applyBorder="0" applyAlignment="0" applyProtection="0"/>
    <xf numFmtId="0" fontId="3" fillId="0" borderId="0"/>
    <xf numFmtId="9" fontId="4" fillId="0" borderId="0" applyFont="0" applyFill="0" applyBorder="0" applyAlignment="0" applyProtection="0"/>
  </cellStyleXfs>
  <cellXfs count="149">
    <xf numFmtId="0" fontId="0" fillId="0" borderId="0" xfId="0"/>
    <xf numFmtId="0" fontId="1" fillId="0" borderId="0" xfId="0" applyFont="1"/>
    <xf numFmtId="0" fontId="0" fillId="0" borderId="0" xfId="0" applyAlignment="1">
      <alignment wrapText="1"/>
    </xf>
    <xf numFmtId="0" fontId="0" fillId="0" borderId="0" xfId="0" applyFill="1"/>
    <xf numFmtId="3" fontId="0" fillId="0" borderId="0" xfId="0" applyNumberFormat="1"/>
    <xf numFmtId="165" fontId="0" fillId="0" borderId="0" xfId="0" applyNumberFormat="1"/>
    <xf numFmtId="0" fontId="0" fillId="0" borderId="5" xfId="0" applyFill="1" applyBorder="1"/>
    <xf numFmtId="0" fontId="0" fillId="0" borderId="13" xfId="0" applyFill="1" applyBorder="1"/>
    <xf numFmtId="0" fontId="0" fillId="0" borderId="0" xfId="0" applyBorder="1"/>
    <xf numFmtId="0" fontId="0" fillId="0" borderId="5" xfId="0" applyBorder="1"/>
    <xf numFmtId="0" fontId="0" fillId="0" borderId="4" xfId="0" applyBorder="1"/>
    <xf numFmtId="166" fontId="0" fillId="0" borderId="4" xfId="8" applyNumberFormat="1" applyFont="1" applyFill="1" applyBorder="1"/>
    <xf numFmtId="3" fontId="0" fillId="0" borderId="4" xfId="0" applyNumberFormat="1" applyBorder="1"/>
    <xf numFmtId="165" fontId="0" fillId="0" borderId="0" xfId="0" applyNumberFormat="1" applyBorder="1"/>
    <xf numFmtId="3" fontId="0" fillId="0" borderId="5" xfId="0" applyNumberFormat="1" applyFill="1" applyBorder="1"/>
    <xf numFmtId="165" fontId="0" fillId="0" borderId="5" xfId="0" applyNumberFormat="1" applyFill="1" applyBorder="1"/>
    <xf numFmtId="164" fontId="0" fillId="0" borderId="0" xfId="0" applyNumberFormat="1" applyBorder="1"/>
    <xf numFmtId="3" fontId="0" fillId="0" borderId="0" xfId="0" applyNumberFormat="1" applyBorder="1"/>
    <xf numFmtId="3" fontId="0" fillId="0" borderId="0" xfId="0" quotePrefix="1" applyNumberFormat="1" applyBorder="1"/>
    <xf numFmtId="165" fontId="0" fillId="0" borderId="5" xfId="0" applyNumberFormat="1" applyBorder="1"/>
    <xf numFmtId="165" fontId="0" fillId="0" borderId="4" xfId="0" applyNumberFormat="1" applyBorder="1"/>
    <xf numFmtId="165" fontId="0" fillId="0" borderId="2" xfId="0" applyNumberFormat="1" applyBorder="1"/>
    <xf numFmtId="165" fontId="0" fillId="0" borderId="3" xfId="0" applyNumberFormat="1" applyBorder="1"/>
    <xf numFmtId="165" fontId="0" fillId="0" borderId="6" xfId="0" applyNumberFormat="1" applyBorder="1"/>
    <xf numFmtId="0" fontId="0" fillId="0" borderId="13" xfId="0" applyBorder="1"/>
    <xf numFmtId="0" fontId="0" fillId="0" borderId="0" xfId="0" applyBorder="1" applyAlignment="1">
      <alignment wrapText="1"/>
    </xf>
    <xf numFmtId="3" fontId="0" fillId="0" borderId="13" xfId="0" applyNumberFormat="1" applyBorder="1"/>
    <xf numFmtId="165" fontId="0" fillId="0" borderId="13" xfId="0" applyNumberFormat="1" applyBorder="1"/>
    <xf numFmtId="10" fontId="0" fillId="0" borderId="0" xfId="0" applyNumberFormat="1" applyBorder="1"/>
    <xf numFmtId="10" fontId="0" fillId="0" borderId="4" xfId="0" applyNumberFormat="1" applyBorder="1"/>
    <xf numFmtId="10" fontId="0" fillId="0" borderId="5" xfId="0" applyNumberFormat="1" applyFill="1" applyBorder="1"/>
    <xf numFmtId="3" fontId="0" fillId="0" borderId="13" xfId="0" applyNumberFormat="1" applyFill="1" applyBorder="1"/>
    <xf numFmtId="0" fontId="0" fillId="0" borderId="0" xfId="0" applyFont="1" applyFill="1"/>
    <xf numFmtId="0" fontId="0" fillId="0" borderId="0" xfId="0" applyFont="1" applyFill="1" applyBorder="1"/>
    <xf numFmtId="0" fontId="0" fillId="0" borderId="4" xfId="0" applyFont="1" applyFill="1" applyBorder="1"/>
    <xf numFmtId="166" fontId="4" fillId="0" borderId="4" xfId="8" applyNumberFormat="1" applyFont="1" applyFill="1" applyBorder="1"/>
    <xf numFmtId="3" fontId="0" fillId="0" borderId="4" xfId="0" applyNumberFormat="1" applyFont="1" applyFill="1" applyBorder="1"/>
    <xf numFmtId="166" fontId="4" fillId="0" borderId="0" xfId="8" applyNumberFormat="1" applyFont="1" applyFill="1" applyBorder="1"/>
    <xf numFmtId="10" fontId="0" fillId="0" borderId="4" xfId="0" applyNumberFormat="1" applyFont="1" applyFill="1" applyBorder="1"/>
    <xf numFmtId="165" fontId="0" fillId="0" borderId="0" xfId="0" applyNumberFormat="1" applyFont="1" applyFill="1" applyBorder="1"/>
    <xf numFmtId="165" fontId="0" fillId="0" borderId="4" xfId="0" applyNumberFormat="1" applyFont="1" applyFill="1" applyBorder="1"/>
    <xf numFmtId="164" fontId="0" fillId="0" borderId="0" xfId="0" applyNumberFormat="1" applyFont="1" applyFill="1" applyBorder="1"/>
    <xf numFmtId="3" fontId="0" fillId="0" borderId="0" xfId="0" applyNumberFormat="1" applyFont="1" applyFill="1" applyBorder="1"/>
    <xf numFmtId="0" fontId="0" fillId="0" borderId="3" xfId="0" applyFont="1" applyFill="1" applyBorder="1"/>
    <xf numFmtId="165" fontId="0" fillId="0" borderId="2" xfId="0" applyNumberFormat="1" applyFont="1" applyFill="1" applyBorder="1"/>
    <xf numFmtId="165" fontId="0" fillId="0" borderId="13" xfId="0" applyNumberFormat="1" applyFont="1" applyFill="1" applyBorder="1"/>
    <xf numFmtId="0" fontId="0" fillId="0" borderId="1" xfId="0" applyFont="1" applyFill="1" applyBorder="1"/>
    <xf numFmtId="10" fontId="0" fillId="0" borderId="13" xfId="0" applyNumberFormat="1" applyFont="1" applyFill="1" applyBorder="1"/>
    <xf numFmtId="10" fontId="0" fillId="0" borderId="5" xfId="0" applyNumberFormat="1" applyFont="1" applyFill="1" applyBorder="1"/>
    <xf numFmtId="0" fontId="0" fillId="0" borderId="6" xfId="0" applyFont="1" applyFill="1" applyBorder="1"/>
    <xf numFmtId="3" fontId="0" fillId="0" borderId="5" xfId="0" applyNumberFormat="1" applyFont="1" applyFill="1" applyBorder="1"/>
    <xf numFmtId="165" fontId="0" fillId="0" borderId="5" xfId="0" applyNumberFormat="1" applyFont="1" applyFill="1" applyBorder="1"/>
    <xf numFmtId="0" fontId="0" fillId="0" borderId="5" xfId="0" applyFont="1" applyFill="1" applyBorder="1"/>
    <xf numFmtId="3" fontId="0" fillId="0" borderId="13" xfId="0" applyNumberFormat="1" applyFont="1" applyFill="1" applyBorder="1"/>
    <xf numFmtId="3" fontId="0" fillId="0" borderId="13" xfId="0" quotePrefix="1" applyNumberFormat="1" applyFont="1" applyFill="1" applyBorder="1"/>
    <xf numFmtId="165" fontId="0" fillId="0" borderId="12" xfId="0" applyNumberFormat="1" applyFont="1" applyFill="1" applyBorder="1"/>
    <xf numFmtId="165" fontId="0" fillId="0" borderId="6" xfId="0" applyNumberFormat="1" applyFont="1" applyFill="1" applyBorder="1"/>
    <xf numFmtId="165" fontId="0" fillId="0" borderId="3" xfId="0" applyNumberFormat="1" applyFont="1" applyFill="1" applyBorder="1"/>
    <xf numFmtId="10" fontId="0" fillId="0" borderId="13" xfId="0" applyNumberFormat="1" applyBorder="1"/>
    <xf numFmtId="3" fontId="0" fillId="0" borderId="5" xfId="0" applyNumberFormat="1" applyBorder="1"/>
    <xf numFmtId="10" fontId="0" fillId="0" borderId="5" xfId="0" applyNumberFormat="1" applyBorder="1"/>
    <xf numFmtId="165" fontId="0" fillId="0" borderId="12" xfId="0" applyNumberFormat="1" applyBorder="1"/>
    <xf numFmtId="0" fontId="0" fillId="0" borderId="2" xfId="0" applyFont="1" applyFill="1" applyBorder="1"/>
    <xf numFmtId="0" fontId="0" fillId="0" borderId="0" xfId="0" applyFont="1"/>
    <xf numFmtId="0" fontId="0" fillId="0" borderId="12" xfId="0" applyFont="1" applyFill="1" applyBorder="1"/>
    <xf numFmtId="0" fontId="0" fillId="0" borderId="13" xfId="0" applyFont="1" applyFill="1" applyBorder="1"/>
    <xf numFmtId="0" fontId="0" fillId="0" borderId="16" xfId="0" applyFont="1" applyFill="1" applyBorder="1"/>
    <xf numFmtId="0" fontId="0" fillId="0" borderId="17" xfId="0" quotePrefix="1" applyFont="1" applyFill="1" applyBorder="1"/>
    <xf numFmtId="164" fontId="0" fillId="0" borderId="16" xfId="0" quotePrefix="1" applyNumberFormat="1" applyFont="1" applyFill="1" applyBorder="1"/>
    <xf numFmtId="164" fontId="0" fillId="0" borderId="17" xfId="0" quotePrefix="1" applyNumberFormat="1" applyFont="1" applyFill="1" applyBorder="1"/>
    <xf numFmtId="0" fontId="0" fillId="0" borderId="4" xfId="0" quotePrefix="1" applyFont="1" applyFill="1" applyBorder="1"/>
    <xf numFmtId="0" fontId="0" fillId="0" borderId="18" xfId="0" quotePrefix="1" applyFont="1" applyFill="1" applyBorder="1"/>
    <xf numFmtId="0" fontId="0" fillId="0" borderId="16" xfId="0" applyBorder="1"/>
    <xf numFmtId="165" fontId="0" fillId="0" borderId="18" xfId="0" applyNumberFormat="1" applyBorder="1"/>
    <xf numFmtId="165" fontId="0" fillId="0" borderId="17" xfId="0" applyNumberFormat="1" applyBorder="1"/>
    <xf numFmtId="165" fontId="0" fillId="0" borderId="16" xfId="0" applyNumberFormat="1" applyBorder="1"/>
    <xf numFmtId="0" fontId="0" fillId="0" borderId="15" xfId="0" applyBorder="1"/>
    <xf numFmtId="165" fontId="0" fillId="0" borderId="18" xfId="0" applyNumberFormat="1" applyFont="1" applyFill="1" applyBorder="1"/>
    <xf numFmtId="165" fontId="0" fillId="0" borderId="16" xfId="0" applyNumberFormat="1" applyFont="1" applyFill="1" applyBorder="1"/>
    <xf numFmtId="0" fontId="0" fillId="0" borderId="15" xfId="0" applyFont="1" applyFill="1" applyBorder="1"/>
    <xf numFmtId="0" fontId="1"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left" vertical="top" wrapText="1"/>
    </xf>
    <xf numFmtId="0" fontId="6" fillId="0" borderId="0" xfId="0" applyFont="1" applyFill="1"/>
    <xf numFmtId="0" fontId="1" fillId="0" borderId="0" xfId="0" applyFont="1" applyFill="1"/>
    <xf numFmtId="0" fontId="1" fillId="0" borderId="0" xfId="0" applyFont="1" applyFill="1" applyAlignment="1"/>
    <xf numFmtId="0" fontId="1" fillId="0" borderId="0" xfId="0" applyFont="1" applyFill="1" applyBorder="1"/>
    <xf numFmtId="0" fontId="7" fillId="0" borderId="0" xfId="0" applyFont="1" applyFill="1"/>
    <xf numFmtId="0" fontId="1" fillId="0" borderId="2" xfId="0" applyFont="1" applyFill="1" applyBorder="1"/>
    <xf numFmtId="0" fontId="1" fillId="0" borderId="16" xfId="0" applyFont="1" applyFill="1" applyBorder="1"/>
    <xf numFmtId="0" fontId="1" fillId="0" borderId="1" xfId="0" applyFont="1" applyFill="1" applyBorder="1"/>
    <xf numFmtId="0" fontId="1" fillId="0" borderId="1" xfId="0" applyFont="1" applyFill="1" applyBorder="1" applyAlignment="1"/>
    <xf numFmtId="0" fontId="1" fillId="0" borderId="3" xfId="0" applyFont="1" applyFill="1" applyBorder="1"/>
    <xf numFmtId="0" fontId="1" fillId="0" borderId="14" xfId="0" applyFont="1" applyFill="1" applyBorder="1" applyAlignment="1">
      <alignment horizontal="center"/>
    </xf>
    <xf numFmtId="0" fontId="1" fillId="0" borderId="7" xfId="0" applyFont="1" applyFill="1" applyBorder="1"/>
    <xf numFmtId="0" fontId="1" fillId="0" borderId="8" xfId="0" applyFont="1" applyFill="1" applyBorder="1"/>
    <xf numFmtId="0" fontId="1" fillId="0" borderId="10" xfId="0" applyFont="1" applyFill="1" applyBorder="1" applyAlignment="1">
      <alignment wrapText="1"/>
    </xf>
    <xf numFmtId="0" fontId="1" fillId="0" borderId="14" xfId="0" applyFont="1" applyFill="1" applyBorder="1" applyAlignment="1">
      <alignment wrapText="1"/>
    </xf>
    <xf numFmtId="0" fontId="1" fillId="0" borderId="11" xfId="0" applyFont="1" applyFill="1" applyBorder="1" applyAlignment="1">
      <alignment wrapText="1"/>
    </xf>
    <xf numFmtId="0" fontId="1" fillId="0" borderId="0" xfId="0" applyFont="1" applyBorder="1"/>
    <xf numFmtId="0" fontId="7" fillId="0" borderId="0" xfId="0" applyFont="1"/>
    <xf numFmtId="0" fontId="1" fillId="0" borderId="16" xfId="0" applyFont="1" applyBorder="1"/>
    <xf numFmtId="0" fontId="1" fillId="0" borderId="3" xfId="0" applyFont="1" applyBorder="1"/>
    <xf numFmtId="0" fontId="1" fillId="0" borderId="14" xfId="0" applyFont="1" applyBorder="1" applyAlignment="1">
      <alignment horizontal="center"/>
    </xf>
    <xf numFmtId="0" fontId="1" fillId="0" borderId="10" xfId="0" applyFont="1" applyBorder="1" applyAlignment="1">
      <alignment wrapText="1"/>
    </xf>
    <xf numFmtId="0" fontId="1" fillId="0" borderId="14" xfId="0" applyFont="1" applyBorder="1" applyAlignment="1">
      <alignment wrapText="1"/>
    </xf>
    <xf numFmtId="0" fontId="1" fillId="0" borderId="11" xfId="0" applyFont="1" applyBorder="1" applyAlignment="1">
      <alignment wrapText="1"/>
    </xf>
    <xf numFmtId="0" fontId="1" fillId="0" borderId="0" xfId="0" applyFont="1" applyAlignment="1"/>
    <xf numFmtId="0" fontId="2"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10" fillId="0" borderId="0" xfId="0" applyFont="1" applyAlignment="1">
      <alignment vertical="center" wrapText="1"/>
    </xf>
    <xf numFmtId="165" fontId="0" fillId="0" borderId="12" xfId="0" quotePrefix="1" applyNumberFormat="1" applyFont="1" applyFill="1" applyBorder="1"/>
    <xf numFmtId="3" fontId="0" fillId="0" borderId="4" xfId="8" applyNumberFormat="1" applyFont="1" applyFill="1" applyBorder="1"/>
    <xf numFmtId="3" fontId="0" fillId="0" borderId="0" xfId="8" applyNumberFormat="1" applyFont="1" applyFill="1" applyBorder="1"/>
    <xf numFmtId="167" fontId="0" fillId="0" borderId="13" xfId="10" applyNumberFormat="1" applyFont="1" applyBorder="1"/>
    <xf numFmtId="167" fontId="0" fillId="0" borderId="0" xfId="0" applyNumberFormat="1"/>
    <xf numFmtId="0" fontId="0" fillId="0" borderId="0" xfId="0" applyAlignment="1">
      <alignment horizontal="left" vertical="center" wrapText="1"/>
    </xf>
    <xf numFmtId="0" fontId="0" fillId="0" borderId="0" xfId="0" quotePrefix="1" applyFont="1" applyFill="1"/>
    <xf numFmtId="164" fontId="0" fillId="0" borderId="0" xfId="0" quotePrefix="1" applyNumberFormat="1" applyFont="1" applyFill="1"/>
    <xf numFmtId="164" fontId="0" fillId="0" borderId="0" xfId="0" applyNumberFormat="1" applyFont="1" applyFill="1"/>
    <xf numFmtId="0" fontId="12" fillId="0" borderId="0" xfId="0" applyFont="1" applyAlignment="1">
      <alignment horizontal="left" vertical="center"/>
    </xf>
    <xf numFmtId="0" fontId="0" fillId="0" borderId="0" xfId="0" applyFont="1" applyFill="1" applyAlignment="1">
      <alignment wrapText="1"/>
    </xf>
    <xf numFmtId="0" fontId="1" fillId="0" borderId="1" xfId="0" applyFont="1" applyFill="1" applyBorder="1" applyAlignment="1">
      <alignment wrapText="1"/>
    </xf>
    <xf numFmtId="0" fontId="1" fillId="0" borderId="9" xfId="0" applyFont="1" applyFill="1" applyBorder="1" applyAlignment="1">
      <alignment wrapText="1"/>
    </xf>
    <xf numFmtId="0" fontId="1" fillId="0" borderId="7" xfId="0" applyFont="1" applyFill="1" applyBorder="1" applyAlignment="1">
      <alignment wrapText="1"/>
    </xf>
    <xf numFmtId="3" fontId="0" fillId="0" borderId="0" xfId="0" applyNumberFormat="1" applyFont="1" applyFill="1"/>
    <xf numFmtId="164" fontId="0" fillId="0" borderId="5" xfId="0" applyNumberFormat="1" applyFont="1" applyFill="1" applyBorder="1"/>
    <xf numFmtId="165" fontId="0" fillId="0" borderId="0" xfId="0" applyNumberFormat="1" applyFont="1" applyFill="1"/>
    <xf numFmtId="164" fontId="0" fillId="0" borderId="13" xfId="0" applyNumberFormat="1" applyFont="1" applyFill="1" applyBorder="1"/>
    <xf numFmtId="2" fontId="0" fillId="0" borderId="13" xfId="0" applyNumberFormat="1" applyFont="1" applyFill="1" applyBorder="1"/>
    <xf numFmtId="2" fontId="0" fillId="0" borderId="0" xfId="0" applyNumberFormat="1" applyFont="1" applyFill="1" applyBorder="1"/>
    <xf numFmtId="2" fontId="0" fillId="0" borderId="0" xfId="0" applyNumberFormat="1" applyFont="1" applyFill="1"/>
    <xf numFmtId="166" fontId="0" fillId="0" borderId="5" xfId="0" applyNumberFormat="1" applyFont="1" applyFill="1" applyBorder="1"/>
    <xf numFmtId="166" fontId="0" fillId="0" borderId="15" xfId="0" applyNumberFormat="1" applyFont="1" applyFill="1" applyBorder="1"/>
    <xf numFmtId="0" fontId="0" fillId="0" borderId="0" xfId="0" applyFont="1" applyAlignment="1">
      <alignment horizontal="left" wrapText="1"/>
    </xf>
    <xf numFmtId="0" fontId="13" fillId="0" borderId="0" xfId="0" applyFont="1" applyAlignment="1">
      <alignment horizontal="left" vertical="center"/>
    </xf>
    <xf numFmtId="0" fontId="0" fillId="0" borderId="0" xfId="0" applyAlignment="1">
      <alignment horizontal="left" vertical="center" wrapText="1"/>
    </xf>
    <xf numFmtId="0" fontId="1" fillId="0" borderId="1" xfId="0" applyFont="1" applyFill="1" applyBorder="1" applyAlignment="1">
      <alignment horizontal="center"/>
    </xf>
    <xf numFmtId="0" fontId="1" fillId="0" borderId="9" xfId="0" applyFont="1" applyFill="1" applyBorder="1" applyAlignment="1">
      <alignment horizontal="center"/>
    </xf>
    <xf numFmtId="0" fontId="1" fillId="0" borderId="10" xfId="0" applyFont="1" applyFill="1" applyBorder="1" applyAlignment="1">
      <alignment horizontal="center"/>
    </xf>
    <xf numFmtId="0" fontId="1" fillId="0" borderId="11" xfId="0" applyFont="1" applyFill="1" applyBorder="1" applyAlignment="1">
      <alignment horizontal="center"/>
    </xf>
    <xf numFmtId="0" fontId="11" fillId="0" borderId="0" xfId="0" applyFont="1" applyAlignment="1">
      <alignment horizontal="left" wrapText="1"/>
    </xf>
    <xf numFmtId="0" fontId="1" fillId="0" borderId="10" xfId="0" applyFont="1" applyBorder="1" applyAlignment="1">
      <alignment horizontal="center"/>
    </xf>
    <xf numFmtId="0" fontId="1" fillId="0" borderId="9" xfId="0" applyFont="1" applyBorder="1" applyAlignment="1">
      <alignment horizontal="center"/>
    </xf>
    <xf numFmtId="0" fontId="1" fillId="0" borderId="11" xfId="0" applyFont="1" applyBorder="1" applyAlignment="1">
      <alignment horizontal="center"/>
    </xf>
    <xf numFmtId="0" fontId="0" fillId="0" borderId="0" xfId="0" applyFont="1" applyAlignment="1">
      <alignment horizontal="left" vertical="center" wrapText="1"/>
    </xf>
    <xf numFmtId="0" fontId="1" fillId="0" borderId="12" xfId="0" applyFont="1" applyFill="1" applyBorder="1" applyAlignment="1">
      <alignment horizontal="center"/>
    </xf>
  </cellXfs>
  <cellStyles count="11">
    <cellStyle name="Comma" xfId="8" builtinId="3"/>
    <cellStyle name="Comma 2" xfId="1" xr:uid="{00000000-0005-0000-0000-000001000000}"/>
    <cellStyle name="Currency 2" xfId="2" xr:uid="{00000000-0005-0000-0000-000002000000}"/>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Normal 7" xfId="9" xr:uid="{00000000-0005-0000-0000-000008000000}"/>
    <cellStyle name="Percent" xfId="10" builtinId="5"/>
    <cellStyle name="Percent 2"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5"/>
  <sheetViews>
    <sheetView showGridLines="0" tabSelected="1" workbookViewId="0">
      <selection activeCell="B1" sqref="B1"/>
    </sheetView>
  </sheetViews>
  <sheetFormatPr defaultRowHeight="14.4"/>
  <cols>
    <col min="2" max="2" width="111.33203125" customWidth="1"/>
  </cols>
  <sheetData>
    <row r="2" spans="2:10">
      <c r="B2" s="80" t="s">
        <v>32</v>
      </c>
      <c r="J2" s="81"/>
    </row>
    <row r="3" spans="2:10">
      <c r="B3" s="80"/>
      <c r="J3" s="81"/>
    </row>
    <row r="4" spans="2:10" ht="80.400000000000006" customHeight="1">
      <c r="B4" s="82" t="s">
        <v>60</v>
      </c>
    </row>
    <row r="5" spans="2:10">
      <c r="B5" s="82"/>
    </row>
    <row r="6" spans="2:10" ht="43.2">
      <c r="B6" s="2" t="s">
        <v>61</v>
      </c>
    </row>
    <row r="7" spans="2:10">
      <c r="B7" s="82"/>
    </row>
    <row r="8" spans="2:10" ht="43.2">
      <c r="B8" s="83" t="s">
        <v>50</v>
      </c>
    </row>
    <row r="9" spans="2:10">
      <c r="B9" s="82"/>
    </row>
    <row r="10" spans="2:10">
      <c r="B10" s="109" t="s">
        <v>27</v>
      </c>
    </row>
    <row r="11" spans="2:10" ht="28.8">
      <c r="B11" s="110" t="s">
        <v>51</v>
      </c>
    </row>
    <row r="12" spans="2:10">
      <c r="B12" s="111"/>
    </row>
    <row r="13" spans="2:10" ht="43.2">
      <c r="B13" s="111" t="s">
        <v>52</v>
      </c>
    </row>
    <row r="14" spans="2:10">
      <c r="B14" s="112"/>
    </row>
    <row r="15" spans="2:10" ht="28.8">
      <c r="B15" s="82" t="s">
        <v>53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zoomScaleNormal="100" workbookViewId="0"/>
  </sheetViews>
  <sheetFormatPr defaultRowHeight="14.4"/>
  <cols>
    <col min="1" max="1" width="3.44140625" style="32" customWidth="1"/>
    <col min="2" max="3" width="3.33203125" style="32" customWidth="1"/>
    <col min="4" max="4" width="31.6640625" style="32" customWidth="1"/>
    <col min="5" max="5" width="13.6640625" style="32" customWidth="1"/>
    <col min="6" max="6" width="16.88671875" style="32" customWidth="1"/>
    <col min="7" max="7" width="15.33203125" style="32" customWidth="1"/>
    <col min="8" max="8" width="13.109375" style="32" customWidth="1"/>
    <col min="9" max="9" width="16.6640625" style="32" customWidth="1"/>
    <col min="10" max="10" width="14.44140625" style="32" customWidth="1"/>
    <col min="11" max="11" width="9.109375" style="3"/>
    <col min="12" max="12" width="16" customWidth="1"/>
    <col min="13" max="14" width="9" customWidth="1"/>
  </cols>
  <sheetData>
    <row r="1" spans="1:17">
      <c r="A1" s="84" t="s">
        <v>31</v>
      </c>
    </row>
    <row r="2" spans="1:17">
      <c r="A2" s="85"/>
    </row>
    <row r="3" spans="1:17">
      <c r="A3" s="86"/>
      <c r="B3" s="85"/>
      <c r="C3" s="85"/>
      <c r="D3" s="85"/>
      <c r="E3" s="85" t="s">
        <v>46</v>
      </c>
      <c r="F3" s="85"/>
      <c r="G3" s="85"/>
      <c r="H3" s="85"/>
      <c r="I3" s="85"/>
      <c r="J3" s="85"/>
    </row>
    <row r="4" spans="1:17">
      <c r="A4" s="87"/>
      <c r="B4" s="87"/>
      <c r="C4" s="85"/>
      <c r="D4" s="85"/>
      <c r="E4" s="91"/>
      <c r="F4" s="139"/>
      <c r="G4" s="139"/>
      <c r="H4" s="139"/>
      <c r="I4" s="139"/>
      <c r="J4" s="92"/>
      <c r="L4" s="2"/>
    </row>
    <row r="5" spans="1:17">
      <c r="A5" s="87"/>
      <c r="B5" s="87"/>
      <c r="C5" s="85"/>
      <c r="D5" s="85"/>
      <c r="E5" s="93"/>
      <c r="F5" s="140" t="s">
        <v>21</v>
      </c>
      <c r="G5" s="141"/>
      <c r="H5" s="94" t="s">
        <v>16</v>
      </c>
      <c r="I5" s="140" t="s">
        <v>22</v>
      </c>
      <c r="J5" s="142"/>
      <c r="L5" s="2"/>
    </row>
    <row r="6" spans="1:17" ht="57" customHeight="1">
      <c r="A6" s="88" t="s">
        <v>35</v>
      </c>
      <c r="B6" s="85"/>
      <c r="C6" s="85"/>
      <c r="D6" s="95"/>
      <c r="E6" s="96" t="s">
        <v>18</v>
      </c>
      <c r="F6" s="97" t="s">
        <v>33</v>
      </c>
      <c r="G6" s="97" t="s">
        <v>34</v>
      </c>
      <c r="H6" s="98" t="s">
        <v>16</v>
      </c>
      <c r="I6" s="97" t="s">
        <v>42</v>
      </c>
      <c r="J6" s="99" t="s">
        <v>0</v>
      </c>
    </row>
    <row r="7" spans="1:17">
      <c r="A7" s="89"/>
      <c r="B7" s="62"/>
      <c r="C7" s="62"/>
      <c r="E7" s="36"/>
      <c r="F7" s="37"/>
      <c r="G7" s="37"/>
      <c r="H7" s="35"/>
      <c r="I7" s="37"/>
      <c r="J7" s="49"/>
      <c r="K7" s="7"/>
      <c r="L7" s="8"/>
      <c r="M7" s="8"/>
      <c r="N7" s="8"/>
      <c r="O7" s="8"/>
      <c r="P7" s="8"/>
      <c r="Q7" s="8"/>
    </row>
    <row r="8" spans="1:17">
      <c r="A8" s="85" t="s">
        <v>1</v>
      </c>
      <c r="E8" s="36">
        <f>SUM(F9:H9)</f>
        <v>965958</v>
      </c>
      <c r="F8" s="42"/>
      <c r="G8" s="50"/>
      <c r="H8" s="36"/>
      <c r="I8" s="53"/>
      <c r="J8" s="50"/>
      <c r="K8" s="7"/>
      <c r="L8" s="8"/>
      <c r="M8" s="8"/>
      <c r="N8" s="8"/>
      <c r="O8" s="8"/>
      <c r="P8" s="8"/>
      <c r="Q8" s="8"/>
    </row>
    <row r="9" spans="1:17">
      <c r="A9" s="85"/>
      <c r="B9" s="32" t="s">
        <v>36</v>
      </c>
      <c r="E9" s="36"/>
      <c r="F9" s="53">
        <v>869890.15799999994</v>
      </c>
      <c r="G9" s="50">
        <v>95629.842000000004</v>
      </c>
      <c r="H9" s="36">
        <v>438</v>
      </c>
      <c r="I9" s="53">
        <v>411.99999999999994</v>
      </c>
      <c r="J9" s="50">
        <v>26</v>
      </c>
      <c r="K9" s="7"/>
      <c r="L9" s="8"/>
      <c r="M9" s="8"/>
      <c r="N9" s="8"/>
      <c r="O9" s="8"/>
      <c r="P9" s="8"/>
      <c r="Q9" s="8"/>
    </row>
    <row r="10" spans="1:17">
      <c r="A10" s="85"/>
      <c r="E10" s="34"/>
      <c r="F10" s="47"/>
      <c r="G10" s="48"/>
      <c r="H10" s="38"/>
      <c r="I10" s="47"/>
      <c r="J10" s="48"/>
      <c r="K10" s="7"/>
      <c r="L10" s="8"/>
      <c r="M10" s="8"/>
      <c r="N10" s="8"/>
      <c r="O10" s="8"/>
      <c r="P10" s="8"/>
      <c r="Q10" s="8"/>
    </row>
    <row r="11" spans="1:17">
      <c r="A11" s="85" t="s">
        <v>37</v>
      </c>
      <c r="E11" s="34"/>
      <c r="F11" s="33"/>
      <c r="G11" s="39"/>
      <c r="H11" s="40"/>
      <c r="I11" s="45"/>
      <c r="J11" s="50"/>
      <c r="K11" s="31"/>
      <c r="L11" s="8"/>
      <c r="M11" s="8"/>
      <c r="N11" s="8"/>
      <c r="O11" s="8"/>
      <c r="P11" s="8"/>
      <c r="Q11" s="8"/>
    </row>
    <row r="12" spans="1:17">
      <c r="A12" s="85"/>
      <c r="B12" s="32" t="s">
        <v>38</v>
      </c>
      <c r="E12" s="34"/>
      <c r="F12" s="33"/>
      <c r="G12" s="39">
        <f>G$9*'per case assumptions 2018'!G17*'per case assumptions 2018'!G18</f>
        <v>19553314.097996578</v>
      </c>
      <c r="H12" s="40">
        <f>H$9*'per case assumptions 2018'!H17*'per case assumptions 2018'!H18</f>
        <v>44778.655887157591</v>
      </c>
      <c r="I12" s="45">
        <f>I$9*'per case assumptions 2018'!I17*'per case assumptions 2018'!I18</f>
        <v>60172.231655280251</v>
      </c>
      <c r="J12" s="50"/>
      <c r="K12" s="116"/>
      <c r="L12" s="8"/>
      <c r="M12" s="8"/>
      <c r="N12" s="8"/>
      <c r="O12" s="8"/>
      <c r="P12" s="8"/>
      <c r="Q12" s="8"/>
    </row>
    <row r="13" spans="1:17">
      <c r="A13" s="85"/>
      <c r="B13" s="32" t="s">
        <v>19</v>
      </c>
      <c r="E13" s="34"/>
      <c r="F13" s="33"/>
      <c r="G13" s="39">
        <f>G$9*'per case assumptions 2018'!G20*'per case assumptions 2018'!G21</f>
        <v>6698991.0740022222</v>
      </c>
      <c r="H13" s="40">
        <f>H$9*'per case assumptions 2018'!H20*'per case assumptions 2018'!H21</f>
        <v>92047.357677731183</v>
      </c>
      <c r="I13" s="45">
        <f>I$9*'per case assumptions 2018'!I20*'per case assumptions 2018'!I21</f>
        <v>0</v>
      </c>
      <c r="J13" s="50"/>
      <c r="K13" s="116"/>
    </row>
    <row r="14" spans="1:17">
      <c r="A14" s="85"/>
      <c r="B14" s="32" t="s">
        <v>8</v>
      </c>
      <c r="E14" s="34"/>
      <c r="F14" s="33"/>
      <c r="G14" s="39">
        <f>G$9*'per case assumptions 2018'!G23*'per case assumptions 2018'!G24</f>
        <v>23109863.062262978</v>
      </c>
      <c r="H14" s="40">
        <f>H$9*'per case assumptions 2018'!H23*'per case assumptions 2018'!H24</f>
        <v>70564.583952578207</v>
      </c>
      <c r="I14" s="45">
        <f>I$9*'per case assumptions 2018'!I23*'per case assumptions 2018'!I24</f>
        <v>0</v>
      </c>
      <c r="J14" s="50"/>
      <c r="K14" s="116"/>
    </row>
    <row r="15" spans="1:17">
      <c r="A15" s="85"/>
      <c r="B15" s="32" t="s">
        <v>9</v>
      </c>
      <c r="E15" s="34"/>
      <c r="F15" s="33"/>
      <c r="G15" s="39"/>
      <c r="H15" s="40">
        <f>H$9*'per case assumptions 2018'!H26*'per case assumptions 2018'!H27</f>
        <v>13038593.268149225</v>
      </c>
      <c r="I15" s="45"/>
      <c r="J15" s="51"/>
      <c r="K15" s="116"/>
    </row>
    <row r="16" spans="1:17">
      <c r="A16" s="85"/>
      <c r="B16" s="85" t="s">
        <v>20</v>
      </c>
      <c r="E16" s="34"/>
      <c r="F16" s="41"/>
      <c r="G16" s="44">
        <f>SUM(G12:G15)</f>
        <v>49362168.234261781</v>
      </c>
      <c r="H16" s="57">
        <f>SUM(H12:H15)</f>
        <v>13245983.865666691</v>
      </c>
      <c r="I16" s="113">
        <f>SUM(I12:I15)</f>
        <v>60172.231655280251</v>
      </c>
      <c r="J16" s="51"/>
      <c r="K16" s="116"/>
      <c r="M16" s="5"/>
    </row>
    <row r="17" spans="1:16">
      <c r="A17" s="85"/>
      <c r="E17" s="34"/>
      <c r="F17" s="41"/>
      <c r="G17" s="42"/>
      <c r="H17" s="36"/>
      <c r="I17" s="54"/>
      <c r="J17" s="51"/>
      <c r="K17" s="116"/>
    </row>
    <row r="18" spans="1:16">
      <c r="A18" s="85" t="s">
        <v>15</v>
      </c>
      <c r="E18" s="34"/>
      <c r="F18" s="39"/>
      <c r="G18" s="39"/>
      <c r="H18" s="40"/>
      <c r="I18" s="45"/>
      <c r="J18" s="51">
        <f>J9*'per case assumptions 2018'!J40</f>
        <v>252268028.6878275</v>
      </c>
      <c r="K18" s="116"/>
      <c r="L18" s="8"/>
    </row>
    <row r="19" spans="1:16">
      <c r="A19" s="85"/>
      <c r="E19" s="34"/>
      <c r="F19" s="39"/>
      <c r="G19" s="39"/>
      <c r="H19" s="40"/>
      <c r="I19" s="45"/>
      <c r="J19" s="52"/>
      <c r="K19" s="116"/>
    </row>
    <row r="20" spans="1:16">
      <c r="A20" s="85" t="s">
        <v>45</v>
      </c>
      <c r="E20" s="34"/>
      <c r="F20" s="39">
        <f>F9*'per case assumptions 2018'!F32*'per case assumptions 2018'!F33*'per case assumptions 2018'!F34</f>
        <v>53003670.668075338</v>
      </c>
      <c r="G20" s="51">
        <f>G9*'per case assumptions 2018'!G32*'per case assumptions 2018'!G33*'per case assumptions 2018'!G34</f>
        <v>16151733.467712823</v>
      </c>
      <c r="H20" s="40">
        <f>H9*'per case assumptions 2018'!H32*'per case assumptions 2018'!H33*'per case assumptions 2018'!H34</f>
        <v>114374.80054109423</v>
      </c>
      <c r="I20" s="45">
        <f>I9*'per case assumptions 2018'!I32*'per case assumptions 2018'!I33*'per case assumptions 2018'!I34</f>
        <v>71723.6192129845</v>
      </c>
      <c r="J20" s="51"/>
      <c r="K20" s="116"/>
    </row>
    <row r="21" spans="1:16">
      <c r="A21" s="85"/>
      <c r="E21" s="34"/>
      <c r="F21" s="45"/>
      <c r="G21" s="39"/>
      <c r="H21" s="40"/>
      <c r="I21" s="39"/>
      <c r="J21" s="52"/>
      <c r="K21" s="5"/>
      <c r="L21" s="5"/>
    </row>
    <row r="22" spans="1:16">
      <c r="A22" s="85" t="s">
        <v>40</v>
      </c>
      <c r="E22" s="40"/>
      <c r="F22" s="55">
        <f>F20+F16</f>
        <v>53003670.668075338</v>
      </c>
      <c r="G22" s="44">
        <f t="shared" ref="G22:I22" si="0">G20+G16</f>
        <v>65513901.701974601</v>
      </c>
      <c r="H22" s="57">
        <f t="shared" si="0"/>
        <v>13360358.666207785</v>
      </c>
      <c r="I22" s="44">
        <f t="shared" si="0"/>
        <v>131895.85086826474</v>
      </c>
      <c r="J22" s="56">
        <f>J18</f>
        <v>252268028.6878275</v>
      </c>
      <c r="K22" s="5"/>
      <c r="M22" s="5"/>
    </row>
    <row r="23" spans="1:16">
      <c r="A23" s="85"/>
      <c r="E23" s="40"/>
      <c r="F23" s="45"/>
      <c r="G23" s="39"/>
      <c r="H23" s="39"/>
      <c r="I23" s="39"/>
      <c r="J23" s="52"/>
      <c r="K23"/>
    </row>
    <row r="24" spans="1:16" ht="15" thickBot="1">
      <c r="A24" s="90" t="s">
        <v>41</v>
      </c>
      <c r="B24" s="66"/>
      <c r="C24" s="66"/>
      <c r="D24" s="66"/>
      <c r="E24" s="77">
        <f>SUM(F22:L22)</f>
        <v>384277855.5749535</v>
      </c>
      <c r="F24" s="78"/>
      <c r="G24" s="78"/>
      <c r="H24" s="78"/>
      <c r="I24" s="78"/>
      <c r="J24" s="79"/>
      <c r="K24" s="117"/>
    </row>
    <row r="25" spans="1:16" ht="15" thickTop="1"/>
    <row r="26" spans="1:16" ht="104.25" customHeight="1">
      <c r="A26" s="143" t="s">
        <v>54</v>
      </c>
      <c r="B26" s="143"/>
      <c r="C26" s="143"/>
      <c r="D26" s="143"/>
      <c r="E26" s="143"/>
      <c r="F26" s="143"/>
      <c r="G26" s="143"/>
      <c r="H26" s="143"/>
      <c r="I26" s="143"/>
      <c r="J26" s="143"/>
      <c r="K26" s="143"/>
      <c r="L26" s="143"/>
      <c r="O26" s="3"/>
      <c r="P26" s="3"/>
    </row>
    <row r="27" spans="1:16">
      <c r="A27"/>
      <c r="B27"/>
      <c r="C27"/>
      <c r="D27"/>
      <c r="E27"/>
      <c r="F27"/>
      <c r="G27"/>
      <c r="H27"/>
      <c r="I27"/>
      <c r="J27"/>
      <c r="K27"/>
    </row>
    <row r="28" spans="1:16" ht="35.1" customHeight="1">
      <c r="A28" t="s">
        <v>55</v>
      </c>
      <c r="B28"/>
      <c r="C28"/>
      <c r="D28"/>
      <c r="E28"/>
      <c r="F28"/>
      <c r="G28"/>
      <c r="H28"/>
      <c r="I28"/>
      <c r="J28"/>
      <c r="K28"/>
    </row>
    <row r="29" spans="1:16">
      <c r="A29"/>
      <c r="B29"/>
      <c r="C29"/>
      <c r="D29"/>
      <c r="E29"/>
      <c r="F29"/>
      <c r="G29"/>
      <c r="H29"/>
      <c r="I29"/>
      <c r="J29"/>
      <c r="K29"/>
    </row>
    <row r="30" spans="1:16" ht="15" customHeight="1">
      <c r="A30" s="138" t="s">
        <v>29</v>
      </c>
      <c r="B30" s="138"/>
      <c r="C30" s="138"/>
      <c r="D30" s="138"/>
      <c r="E30" s="138"/>
      <c r="F30" s="138"/>
      <c r="G30" s="138"/>
      <c r="H30" s="138"/>
      <c r="I30" s="138"/>
      <c r="J30" s="138"/>
      <c r="K30"/>
    </row>
    <row r="31" spans="1:16" ht="45" customHeight="1">
      <c r="A31" s="122"/>
      <c r="B31"/>
      <c r="C31" s="138" t="s">
        <v>49</v>
      </c>
      <c r="D31" s="138"/>
      <c r="E31" s="138"/>
      <c r="F31" s="138"/>
      <c r="G31" s="138"/>
      <c r="H31" s="138"/>
      <c r="I31" s="138"/>
      <c r="J31" s="138"/>
      <c r="K31" s="138"/>
    </row>
    <row r="32" spans="1:16" ht="15" customHeight="1">
      <c r="A32"/>
      <c r="B32"/>
      <c r="C32" s="82"/>
      <c r="D32"/>
      <c r="E32"/>
      <c r="F32"/>
      <c r="G32"/>
      <c r="H32"/>
      <c r="I32"/>
      <c r="J32"/>
      <c r="K32"/>
    </row>
    <row r="33" spans="1:11" ht="45" customHeight="1">
      <c r="A33"/>
      <c r="B33"/>
      <c r="C33" s="138" t="s">
        <v>28</v>
      </c>
      <c r="D33" s="138"/>
      <c r="E33" s="138"/>
      <c r="F33" s="138"/>
      <c r="G33" s="138"/>
      <c r="H33" s="138"/>
      <c r="I33" s="138"/>
      <c r="J33" s="138"/>
      <c r="K33" s="138"/>
    </row>
  </sheetData>
  <mergeCells count="7">
    <mergeCell ref="C33:K33"/>
    <mergeCell ref="F4:I4"/>
    <mergeCell ref="F5:G5"/>
    <mergeCell ref="I5:J5"/>
    <mergeCell ref="A30:J30"/>
    <mergeCell ref="A26:L26"/>
    <mergeCell ref="C31:K31"/>
  </mergeCells>
  <pageMargins left="0.7" right="0.7" top="0.75" bottom="0.75" header="0.3" footer="0.3"/>
  <pageSetup orientation="portrait" r:id="rId1"/>
  <ignoredErrors>
    <ignoredError sqref="E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zoomScaleNormal="100" workbookViewId="0"/>
  </sheetViews>
  <sheetFormatPr defaultRowHeight="14.4"/>
  <cols>
    <col min="1" max="1" width="3.44140625" style="63" customWidth="1"/>
    <col min="2" max="3" width="3.33203125" customWidth="1"/>
    <col min="4" max="4" width="31.6640625" customWidth="1"/>
    <col min="5" max="5" width="13.6640625" customWidth="1"/>
    <col min="6" max="6" width="16.88671875" customWidth="1"/>
    <col min="7" max="7" width="15.33203125" customWidth="1"/>
    <col min="8" max="8" width="13.109375" customWidth="1"/>
    <col min="9" max="9" width="14.6640625" customWidth="1"/>
    <col min="10" max="10" width="18.88671875" customWidth="1"/>
    <col min="12" max="12" width="16" customWidth="1"/>
    <col min="13" max="14" width="9" customWidth="1"/>
  </cols>
  <sheetData>
    <row r="1" spans="1:13">
      <c r="A1" s="84" t="s">
        <v>31</v>
      </c>
      <c r="F1" s="1"/>
    </row>
    <row r="2" spans="1:13">
      <c r="A2" s="84"/>
      <c r="F2" s="1"/>
    </row>
    <row r="3" spans="1:13">
      <c r="A3" s="84"/>
      <c r="E3" s="1" t="s">
        <v>47</v>
      </c>
      <c r="F3" s="1"/>
      <c r="G3" s="1"/>
      <c r="H3" s="1"/>
      <c r="I3" s="1"/>
      <c r="J3" s="1"/>
    </row>
    <row r="4" spans="1:13">
      <c r="A4" s="1"/>
      <c r="E4" s="1"/>
      <c r="F4" s="1"/>
      <c r="G4" s="1"/>
      <c r="H4" s="1"/>
      <c r="I4" s="1"/>
      <c r="J4" s="1"/>
    </row>
    <row r="5" spans="1:13">
      <c r="A5" s="100"/>
      <c r="B5" s="8"/>
      <c r="E5" s="103"/>
      <c r="F5" s="144" t="s">
        <v>21</v>
      </c>
      <c r="G5" s="144"/>
      <c r="H5" s="104" t="s">
        <v>16</v>
      </c>
      <c r="I5" s="145" t="s">
        <v>22</v>
      </c>
      <c r="J5" s="146"/>
      <c r="L5" s="2"/>
    </row>
    <row r="6" spans="1:13" ht="43.2">
      <c r="A6" s="101" t="s">
        <v>35</v>
      </c>
      <c r="B6" s="8"/>
      <c r="E6" s="96" t="s">
        <v>18</v>
      </c>
      <c r="F6" s="105" t="s">
        <v>33</v>
      </c>
      <c r="G6" s="105" t="s">
        <v>34</v>
      </c>
      <c r="H6" s="106" t="s">
        <v>16</v>
      </c>
      <c r="I6" s="105" t="s">
        <v>42</v>
      </c>
      <c r="J6" s="107" t="s">
        <v>0</v>
      </c>
      <c r="L6" s="2"/>
    </row>
    <row r="7" spans="1:13">
      <c r="A7" s="1" t="s">
        <v>1</v>
      </c>
      <c r="E7" s="114">
        <f>SUM(F8:H8)</f>
        <v>192316</v>
      </c>
      <c r="F7" s="17"/>
      <c r="G7" s="17"/>
      <c r="H7" s="12"/>
      <c r="I7" s="17"/>
      <c r="J7" s="59"/>
    </row>
    <row r="8" spans="1:13">
      <c r="A8" s="1"/>
      <c r="B8" t="s">
        <v>36</v>
      </c>
      <c r="E8" s="12"/>
      <c r="F8" s="115">
        <v>173232.71599999999</v>
      </c>
      <c r="G8" s="115">
        <v>19039.284</v>
      </c>
      <c r="H8" s="114">
        <v>44</v>
      </c>
      <c r="I8" s="115">
        <v>44</v>
      </c>
      <c r="J8" s="14">
        <v>0</v>
      </c>
    </row>
    <row r="9" spans="1:13" s="8" customFormat="1">
      <c r="A9" s="100"/>
      <c r="E9" s="10"/>
      <c r="F9" s="28"/>
      <c r="G9" s="28"/>
      <c r="H9" s="29"/>
      <c r="I9" s="28"/>
      <c r="J9" s="30"/>
    </row>
    <row r="10" spans="1:13">
      <c r="A10" s="1" t="s">
        <v>37</v>
      </c>
      <c r="C10" s="3"/>
      <c r="D10" s="3"/>
      <c r="E10" s="10"/>
      <c r="F10" s="8"/>
      <c r="G10" s="9"/>
      <c r="H10" s="10"/>
      <c r="I10" s="8"/>
      <c r="J10" s="6"/>
      <c r="K10" s="4"/>
    </row>
    <row r="11" spans="1:13">
      <c r="A11" s="1"/>
      <c r="B11" s="32" t="s">
        <v>38</v>
      </c>
      <c r="E11" s="10"/>
      <c r="F11" s="8"/>
      <c r="G11" s="13">
        <f>G$8*'per case assumptions 2018'!G17*'per case assumptions 2018'!G18</f>
        <v>3892938.5688304352</v>
      </c>
      <c r="H11" s="20">
        <f>H$8*'per case assumptions 2018'!H17*'per case assumptions 2018'!H18</f>
        <v>4498.3124635500772</v>
      </c>
      <c r="I11" s="13">
        <f>I$8*'per case assumptions 2018'!I17*'per case assumptions 2018'!I18</f>
        <v>6426.1606622143972</v>
      </c>
      <c r="J11" s="14"/>
      <c r="K11" s="4"/>
    </row>
    <row r="12" spans="1:13">
      <c r="A12" s="1"/>
      <c r="B12" s="32" t="s">
        <v>19</v>
      </c>
      <c r="E12" s="10"/>
      <c r="F12" s="8"/>
      <c r="G12" s="13">
        <f>G$8*'per case assumptions 2018'!G20*'per case assumptions 2018'!G21</f>
        <v>1333725.8632236714</v>
      </c>
      <c r="H12" s="20">
        <f>H$8*'per case assumptions 2018'!H20*'per case assumptions 2018'!H21</f>
        <v>9246.7665247035875</v>
      </c>
      <c r="I12" s="13">
        <f>I$8*'per case assumptions 2018'!I20*'per case assumptions 2018'!I21</f>
        <v>0</v>
      </c>
      <c r="J12" s="14"/>
      <c r="K12" s="4"/>
    </row>
    <row r="13" spans="1:13">
      <c r="A13" s="1"/>
      <c r="B13" s="32" t="s">
        <v>8</v>
      </c>
      <c r="E13" s="10"/>
      <c r="F13" s="8"/>
      <c r="G13" s="13">
        <f>G$8*'per case assumptions 2018'!G23*'per case assumptions 2018'!G24</f>
        <v>4601024.5007362291</v>
      </c>
      <c r="H13" s="20">
        <f>H$8*'per case assumptions 2018'!H23*'per case assumptions 2018'!H24</f>
        <v>7088.6796664690437</v>
      </c>
      <c r="I13" s="13">
        <f>I$8*'per case assumptions 2018'!I23*'per case assumptions 2018'!I24</f>
        <v>0</v>
      </c>
      <c r="J13" s="14"/>
      <c r="K13" s="4"/>
    </row>
    <row r="14" spans="1:13">
      <c r="A14" s="1"/>
      <c r="B14" s="32" t="s">
        <v>9</v>
      </c>
      <c r="E14" s="10"/>
      <c r="F14" s="8"/>
      <c r="G14" s="13"/>
      <c r="H14" s="20">
        <f>H$8*'per case assumptions 2018'!H26*'per case assumptions 2018'!H27</f>
        <v>1309813.022371155</v>
      </c>
      <c r="I14" s="13"/>
      <c r="J14" s="14"/>
      <c r="K14" s="4"/>
    </row>
    <row r="15" spans="1:13">
      <c r="A15" s="1"/>
      <c r="B15" s="85" t="s">
        <v>20</v>
      </c>
      <c r="E15" s="10"/>
      <c r="F15" s="8"/>
      <c r="G15" s="21">
        <f>SUM(G11:G14)</f>
        <v>9827688.9327903353</v>
      </c>
      <c r="H15" s="22">
        <f>SUM(H11:H14)</f>
        <v>1330646.7810258777</v>
      </c>
      <c r="I15" s="21">
        <f>SUM(I11:I14)</f>
        <v>6426.1606622143972</v>
      </c>
      <c r="J15" s="15"/>
      <c r="K15" s="4"/>
      <c r="M15" s="5"/>
    </row>
    <row r="16" spans="1:13">
      <c r="A16" s="1"/>
      <c r="E16" s="10"/>
      <c r="F16" s="8"/>
      <c r="G16" s="13"/>
      <c r="H16" s="20"/>
      <c r="I16" s="13"/>
      <c r="J16" s="14"/>
      <c r="K16" s="4"/>
      <c r="L16" s="8"/>
    </row>
    <row r="17" spans="1:16">
      <c r="A17" s="1" t="s">
        <v>15</v>
      </c>
      <c r="E17" s="10"/>
      <c r="F17" s="16"/>
      <c r="G17" s="17"/>
      <c r="H17" s="12"/>
      <c r="I17" s="18"/>
      <c r="J17" s="15">
        <f>J8*'per case assumptions 2018'!J40</f>
        <v>0</v>
      </c>
      <c r="K17" s="4"/>
    </row>
    <row r="18" spans="1:16">
      <c r="A18" s="1"/>
      <c r="E18" s="10"/>
      <c r="F18" s="16"/>
      <c r="G18" s="17"/>
      <c r="H18" s="12"/>
      <c r="I18" s="18"/>
      <c r="J18" s="15"/>
    </row>
    <row r="19" spans="1:16">
      <c r="A19" s="1" t="s">
        <v>39</v>
      </c>
      <c r="E19" s="10"/>
      <c r="F19" s="13">
        <f>F8*'per case assumptions 2018'!F32*'per case assumptions 2018'!F33*'per case assumptions 2018'!F34</f>
        <v>10555320.971685514</v>
      </c>
      <c r="G19" s="13">
        <f>G8*'per case assumptions 2018'!G32*'per case assumptions 2018'!G33*'per case assumptions 2018'!G34</f>
        <v>3215705.8314923202</v>
      </c>
      <c r="H19" s="20">
        <f>H8*'per case assumptions 2018'!H32*'per case assumptions 2018'!H33*'per case assumptions 2018'!H34</f>
        <v>11489.705990429558</v>
      </c>
      <c r="I19" s="13">
        <f>I8*'per case assumptions 2018'!I32*'per case assumptions 2018'!I33*'per case assumptions 2018'!I34</f>
        <v>7659.8039936197047</v>
      </c>
      <c r="J19" s="9"/>
    </row>
    <row r="20" spans="1:16">
      <c r="A20" s="1"/>
      <c r="E20" s="10"/>
      <c r="F20" s="13"/>
      <c r="G20" s="13"/>
      <c r="H20" s="20"/>
      <c r="I20" s="13"/>
      <c r="J20" s="9"/>
      <c r="K20" s="5"/>
      <c r="L20" s="5"/>
    </row>
    <row r="21" spans="1:16">
      <c r="A21" s="1" t="s">
        <v>40</v>
      </c>
      <c r="E21" s="10"/>
      <c r="F21" s="61">
        <f>F19+F15</f>
        <v>10555320.971685514</v>
      </c>
      <c r="G21" s="21">
        <f t="shared" ref="G21:J21" si="0">G19+G15</f>
        <v>13043394.764282655</v>
      </c>
      <c r="H21" s="22">
        <f t="shared" si="0"/>
        <v>1342136.4870163072</v>
      </c>
      <c r="I21" s="21">
        <f t="shared" si="0"/>
        <v>14085.964655834101</v>
      </c>
      <c r="J21" s="23">
        <f t="shared" si="0"/>
        <v>0</v>
      </c>
      <c r="L21" s="8"/>
      <c r="M21" s="5"/>
    </row>
    <row r="22" spans="1:16">
      <c r="A22" s="1"/>
      <c r="E22" s="10"/>
      <c r="F22" s="13"/>
      <c r="G22" s="13"/>
      <c r="H22" s="13"/>
      <c r="I22" s="13"/>
      <c r="J22" s="9"/>
    </row>
    <row r="23" spans="1:16" ht="15" thickBot="1">
      <c r="A23" s="102" t="s">
        <v>43</v>
      </c>
      <c r="B23" s="72"/>
      <c r="C23" s="72"/>
      <c r="D23" s="72"/>
      <c r="E23" s="73">
        <f>SUM(F21:L21)</f>
        <v>24954938.187640313</v>
      </c>
      <c r="F23" s="75"/>
      <c r="G23" s="75"/>
      <c r="H23" s="75"/>
      <c r="I23" s="75"/>
      <c r="J23" s="76"/>
    </row>
    <row r="24" spans="1:16" ht="15" thickTop="1">
      <c r="I24" s="8"/>
    </row>
    <row r="25" spans="1:16" ht="90" customHeight="1">
      <c r="A25" s="143" t="s">
        <v>54</v>
      </c>
      <c r="B25" s="143"/>
      <c r="C25" s="143"/>
      <c r="D25" s="143"/>
      <c r="E25" s="143"/>
      <c r="F25" s="143"/>
      <c r="G25" s="143"/>
      <c r="H25" s="143"/>
      <c r="I25" s="143"/>
      <c r="J25" s="143"/>
      <c r="K25" s="143"/>
      <c r="L25" s="143"/>
      <c r="O25" s="3"/>
      <c r="P25" s="3"/>
    </row>
    <row r="26" spans="1:16">
      <c r="A26"/>
    </row>
    <row r="27" spans="1:16">
      <c r="A27" t="s">
        <v>55</v>
      </c>
    </row>
    <row r="28" spans="1:16">
      <c r="A28"/>
    </row>
    <row r="29" spans="1:16" ht="15" customHeight="1">
      <c r="A29" s="138" t="s">
        <v>29</v>
      </c>
      <c r="B29" s="138"/>
      <c r="C29" s="138"/>
      <c r="D29" s="138"/>
      <c r="E29" s="138"/>
      <c r="F29" s="138"/>
      <c r="G29" s="138"/>
      <c r="H29" s="138"/>
      <c r="I29" s="138"/>
      <c r="J29" s="138"/>
    </row>
    <row r="30" spans="1:16" ht="48.75" customHeight="1">
      <c r="A30"/>
      <c r="B30" s="138" t="s">
        <v>49</v>
      </c>
      <c r="C30" s="138"/>
      <c r="D30" s="138"/>
      <c r="E30" s="138"/>
      <c r="F30" s="138"/>
      <c r="G30" s="138"/>
      <c r="H30" s="138"/>
      <c r="I30" s="138"/>
      <c r="J30" s="138"/>
    </row>
    <row r="31" spans="1:16">
      <c r="A31"/>
      <c r="B31" s="118"/>
      <c r="C31" s="118"/>
      <c r="D31" s="118"/>
      <c r="E31" s="118"/>
      <c r="F31" s="118"/>
      <c r="G31" s="118"/>
      <c r="H31" s="118"/>
      <c r="I31" s="118"/>
      <c r="J31" s="118"/>
    </row>
    <row r="32" spans="1:16" ht="45" customHeight="1">
      <c r="A32"/>
      <c r="B32" s="138" t="s">
        <v>28</v>
      </c>
      <c r="C32" s="138"/>
      <c r="D32" s="138"/>
      <c r="E32" s="138"/>
      <c r="F32" s="138"/>
      <c r="G32" s="138"/>
      <c r="H32" s="138"/>
      <c r="I32" s="138"/>
      <c r="J32" s="138"/>
    </row>
  </sheetData>
  <mergeCells count="6">
    <mergeCell ref="B32:J32"/>
    <mergeCell ref="F5:G5"/>
    <mergeCell ref="I5:J5"/>
    <mergeCell ref="A29:J29"/>
    <mergeCell ref="A25:L25"/>
    <mergeCell ref="B30:J30"/>
  </mergeCells>
  <pageMargins left="0.7" right="0.7" top="0.75" bottom="0.75" header="0.3" footer="0.3"/>
  <pageSetup orientation="portrait" r:id="rId1"/>
  <ignoredErrors>
    <ignoredError sqref="E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4"/>
  <sheetViews>
    <sheetView zoomScaleNormal="100" workbookViewId="0"/>
  </sheetViews>
  <sheetFormatPr defaultRowHeight="14.4"/>
  <cols>
    <col min="1" max="1" width="3.44140625" style="63" customWidth="1"/>
    <col min="2" max="3" width="3.33203125" customWidth="1"/>
    <col min="4" max="4" width="31.6640625" customWidth="1"/>
    <col min="5" max="5" width="13.6640625" customWidth="1"/>
    <col min="6" max="6" width="16.88671875" customWidth="1"/>
    <col min="7" max="7" width="15.33203125" customWidth="1"/>
    <col min="8" max="8" width="13.109375" customWidth="1"/>
    <col min="9" max="9" width="15.5546875" customWidth="1"/>
    <col min="10" max="10" width="16.88671875" customWidth="1"/>
    <col min="12" max="12" width="16" customWidth="1"/>
    <col min="13" max="14" width="9" customWidth="1"/>
  </cols>
  <sheetData>
    <row r="1" spans="1:18">
      <c r="A1" s="84" t="s">
        <v>31</v>
      </c>
      <c r="F1" s="1"/>
    </row>
    <row r="2" spans="1:18">
      <c r="A2" s="84"/>
      <c r="F2" s="1"/>
    </row>
    <row r="3" spans="1:18">
      <c r="A3" s="84"/>
      <c r="E3" s="1" t="s">
        <v>48</v>
      </c>
      <c r="F3" s="1"/>
      <c r="G3" s="1"/>
      <c r="H3" s="1"/>
      <c r="I3" s="1"/>
      <c r="J3" s="1"/>
    </row>
    <row r="4" spans="1:18">
      <c r="A4" s="108"/>
      <c r="E4" s="1"/>
      <c r="F4" s="1"/>
      <c r="G4" s="1"/>
      <c r="H4" s="1"/>
      <c r="I4" s="1"/>
      <c r="J4" s="1"/>
    </row>
    <row r="5" spans="1:18">
      <c r="A5" s="100"/>
      <c r="B5" s="8"/>
      <c r="E5" s="93"/>
      <c r="F5" s="145" t="s">
        <v>21</v>
      </c>
      <c r="G5" s="144"/>
      <c r="H5" s="104" t="s">
        <v>16</v>
      </c>
      <c r="I5" s="145" t="s">
        <v>22</v>
      </c>
      <c r="J5" s="146"/>
      <c r="L5" s="2"/>
    </row>
    <row r="6" spans="1:18" ht="43.2">
      <c r="A6" s="100"/>
      <c r="B6" s="8"/>
      <c r="E6" s="96" t="s">
        <v>18</v>
      </c>
      <c r="F6" s="105" t="s">
        <v>33</v>
      </c>
      <c r="G6" s="105" t="s">
        <v>34</v>
      </c>
      <c r="H6" s="106" t="s">
        <v>16</v>
      </c>
      <c r="I6" s="105" t="s">
        <v>42</v>
      </c>
      <c r="J6" s="107" t="s">
        <v>0</v>
      </c>
      <c r="K6" s="24"/>
      <c r="L6" s="25"/>
      <c r="M6" s="8"/>
      <c r="N6" s="8"/>
      <c r="O6" s="8"/>
      <c r="P6" s="8"/>
      <c r="Q6" s="8"/>
      <c r="R6" s="8"/>
    </row>
    <row r="7" spans="1:18" ht="15.6">
      <c r="A7" s="101" t="s">
        <v>35</v>
      </c>
      <c r="E7" s="11"/>
      <c r="F7" s="8"/>
      <c r="G7" s="8"/>
      <c r="H7" s="10"/>
      <c r="I7" s="8"/>
      <c r="J7" s="9"/>
      <c r="K7" s="24"/>
      <c r="L7" s="8"/>
      <c r="M7" s="8"/>
      <c r="N7" s="8"/>
      <c r="O7" s="8"/>
      <c r="P7" s="8"/>
      <c r="Q7" s="8"/>
      <c r="R7" s="8"/>
    </row>
    <row r="8" spans="1:18">
      <c r="A8" s="1"/>
      <c r="E8" s="11"/>
      <c r="F8" s="8"/>
      <c r="G8" s="8"/>
      <c r="H8" s="10"/>
      <c r="I8" s="8"/>
      <c r="J8" s="9"/>
      <c r="K8" s="24"/>
      <c r="L8" s="8"/>
      <c r="M8" s="8"/>
      <c r="N8" s="8"/>
      <c r="O8" s="8"/>
      <c r="P8" s="8"/>
      <c r="Q8" s="8"/>
      <c r="R8" s="8"/>
    </row>
    <row r="9" spans="1:18">
      <c r="A9" s="1" t="s">
        <v>1</v>
      </c>
      <c r="E9" s="12">
        <f>SUM(F10:H10)</f>
        <v>2483309</v>
      </c>
      <c r="F9" s="115"/>
      <c r="G9" s="115"/>
      <c r="H9" s="114"/>
      <c r="I9" s="115"/>
      <c r="J9" s="14"/>
      <c r="K9" s="24"/>
      <c r="L9" s="8"/>
      <c r="M9" s="8"/>
      <c r="N9" s="8"/>
      <c r="O9" s="8"/>
      <c r="P9" s="8"/>
      <c r="Q9" s="8"/>
      <c r="R9" s="8"/>
    </row>
    <row r="10" spans="1:18">
      <c r="A10" s="1"/>
      <c r="B10" t="s">
        <v>36</v>
      </c>
      <c r="E10" s="12"/>
      <c r="F10" s="26">
        <v>2235453.409</v>
      </c>
      <c r="G10" s="59">
        <v>245847.59100000001</v>
      </c>
      <c r="H10" s="12">
        <v>2008.0000000000002</v>
      </c>
      <c r="I10" s="26">
        <v>1845</v>
      </c>
      <c r="J10" s="59">
        <v>163</v>
      </c>
      <c r="K10" s="24"/>
      <c r="L10" s="8"/>
      <c r="M10" s="8"/>
      <c r="N10" s="8"/>
      <c r="O10" s="8"/>
      <c r="P10" s="8"/>
      <c r="Q10" s="8"/>
      <c r="R10" s="8"/>
    </row>
    <row r="11" spans="1:18">
      <c r="A11" s="1"/>
      <c r="E11" s="10"/>
      <c r="F11" s="58"/>
      <c r="G11" s="60"/>
      <c r="H11" s="29"/>
      <c r="I11" s="58"/>
      <c r="J11" s="30"/>
      <c r="K11" s="24"/>
      <c r="L11" s="8"/>
      <c r="M11" s="8"/>
      <c r="N11" s="8"/>
      <c r="O11" s="8"/>
      <c r="P11" s="8"/>
      <c r="Q11" s="8"/>
      <c r="R11" s="8"/>
    </row>
    <row r="12" spans="1:18">
      <c r="A12" s="1" t="s">
        <v>37</v>
      </c>
      <c r="C12" s="3"/>
      <c r="D12" s="3"/>
      <c r="E12" s="10"/>
      <c r="F12" s="8"/>
      <c r="G12" s="13"/>
      <c r="H12" s="20"/>
      <c r="I12" s="13"/>
      <c r="J12" s="14"/>
      <c r="K12" s="26"/>
      <c r="L12" s="8"/>
      <c r="M12" s="8"/>
      <c r="N12" s="8"/>
      <c r="O12" s="8"/>
      <c r="P12" s="8"/>
      <c r="Q12" s="8"/>
      <c r="R12" s="8"/>
    </row>
    <row r="13" spans="1:18">
      <c r="A13" s="1"/>
      <c r="B13" s="32" t="s">
        <v>38</v>
      </c>
      <c r="C13" s="32"/>
      <c r="E13" s="10"/>
      <c r="F13" s="8"/>
      <c r="G13" s="13">
        <f>G$10*'per case assumptions 2018'!G17*'per case assumptions 2018'!G18</f>
        <v>50268149.214957364</v>
      </c>
      <c r="H13" s="20">
        <f>H$10*'per case assumptions 2018'!H17*'per case assumptions 2018'!H18</f>
        <v>205286.62333655811</v>
      </c>
      <c r="I13" s="13">
        <f>I$10*'per case assumptions 2018'!I17*'per case assumptions 2018'!I18</f>
        <v>269460.60049512645</v>
      </c>
      <c r="J13" s="14"/>
      <c r="K13" s="26"/>
      <c r="L13" s="8"/>
      <c r="M13" s="8"/>
      <c r="N13" s="8"/>
      <c r="O13" s="8"/>
      <c r="P13" s="8"/>
      <c r="Q13" s="8"/>
      <c r="R13" s="8"/>
    </row>
    <row r="14" spans="1:18">
      <c r="A14" s="1"/>
      <c r="B14" s="32" t="s">
        <v>19</v>
      </c>
      <c r="C14" s="32"/>
      <c r="E14" s="10"/>
      <c r="F14" s="8"/>
      <c r="G14" s="13">
        <f>G$10*'per case assumptions 2018'!G20*'per case assumptions 2018'!G21</f>
        <v>17221933.898771361</v>
      </c>
      <c r="H14" s="20">
        <f>H$10*'per case assumptions 2018'!H20*'per case assumptions 2018'!H21</f>
        <v>421988.79958192748</v>
      </c>
      <c r="I14" s="13">
        <f>I$10*'per case assumptions 2018'!I20*'per case assumptions 2018'!I21</f>
        <v>0</v>
      </c>
      <c r="J14" s="14"/>
      <c r="K14" s="26"/>
      <c r="L14" s="8"/>
      <c r="M14" s="8"/>
      <c r="N14" s="8"/>
      <c r="O14" s="8"/>
      <c r="P14" s="8"/>
      <c r="Q14" s="8"/>
      <c r="R14" s="8"/>
    </row>
    <row r="15" spans="1:18">
      <c r="A15" s="1"/>
      <c r="B15" s="32" t="s">
        <v>8</v>
      </c>
      <c r="C15" s="32"/>
      <c r="E15" s="10"/>
      <c r="F15" s="8"/>
      <c r="G15" s="13">
        <f>G$10*'per case assumptions 2018'!G23*'per case assumptions 2018'!G24</f>
        <v>59411414.296776064</v>
      </c>
      <c r="H15" s="20">
        <f>H$10*'per case assumptions 2018'!H23*'per case assumptions 2018'!H24</f>
        <v>323501.56296067825</v>
      </c>
      <c r="I15" s="13">
        <f>I$10*'per case assumptions 2018'!I23*'per case assumptions 2018'!I24</f>
        <v>0</v>
      </c>
      <c r="J15" s="14"/>
      <c r="K15" s="4"/>
    </row>
    <row r="16" spans="1:18">
      <c r="A16" s="1"/>
      <c r="B16" s="32" t="s">
        <v>9</v>
      </c>
      <c r="C16" s="32"/>
      <c r="E16" s="10"/>
      <c r="F16" s="8"/>
      <c r="G16" s="13"/>
      <c r="H16" s="20">
        <f>H$10*'per case assumptions 2018'!H26*'per case assumptions 2018'!H27</f>
        <v>59775103.38457454</v>
      </c>
      <c r="I16" s="13"/>
      <c r="J16" s="14"/>
      <c r="K16" s="4"/>
    </row>
    <row r="17" spans="1:16">
      <c r="A17" s="1"/>
      <c r="B17" s="85" t="s">
        <v>20</v>
      </c>
      <c r="C17" s="32"/>
      <c r="E17" s="10"/>
      <c r="F17" s="8"/>
      <c r="G17" s="21">
        <f>SUM(G13:G16)</f>
        <v>126901497.41050479</v>
      </c>
      <c r="H17" s="22">
        <f>SUM(H13:H16)</f>
        <v>60725880.3704537</v>
      </c>
      <c r="I17" s="21">
        <f>SUM(I13:I16)</f>
        <v>269460.60049512645</v>
      </c>
      <c r="J17" s="14"/>
      <c r="K17" s="4"/>
      <c r="L17" s="8"/>
      <c r="M17" s="5"/>
    </row>
    <row r="18" spans="1:16">
      <c r="A18" s="1"/>
      <c r="E18" s="10"/>
      <c r="F18" s="16"/>
      <c r="G18" s="17"/>
      <c r="H18" s="12"/>
      <c r="I18" s="18"/>
      <c r="J18" s="15"/>
      <c r="K18" s="4"/>
    </row>
    <row r="19" spans="1:16">
      <c r="A19" s="1" t="s">
        <v>15</v>
      </c>
      <c r="E19" s="10"/>
      <c r="F19" s="16"/>
      <c r="G19" s="17"/>
      <c r="H19" s="12"/>
      <c r="I19" s="18"/>
      <c r="J19" s="15">
        <f>J10*'per case assumptions 2018'!J40</f>
        <v>1581526487.5429184</v>
      </c>
      <c r="K19" s="4"/>
    </row>
    <row r="20" spans="1:16">
      <c r="A20" s="1"/>
      <c r="E20" s="10"/>
      <c r="F20" s="13"/>
      <c r="G20" s="13"/>
      <c r="H20" s="20"/>
      <c r="I20" s="13"/>
      <c r="J20" s="9"/>
    </row>
    <row r="21" spans="1:16">
      <c r="A21" s="1" t="s">
        <v>39</v>
      </c>
      <c r="E21" s="10"/>
      <c r="F21" s="13">
        <f>F10*'per case assumptions 2018'!F32*'per case assumptions 2018'!F33*'per case assumptions 2018'!F34</f>
        <v>136209422.75847927</v>
      </c>
      <c r="G21" s="13">
        <f>G10*'per case assumptions 2018'!G32*'per case assumptions 2018'!G33*'per case assumptions 2018'!G34</f>
        <v>41523280.60430418</v>
      </c>
      <c r="H21" s="20">
        <f>H10*'per case assumptions 2018'!H32*'per case assumptions 2018'!H33*'per case assumptions 2018'!H34</f>
        <v>524348.40065414901</v>
      </c>
      <c r="I21" s="13">
        <f>I10*'per case assumptions 2018'!I32*'per case assumptions 2018'!I33*'per case assumptions 2018'!I34</f>
        <v>321189.50836882624</v>
      </c>
      <c r="J21" s="9"/>
    </row>
    <row r="22" spans="1:16">
      <c r="A22" s="1"/>
      <c r="E22" s="10"/>
      <c r="F22" s="13"/>
      <c r="G22" s="13"/>
      <c r="H22" s="20"/>
      <c r="I22" s="27"/>
      <c r="J22" s="19"/>
      <c r="K22" s="5"/>
      <c r="L22" s="5"/>
    </row>
    <row r="23" spans="1:16">
      <c r="A23" s="1" t="s">
        <v>40</v>
      </c>
      <c r="E23" s="10"/>
      <c r="F23" s="61">
        <f>F21+F17</f>
        <v>136209422.75847927</v>
      </c>
      <c r="G23" s="21">
        <f t="shared" ref="G23:I23" si="0">G21+G17</f>
        <v>168424778.01480895</v>
      </c>
      <c r="H23" s="22">
        <f t="shared" si="0"/>
        <v>61250228.771107852</v>
      </c>
      <c r="I23" s="21">
        <f t="shared" si="0"/>
        <v>590650.10886395269</v>
      </c>
      <c r="J23" s="23">
        <f>J19</f>
        <v>1581526487.5429184</v>
      </c>
      <c r="M23" s="5"/>
    </row>
    <row r="24" spans="1:16">
      <c r="A24" s="1"/>
      <c r="E24" s="20"/>
      <c r="F24" s="13"/>
      <c r="G24" s="13"/>
      <c r="H24" s="13"/>
      <c r="I24" s="13"/>
      <c r="J24" s="9"/>
    </row>
    <row r="25" spans="1:16" ht="15" thickBot="1">
      <c r="A25" s="102" t="s">
        <v>43</v>
      </c>
      <c r="B25" s="72"/>
      <c r="C25" s="72"/>
      <c r="D25" s="72"/>
      <c r="E25" s="73">
        <f>SUM(F23:L23)</f>
        <v>1948001567.1961784</v>
      </c>
      <c r="F25" s="74"/>
      <c r="G25" s="75"/>
      <c r="H25" s="75"/>
      <c r="I25" s="75"/>
      <c r="J25" s="76"/>
    </row>
    <row r="26" spans="1:16" ht="15" thickTop="1"/>
    <row r="27" spans="1:16" ht="90" customHeight="1">
      <c r="A27" s="143" t="s">
        <v>54</v>
      </c>
      <c r="B27" s="143"/>
      <c r="C27" s="143"/>
      <c r="D27" s="143"/>
      <c r="E27" s="143"/>
      <c r="F27" s="143"/>
      <c r="G27" s="143"/>
      <c r="H27" s="143"/>
      <c r="I27" s="143"/>
      <c r="J27" s="143"/>
      <c r="K27" s="143"/>
      <c r="L27" s="143"/>
      <c r="O27" s="3"/>
      <c r="P27" s="3"/>
    </row>
    <row r="28" spans="1:16">
      <c r="A28"/>
    </row>
    <row r="29" spans="1:16" ht="35.1" customHeight="1">
      <c r="A29" t="s">
        <v>55</v>
      </c>
    </row>
    <row r="30" spans="1:16">
      <c r="A30"/>
    </row>
    <row r="31" spans="1:16" ht="15" customHeight="1">
      <c r="A31" s="138" t="s">
        <v>29</v>
      </c>
      <c r="B31" s="138"/>
      <c r="C31" s="138"/>
      <c r="D31" s="138"/>
      <c r="E31" s="138"/>
      <c r="F31" s="138"/>
      <c r="G31" s="138"/>
      <c r="H31" s="138"/>
      <c r="I31" s="138"/>
      <c r="J31" s="138"/>
    </row>
    <row r="32" spans="1:16" ht="45.75" customHeight="1">
      <c r="A32" s="122"/>
      <c r="C32" s="138" t="s">
        <v>49</v>
      </c>
      <c r="D32" s="138"/>
      <c r="E32" s="138"/>
      <c r="F32" s="138"/>
      <c r="G32" s="138"/>
      <c r="H32" s="138"/>
      <c r="I32" s="138"/>
      <c r="J32" s="138"/>
      <c r="K32" s="138"/>
    </row>
    <row r="33" spans="1:11">
      <c r="A33"/>
      <c r="C33" s="82"/>
    </row>
    <row r="34" spans="1:11" ht="45" customHeight="1">
      <c r="A34"/>
      <c r="C34" s="138" t="s">
        <v>28</v>
      </c>
      <c r="D34" s="138"/>
      <c r="E34" s="138"/>
      <c r="F34" s="138"/>
      <c r="G34" s="138"/>
      <c r="H34" s="138"/>
      <c r="I34" s="138"/>
      <c r="J34" s="138"/>
      <c r="K34" s="138"/>
    </row>
  </sheetData>
  <mergeCells count="6">
    <mergeCell ref="C34:K34"/>
    <mergeCell ref="F5:G5"/>
    <mergeCell ref="I5:J5"/>
    <mergeCell ref="A31:J31"/>
    <mergeCell ref="A27:L27"/>
    <mergeCell ref="C32:K32"/>
  </mergeCells>
  <pageMargins left="0.7" right="0.7" top="0.75" bottom="0.75" header="0.3" footer="0.3"/>
  <pageSetup orientation="portrait" r:id="rId1"/>
  <ignoredErrors>
    <ignoredError sqref="E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0"/>
  <sheetViews>
    <sheetView zoomScaleNormal="100" workbookViewId="0"/>
  </sheetViews>
  <sheetFormatPr defaultColWidth="9.109375" defaultRowHeight="14.4"/>
  <cols>
    <col min="1" max="1" width="3.44140625" style="32" customWidth="1"/>
    <col min="2" max="3" width="3.33203125" style="32" customWidth="1"/>
    <col min="4" max="4" width="23.6640625" style="32" customWidth="1"/>
    <col min="5" max="5" width="13.6640625" style="32" customWidth="1"/>
    <col min="6" max="6" width="12.44140625" style="32" customWidth="1"/>
    <col min="7" max="7" width="10.33203125" style="32" customWidth="1"/>
    <col min="8" max="8" width="11.88671875" style="32" customWidth="1"/>
    <col min="9" max="9" width="14.6640625" style="32" customWidth="1"/>
    <col min="10" max="10" width="15.5546875" style="32" customWidth="1"/>
    <col min="11" max="11" width="16.88671875" style="32" customWidth="1"/>
    <col min="12" max="12" width="16" style="32" customWidth="1"/>
    <col min="13" max="14" width="9" style="32" customWidth="1"/>
    <col min="15" max="16384" width="9.109375" style="32"/>
  </cols>
  <sheetData>
    <row r="1" spans="1:12">
      <c r="A1" s="84" t="s">
        <v>31</v>
      </c>
    </row>
    <row r="2" spans="1:12">
      <c r="A2" s="84"/>
    </row>
    <row r="3" spans="1:12">
      <c r="A3" s="85"/>
      <c r="E3" s="85" t="s">
        <v>57</v>
      </c>
      <c r="F3" s="85"/>
      <c r="G3" s="85"/>
      <c r="H3" s="85"/>
      <c r="I3" s="85"/>
      <c r="J3" s="85"/>
    </row>
    <row r="4" spans="1:12">
      <c r="A4" s="85"/>
      <c r="E4" s="85"/>
      <c r="F4" s="85"/>
      <c r="G4" s="85"/>
      <c r="H4" s="85"/>
      <c r="I4" s="85"/>
      <c r="J4" s="85"/>
    </row>
    <row r="5" spans="1:12">
      <c r="A5" s="87"/>
      <c r="B5" s="33"/>
      <c r="E5" s="93"/>
      <c r="F5" s="140" t="s">
        <v>21</v>
      </c>
      <c r="G5" s="141"/>
      <c r="H5" s="94" t="s">
        <v>16</v>
      </c>
      <c r="I5" s="148" t="s">
        <v>22</v>
      </c>
      <c r="J5" s="142"/>
      <c r="L5" s="123"/>
    </row>
    <row r="6" spans="1:12" ht="43.2">
      <c r="A6" s="91" t="s">
        <v>44</v>
      </c>
      <c r="B6" s="46"/>
      <c r="C6" s="46"/>
      <c r="D6" s="46"/>
      <c r="E6" s="96" t="s">
        <v>18</v>
      </c>
      <c r="F6" s="124" t="s">
        <v>33</v>
      </c>
      <c r="G6" s="124" t="s">
        <v>34</v>
      </c>
      <c r="H6" s="125" t="s">
        <v>16</v>
      </c>
      <c r="I6" s="125" t="s">
        <v>42</v>
      </c>
      <c r="J6" s="126" t="s">
        <v>0</v>
      </c>
    </row>
    <row r="7" spans="1:12">
      <c r="A7" s="85"/>
      <c r="E7" s="43"/>
      <c r="H7" s="64"/>
      <c r="I7" s="65"/>
      <c r="J7" s="49"/>
    </row>
    <row r="8" spans="1:12">
      <c r="A8" s="85" t="s">
        <v>1</v>
      </c>
      <c r="E8" s="34"/>
      <c r="H8" s="65"/>
      <c r="I8" s="65"/>
      <c r="J8" s="52"/>
    </row>
    <row r="9" spans="1:12">
      <c r="A9" s="85"/>
      <c r="C9" s="32" t="s">
        <v>2</v>
      </c>
      <c r="E9" s="36">
        <v>192316</v>
      </c>
      <c r="F9" s="127">
        <v>173232.71599999999</v>
      </c>
      <c r="G9" s="127">
        <v>19039.284</v>
      </c>
      <c r="H9" s="53">
        <v>44</v>
      </c>
      <c r="I9" s="53">
        <v>44</v>
      </c>
      <c r="J9" s="50">
        <v>0</v>
      </c>
    </row>
    <row r="10" spans="1:12">
      <c r="A10" s="85"/>
      <c r="C10" s="32" t="s">
        <v>3</v>
      </c>
      <c r="E10" s="36">
        <v>965958</v>
      </c>
      <c r="F10" s="127">
        <v>869890.15799999994</v>
      </c>
      <c r="G10" s="127">
        <v>95629.842000000004</v>
      </c>
      <c r="H10" s="53">
        <v>438</v>
      </c>
      <c r="I10" s="53">
        <v>411.99999999999994</v>
      </c>
      <c r="J10" s="50">
        <v>26</v>
      </c>
    </row>
    <row r="11" spans="1:12">
      <c r="A11" s="85"/>
      <c r="C11" s="32" t="s">
        <v>4</v>
      </c>
      <c r="E11" s="53">
        <v>2483309</v>
      </c>
      <c r="F11" s="53">
        <v>2235453.409</v>
      </c>
      <c r="G11" s="127">
        <v>245847.59100000001</v>
      </c>
      <c r="H11" s="53">
        <v>2008.0000000000002</v>
      </c>
      <c r="I11" s="53">
        <v>1845</v>
      </c>
      <c r="J11" s="50">
        <v>163</v>
      </c>
    </row>
    <row r="12" spans="1:12" s="33" customFormat="1">
      <c r="A12" s="87"/>
      <c r="E12" s="65"/>
      <c r="F12" s="65"/>
      <c r="H12" s="34"/>
      <c r="J12" s="52"/>
    </row>
    <row r="13" spans="1:12">
      <c r="A13" s="89" t="s">
        <v>30</v>
      </c>
      <c r="B13" s="62"/>
      <c r="C13" s="62"/>
      <c r="D13" s="62"/>
      <c r="E13" s="43"/>
      <c r="F13" s="64"/>
      <c r="G13" s="62"/>
      <c r="H13" s="64"/>
      <c r="I13" s="64"/>
      <c r="J13" s="49"/>
    </row>
    <row r="14" spans="1:12">
      <c r="A14" s="85"/>
      <c r="E14" s="34"/>
      <c r="F14" s="65"/>
      <c r="G14" s="33"/>
      <c r="H14" s="65"/>
      <c r="I14" s="65"/>
      <c r="J14" s="52"/>
    </row>
    <row r="15" spans="1:12">
      <c r="A15" s="85" t="s">
        <v>37</v>
      </c>
      <c r="E15" s="34"/>
      <c r="F15" s="65"/>
      <c r="G15" s="33"/>
      <c r="H15" s="65"/>
      <c r="I15" s="65"/>
      <c r="J15" s="52"/>
    </row>
    <row r="16" spans="1:12">
      <c r="A16" s="85"/>
      <c r="B16" s="32" t="s">
        <v>38</v>
      </c>
      <c r="E16" s="34"/>
      <c r="F16" s="65"/>
      <c r="G16" s="33"/>
      <c r="H16" s="65"/>
      <c r="I16" s="65"/>
      <c r="J16" s="52"/>
    </row>
    <row r="17" spans="1:14">
      <c r="A17" s="85"/>
      <c r="C17" s="32" t="s">
        <v>5</v>
      </c>
      <c r="E17" s="70"/>
      <c r="F17" s="65"/>
      <c r="G17" s="33">
        <v>1.4</v>
      </c>
      <c r="H17" s="65">
        <v>0.7</v>
      </c>
      <c r="I17" s="65">
        <v>1</v>
      </c>
      <c r="J17" s="52"/>
    </row>
    <row r="18" spans="1:14">
      <c r="A18" s="85"/>
      <c r="C18" s="32" t="s">
        <v>6</v>
      </c>
      <c r="E18" s="70"/>
      <c r="F18" s="53"/>
      <c r="G18" s="39">
        <v>146.04910595941811</v>
      </c>
      <c r="H18" s="40">
        <v>146.04910595941811</v>
      </c>
      <c r="I18" s="39">
        <v>146.04910595941811</v>
      </c>
      <c r="J18" s="128"/>
      <c r="K18" s="129"/>
      <c r="L18" s="129"/>
      <c r="M18" s="129"/>
    </row>
    <row r="19" spans="1:14">
      <c r="A19" s="85"/>
      <c r="B19" s="32" t="s">
        <v>19</v>
      </c>
      <c r="E19" s="34"/>
      <c r="F19" s="65"/>
      <c r="G19" s="33"/>
      <c r="H19" s="34"/>
      <c r="I19" s="33"/>
      <c r="J19" s="52"/>
    </row>
    <row r="20" spans="1:14">
      <c r="A20" s="85"/>
      <c r="C20" s="32" t="s">
        <v>5</v>
      </c>
      <c r="E20" s="70"/>
      <c r="F20" s="65"/>
      <c r="G20" s="33">
        <v>0.1</v>
      </c>
      <c r="H20" s="34">
        <v>0.3</v>
      </c>
      <c r="I20" s="33">
        <v>0</v>
      </c>
      <c r="J20" s="52"/>
    </row>
    <row r="21" spans="1:14">
      <c r="A21" s="85"/>
      <c r="C21" s="32" t="s">
        <v>7</v>
      </c>
      <c r="E21" s="70"/>
      <c r="F21" s="130"/>
      <c r="G21" s="39">
        <v>700.51261550784761</v>
      </c>
      <c r="H21" s="40">
        <v>700.51261550784761</v>
      </c>
      <c r="I21" s="39">
        <v>700.51261550784761</v>
      </c>
      <c r="J21" s="52"/>
      <c r="K21" s="121"/>
      <c r="L21" s="129"/>
      <c r="M21" s="129"/>
      <c r="N21" s="129"/>
    </row>
    <row r="22" spans="1:14">
      <c r="A22" s="85"/>
      <c r="B22" s="32" t="s">
        <v>8</v>
      </c>
      <c r="E22" s="34"/>
      <c r="F22" s="65"/>
      <c r="G22" s="33"/>
      <c r="H22" s="34"/>
      <c r="I22" s="33"/>
      <c r="J22" s="52"/>
    </row>
    <row r="23" spans="1:14">
      <c r="A23" s="85"/>
      <c r="C23" s="32" t="s">
        <v>5</v>
      </c>
      <c r="E23" s="70"/>
      <c r="F23" s="65"/>
      <c r="G23" s="33">
        <v>0.3</v>
      </c>
      <c r="H23" s="34">
        <v>0.2</v>
      </c>
      <c r="I23" s="33">
        <v>0</v>
      </c>
      <c r="J23" s="52"/>
    </row>
    <row r="24" spans="1:14">
      <c r="A24" s="85"/>
      <c r="C24" s="32" t="s">
        <v>7</v>
      </c>
      <c r="E24" s="70"/>
      <c r="F24" s="130"/>
      <c r="G24" s="39">
        <v>805.53178028057312</v>
      </c>
      <c r="H24" s="40">
        <v>805.53178028057312</v>
      </c>
      <c r="I24" s="39">
        <v>805.53178028057312</v>
      </c>
      <c r="J24" s="128"/>
      <c r="K24" s="121"/>
      <c r="L24" s="129"/>
      <c r="M24" s="129"/>
      <c r="N24" s="129"/>
    </row>
    <row r="25" spans="1:14">
      <c r="A25" s="85"/>
      <c r="B25" s="32" t="s">
        <v>9</v>
      </c>
      <c r="E25" s="34"/>
      <c r="F25" s="65"/>
      <c r="G25" s="33"/>
      <c r="H25" s="34"/>
      <c r="I25" s="33"/>
      <c r="J25" s="52"/>
    </row>
    <row r="26" spans="1:14">
      <c r="A26" s="85"/>
      <c r="C26" s="32" t="s">
        <v>10</v>
      </c>
      <c r="E26" s="70"/>
      <c r="F26" s="65"/>
      <c r="G26" s="33">
        <v>0</v>
      </c>
      <c r="H26" s="34">
        <v>1</v>
      </c>
      <c r="I26" s="33">
        <v>0</v>
      </c>
      <c r="J26" s="52"/>
    </row>
    <row r="27" spans="1:14">
      <c r="A27" s="85"/>
      <c r="C27" s="32" t="s">
        <v>11</v>
      </c>
      <c r="E27" s="70"/>
      <c r="F27" s="65"/>
      <c r="G27" s="39">
        <v>0</v>
      </c>
      <c r="H27" s="40">
        <v>29768.477781162615</v>
      </c>
      <c r="I27" s="39">
        <v>0</v>
      </c>
      <c r="J27" s="128"/>
      <c r="L27" s="129"/>
      <c r="M27" s="129"/>
      <c r="N27" s="129"/>
    </row>
    <row r="28" spans="1:14">
      <c r="A28" s="85"/>
      <c r="E28" s="70"/>
      <c r="F28" s="65"/>
      <c r="G28" s="33"/>
      <c r="H28" s="65"/>
      <c r="I28" s="65"/>
      <c r="J28" s="52"/>
    </row>
    <row r="29" spans="1:14">
      <c r="A29" s="85"/>
      <c r="D29" s="85" t="s">
        <v>23</v>
      </c>
      <c r="E29" s="70"/>
      <c r="F29" s="130"/>
      <c r="G29" s="39">
        <v>516.17954397814196</v>
      </c>
      <c r="H29" s="45">
        <v>30241.972296042677</v>
      </c>
      <c r="I29" s="45">
        <v>146.04910595941811</v>
      </c>
      <c r="J29" s="128"/>
      <c r="K29" s="121"/>
      <c r="L29" s="129"/>
      <c r="M29" s="129"/>
      <c r="N29" s="129"/>
    </row>
    <row r="30" spans="1:14">
      <c r="A30" s="85"/>
      <c r="E30" s="34"/>
      <c r="F30" s="65"/>
      <c r="G30" s="33"/>
      <c r="H30" s="65"/>
      <c r="I30" s="65"/>
      <c r="J30" s="52"/>
    </row>
    <row r="31" spans="1:14">
      <c r="A31" s="89" t="s">
        <v>45</v>
      </c>
      <c r="B31" s="62"/>
      <c r="C31" s="62"/>
      <c r="D31" s="62"/>
      <c r="E31" s="43"/>
      <c r="F31" s="64"/>
      <c r="G31" s="62"/>
      <c r="H31" s="64"/>
      <c r="I31" s="64"/>
      <c r="J31" s="49"/>
    </row>
    <row r="32" spans="1:14">
      <c r="A32" s="85"/>
      <c r="C32" s="32" t="s">
        <v>12</v>
      </c>
      <c r="E32" s="34"/>
      <c r="F32" s="131">
        <v>0.44459599999999999</v>
      </c>
      <c r="G32" s="132">
        <v>0.458895</v>
      </c>
      <c r="H32" s="131">
        <v>0.43029200000000001</v>
      </c>
      <c r="I32" s="131">
        <v>0.43029200000000001</v>
      </c>
      <c r="J32" s="52"/>
      <c r="K32" s="133"/>
      <c r="L32" s="133"/>
      <c r="M32" s="133"/>
      <c r="N32" s="133"/>
    </row>
    <row r="33" spans="1:14">
      <c r="A33" s="85"/>
      <c r="C33" s="32" t="s">
        <v>13</v>
      </c>
      <c r="E33" s="34"/>
      <c r="F33" s="131">
        <v>0.5</v>
      </c>
      <c r="G33" s="132">
        <v>1.3333333333333333</v>
      </c>
      <c r="H33" s="131">
        <v>2.1428571428571428</v>
      </c>
      <c r="I33" s="131">
        <v>1.4285714285714286</v>
      </c>
      <c r="J33" s="52"/>
      <c r="K33" s="133"/>
      <c r="L33" s="133"/>
      <c r="M33" s="133"/>
      <c r="N33" s="133"/>
    </row>
    <row r="34" spans="1:14">
      <c r="A34" s="85"/>
      <c r="C34" s="32" t="s">
        <v>14</v>
      </c>
      <c r="E34" s="34"/>
      <c r="F34" s="45">
        <v>274.09806790707904</v>
      </c>
      <c r="G34" s="39">
        <v>276.04102970025463</v>
      </c>
      <c r="H34" s="45">
        <v>283.20423823894816</v>
      </c>
      <c r="I34" s="45">
        <v>283.20423823894816</v>
      </c>
      <c r="J34" s="52"/>
      <c r="K34" s="129"/>
      <c r="L34" s="129"/>
      <c r="M34" s="129"/>
      <c r="N34" s="129"/>
    </row>
    <row r="35" spans="1:14">
      <c r="A35" s="85"/>
      <c r="E35" s="34"/>
      <c r="F35" s="45"/>
      <c r="G35" s="39"/>
      <c r="H35" s="45"/>
      <c r="I35" s="45"/>
      <c r="J35" s="52"/>
    </row>
    <row r="36" spans="1:14">
      <c r="A36" s="85"/>
      <c r="D36" s="85" t="s">
        <v>17</v>
      </c>
      <c r="E36" s="34"/>
      <c r="F36" s="45">
        <f>F32*F33*F34</f>
        <v>60.931452299607855</v>
      </c>
      <c r="G36" s="39">
        <f>G32*G33*G34</f>
        <v>168.89846443239779</v>
      </c>
      <c r="H36" s="45">
        <f>H32*H33*H34</f>
        <v>261.12968160067174</v>
      </c>
      <c r="I36" s="45">
        <f>I32*I33*I34</f>
        <v>174.08645440044785</v>
      </c>
      <c r="J36" s="52"/>
    </row>
    <row r="37" spans="1:14">
      <c r="A37" s="85"/>
      <c r="E37" s="34"/>
      <c r="F37" s="65"/>
      <c r="G37" s="33"/>
      <c r="H37" s="65"/>
      <c r="I37" s="65"/>
      <c r="J37" s="52"/>
    </row>
    <row r="38" spans="1:14">
      <c r="A38" s="89" t="s">
        <v>15</v>
      </c>
      <c r="B38" s="62"/>
      <c r="C38" s="62"/>
      <c r="D38" s="62"/>
      <c r="E38" s="43"/>
      <c r="F38" s="64"/>
      <c r="G38" s="62"/>
      <c r="H38" s="64"/>
      <c r="I38" s="64"/>
      <c r="J38" s="49"/>
    </row>
    <row r="39" spans="1:14">
      <c r="A39" s="85"/>
      <c r="C39" s="32" t="s">
        <v>24</v>
      </c>
      <c r="E39" s="70"/>
      <c r="F39" s="65"/>
      <c r="G39" s="33"/>
      <c r="H39" s="65"/>
      <c r="I39" s="65"/>
      <c r="J39" s="134">
        <v>1764112.0887260665</v>
      </c>
      <c r="K39" s="121"/>
    </row>
    <row r="40" spans="1:14">
      <c r="C40" s="32" t="s">
        <v>25</v>
      </c>
      <c r="E40" s="70"/>
      <c r="F40" s="65"/>
      <c r="G40" s="33"/>
      <c r="H40" s="65"/>
      <c r="I40" s="65"/>
      <c r="J40" s="134">
        <v>9702616.4879933652</v>
      </c>
      <c r="K40" s="121"/>
    </row>
    <row r="41" spans="1:14" ht="15" thickBot="1">
      <c r="A41" s="66"/>
      <c r="B41" s="66"/>
      <c r="C41" s="66" t="s">
        <v>26</v>
      </c>
      <c r="D41" s="66"/>
      <c r="E41" s="71"/>
      <c r="F41" s="67"/>
      <c r="G41" s="68"/>
      <c r="H41" s="69"/>
      <c r="I41" s="69"/>
      <c r="J41" s="135">
        <v>17641120.887260664</v>
      </c>
      <c r="K41" s="121"/>
    </row>
    <row r="42" spans="1:14" ht="15" thickTop="1">
      <c r="G42" s="119"/>
      <c r="H42" s="119"/>
      <c r="I42" s="120"/>
      <c r="J42" s="121"/>
    </row>
    <row r="43" spans="1:14" s="63" customFormat="1" ht="59.25" customHeight="1">
      <c r="A43" s="143" t="s">
        <v>56</v>
      </c>
      <c r="B43" s="143"/>
      <c r="C43" s="143"/>
      <c r="D43" s="143"/>
      <c r="E43" s="143"/>
      <c r="F43" s="143"/>
      <c r="G43" s="143"/>
      <c r="H43" s="143"/>
      <c r="I43" s="143"/>
      <c r="J43" s="143"/>
      <c r="K43" s="143"/>
      <c r="L43" s="143"/>
    </row>
    <row r="44" spans="1:14" s="63" customFormat="1" ht="14.4" customHeight="1">
      <c r="A44" s="136"/>
      <c r="B44" s="136"/>
      <c r="C44" s="136"/>
      <c r="D44" s="136"/>
      <c r="E44" s="136"/>
      <c r="F44" s="136"/>
      <c r="G44" s="136"/>
      <c r="H44" s="136"/>
      <c r="I44" s="136"/>
      <c r="J44" s="136"/>
      <c r="K44" s="136"/>
      <c r="L44" s="136"/>
    </row>
    <row r="45" spans="1:14" s="63" customFormat="1" ht="25.95" customHeight="1">
      <c r="A45" s="63" t="s">
        <v>55</v>
      </c>
    </row>
    <row r="46" spans="1:14" s="63" customFormat="1"/>
    <row r="47" spans="1:14" s="63" customFormat="1">
      <c r="A47" s="147" t="s">
        <v>29</v>
      </c>
      <c r="B47" s="147"/>
      <c r="C47" s="147"/>
      <c r="D47" s="147"/>
      <c r="E47" s="147"/>
      <c r="F47" s="147"/>
      <c r="G47" s="147"/>
      <c r="H47" s="147"/>
      <c r="I47" s="147"/>
      <c r="J47" s="147"/>
    </row>
    <row r="48" spans="1:14" s="63" customFormat="1" ht="45" customHeight="1">
      <c r="A48" s="137"/>
      <c r="C48" s="147" t="s">
        <v>58</v>
      </c>
      <c r="D48" s="147"/>
      <c r="E48" s="147"/>
      <c r="F48" s="147"/>
      <c r="G48" s="147"/>
      <c r="H48" s="147"/>
      <c r="I48" s="147"/>
      <c r="J48" s="147"/>
      <c r="K48" s="147"/>
    </row>
    <row r="49" spans="3:11" s="63" customFormat="1">
      <c r="C49" s="111"/>
    </row>
    <row r="50" spans="3:11" s="63" customFormat="1" ht="45" customHeight="1">
      <c r="C50" s="147" t="s">
        <v>59</v>
      </c>
      <c r="D50" s="147"/>
      <c r="E50" s="147"/>
      <c r="F50" s="147"/>
      <c r="G50" s="147"/>
      <c r="H50" s="147"/>
      <c r="I50" s="147"/>
      <c r="J50" s="147"/>
      <c r="K50" s="147"/>
    </row>
  </sheetData>
  <mergeCells count="6">
    <mergeCell ref="C50:K50"/>
    <mergeCell ref="F5:G5"/>
    <mergeCell ref="I5:J5"/>
    <mergeCell ref="A43:L43"/>
    <mergeCell ref="A47:J47"/>
    <mergeCell ref="C48:K4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C. perfringens mean COI 2018</vt:lpstr>
      <vt:lpstr>low 2018</vt:lpstr>
      <vt:lpstr>high 2018</vt:lpstr>
      <vt:lpstr>per case assumptions 2018</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Clostridium perfringens</dc:title>
  <dc:subject>Agricultural Economics</dc:subject>
  <dc:creator>Sandra Hoffmann; Jae-Wan Ahn</dc:creator>
  <cp:keywords>Clostridium perfringens, C. perfringens, foodborne illness, foodborne illnesses, cost estimates, disease outcomes, foodborne infections, outpatient expenditures, inpatient expenditures, medical care, medical costs, lost wages,  USDA, U.S. Department of Agriculture, ERS, Economic Research Service</cp:keywords>
  <cp:lastModifiedBy>Martin, Anikka - REE-ERS, Kansas City, MO</cp:lastModifiedBy>
  <dcterms:created xsi:type="dcterms:W3CDTF">2014-04-15T19:48:34Z</dcterms:created>
  <dcterms:modified xsi:type="dcterms:W3CDTF">2021-01-27T21:20:31Z</dcterms:modified>
</cp:coreProperties>
</file>