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15" yWindow="465" windowWidth="16320" windowHeight="10950" activeTab="1"/>
  </bookViews>
  <sheets>
    <sheet name="Read Me" sheetId="7" r:id="rId1"/>
    <sheet name="C. perfringens mean COI" sheetId="4" r:id="rId2"/>
    <sheet name="low" sheetId="5" r:id="rId3"/>
    <sheet name="high" sheetId="6" r:id="rId4"/>
    <sheet name="per case assumptions" sheetId="1" r:id="rId5"/>
  </sheets>
  <calcPr calcId="145621"/>
</workbook>
</file>

<file path=xl/calcChain.xml><?xml version="1.0" encoding="utf-8"?>
<calcChain xmlns="http://schemas.openxmlformats.org/spreadsheetml/2006/main">
  <c r="J17" i="5" l="1"/>
  <c r="J19" i="6" l="1"/>
  <c r="J18" i="4" l="1"/>
  <c r="E8" i="4" l="1"/>
  <c r="E9" i="6"/>
  <c r="I36" i="1" l="1"/>
  <c r="H36" i="1"/>
  <c r="G36" i="1"/>
  <c r="F36" i="1"/>
  <c r="J23" i="6" l="1"/>
  <c r="J22" i="4"/>
  <c r="I21" i="6" l="1"/>
  <c r="H21" i="6"/>
  <c r="G21" i="6"/>
  <c r="F21" i="6"/>
  <c r="F23" i="6" s="1"/>
  <c r="H16" i="6"/>
  <c r="I15" i="6"/>
  <c r="H15" i="6"/>
  <c r="G15" i="6"/>
  <c r="I14" i="6"/>
  <c r="H14" i="6"/>
  <c r="G14" i="6"/>
  <c r="I13" i="6"/>
  <c r="H13" i="6"/>
  <c r="G13" i="6"/>
  <c r="I19" i="5"/>
  <c r="H19" i="5"/>
  <c r="G19" i="5"/>
  <c r="F19" i="5"/>
  <c r="F21" i="5" s="1"/>
  <c r="H14" i="5"/>
  <c r="I13" i="5"/>
  <c r="H13" i="5"/>
  <c r="G13" i="5"/>
  <c r="I12" i="5"/>
  <c r="H12" i="5"/>
  <c r="G12" i="5"/>
  <c r="I11" i="5"/>
  <c r="H11" i="5"/>
  <c r="G11" i="5"/>
  <c r="G15" i="5" l="1"/>
  <c r="G21" i="5" s="1"/>
  <c r="G17" i="6"/>
  <c r="G23" i="6" s="1"/>
  <c r="I17" i="6"/>
  <c r="I23" i="6" s="1"/>
  <c r="H17" i="6"/>
  <c r="H23" i="6" s="1"/>
  <c r="J21" i="5"/>
  <c r="I15" i="5"/>
  <c r="I21" i="5" s="1"/>
  <c r="H15" i="5"/>
  <c r="H21" i="5" s="1"/>
  <c r="E23" i="5" l="1"/>
  <c r="E25" i="6"/>
  <c r="G20" i="4" l="1"/>
  <c r="H20" i="4"/>
  <c r="I20" i="4"/>
  <c r="F20" i="4"/>
  <c r="F22" i="4" s="1"/>
  <c r="G29" i="1" l="1"/>
  <c r="H29" i="1"/>
  <c r="I29" i="1"/>
  <c r="H12" i="4" l="1"/>
  <c r="I12" i="4"/>
  <c r="H13" i="4"/>
  <c r="I13" i="4"/>
  <c r="H14" i="4"/>
  <c r="I14" i="4"/>
  <c r="H15" i="4"/>
  <c r="G14" i="4"/>
  <c r="G13" i="4"/>
  <c r="G12" i="4"/>
  <c r="G16" i="4" l="1"/>
  <c r="G22" i="4" s="1"/>
  <c r="I16" i="4"/>
  <c r="I22" i="4" s="1"/>
  <c r="H16" i="4"/>
  <c r="H22" i="4" s="1"/>
  <c r="E24" i="4" l="1"/>
</calcChain>
</file>

<file path=xl/sharedStrings.xml><?xml version="1.0" encoding="utf-8"?>
<sst xmlns="http://schemas.openxmlformats.org/spreadsheetml/2006/main" count="143" uniqueCount="62">
  <si>
    <t>Hospitalized; died</t>
  </si>
  <si>
    <t>Number of cases</t>
  </si>
  <si>
    <t>low</t>
  </si>
  <si>
    <t>mean</t>
  </si>
  <si>
    <t>high</t>
  </si>
  <si>
    <t>Average visits per case</t>
  </si>
  <si>
    <t>average cost per visit</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</si>
  <si>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</si>
  <si>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</si>
  <si>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</si>
  <si>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</si>
  <si>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</si>
  <si>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</si>
  <si>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</si>
  <si>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</si>
  <si>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</si>
  <si>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Hospitalized</t>
  </si>
  <si>
    <t>Productivity costs per case</t>
  </si>
  <si>
    <t>Total cases</t>
  </si>
  <si>
    <t>Emergency room visits</t>
  </si>
  <si>
    <t>Total medical costs by outcome</t>
  </si>
  <si>
    <t>Low estimates, 2013</t>
  </si>
  <si>
    <t>Not hospitalized</t>
  </si>
  <si>
    <t>Post-hospitalization outcomes</t>
  </si>
  <si>
    <t>Total cost per case</t>
  </si>
  <si>
    <t>Low value per death</t>
  </si>
  <si>
    <t>Mean value per death</t>
  </si>
  <si>
    <t>High value per death</t>
  </si>
  <si>
    <t>High estimates, 2013</t>
  </si>
  <si>
    <t>Mean estimates, 2013</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</si>
  <si>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</si>
  <si>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</si>
  <si>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</si>
  <si>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</si>
  <si>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Cost component</t>
  </si>
  <si>
    <t>Per case assumptions for 2013 cost of foodborne illness estimates (in 2013 dollars)</t>
  </si>
  <si>
    <r>
      <rPr>
        <b/>
        <sz val="11"/>
        <color theme="1"/>
        <rFont val="Calibri"/>
        <family val="2"/>
        <scheme val="minor"/>
      </rPr>
      <t xml:space="preserve">Cost of foodborne illness estimates for </t>
    </r>
    <r>
      <rPr>
        <b/>
        <i/>
        <sz val="11"/>
        <color theme="1"/>
        <rFont val="Calibri"/>
        <family val="2"/>
        <scheme val="minor"/>
      </rPr>
      <t xml:space="preserve">Clostridium perfringens </t>
    </r>
  </si>
  <si>
    <r>
      <t xml:space="preserve">Low, Mean, and High Estimates of the Annual Cost of Foodborne Illnesses Caused by </t>
    </r>
    <r>
      <rPr>
        <b/>
        <i/>
        <sz val="11"/>
        <color theme="1"/>
        <rFont val="Calibri"/>
        <family val="2"/>
        <scheme val="minor"/>
      </rPr>
      <t>Clostridium perfringens</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</si>
  <si>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</si>
  <si>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t>
    </r>
  </si>
  <si>
    <t>Didn't visit physician; recovered</t>
  </si>
  <si>
    <t>Visited physician; recovered</t>
  </si>
  <si>
    <r>
      <t>Health outcome</t>
    </r>
    <r>
      <rPr>
        <b/>
        <sz val="11"/>
        <color theme="1"/>
        <rFont val="Calibri"/>
        <family val="2"/>
        <scheme val="minor"/>
      </rPr>
      <t>s</t>
    </r>
  </si>
  <si>
    <t>Cases by outcome</t>
  </si>
  <si>
    <t>Medical costs</t>
  </si>
  <si>
    <t>Physician office visits</t>
  </si>
  <si>
    <t>Producivity loss, nonfatal cases</t>
  </si>
  <si>
    <t>Total cost by outcome</t>
  </si>
  <si>
    <t>Total cost of Illness</t>
  </si>
  <si>
    <r>
      <t xml:space="preserve">This Excel file reports the USDA Economic Research Service estimates of the annual cost of foodborne illnesses for </t>
    </r>
    <r>
      <rPr>
        <i/>
        <sz val="11"/>
        <color theme="1"/>
        <rFont val="Calibri"/>
        <family val="2"/>
        <scheme val="minor"/>
      </rPr>
      <t xml:space="preserve">Clostridium perfringens </t>
    </r>
    <r>
      <rPr>
        <sz val="11"/>
        <color theme="1"/>
        <rFont val="Calibri"/>
        <family val="2"/>
        <scheme val="minor"/>
      </rPr>
      <t>in the U.S.</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</si>
  <si>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</si>
  <si>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Batz, Michael B., Sandra A. Hoffmann, J. Glenn Morris Jr. 2014</t>
    </r>
    <r>
      <rPr>
        <i/>
        <sz val="11"/>
        <color theme="1"/>
        <rFont val="Calibri"/>
        <family val="2"/>
        <scheme val="minor"/>
      </rPr>
      <t>.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</si>
  <si>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Post-hospitalization recovery</t>
  </si>
  <si>
    <t xml:space="preserve">ERS's mean estimate of the total annual cost of foodborne illness from Clostridium perfringens in the U.S. in 2013 dollars is $342,668,498. </t>
  </si>
  <si>
    <t>Citation: Economic Research Service (ERS), U.S. Department of Agriculture (USDA). Cost Estimates of Foodborne Illnesses. http://ers.usda.gov/data-products/cost-estimates-of-foodborne-illnesses.aspx.</t>
  </si>
  <si>
    <t>ERS's low estimate of the total annual cost of foodborne illness from Clostridium perfringens in the U.S. in 2013 dollars is $22,343,043.</t>
  </si>
  <si>
    <t>Total cost of illness</t>
  </si>
  <si>
    <t xml:space="preserve">ERS's high estimate of the total annual cost of foodborne illness from Clostridium perfringens in the U.S. in 2013 dollars is $1,735,180,964. </t>
  </si>
  <si>
    <t>Health outcomes</t>
  </si>
  <si>
    <t>Productivity loss, nonfatal cases</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</si>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</sst>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quot;$&quot;#,##0"/>
    <numFmt numFmtId="166" formatCode="_(* #,##0_);_(* \(#,##0\);_(* &quot;-&quot;??_);_(@_)"/>
  </numFmts>
  <fonts count="13"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9"/>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b/>
      <sz val="9"/>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auto="1"/>
      </right>
      <top/>
      <bottom style="thin">
        <color auto="1"/>
      </bottom>
      <diagonal/>
    </border>
    <border>
      <left style="thin">
        <color indexed="64"/>
      </left>
      <right style="thin">
        <color indexed="64"/>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right style="thin">
        <color auto="1"/>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4" fillId="0" borderId="0" applyFont="0" applyFill="0" applyBorder="0" applyAlignment="0" applyProtection="0"/>
    <xf numFmtId="0" fontId="3" fillId="0" borderId="0"/>
  </cellStyleXfs>
  <cellXfs count="167">
    <xf numFmtId="0" fontId="0" fillId="0" borderId="0" xfId="0"/>
    <xf numFmtId="0" fontId="1" fillId="0" borderId="0" xfId="0" applyFont="1"/>
    <xf numFmtId="0" fontId="0" fillId="0" borderId="0" xfId="0" applyAlignment="1">
      <alignment wrapText="1"/>
    </xf>
    <xf numFmtId="0" fontId="0" fillId="0" borderId="0" xfId="0" applyFill="1"/>
    <xf numFmtId="3" fontId="0" fillId="0" borderId="0" xfId="0" applyNumberFormat="1"/>
    <xf numFmtId="165" fontId="0" fillId="0" borderId="0" xfId="0" applyNumberFormat="1"/>
    <xf numFmtId="0" fontId="0" fillId="0" borderId="0" xfId="0" applyFill="1" applyBorder="1"/>
    <xf numFmtId="0" fontId="5" fillId="0" borderId="0" xfId="0" applyFont="1" applyFill="1"/>
    <xf numFmtId="0" fontId="0" fillId="0" borderId="5" xfId="0" applyFill="1" applyBorder="1"/>
    <xf numFmtId="164" fontId="5" fillId="0" borderId="0" xfId="0" applyNumberFormat="1" applyFont="1" applyFill="1"/>
    <xf numFmtId="0" fontId="5" fillId="0" borderId="0" xfId="0" applyFont="1" applyFill="1" applyBorder="1"/>
    <xf numFmtId="0" fontId="0" fillId="0" borderId="13" xfId="0" applyFill="1" applyBorder="1"/>
    <xf numFmtId="0" fontId="0" fillId="0" borderId="0" xfId="0" applyBorder="1"/>
    <xf numFmtId="0" fontId="5" fillId="0" borderId="13" xfId="0" applyFont="1" applyFill="1" applyBorder="1"/>
    <xf numFmtId="0" fontId="5" fillId="0" borderId="5" xfId="0" applyFont="1" applyFill="1" applyBorder="1"/>
    <xf numFmtId="164" fontId="5" fillId="0" borderId="13" xfId="0" applyNumberFormat="1" applyFont="1" applyFill="1" applyBorder="1"/>
    <xf numFmtId="164" fontId="5" fillId="0" borderId="5" xfId="0" applyNumberFormat="1" applyFont="1" applyFill="1" applyBorder="1"/>
    <xf numFmtId="0" fontId="0" fillId="0" borderId="5" xfId="0" applyBorder="1"/>
    <xf numFmtId="0" fontId="0" fillId="0" borderId="4" xfId="0" applyBorder="1"/>
    <xf numFmtId="166" fontId="0" fillId="0" borderId="4" xfId="8" applyNumberFormat="1" applyFont="1" applyFill="1" applyBorder="1"/>
    <xf numFmtId="3" fontId="0" fillId="0" borderId="4" xfId="0" applyNumberFormat="1" applyBorder="1"/>
    <xf numFmtId="165" fontId="0" fillId="0" borderId="0" xfId="0" applyNumberFormat="1" applyBorder="1"/>
    <xf numFmtId="3" fontId="0" fillId="0" borderId="5" xfId="0" applyNumberFormat="1" applyFill="1" applyBorder="1"/>
    <xf numFmtId="165" fontId="0" fillId="0" borderId="5" xfId="0" applyNumberFormat="1" applyFill="1" applyBorder="1"/>
    <xf numFmtId="164" fontId="0" fillId="0" borderId="0" xfId="0" applyNumberFormat="1" applyBorder="1"/>
    <xf numFmtId="3" fontId="0" fillId="0" borderId="0" xfId="0" applyNumberFormat="1" applyBorder="1"/>
    <xf numFmtId="3" fontId="0" fillId="0" borderId="0" xfId="0" quotePrefix="1" applyNumberFormat="1" applyBorder="1"/>
    <xf numFmtId="165" fontId="0" fillId="0" borderId="5" xfId="0" applyNumberFormat="1" applyBorder="1"/>
    <xf numFmtId="165" fontId="0" fillId="0" borderId="4" xfId="0" applyNumberFormat="1" applyBorder="1"/>
    <xf numFmtId="165" fontId="0" fillId="0" borderId="2" xfId="0" applyNumberFormat="1" applyBorder="1"/>
    <xf numFmtId="165" fontId="0" fillId="0" borderId="3" xfId="0" applyNumberFormat="1" applyBorder="1"/>
    <xf numFmtId="165" fontId="0" fillId="0" borderId="6" xfId="0" applyNumberFormat="1" applyBorder="1"/>
    <xf numFmtId="0" fontId="0" fillId="0" borderId="13" xfId="0" applyBorder="1"/>
    <xf numFmtId="0" fontId="0" fillId="0" borderId="0" xfId="0" applyBorder="1" applyAlignment="1">
      <alignment wrapText="1"/>
    </xf>
    <xf numFmtId="3" fontId="0" fillId="0" borderId="13" xfId="0" applyNumberFormat="1" applyBorder="1"/>
    <xf numFmtId="165" fontId="0" fillId="0" borderId="13" xfId="0" applyNumberFormat="1" applyBorder="1"/>
    <xf numFmtId="2" fontId="5" fillId="0" borderId="0" xfId="0" applyNumberFormat="1" applyFont="1" applyFill="1" applyBorder="1"/>
    <xf numFmtId="2" fontId="5" fillId="0" borderId="13" xfId="0" applyNumberFormat="1" applyFont="1" applyFill="1" applyBorder="1"/>
    <xf numFmtId="3" fontId="5" fillId="0" borderId="4" xfId="0" applyNumberFormat="1" applyFont="1" applyFill="1" applyBorder="1"/>
    <xf numFmtId="3" fontId="5" fillId="0" borderId="0" xfId="0" applyNumberFormat="1" applyFont="1" applyFill="1"/>
    <xf numFmtId="3" fontId="5" fillId="0" borderId="13" xfId="0" applyNumberFormat="1" applyFont="1" applyFill="1" applyBorder="1"/>
    <xf numFmtId="3" fontId="5" fillId="0" borderId="5" xfId="0" applyNumberFormat="1" applyFont="1" applyFill="1" applyBorder="1"/>
    <xf numFmtId="10" fontId="0" fillId="0" borderId="0" xfId="0" applyNumberFormat="1" applyBorder="1"/>
    <xf numFmtId="10" fontId="0" fillId="0" borderId="4" xfId="0" applyNumberFormat="1" applyBorder="1"/>
    <xf numFmtId="10" fontId="0" fillId="0" borderId="5" xfId="0" applyNumberFormat="1" applyFill="1" applyBorder="1"/>
    <xf numFmtId="3" fontId="0" fillId="0" borderId="13" xfId="0" applyNumberFormat="1" applyFill="1" applyBorder="1"/>
    <xf numFmtId="3" fontId="0" fillId="0" borderId="0" xfId="0" applyNumberFormat="1" applyFill="1"/>
    <xf numFmtId="165" fontId="0" fillId="0" borderId="0" xfId="0" applyNumberFormat="1" applyFill="1"/>
    <xf numFmtId="0" fontId="0" fillId="0" borderId="0" xfId="0" applyFont="1" applyFill="1"/>
    <xf numFmtId="0" fontId="0" fillId="0" borderId="0" xfId="0" applyFont="1" applyFill="1" applyBorder="1"/>
    <xf numFmtId="0" fontId="0" fillId="0" borderId="4" xfId="0" applyFont="1" applyFill="1" applyBorder="1"/>
    <xf numFmtId="166" fontId="4" fillId="0" borderId="4" xfId="8" applyNumberFormat="1" applyFont="1" applyFill="1" applyBorder="1"/>
    <xf numFmtId="3" fontId="0" fillId="0" borderId="4" xfId="0" applyNumberFormat="1" applyFont="1" applyFill="1" applyBorder="1"/>
    <xf numFmtId="166" fontId="4" fillId="0" borderId="0" xfId="8" applyNumberFormat="1" applyFont="1" applyFill="1" applyBorder="1"/>
    <xf numFmtId="10" fontId="0" fillId="0" borderId="4" xfId="0" applyNumberFormat="1" applyFont="1" applyFill="1" applyBorder="1"/>
    <xf numFmtId="165" fontId="0" fillId="0" borderId="0" xfId="0" applyNumberFormat="1" applyFont="1" applyFill="1" applyBorder="1"/>
    <xf numFmtId="165" fontId="0" fillId="0" borderId="4" xfId="0" applyNumberFormat="1" applyFont="1" applyFill="1" applyBorder="1"/>
    <xf numFmtId="164" fontId="0" fillId="0" borderId="0" xfId="0" applyNumberFormat="1" applyFont="1" applyFill="1" applyBorder="1"/>
    <xf numFmtId="3" fontId="0" fillId="0" borderId="0" xfId="0" applyNumberFormat="1" applyFont="1" applyFill="1" applyBorder="1"/>
    <xf numFmtId="0" fontId="0" fillId="0" borderId="3" xfId="0" applyFont="1" applyFill="1" applyBorder="1"/>
    <xf numFmtId="165" fontId="0" fillId="0" borderId="2" xfId="0" applyNumberFormat="1" applyFont="1" applyFill="1" applyBorder="1"/>
    <xf numFmtId="165" fontId="0" fillId="0" borderId="13" xfId="0" applyNumberFormat="1" applyFont="1" applyFill="1" applyBorder="1"/>
    <xf numFmtId="0" fontId="0" fillId="0" borderId="1" xfId="0" applyFont="1" applyFill="1" applyBorder="1"/>
    <xf numFmtId="10" fontId="0" fillId="0" borderId="13" xfId="0" applyNumberFormat="1" applyFont="1" applyFill="1" applyBorder="1"/>
    <xf numFmtId="10" fontId="0" fillId="0" borderId="5" xfId="0" applyNumberFormat="1" applyFont="1" applyFill="1" applyBorder="1"/>
    <xf numFmtId="0" fontId="0" fillId="0" borderId="6" xfId="0" applyFont="1" applyFill="1" applyBorder="1"/>
    <xf numFmtId="3" fontId="0" fillId="0" borderId="5" xfId="0" applyNumberFormat="1" applyFont="1" applyFill="1" applyBorder="1"/>
    <xf numFmtId="165" fontId="0" fillId="0" borderId="5" xfId="0" applyNumberFormat="1" applyFont="1" applyFill="1" applyBorder="1"/>
    <xf numFmtId="0" fontId="0" fillId="0" borderId="5" xfId="0" applyFont="1" applyFill="1" applyBorder="1"/>
    <xf numFmtId="3" fontId="0" fillId="0" borderId="13" xfId="0" applyNumberFormat="1" applyFont="1" applyFill="1" applyBorder="1"/>
    <xf numFmtId="3" fontId="0" fillId="0" borderId="13" xfId="0" quotePrefix="1" applyNumberFormat="1" applyFont="1" applyFill="1" applyBorder="1"/>
    <xf numFmtId="165" fontId="0" fillId="0" borderId="12" xfId="0" applyNumberFormat="1" applyFont="1" applyFill="1" applyBorder="1"/>
    <xf numFmtId="165" fontId="0" fillId="0" borderId="6" xfId="0" applyNumberFormat="1" applyFont="1" applyFill="1" applyBorder="1"/>
    <xf numFmtId="165" fontId="0" fillId="0" borderId="3" xfId="0" applyNumberFormat="1" applyFont="1" applyFill="1" applyBorder="1"/>
    <xf numFmtId="10" fontId="0" fillId="0" borderId="13" xfId="0" applyNumberFormat="1" applyBorder="1"/>
    <xf numFmtId="3" fontId="0" fillId="0" borderId="5" xfId="0" applyNumberFormat="1" applyBorder="1"/>
    <xf numFmtId="10" fontId="0" fillId="0" borderId="5" xfId="0" applyNumberFormat="1" applyBorder="1"/>
    <xf numFmtId="165" fontId="0" fillId="0" borderId="12" xfId="0" applyNumberFormat="1" applyBorder="1"/>
    <xf numFmtId="0" fontId="0" fillId="0" borderId="2" xfId="0" applyFont="1" applyFill="1" applyBorder="1"/>
    <xf numFmtId="0" fontId="0" fillId="0" borderId="0" xfId="0" applyFont="1"/>
    <xf numFmtId="0" fontId="0" fillId="0" borderId="12" xfId="0" applyFont="1" applyFill="1" applyBorder="1"/>
    <xf numFmtId="0" fontId="0" fillId="0" borderId="13" xfId="0" applyFont="1" applyFill="1" applyBorder="1"/>
    <xf numFmtId="0" fontId="0" fillId="0" borderId="0" xfId="0" quotePrefix="1" applyFont="1"/>
    <xf numFmtId="164" fontId="0" fillId="0" borderId="0" xfId="0" quotePrefix="1" applyNumberFormat="1" applyFont="1"/>
    <xf numFmtId="164" fontId="0" fillId="0" borderId="0" xfId="0" applyNumberFormat="1" applyFont="1"/>
    <xf numFmtId="0" fontId="5" fillId="0" borderId="12" xfId="0" applyFont="1" applyFill="1" applyBorder="1"/>
    <xf numFmtId="0" fontId="5" fillId="0" borderId="2" xfId="0" applyFont="1" applyFill="1" applyBorder="1"/>
    <xf numFmtId="0" fontId="0" fillId="0" borderId="16" xfId="0" applyFont="1" applyBorder="1"/>
    <xf numFmtId="0" fontId="0" fillId="0" borderId="16" xfId="0" applyFont="1" applyFill="1" applyBorder="1"/>
    <xf numFmtId="0" fontId="5" fillId="0" borderId="16" xfId="0" applyFont="1" applyFill="1" applyBorder="1"/>
    <xf numFmtId="0" fontId="0" fillId="0" borderId="17" xfId="0" quotePrefix="1" applyFont="1" applyFill="1" applyBorder="1"/>
    <xf numFmtId="164" fontId="0" fillId="0" borderId="16" xfId="0" quotePrefix="1" applyNumberFormat="1" applyFont="1" applyFill="1" applyBorder="1"/>
    <xf numFmtId="164" fontId="0" fillId="0" borderId="17" xfId="0" quotePrefix="1" applyNumberFormat="1" applyFont="1" applyFill="1" applyBorder="1"/>
    <xf numFmtId="0" fontId="5" fillId="0" borderId="6" xfId="0" applyFont="1" applyFill="1" applyBorder="1"/>
    <xf numFmtId="0" fontId="5" fillId="0" borderId="5" xfId="0" applyFont="1" applyBorder="1"/>
    <xf numFmtId="0" fontId="0" fillId="0" borderId="4" xfId="0" quotePrefix="1" applyFont="1" applyFill="1" applyBorder="1"/>
    <xf numFmtId="0" fontId="0" fillId="0" borderId="4" xfId="0" applyFont="1" applyBorder="1"/>
    <xf numFmtId="0" fontId="0" fillId="0" borderId="18" xfId="0" quotePrefix="1" applyFont="1" applyFill="1" applyBorder="1"/>
    <xf numFmtId="0" fontId="0" fillId="0" borderId="16" xfId="0" applyBorder="1"/>
    <xf numFmtId="165" fontId="0" fillId="0" borderId="18" xfId="0" applyNumberFormat="1" applyBorder="1"/>
    <xf numFmtId="165" fontId="0" fillId="0" borderId="17" xfId="0" applyNumberFormat="1" applyBorder="1"/>
    <xf numFmtId="165" fontId="0" fillId="0" borderId="16" xfId="0" applyNumberFormat="1" applyBorder="1"/>
    <xf numFmtId="0" fontId="0" fillId="0" borderId="15" xfId="0" applyBorder="1"/>
    <xf numFmtId="165" fontId="0" fillId="0" borderId="18" xfId="0" applyNumberFormat="1" applyFont="1" applyFill="1" applyBorder="1"/>
    <xf numFmtId="165" fontId="0" fillId="0" borderId="16" xfId="0" applyNumberFormat="1" applyFont="1" applyFill="1" applyBorder="1"/>
    <xf numFmtId="0" fontId="0" fillId="0" borderId="15" xfId="0" applyFont="1" applyFill="1" applyBorder="1"/>
    <xf numFmtId="0" fontId="1" fillId="0" borderId="0" xfId="0" applyFont="1" applyAlignment="1">
      <alignment vertical="center"/>
    </xf>
    <xf numFmtId="0" fontId="6" fillId="0" borderId="0" xfId="0" applyFont="1"/>
    <xf numFmtId="0" fontId="0" fillId="0" borderId="0" xfId="0" applyAlignment="1">
      <alignment vertical="center" wrapText="1"/>
    </xf>
    <xf numFmtId="0" fontId="0" fillId="0" borderId="0" xfId="0" applyAlignment="1">
      <alignment horizontal="left" vertical="top" wrapText="1"/>
    </xf>
    <xf numFmtId="0" fontId="7" fillId="0" borderId="0" xfId="0" applyFont="1" applyFill="1"/>
    <xf numFmtId="0" fontId="1" fillId="0" borderId="0" xfId="0" applyFont="1" applyFill="1"/>
    <xf numFmtId="0" fontId="1" fillId="0" borderId="0" xfId="0" applyFont="1" applyFill="1" applyAlignment="1"/>
    <xf numFmtId="0" fontId="1" fillId="0" borderId="0" xfId="0" applyFont="1" applyFill="1" applyBorder="1"/>
    <xf numFmtId="0" fontId="8" fillId="0" borderId="0" xfId="0" applyFont="1" applyFill="1"/>
    <xf numFmtId="0" fontId="1" fillId="0" borderId="2" xfId="0" applyFont="1" applyFill="1" applyBorder="1"/>
    <xf numFmtId="0" fontId="1" fillId="0" borderId="16" xfId="0" applyFont="1" applyFill="1" applyBorder="1"/>
    <xf numFmtId="0" fontId="1" fillId="0" borderId="1" xfId="0" applyFont="1" applyFill="1" applyBorder="1"/>
    <xf numFmtId="0" fontId="1" fillId="0" borderId="1" xfId="0" applyFont="1" applyFill="1" applyBorder="1" applyAlignment="1"/>
    <xf numFmtId="0" fontId="1" fillId="0" borderId="3" xfId="0" applyFont="1" applyFill="1" applyBorder="1"/>
    <xf numFmtId="0" fontId="1" fillId="0" borderId="14" xfId="0" applyFont="1" applyFill="1" applyBorder="1" applyAlignment="1">
      <alignment horizontal="center"/>
    </xf>
    <xf numFmtId="0" fontId="1" fillId="0" borderId="7" xfId="0" applyFont="1" applyFill="1" applyBorder="1"/>
    <xf numFmtId="0" fontId="1" fillId="0" borderId="8" xfId="0" applyFont="1" applyFill="1" applyBorder="1"/>
    <xf numFmtId="0" fontId="1" fillId="0" borderId="10" xfId="0" applyFont="1" applyFill="1" applyBorder="1" applyAlignment="1">
      <alignment wrapText="1"/>
    </xf>
    <xf numFmtId="0" fontId="1" fillId="0" borderId="14" xfId="0" applyFont="1" applyFill="1" applyBorder="1" applyAlignment="1">
      <alignment wrapText="1"/>
    </xf>
    <xf numFmtId="0" fontId="1" fillId="0" borderId="11" xfId="0" applyFont="1" applyFill="1" applyBorder="1" applyAlignment="1">
      <alignment wrapText="1"/>
    </xf>
    <xf numFmtId="0" fontId="1" fillId="0" borderId="0" xfId="0" applyFont="1" applyBorder="1"/>
    <xf numFmtId="0" fontId="8" fillId="0" borderId="0" xfId="0" applyFont="1"/>
    <xf numFmtId="0" fontId="1" fillId="0" borderId="16" xfId="0" applyFont="1" applyBorder="1"/>
    <xf numFmtId="0" fontId="1" fillId="0" borderId="3" xfId="0" applyFont="1" applyBorder="1"/>
    <xf numFmtId="0" fontId="1" fillId="0" borderId="14" xfId="0" applyFont="1" applyBorder="1" applyAlignment="1">
      <alignment horizontal="center"/>
    </xf>
    <xf numFmtId="0" fontId="1" fillId="0" borderId="10" xfId="0" applyFont="1" applyBorder="1" applyAlignment="1">
      <alignment wrapText="1"/>
    </xf>
    <xf numFmtId="0" fontId="1" fillId="0" borderId="14" xfId="0" applyFont="1" applyBorder="1" applyAlignment="1">
      <alignment wrapText="1"/>
    </xf>
    <xf numFmtId="0" fontId="1" fillId="0" borderId="11" xfId="0" applyFont="1" applyBorder="1" applyAlignment="1">
      <alignment wrapText="1"/>
    </xf>
    <xf numFmtId="0" fontId="1" fillId="0" borderId="0" xfId="0" applyFont="1" applyAlignment="1"/>
    <xf numFmtId="0" fontId="9" fillId="0" borderId="1" xfId="0" applyFont="1" applyBorder="1"/>
    <xf numFmtId="0" fontId="9" fillId="0" borderId="0" xfId="0" applyFont="1"/>
    <xf numFmtId="0" fontId="9" fillId="0" borderId="2" xfId="0" applyFont="1" applyBorder="1"/>
    <xf numFmtId="0" fontId="9" fillId="0" borderId="0" xfId="0" applyFont="1" applyFill="1"/>
    <xf numFmtId="0" fontId="9" fillId="0" borderId="1" xfId="0" applyFont="1" applyBorder="1" applyAlignment="1">
      <alignment wrapText="1"/>
    </xf>
    <xf numFmtId="0" fontId="9" fillId="0" borderId="9" xfId="0" applyFont="1" applyBorder="1" applyAlignment="1">
      <alignment wrapText="1"/>
    </xf>
    <xf numFmtId="0" fontId="9" fillId="0" borderId="7" xfId="0" applyFont="1" applyBorder="1" applyAlignment="1">
      <alignment wrapText="1"/>
    </xf>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2" fillId="0" borderId="0" xfId="0" applyFont="1" applyAlignment="1">
      <alignment vertical="center" wrapText="1"/>
    </xf>
    <xf numFmtId="165" fontId="5" fillId="0" borderId="0" xfId="0" applyNumberFormat="1" applyFont="1" applyFill="1" applyBorder="1"/>
    <xf numFmtId="165" fontId="5" fillId="0" borderId="13" xfId="0" applyNumberFormat="1" applyFont="1" applyFill="1" applyBorder="1"/>
    <xf numFmtId="165" fontId="5" fillId="0" borderId="13" xfId="0" applyNumberFormat="1" applyFont="1" applyBorder="1"/>
    <xf numFmtId="165" fontId="5" fillId="0" borderId="0" xfId="0" applyNumberFormat="1" applyFont="1" applyBorder="1"/>
    <xf numFmtId="165" fontId="5" fillId="0" borderId="5" xfId="0" applyNumberFormat="1" applyFont="1" applyBorder="1"/>
    <xf numFmtId="165" fontId="5" fillId="0" borderId="15" xfId="0" applyNumberFormat="1" applyFont="1" applyBorder="1"/>
    <xf numFmtId="165" fontId="0" fillId="0" borderId="12" xfId="0" quotePrefix="1" applyNumberFormat="1" applyFont="1" applyFill="1" applyBorder="1"/>
    <xf numFmtId="3" fontId="0" fillId="0" borderId="4" xfId="8" applyNumberFormat="1" applyFont="1" applyFill="1" applyBorder="1"/>
    <xf numFmtId="3" fontId="0" fillId="0" borderId="0" xfId="8" applyNumberFormat="1" applyFont="1" applyFill="1" applyBorder="1"/>
    <xf numFmtId="0" fontId="0" fillId="0" borderId="0" xfId="0" applyFont="1" applyAlignment="1">
      <alignment horizontal="left" vertical="center" wrapText="1"/>
    </xf>
    <xf numFmtId="0" fontId="0" fillId="0" borderId="0" xfId="0" applyAlignment="1">
      <alignment horizontal="left" vertical="center" wrapText="1"/>
    </xf>
    <xf numFmtId="0" fontId="1" fillId="0" borderId="1"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0" fillId="0" borderId="0" xfId="0" applyAlignment="1">
      <alignment horizontal="left" wrapText="1"/>
    </xf>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0" xfId="0" applyFont="1" applyAlignment="1">
      <alignment horizontal="left" wrapText="1"/>
    </xf>
  </cellXfs>
  <cellStyles count="10">
    <cellStyle name="Comma" xfId="8" builtinId="3"/>
    <cellStyle name="Comma 2" xfId="1"/>
    <cellStyle name="Currency 2" xfId="2"/>
    <cellStyle name="Normal" xfId="0" builtinId="0"/>
    <cellStyle name="Normal 2" xfId="3"/>
    <cellStyle name="Normal 3" xfId="4"/>
    <cellStyle name="Normal 4" xfId="5"/>
    <cellStyle name="Normal 5" xfId="6"/>
    <cellStyle name="Normal 7" xfId="9"/>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x14ac:dyDescent="0.25">
      <c r="B2" s="106" t="s">
        <v>37</v>
      </c>
      <c r="J2" s="107"/>
    </row>
    <row r="3" spans="2:10" x14ac:dyDescent="0.25">
      <c r="B3" s="106"/>
      <c r="J3" s="107"/>
    </row>
    <row r="4" spans="2:10" ht="30" x14ac:dyDescent="0.25">
      <c r="B4" s="108" t="s">
        <v>49</v>
      </c>
    </row>
    <row r="5" spans="2:10" x14ac:dyDescent="0.25">
      <c r="B5" s="108"/>
    </row>
    <row r="6" spans="2:10" ht="45" x14ac:dyDescent="0.25">
      <c r="B6" s="108" t="s">
        <v>38</v>
      </c>
    </row>
    <row r="7" spans="2:10" x14ac:dyDescent="0.25">
      <c r="B7" s="108"/>
    </row>
    <row r="8" spans="2:10" ht="45" x14ac:dyDescent="0.25">
      <c r="B8" s="109" t="s">
        <v>50</v>
      </c>
    </row>
    <row r="9" spans="2:10" x14ac:dyDescent="0.25">
      <c r="B9" s="108"/>
    </row>
    <row r="10" spans="2:10" x14ac:dyDescent="0.25">
      <c r="B10" s="142" t="s">
        <v>30</v>
      </c>
    </row>
    <row r="11" spans="2:10" ht="30" x14ac:dyDescent="0.25">
      <c r="B11" s="143" t="s">
        <v>31</v>
      </c>
    </row>
    <row r="12" spans="2:10" x14ac:dyDescent="0.25">
      <c r="B12" s="144"/>
    </row>
    <row r="13" spans="2:10" ht="45" x14ac:dyDescent="0.25">
      <c r="B13" s="144" t="s">
        <v>51</v>
      </c>
    </row>
    <row r="14" spans="2:10" x14ac:dyDescent="0.25">
      <c r="B14" s="145"/>
    </row>
    <row r="15" spans="2:10" ht="30" x14ac:dyDescent="0.25">
      <c r="B15" s="108"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2"/>
  <sheetViews>
    <sheetView tabSelected="1" zoomScale="85" zoomScaleNormal="85" workbookViewId="0"/>
  </sheetViews>
  <sheetFormatPr defaultRowHeight="15" x14ac:dyDescent="0.25"/>
  <cols>
    <col min="1" max="1" width="3.42578125" style="48" customWidth="1"/>
    <col min="2" max="3" width="3.28515625" style="48" customWidth="1"/>
    <col min="4" max="4" width="31.7109375" style="48" customWidth="1"/>
    <col min="5" max="5" width="13.7109375" style="48" customWidth="1"/>
    <col min="6" max="6" width="16.85546875" style="48" customWidth="1"/>
    <col min="7" max="7" width="15.28515625" style="48" customWidth="1"/>
    <col min="8" max="8" width="13.140625" style="48" customWidth="1"/>
    <col min="9" max="9" width="16.7109375" style="48" customWidth="1"/>
    <col min="10" max="10" width="14.42578125" style="48" customWidth="1"/>
    <col min="11" max="11" width="9.140625" style="3"/>
    <col min="12" max="12" width="16" customWidth="1"/>
    <col min="13" max="14" width="9" customWidth="1"/>
  </cols>
  <sheetData>
    <row r="1" spans="1:17" x14ac:dyDescent="0.25">
      <c r="A1" s="110" t="s">
        <v>36</v>
      </c>
    </row>
    <row r="2" spans="1:17" x14ac:dyDescent="0.25">
      <c r="A2" s="111"/>
    </row>
    <row r="3" spans="1:17" x14ac:dyDescent="0.25">
      <c r="A3" s="112"/>
      <c r="B3" s="111"/>
      <c r="C3" s="111"/>
      <c r="D3" s="111"/>
      <c r="E3" s="111" t="s">
        <v>29</v>
      </c>
      <c r="F3" s="111"/>
      <c r="G3" s="111"/>
      <c r="H3" s="111"/>
      <c r="I3" s="111"/>
      <c r="J3" s="111"/>
    </row>
    <row r="4" spans="1:17" x14ac:dyDescent="0.25">
      <c r="A4" s="113"/>
      <c r="B4" s="113"/>
      <c r="C4" s="111"/>
      <c r="D4" s="111"/>
      <c r="E4" s="117"/>
      <c r="F4" s="157"/>
      <c r="G4" s="157"/>
      <c r="H4" s="157"/>
      <c r="I4" s="157"/>
      <c r="J4" s="118"/>
      <c r="L4" s="2"/>
    </row>
    <row r="5" spans="1:17" x14ac:dyDescent="0.25">
      <c r="A5" s="113"/>
      <c r="B5" s="113"/>
      <c r="C5" s="111"/>
      <c r="D5" s="111"/>
      <c r="E5" s="119"/>
      <c r="F5" s="158" t="s">
        <v>22</v>
      </c>
      <c r="G5" s="159"/>
      <c r="H5" s="120" t="s">
        <v>16</v>
      </c>
      <c r="I5" s="158" t="s">
        <v>23</v>
      </c>
      <c r="J5" s="160"/>
      <c r="L5" s="2"/>
    </row>
    <row r="6" spans="1:17" ht="57" customHeight="1" x14ac:dyDescent="0.25">
      <c r="A6" s="114" t="s">
        <v>42</v>
      </c>
      <c r="B6" s="111"/>
      <c r="C6" s="111"/>
      <c r="D6" s="121"/>
      <c r="E6" s="122" t="s">
        <v>18</v>
      </c>
      <c r="F6" s="123" t="s">
        <v>40</v>
      </c>
      <c r="G6" s="123" t="s">
        <v>41</v>
      </c>
      <c r="H6" s="124" t="s">
        <v>16</v>
      </c>
      <c r="I6" s="123" t="s">
        <v>52</v>
      </c>
      <c r="J6" s="125" t="s">
        <v>0</v>
      </c>
    </row>
    <row r="7" spans="1:17" x14ac:dyDescent="0.25">
      <c r="A7" s="115"/>
      <c r="B7" s="78"/>
      <c r="C7" s="78"/>
      <c r="E7" s="52"/>
      <c r="F7" s="53"/>
      <c r="G7" s="53"/>
      <c r="H7" s="51"/>
      <c r="I7" s="53"/>
      <c r="J7" s="65"/>
      <c r="K7" s="11"/>
      <c r="L7" s="12"/>
      <c r="M7" s="12"/>
      <c r="N7" s="12"/>
      <c r="O7" s="12"/>
      <c r="P7" s="12"/>
      <c r="Q7" s="12"/>
    </row>
    <row r="8" spans="1:17" x14ac:dyDescent="0.25">
      <c r="A8" s="111" t="s">
        <v>1</v>
      </c>
      <c r="E8" s="52">
        <f>SUM(F9:H9)</f>
        <v>965958</v>
      </c>
      <c r="F8" s="58"/>
      <c r="G8" s="66"/>
      <c r="H8" s="52"/>
      <c r="I8" s="69"/>
      <c r="J8" s="66"/>
      <c r="K8" s="11"/>
      <c r="L8" s="12"/>
      <c r="M8" s="12"/>
      <c r="N8" s="12"/>
      <c r="O8" s="12"/>
      <c r="P8" s="12"/>
      <c r="Q8" s="12"/>
    </row>
    <row r="9" spans="1:17" x14ac:dyDescent="0.25">
      <c r="A9" s="111"/>
      <c r="B9" s="48" t="s">
        <v>43</v>
      </c>
      <c r="E9" s="52"/>
      <c r="F9" s="69">
        <v>869890.15799999994</v>
      </c>
      <c r="G9" s="66">
        <v>95629.842000000004</v>
      </c>
      <c r="H9" s="52">
        <v>438</v>
      </c>
      <c r="I9" s="69">
        <v>411.99999999999994</v>
      </c>
      <c r="J9" s="66">
        <v>26</v>
      </c>
      <c r="K9" s="11"/>
      <c r="L9" s="12"/>
      <c r="M9" s="12"/>
      <c r="N9" s="12"/>
      <c r="O9" s="12"/>
      <c r="P9" s="12"/>
      <c r="Q9" s="12"/>
    </row>
    <row r="10" spans="1:17" x14ac:dyDescent="0.25">
      <c r="A10" s="111"/>
      <c r="E10" s="50"/>
      <c r="F10" s="63"/>
      <c r="G10" s="64"/>
      <c r="H10" s="54"/>
      <c r="I10" s="63"/>
      <c r="J10" s="64"/>
      <c r="K10" s="11"/>
      <c r="L10" s="12"/>
      <c r="M10" s="12"/>
      <c r="N10" s="12"/>
      <c r="O10" s="12"/>
      <c r="P10" s="12"/>
      <c r="Q10" s="12"/>
    </row>
    <row r="11" spans="1:17" x14ac:dyDescent="0.25">
      <c r="A11" s="111" t="s">
        <v>44</v>
      </c>
      <c r="E11" s="50"/>
      <c r="F11" s="49"/>
      <c r="G11" s="55"/>
      <c r="H11" s="56"/>
      <c r="I11" s="61"/>
      <c r="J11" s="66"/>
      <c r="K11" s="45"/>
      <c r="L11" s="12"/>
      <c r="M11" s="12"/>
      <c r="N11" s="12"/>
      <c r="O11" s="12"/>
      <c r="P11" s="12"/>
      <c r="Q11" s="12"/>
    </row>
    <row r="12" spans="1:17" x14ac:dyDescent="0.25">
      <c r="A12" s="111"/>
      <c r="B12" s="48" t="s">
        <v>45</v>
      </c>
      <c r="E12" s="50"/>
      <c r="F12" s="49"/>
      <c r="G12" s="55">
        <f>G$9*'per case assumptions'!G17*'per case assumptions'!G18</f>
        <v>18202132.257822298</v>
      </c>
      <c r="H12" s="56">
        <f>H$9*'per case assumptions'!H17*'per case assumptions'!H18</f>
        <v>41684.34121707618</v>
      </c>
      <c r="I12" s="61">
        <f>I$9*'per case assumptions'!I17*'per case assumptions'!I18</f>
        <v>56014.1832401676</v>
      </c>
      <c r="J12" s="66"/>
      <c r="K12" s="45"/>
      <c r="L12" s="12"/>
      <c r="M12" s="12"/>
      <c r="N12" s="12"/>
      <c r="O12" s="12"/>
      <c r="P12" s="12"/>
      <c r="Q12" s="12"/>
    </row>
    <row r="13" spans="1:17" x14ac:dyDescent="0.25">
      <c r="A13" s="111"/>
      <c r="B13" s="48" t="s">
        <v>19</v>
      </c>
      <c r="E13" s="50"/>
      <c r="F13" s="49"/>
      <c r="G13" s="55">
        <f>G$9*'per case assumptions'!G20*'per case assumptions'!G21</f>
        <v>5478962.3457133537</v>
      </c>
      <c r="H13" s="56">
        <f>H$9*'per case assumptions'!H20*'per case assumptions'!H21</f>
        <v>75283.576462118872</v>
      </c>
      <c r="I13" s="61">
        <f>I$9*'per case assumptions'!I20*'per case assumptions'!I21</f>
        <v>0</v>
      </c>
      <c r="J13" s="66"/>
      <c r="K13" s="46"/>
    </row>
    <row r="14" spans="1:17" x14ac:dyDescent="0.25">
      <c r="A14" s="111"/>
      <c r="B14" s="48" t="s">
        <v>8</v>
      </c>
      <c r="E14" s="50"/>
      <c r="F14" s="49"/>
      <c r="G14" s="55">
        <f>G$9*'per case assumptions'!G23*'per case assumptions'!G24</f>
        <v>18901065.56853262</v>
      </c>
      <c r="H14" s="56">
        <f>H$9*'per case assumptions'!H23*'per case assumptions'!H24</f>
        <v>57713.272662434443</v>
      </c>
      <c r="I14" s="61">
        <f>I$9*'per case assumptions'!I23*'per case assumptions'!I24</f>
        <v>0</v>
      </c>
      <c r="J14" s="66"/>
      <c r="K14" s="46"/>
    </row>
    <row r="15" spans="1:17" x14ac:dyDescent="0.25">
      <c r="A15" s="111"/>
      <c r="B15" s="48" t="s">
        <v>9</v>
      </c>
      <c r="E15" s="50"/>
      <c r="F15" s="49"/>
      <c r="G15" s="55"/>
      <c r="H15" s="56">
        <f>H$9*'per case assumptions'!H26*'per case assumptions'!H27</f>
        <v>10434791.1485995</v>
      </c>
      <c r="I15" s="61"/>
      <c r="J15" s="67"/>
      <c r="K15" s="46"/>
    </row>
    <row r="16" spans="1:17" x14ac:dyDescent="0.25">
      <c r="A16" s="111"/>
      <c r="B16" s="111" t="s">
        <v>20</v>
      </c>
      <c r="E16" s="50"/>
      <c r="F16" s="57"/>
      <c r="G16" s="60">
        <f>SUM(G12:G15)</f>
        <v>42582160.172068268</v>
      </c>
      <c r="H16" s="73">
        <f>SUM(H12:H15)</f>
        <v>10609472.338941129</v>
      </c>
      <c r="I16" s="152">
        <f>SUM(I12:I15)</f>
        <v>56014.1832401676</v>
      </c>
      <c r="J16" s="67"/>
      <c r="K16" s="46"/>
      <c r="M16" s="5"/>
    </row>
    <row r="17" spans="1:16" x14ac:dyDescent="0.25">
      <c r="A17" s="111"/>
      <c r="E17" s="50"/>
      <c r="F17" s="57"/>
      <c r="G17" s="58"/>
      <c r="H17" s="52"/>
      <c r="I17" s="70"/>
      <c r="J17" s="67"/>
      <c r="K17" s="46"/>
    </row>
    <row r="18" spans="1:16" x14ac:dyDescent="0.25">
      <c r="A18" s="111" t="s">
        <v>15</v>
      </c>
      <c r="E18" s="50"/>
      <c r="F18" s="55"/>
      <c r="G18" s="55"/>
      <c r="H18" s="56"/>
      <c r="I18" s="61"/>
      <c r="J18" s="67">
        <f>J9*'per case assumptions'!J40</f>
        <v>225091282.87052062</v>
      </c>
      <c r="K18" s="46"/>
      <c r="L18" s="12"/>
    </row>
    <row r="19" spans="1:16" x14ac:dyDescent="0.25">
      <c r="A19" s="111"/>
      <c r="E19" s="50"/>
      <c r="F19" s="55"/>
      <c r="G19" s="55"/>
      <c r="H19" s="56"/>
      <c r="I19" s="61"/>
      <c r="J19" s="68"/>
    </row>
    <row r="20" spans="1:16" x14ac:dyDescent="0.25">
      <c r="A20" s="111" t="s">
        <v>46</v>
      </c>
      <c r="E20" s="50"/>
      <c r="F20" s="55">
        <f>F9*'per case assumptions'!F32*'per case assumptions'!F33*'per case assumptions'!F34</f>
        <v>49172618.526093669</v>
      </c>
      <c r="G20" s="67">
        <f>G9*'per case assumptions'!G32*'per case assumptions'!G33*'per case assumptions'!G34</f>
        <v>14984302.376275804</v>
      </c>
      <c r="H20" s="56">
        <f>H9*'per case assumptions'!H32*'per case assumptions'!H33*'per case assumptions'!H34</f>
        <v>106107.90470013116</v>
      </c>
      <c r="I20" s="61">
        <f>I9*'per case assumptions'!I32*'per case assumptions'!I33*'per case assumptions'!I34</f>
        <v>66539.507970249673</v>
      </c>
      <c r="J20" s="67"/>
    </row>
    <row r="21" spans="1:16" x14ac:dyDescent="0.25">
      <c r="A21" s="111"/>
      <c r="E21" s="50"/>
      <c r="F21" s="61"/>
      <c r="G21" s="55"/>
      <c r="H21" s="56"/>
      <c r="I21" s="55"/>
      <c r="J21" s="68"/>
      <c r="K21" s="47"/>
      <c r="L21" s="5"/>
    </row>
    <row r="22" spans="1:16" x14ac:dyDescent="0.25">
      <c r="A22" s="111" t="s">
        <v>47</v>
      </c>
      <c r="E22" s="56"/>
      <c r="F22" s="71">
        <f>F20+F16</f>
        <v>49172618.526093669</v>
      </c>
      <c r="G22" s="60">
        <f t="shared" ref="G22:I22" si="0">G20+G16</f>
        <v>57566462.548344076</v>
      </c>
      <c r="H22" s="73">
        <f t="shared" si="0"/>
        <v>10715580.243641261</v>
      </c>
      <c r="I22" s="60">
        <f t="shared" si="0"/>
        <v>122553.69121041728</v>
      </c>
      <c r="J22" s="72">
        <f>J18</f>
        <v>225091282.87052062</v>
      </c>
      <c r="M22" s="5"/>
    </row>
    <row r="23" spans="1:16" x14ac:dyDescent="0.25">
      <c r="A23" s="111"/>
      <c r="E23" s="56"/>
      <c r="F23" s="61"/>
      <c r="G23" s="55"/>
      <c r="H23" s="55"/>
      <c r="I23" s="55"/>
      <c r="J23" s="68"/>
    </row>
    <row r="24" spans="1:16" ht="15.75" thickBot="1" x14ac:dyDescent="0.3">
      <c r="A24" s="116" t="s">
        <v>48</v>
      </c>
      <c r="B24" s="88"/>
      <c r="C24" s="88"/>
      <c r="D24" s="88"/>
      <c r="E24" s="103">
        <f>SUM(F22:L22)</f>
        <v>342668497.87981004</v>
      </c>
      <c r="F24" s="104"/>
      <c r="G24" s="104"/>
      <c r="H24" s="104"/>
      <c r="I24" s="104"/>
      <c r="J24" s="105"/>
    </row>
    <row r="25" spans="1:16" ht="15.75" thickTop="1" x14ac:dyDescent="0.25"/>
    <row r="26" spans="1:16" ht="75" customHeight="1" x14ac:dyDescent="0.25">
      <c r="A26" s="161" t="s">
        <v>60</v>
      </c>
      <c r="B26" s="161"/>
      <c r="C26" s="161"/>
      <c r="D26" s="161"/>
      <c r="E26" s="161"/>
      <c r="F26" s="161"/>
      <c r="G26" s="161"/>
      <c r="H26" s="161"/>
      <c r="I26" s="161"/>
      <c r="J26" s="161"/>
      <c r="K26" s="79"/>
      <c r="L26" s="79"/>
      <c r="O26" s="3"/>
      <c r="P26" s="3"/>
    </row>
    <row r="27" spans="1:16" x14ac:dyDescent="0.25">
      <c r="A27" s="79" t="s">
        <v>53</v>
      </c>
      <c r="B27" s="79"/>
      <c r="C27" s="79"/>
      <c r="D27" s="79"/>
      <c r="E27" s="79"/>
      <c r="F27" s="79"/>
      <c r="G27" s="79"/>
      <c r="H27" s="79"/>
      <c r="I27" s="79"/>
      <c r="J27" s="79"/>
    </row>
    <row r="28" spans="1:16" ht="35.1" customHeight="1" x14ac:dyDescent="0.25">
      <c r="A28" s="79" t="s">
        <v>54</v>
      </c>
      <c r="B28" s="79"/>
      <c r="C28" s="79"/>
      <c r="D28" s="79"/>
      <c r="E28" s="79"/>
      <c r="F28" s="79"/>
      <c r="G28" s="79"/>
      <c r="H28" s="79"/>
      <c r="I28" s="79"/>
      <c r="J28" s="79"/>
      <c r="K28" s="79"/>
      <c r="L28" s="79"/>
    </row>
    <row r="29" spans="1:16" x14ac:dyDescent="0.25">
      <c r="A29" s="79"/>
      <c r="B29" s="79"/>
      <c r="C29" s="79"/>
      <c r="D29" s="79"/>
      <c r="E29" s="79"/>
      <c r="F29" s="79"/>
      <c r="G29" s="79"/>
      <c r="H29" s="79"/>
      <c r="I29" s="79"/>
      <c r="J29" s="79"/>
    </row>
    <row r="30" spans="1:16" ht="15" customHeight="1" x14ac:dyDescent="0.25">
      <c r="A30" s="156" t="s">
        <v>33</v>
      </c>
      <c r="B30" s="156"/>
      <c r="C30" s="156"/>
      <c r="D30" s="156"/>
      <c r="E30" s="156"/>
      <c r="F30" s="156"/>
      <c r="G30" s="156"/>
      <c r="H30" s="156"/>
      <c r="I30" s="156"/>
      <c r="J30" s="156"/>
    </row>
    <row r="31" spans="1:16" ht="45" customHeight="1" x14ac:dyDescent="0.25">
      <c r="A31" s="3"/>
      <c r="B31" s="3"/>
      <c r="C31" s="155" t="s">
        <v>31</v>
      </c>
      <c r="D31" s="155"/>
      <c r="E31" s="155"/>
      <c r="F31" s="155"/>
      <c r="G31" s="155"/>
      <c r="H31" s="155"/>
      <c r="I31" s="155"/>
      <c r="J31" s="155"/>
    </row>
    <row r="32" spans="1:16" ht="46.5" customHeight="1" x14ac:dyDescent="0.25">
      <c r="A32"/>
      <c r="B32"/>
      <c r="C32" s="155" t="s">
        <v>32</v>
      </c>
      <c r="D32" s="155"/>
      <c r="E32" s="155"/>
      <c r="F32" s="155"/>
      <c r="G32" s="155"/>
      <c r="H32" s="155"/>
      <c r="I32" s="155"/>
      <c r="J32" s="155"/>
    </row>
  </sheetData>
  <mergeCells count="7">
    <mergeCell ref="C31:J31"/>
    <mergeCell ref="C32:J32"/>
    <mergeCell ref="A30:J30"/>
    <mergeCell ref="F4:I4"/>
    <mergeCell ref="F5:G5"/>
    <mergeCell ref="I5:J5"/>
    <mergeCell ref="A26: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85" zoomScaleNormal="85" workbookViewId="0"/>
  </sheetViews>
  <sheetFormatPr defaultRowHeight="15" x14ac:dyDescent="0.25"/>
  <cols>
    <col min="1" max="1" width="3.42578125" style="79" customWidth="1"/>
    <col min="2" max="3" width="3.28515625" customWidth="1"/>
    <col min="4" max="4" width="31.7109375" customWidth="1"/>
    <col min="5" max="5" width="13.7109375" customWidth="1"/>
    <col min="6" max="6" width="16.85546875" customWidth="1"/>
    <col min="7" max="7" width="15.28515625" customWidth="1"/>
    <col min="8" max="8" width="13.140625" customWidth="1"/>
    <col min="9" max="9" width="14.7109375" customWidth="1"/>
    <col min="10" max="10" width="18.85546875" customWidth="1"/>
    <col min="12" max="12" width="16" customWidth="1"/>
    <col min="13" max="14" width="9" customWidth="1"/>
  </cols>
  <sheetData>
    <row r="1" spans="1:13" x14ac:dyDescent="0.25">
      <c r="A1" s="110" t="s">
        <v>36</v>
      </c>
      <c r="F1" s="1"/>
    </row>
    <row r="2" spans="1:13" x14ac:dyDescent="0.25">
      <c r="A2" s="110"/>
      <c r="F2" s="1"/>
    </row>
    <row r="3" spans="1:13" x14ac:dyDescent="0.25">
      <c r="A3" s="110"/>
      <c r="E3" s="1" t="s">
        <v>21</v>
      </c>
      <c r="F3" s="1"/>
      <c r="G3" s="1"/>
      <c r="H3" s="1"/>
      <c r="I3" s="1"/>
      <c r="J3" s="1"/>
    </row>
    <row r="4" spans="1:13" x14ac:dyDescent="0.25">
      <c r="A4" s="1"/>
      <c r="E4" s="1"/>
      <c r="F4" s="1"/>
      <c r="G4" s="1"/>
      <c r="H4" s="1"/>
      <c r="I4" s="1"/>
      <c r="J4" s="1"/>
    </row>
    <row r="5" spans="1:13" x14ac:dyDescent="0.25">
      <c r="A5" s="126"/>
      <c r="B5" s="12"/>
      <c r="E5" s="129"/>
      <c r="F5" s="162" t="s">
        <v>22</v>
      </c>
      <c r="G5" s="162"/>
      <c r="H5" s="130" t="s">
        <v>16</v>
      </c>
      <c r="I5" s="163" t="s">
        <v>23</v>
      </c>
      <c r="J5" s="164"/>
      <c r="L5" s="2"/>
    </row>
    <row r="6" spans="1:13" ht="45" x14ac:dyDescent="0.25">
      <c r="A6" s="127" t="s">
        <v>42</v>
      </c>
      <c r="B6" s="12"/>
      <c r="E6" s="122" t="s">
        <v>18</v>
      </c>
      <c r="F6" s="131" t="s">
        <v>40</v>
      </c>
      <c r="G6" s="131" t="s">
        <v>41</v>
      </c>
      <c r="H6" s="132" t="s">
        <v>16</v>
      </c>
      <c r="I6" s="131" t="s">
        <v>52</v>
      </c>
      <c r="J6" s="133" t="s">
        <v>0</v>
      </c>
      <c r="L6" s="2"/>
    </row>
    <row r="7" spans="1:13" x14ac:dyDescent="0.25">
      <c r="A7" s="1" t="s">
        <v>1</v>
      </c>
      <c r="E7" s="153">
        <v>192316</v>
      </c>
      <c r="F7" s="25"/>
      <c r="G7" s="25"/>
      <c r="H7" s="20"/>
      <c r="I7" s="25"/>
      <c r="J7" s="75"/>
    </row>
    <row r="8" spans="1:13" x14ac:dyDescent="0.25">
      <c r="A8" s="1"/>
      <c r="B8" t="s">
        <v>43</v>
      </c>
      <c r="E8" s="20"/>
      <c r="F8" s="154">
        <v>173232.71599999999</v>
      </c>
      <c r="G8" s="154">
        <v>19039.284</v>
      </c>
      <c r="H8" s="153">
        <v>44</v>
      </c>
      <c r="I8" s="154">
        <v>44</v>
      </c>
      <c r="J8" s="22">
        <v>0</v>
      </c>
    </row>
    <row r="9" spans="1:13" s="12" customFormat="1" x14ac:dyDescent="0.25">
      <c r="A9" s="126"/>
      <c r="E9" s="18"/>
      <c r="F9" s="42"/>
      <c r="G9" s="42"/>
      <c r="H9" s="43"/>
      <c r="I9" s="42"/>
      <c r="J9" s="44"/>
    </row>
    <row r="10" spans="1:13" x14ac:dyDescent="0.25">
      <c r="A10" s="1" t="s">
        <v>44</v>
      </c>
      <c r="C10" s="3"/>
      <c r="D10" s="3"/>
      <c r="E10" s="18"/>
      <c r="F10" s="12"/>
      <c r="G10" s="17"/>
      <c r="H10" s="18"/>
      <c r="I10" s="12"/>
      <c r="J10" s="8"/>
      <c r="K10" s="4"/>
    </row>
    <row r="11" spans="1:13" x14ac:dyDescent="0.25">
      <c r="A11" s="1"/>
      <c r="B11" s="48" t="s">
        <v>45</v>
      </c>
      <c r="E11" s="18"/>
      <c r="F11" s="12"/>
      <c r="G11" s="21">
        <f>G$8*'per case assumptions'!G17*'per case assumptions'!G18</f>
        <v>3623926.9898850187</v>
      </c>
      <c r="H11" s="28">
        <f>H$8*'per case assumptions'!H17*'per case assumptions'!H18</f>
        <v>4187.4680674688398</v>
      </c>
      <c r="I11" s="21">
        <f>I$8*'per case assumptions'!I17*'per case assumptions'!I18</f>
        <v>5982.0972392412004</v>
      </c>
      <c r="J11" s="22"/>
      <c r="K11" s="4"/>
    </row>
    <row r="12" spans="1:13" x14ac:dyDescent="0.25">
      <c r="A12" s="1"/>
      <c r="B12" s="48" t="s">
        <v>19</v>
      </c>
      <c r="E12" s="18"/>
      <c r="F12" s="12"/>
      <c r="G12" s="21">
        <f>G$8*'per case assumptions'!G20*'per case assumptions'!G21</f>
        <v>1090826.0219162833</v>
      </c>
      <c r="H12" s="28">
        <f>H$8*'per case assumptions'!H20*'per case assumptions'!H21</f>
        <v>7562.7337085233557</v>
      </c>
      <c r="I12" s="21">
        <f>I$8*'per case assumptions'!I20*'per case assumptions'!I21</f>
        <v>0</v>
      </c>
      <c r="J12" s="22"/>
      <c r="K12" s="4"/>
    </row>
    <row r="13" spans="1:13" x14ac:dyDescent="0.25">
      <c r="A13" s="1"/>
      <c r="B13" s="48" t="s">
        <v>8</v>
      </c>
      <c r="E13" s="18"/>
      <c r="F13" s="12"/>
      <c r="G13" s="21">
        <f>G$8*'per case assumptions'!G23*'per case assumptions'!G24</f>
        <v>3763080.0985942646</v>
      </c>
      <c r="H13" s="28">
        <f>H$8*'per case assumptions'!H23*'per case assumptions'!H24</f>
        <v>5797.6803587833683</v>
      </c>
      <c r="I13" s="21">
        <f>I$8*'per case assumptions'!I23*'per case assumptions'!I24</f>
        <v>0</v>
      </c>
      <c r="J13" s="22"/>
      <c r="K13" s="4"/>
    </row>
    <row r="14" spans="1:13" x14ac:dyDescent="0.25">
      <c r="A14" s="1"/>
      <c r="B14" s="48" t="s">
        <v>9</v>
      </c>
      <c r="E14" s="18"/>
      <c r="F14" s="12"/>
      <c r="G14" s="21"/>
      <c r="H14" s="28">
        <f>H$8*'per case assumptions'!H26*'per case assumptions'!H27</f>
        <v>1048243.859676662</v>
      </c>
      <c r="I14" s="21"/>
      <c r="J14" s="22"/>
      <c r="K14" s="4"/>
    </row>
    <row r="15" spans="1:13" x14ac:dyDescent="0.25">
      <c r="A15" s="1"/>
      <c r="B15" s="111" t="s">
        <v>20</v>
      </c>
      <c r="E15" s="18"/>
      <c r="F15" s="12"/>
      <c r="G15" s="29">
        <f>SUM(G11:G14)</f>
        <v>8477833.1103955675</v>
      </c>
      <c r="H15" s="30">
        <f>SUM(H11:H14)</f>
        <v>1065791.7418114375</v>
      </c>
      <c r="I15" s="29">
        <f>SUM(I11:I14)</f>
        <v>5982.0972392412004</v>
      </c>
      <c r="J15" s="23"/>
      <c r="K15" s="4"/>
      <c r="M15" s="5"/>
    </row>
    <row r="16" spans="1:13" x14ac:dyDescent="0.25">
      <c r="A16" s="1"/>
      <c r="E16" s="18"/>
      <c r="F16" s="12"/>
      <c r="G16" s="21"/>
      <c r="H16" s="28"/>
      <c r="I16" s="21"/>
      <c r="J16" s="22"/>
      <c r="K16" s="4"/>
      <c r="L16" s="12"/>
    </row>
    <row r="17" spans="1:16" x14ac:dyDescent="0.25">
      <c r="A17" s="1" t="s">
        <v>15</v>
      </c>
      <c r="E17" s="18"/>
      <c r="F17" s="24"/>
      <c r="G17" s="25"/>
      <c r="H17" s="20"/>
      <c r="I17" s="26"/>
      <c r="J17" s="23">
        <f>J8*'per case assumptions'!J40</f>
        <v>0</v>
      </c>
      <c r="K17" s="4"/>
    </row>
    <row r="18" spans="1:16" x14ac:dyDescent="0.25">
      <c r="A18" s="1"/>
      <c r="E18" s="18"/>
      <c r="F18" s="24"/>
      <c r="G18" s="25"/>
      <c r="H18" s="20"/>
      <c r="I18" s="26"/>
      <c r="J18" s="23"/>
    </row>
    <row r="19" spans="1:16" x14ac:dyDescent="0.25">
      <c r="A19" s="1" t="s">
        <v>46</v>
      </c>
      <c r="E19" s="18"/>
      <c r="F19" s="21">
        <f>F8*'per case assumptions'!F32*'per case assumptions'!F33*'per case assumptions'!F34</f>
        <v>9792392.9610744286</v>
      </c>
      <c r="G19" s="21">
        <f>G8*'per case assumptions'!G32*'per case assumptions'!G33*'per case assumptions'!G34</f>
        <v>2983277.8400260229</v>
      </c>
      <c r="H19" s="28">
        <f>H8*'per case assumptions'!H32*'per case assumptions'!H33*'per case assumptions'!H34</f>
        <v>10659.241568049705</v>
      </c>
      <c r="I19" s="21">
        <f>I8*'per case assumptions'!I32*'per case assumptions'!I33*'per case assumptions'!I34</f>
        <v>7106.1610453664698</v>
      </c>
      <c r="J19" s="17"/>
    </row>
    <row r="20" spans="1:16" x14ac:dyDescent="0.25">
      <c r="A20" s="1"/>
      <c r="E20" s="18"/>
      <c r="F20" s="21"/>
      <c r="G20" s="21"/>
      <c r="H20" s="28"/>
      <c r="I20" s="21"/>
      <c r="J20" s="17"/>
      <c r="K20" s="5"/>
      <c r="L20" s="5"/>
    </row>
    <row r="21" spans="1:16" x14ac:dyDescent="0.25">
      <c r="A21" s="1" t="s">
        <v>47</v>
      </c>
      <c r="E21" s="18"/>
      <c r="F21" s="77">
        <f>F19+F15</f>
        <v>9792392.9610744286</v>
      </c>
      <c r="G21" s="29">
        <f t="shared" ref="G21:J21" si="0">G19+G15</f>
        <v>11461110.95042159</v>
      </c>
      <c r="H21" s="30">
        <f t="shared" si="0"/>
        <v>1076450.9833794872</v>
      </c>
      <c r="I21" s="29">
        <f t="shared" si="0"/>
        <v>13088.258284607669</v>
      </c>
      <c r="J21" s="31">
        <f t="shared" si="0"/>
        <v>0</v>
      </c>
      <c r="L21" s="12"/>
      <c r="M21" s="5"/>
    </row>
    <row r="22" spans="1:16" x14ac:dyDescent="0.25">
      <c r="A22" s="1"/>
      <c r="E22" s="18"/>
      <c r="F22" s="21"/>
      <c r="G22" s="21"/>
      <c r="H22" s="21"/>
      <c r="I22" s="21"/>
      <c r="J22" s="17"/>
    </row>
    <row r="23" spans="1:16" ht="15.75" thickBot="1" x14ac:dyDescent="0.3">
      <c r="A23" s="128" t="s">
        <v>56</v>
      </c>
      <c r="B23" s="98"/>
      <c r="C23" s="98"/>
      <c r="D23" s="98"/>
      <c r="E23" s="99">
        <f>SUM(F21:L21)</f>
        <v>22343043.153160114</v>
      </c>
      <c r="F23" s="101"/>
      <c r="G23" s="101"/>
      <c r="H23" s="101"/>
      <c r="I23" s="101"/>
      <c r="J23" s="102"/>
    </row>
    <row r="24" spans="1:16" ht="15.75" thickTop="1" x14ac:dyDescent="0.25">
      <c r="I24" s="12"/>
    </row>
    <row r="25" spans="1:16" ht="75" customHeight="1" x14ac:dyDescent="0.25">
      <c r="A25" s="161" t="s">
        <v>60</v>
      </c>
      <c r="B25" s="161"/>
      <c r="C25" s="161"/>
      <c r="D25" s="161"/>
      <c r="E25" s="161"/>
      <c r="F25" s="161"/>
      <c r="G25" s="161"/>
      <c r="H25" s="161"/>
      <c r="I25" s="161"/>
      <c r="J25" s="161"/>
      <c r="K25" s="79"/>
      <c r="L25" s="79"/>
      <c r="O25" s="3"/>
      <c r="P25" s="3"/>
    </row>
    <row r="26" spans="1:16" x14ac:dyDescent="0.25">
      <c r="A26" s="79" t="s">
        <v>55</v>
      </c>
      <c r="B26" s="79"/>
      <c r="C26" s="79"/>
      <c r="D26" s="79"/>
      <c r="E26" s="79"/>
      <c r="F26" s="79"/>
      <c r="G26" s="79"/>
      <c r="H26" s="79"/>
      <c r="I26" s="79"/>
      <c r="J26" s="79"/>
    </row>
    <row r="27" spans="1:16" ht="35.1" customHeight="1" x14ac:dyDescent="0.25">
      <c r="A27" s="79" t="s">
        <v>54</v>
      </c>
      <c r="B27" s="79"/>
      <c r="C27" s="79"/>
      <c r="D27" s="79"/>
      <c r="E27" s="79"/>
      <c r="F27" s="79"/>
      <c r="G27" s="79"/>
      <c r="H27" s="79"/>
      <c r="I27" s="79"/>
      <c r="J27" s="79"/>
      <c r="K27" s="79"/>
      <c r="L27" s="79"/>
    </row>
    <row r="28" spans="1:16" x14ac:dyDescent="0.25">
      <c r="B28" s="79"/>
      <c r="C28" s="79"/>
      <c r="D28" s="79"/>
      <c r="E28" s="79"/>
      <c r="F28" s="79"/>
      <c r="G28" s="79"/>
      <c r="H28" s="79"/>
      <c r="I28" s="79"/>
      <c r="J28" s="79"/>
    </row>
    <row r="29" spans="1:16" ht="15" customHeight="1" x14ac:dyDescent="0.25">
      <c r="A29" s="156" t="s">
        <v>33</v>
      </c>
      <c r="B29" s="156"/>
      <c r="C29" s="156"/>
      <c r="D29" s="156"/>
      <c r="E29" s="156"/>
      <c r="F29" s="156"/>
      <c r="G29" s="156"/>
      <c r="H29" s="156"/>
      <c r="I29" s="156"/>
      <c r="J29" s="156"/>
    </row>
    <row r="30" spans="1:16" ht="48.75" customHeight="1" x14ac:dyDescent="0.25">
      <c r="A30" s="3"/>
      <c r="B30" s="3"/>
      <c r="C30" s="155" t="s">
        <v>31</v>
      </c>
      <c r="D30" s="155"/>
      <c r="E30" s="155"/>
      <c r="F30" s="155"/>
      <c r="G30" s="155"/>
      <c r="H30" s="155"/>
      <c r="I30" s="155"/>
      <c r="J30" s="155"/>
    </row>
    <row r="31" spans="1:16" ht="48" customHeight="1" x14ac:dyDescent="0.25">
      <c r="A31"/>
      <c r="C31" s="155" t="s">
        <v>32</v>
      </c>
      <c r="D31" s="155"/>
      <c r="E31" s="155"/>
      <c r="F31" s="155"/>
      <c r="G31" s="155"/>
      <c r="H31" s="155"/>
      <c r="I31" s="155"/>
      <c r="J31" s="155"/>
    </row>
  </sheetData>
  <mergeCells count="6">
    <mergeCell ref="C31:J31"/>
    <mergeCell ref="F5:G5"/>
    <mergeCell ref="I5:J5"/>
    <mergeCell ref="A25:J25"/>
    <mergeCell ref="A29:J29"/>
    <mergeCell ref="C30:J3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85" zoomScaleNormal="85" workbookViewId="0"/>
  </sheetViews>
  <sheetFormatPr defaultRowHeight="15" x14ac:dyDescent="0.25"/>
  <cols>
    <col min="1" max="1" width="3.42578125" style="79" customWidth="1"/>
    <col min="2" max="3" width="3.28515625" customWidth="1"/>
    <col min="4" max="4" width="31.7109375" customWidth="1"/>
    <col min="5" max="5" width="13.7109375" customWidth="1"/>
    <col min="6" max="6" width="16.85546875" customWidth="1"/>
    <col min="7" max="7" width="15.28515625" customWidth="1"/>
    <col min="8" max="8" width="13.140625" customWidth="1"/>
    <col min="9" max="9" width="15.5703125" customWidth="1"/>
    <col min="10" max="10" width="16.85546875" customWidth="1"/>
    <col min="12" max="12" width="16" customWidth="1"/>
    <col min="13" max="14" width="9" customWidth="1"/>
  </cols>
  <sheetData>
    <row r="1" spans="1:18" x14ac:dyDescent="0.25">
      <c r="A1" s="110" t="s">
        <v>36</v>
      </c>
      <c r="F1" s="1"/>
    </row>
    <row r="2" spans="1:18" x14ac:dyDescent="0.25">
      <c r="A2" s="110"/>
      <c r="F2" s="1"/>
    </row>
    <row r="3" spans="1:18" x14ac:dyDescent="0.25">
      <c r="A3" s="110"/>
      <c r="E3" s="1" t="s">
        <v>28</v>
      </c>
      <c r="F3" s="1"/>
      <c r="G3" s="1"/>
      <c r="H3" s="1"/>
      <c r="I3" s="1"/>
      <c r="J3" s="1"/>
    </row>
    <row r="4" spans="1:18" x14ac:dyDescent="0.25">
      <c r="A4" s="134"/>
      <c r="E4" s="1"/>
      <c r="F4" s="1"/>
      <c r="G4" s="1"/>
      <c r="H4" s="1"/>
      <c r="I4" s="1"/>
      <c r="J4" s="1"/>
    </row>
    <row r="5" spans="1:18" x14ac:dyDescent="0.25">
      <c r="A5" s="126"/>
      <c r="B5" s="12"/>
      <c r="E5" s="119"/>
      <c r="F5" s="163" t="s">
        <v>22</v>
      </c>
      <c r="G5" s="162"/>
      <c r="H5" s="130" t="s">
        <v>16</v>
      </c>
      <c r="I5" s="163" t="s">
        <v>23</v>
      </c>
      <c r="J5" s="164"/>
      <c r="L5" s="2"/>
    </row>
    <row r="6" spans="1:18" ht="45" x14ac:dyDescent="0.25">
      <c r="A6" s="126"/>
      <c r="B6" s="12"/>
      <c r="E6" s="122" t="s">
        <v>18</v>
      </c>
      <c r="F6" s="131" t="s">
        <v>40</v>
      </c>
      <c r="G6" s="131" t="s">
        <v>41</v>
      </c>
      <c r="H6" s="132" t="s">
        <v>16</v>
      </c>
      <c r="I6" s="131" t="s">
        <v>52</v>
      </c>
      <c r="J6" s="133" t="s">
        <v>0</v>
      </c>
      <c r="K6" s="32"/>
      <c r="L6" s="33"/>
      <c r="M6" s="12"/>
      <c r="N6" s="12"/>
      <c r="O6" s="12"/>
      <c r="P6" s="12"/>
      <c r="Q6" s="12"/>
      <c r="R6" s="12"/>
    </row>
    <row r="7" spans="1:18" ht="15.75" x14ac:dyDescent="0.25">
      <c r="A7" s="127" t="s">
        <v>42</v>
      </c>
      <c r="E7" s="19"/>
      <c r="F7" s="12"/>
      <c r="G7" s="12"/>
      <c r="H7" s="18"/>
      <c r="I7" s="12"/>
      <c r="J7" s="17"/>
      <c r="K7" s="32"/>
      <c r="L7" s="12"/>
      <c r="M7" s="12"/>
      <c r="N7" s="12"/>
      <c r="O7" s="12"/>
      <c r="P7" s="12"/>
      <c r="Q7" s="12"/>
      <c r="R7" s="12"/>
    </row>
    <row r="8" spans="1:18" x14ac:dyDescent="0.25">
      <c r="A8" s="1"/>
      <c r="E8" s="19"/>
      <c r="F8" s="12"/>
      <c r="G8" s="12"/>
      <c r="H8" s="18"/>
      <c r="I8" s="12"/>
      <c r="J8" s="17"/>
      <c r="K8" s="32"/>
      <c r="L8" s="12"/>
      <c r="M8" s="12"/>
      <c r="N8" s="12"/>
      <c r="O8" s="12"/>
      <c r="P8" s="12"/>
      <c r="Q8" s="12"/>
      <c r="R8" s="12"/>
    </row>
    <row r="9" spans="1:18" x14ac:dyDescent="0.25">
      <c r="A9" s="1" t="s">
        <v>1</v>
      </c>
      <c r="E9" s="20">
        <f>SUM(F10:H10)</f>
        <v>2483309</v>
      </c>
      <c r="F9" s="154"/>
      <c r="G9" s="154"/>
      <c r="H9" s="153"/>
      <c r="I9" s="154"/>
      <c r="J9" s="22"/>
      <c r="K9" s="32"/>
      <c r="L9" s="12"/>
      <c r="M9" s="12"/>
      <c r="N9" s="12"/>
      <c r="O9" s="12"/>
      <c r="P9" s="12"/>
      <c r="Q9" s="12"/>
      <c r="R9" s="12"/>
    </row>
    <row r="10" spans="1:18" x14ac:dyDescent="0.25">
      <c r="A10" s="1"/>
      <c r="B10" t="s">
        <v>43</v>
      </c>
      <c r="E10" s="20"/>
      <c r="F10" s="34">
        <v>2235453.409</v>
      </c>
      <c r="G10" s="75">
        <v>245847.59100000001</v>
      </c>
      <c r="H10" s="20">
        <v>2008.0000000000002</v>
      </c>
      <c r="I10" s="34">
        <v>1845</v>
      </c>
      <c r="J10" s="75">
        <v>163</v>
      </c>
      <c r="K10" s="32"/>
      <c r="L10" s="12"/>
      <c r="M10" s="12"/>
      <c r="N10" s="12"/>
      <c r="O10" s="12"/>
      <c r="P10" s="12"/>
      <c r="Q10" s="12"/>
      <c r="R10" s="12"/>
    </row>
    <row r="11" spans="1:18" x14ac:dyDescent="0.25">
      <c r="A11" s="1"/>
      <c r="E11" s="18"/>
      <c r="F11" s="74"/>
      <c r="G11" s="76"/>
      <c r="H11" s="43"/>
      <c r="I11" s="74"/>
      <c r="J11" s="44"/>
      <c r="K11" s="32"/>
      <c r="L11" s="12"/>
      <c r="M11" s="12"/>
      <c r="N11" s="12"/>
      <c r="O11" s="12"/>
      <c r="P11" s="12"/>
      <c r="Q11" s="12"/>
      <c r="R11" s="12"/>
    </row>
    <row r="12" spans="1:18" x14ac:dyDescent="0.25">
      <c r="A12" s="1" t="s">
        <v>44</v>
      </c>
      <c r="C12" s="3"/>
      <c r="D12" s="3"/>
      <c r="E12" s="18"/>
      <c r="F12" s="12"/>
      <c r="G12" s="21"/>
      <c r="H12" s="28"/>
      <c r="I12" s="21"/>
      <c r="J12" s="22"/>
      <c r="K12" s="34"/>
      <c r="L12" s="12"/>
      <c r="M12" s="12"/>
      <c r="N12" s="12"/>
      <c r="O12" s="12"/>
      <c r="P12" s="12"/>
      <c r="Q12" s="12"/>
      <c r="R12" s="12"/>
    </row>
    <row r="13" spans="1:18" x14ac:dyDescent="0.25">
      <c r="A13" s="1"/>
      <c r="B13" s="48" t="s">
        <v>45</v>
      </c>
      <c r="C13" s="48"/>
      <c r="E13" s="18"/>
      <c r="F13" s="12"/>
      <c r="G13" s="21">
        <f>G$10*'per case assumptions'!G17*'per case assumptions'!G18</f>
        <v>46794497.126210906</v>
      </c>
      <c r="H13" s="28">
        <f>H$10*'per case assumptions'!H17*'per case assumptions'!H18</f>
        <v>191100.81544266891</v>
      </c>
      <c r="I13" s="21">
        <f>I$10*'per case assumptions'!I17*'per case assumptions'!I18</f>
        <v>250840.21378181854</v>
      </c>
      <c r="J13" s="22"/>
      <c r="K13" s="34"/>
      <c r="L13" s="12"/>
      <c r="M13" s="12"/>
      <c r="N13" s="12"/>
      <c r="O13" s="12"/>
      <c r="P13" s="12"/>
      <c r="Q13" s="12"/>
      <c r="R13" s="12"/>
    </row>
    <row r="14" spans="1:18" x14ac:dyDescent="0.25">
      <c r="A14" s="1"/>
      <c r="B14" s="48" t="s">
        <v>19</v>
      </c>
      <c r="C14" s="48"/>
      <c r="E14" s="18"/>
      <c r="F14" s="12"/>
      <c r="G14" s="21">
        <f>G$10*'per case assumptions'!G20*'per case assumptions'!G21</f>
        <v>14085453.512234572</v>
      </c>
      <c r="H14" s="28">
        <f>H$10*'per case assumptions'!H20*'per case assumptions'!H21</f>
        <v>345135.66560715687</v>
      </c>
      <c r="I14" s="21">
        <f>I$10*'per case assumptions'!I20*'per case assumptions'!I21</f>
        <v>0</v>
      </c>
      <c r="J14" s="22"/>
      <c r="K14" s="34"/>
      <c r="L14" s="12"/>
      <c r="M14" s="12"/>
      <c r="N14" s="12"/>
      <c r="O14" s="12"/>
      <c r="P14" s="12"/>
      <c r="Q14" s="12"/>
      <c r="R14" s="12"/>
    </row>
    <row r="15" spans="1:18" x14ac:dyDescent="0.25">
      <c r="A15" s="1"/>
      <c r="B15" s="48" t="s">
        <v>8</v>
      </c>
      <c r="C15" s="48"/>
      <c r="E15" s="18"/>
      <c r="F15" s="12"/>
      <c r="G15" s="21">
        <f>G$10*'per case assumptions'!G23*'per case assumptions'!G24</f>
        <v>48591332.372553639</v>
      </c>
      <c r="H15" s="28">
        <f>H$10*'per case assumptions'!H23*'per case assumptions'!H24</f>
        <v>264585.04910084105</v>
      </c>
      <c r="I15" s="21">
        <f>I$10*'per case assumptions'!I23*'per case assumptions'!I24</f>
        <v>0</v>
      </c>
      <c r="J15" s="22"/>
      <c r="K15" s="4"/>
    </row>
    <row r="16" spans="1:18" x14ac:dyDescent="0.25">
      <c r="A16" s="1"/>
      <c r="B16" s="48" t="s">
        <v>9</v>
      </c>
      <c r="C16" s="48"/>
      <c r="E16" s="18"/>
      <c r="F16" s="12"/>
      <c r="G16" s="21"/>
      <c r="H16" s="28">
        <f>H$10*'per case assumptions'!H26*'per case assumptions'!H27</f>
        <v>47838037.959789492</v>
      </c>
      <c r="I16" s="21"/>
      <c r="J16" s="22"/>
      <c r="K16" s="4"/>
    </row>
    <row r="17" spans="1:16" x14ac:dyDescent="0.25">
      <c r="A17" s="1"/>
      <c r="B17" s="111" t="s">
        <v>20</v>
      </c>
      <c r="C17" s="48"/>
      <c r="E17" s="18"/>
      <c r="F17" s="12"/>
      <c r="G17" s="29">
        <f>SUM(G13:G16)</f>
        <v>109471283.01099911</v>
      </c>
      <c r="H17" s="30">
        <f>SUM(H13:H16)</f>
        <v>48638859.489940159</v>
      </c>
      <c r="I17" s="29">
        <f>SUM(I13:I16)</f>
        <v>250840.21378181854</v>
      </c>
      <c r="J17" s="22"/>
      <c r="K17" s="4"/>
      <c r="L17" s="12"/>
      <c r="M17" s="5"/>
    </row>
    <row r="18" spans="1:16" x14ac:dyDescent="0.25">
      <c r="A18" s="1"/>
      <c r="E18" s="18"/>
      <c r="F18" s="24"/>
      <c r="G18" s="25"/>
      <c r="H18" s="20"/>
      <c r="I18" s="26"/>
      <c r="J18" s="23"/>
      <c r="K18" s="4"/>
    </row>
    <row r="19" spans="1:16" x14ac:dyDescent="0.25">
      <c r="A19" s="1" t="s">
        <v>15</v>
      </c>
      <c r="E19" s="18"/>
      <c r="F19" s="24"/>
      <c r="G19" s="25"/>
      <c r="H19" s="20"/>
      <c r="I19" s="26"/>
      <c r="J19" s="23">
        <f>J10*'per case assumptions'!J40</f>
        <v>1411149196.4574947</v>
      </c>
      <c r="K19" s="4"/>
    </row>
    <row r="20" spans="1:16" x14ac:dyDescent="0.25">
      <c r="A20" s="1"/>
      <c r="E20" s="18"/>
      <c r="F20" s="21"/>
      <c r="G20" s="21"/>
      <c r="H20" s="28"/>
      <c r="I20" s="21"/>
      <c r="J20" s="17"/>
    </row>
    <row r="21" spans="1:16" x14ac:dyDescent="0.25">
      <c r="A21" s="1" t="s">
        <v>46</v>
      </c>
      <c r="E21" s="18"/>
      <c r="F21" s="21">
        <f>F10*'per case assumptions'!F32*'per case assumptions'!F33*'per case assumptions'!F34</f>
        <v>126364342.32839389</v>
      </c>
      <c r="G21" s="21">
        <f>G10*'per case assumptions'!G32*'per case assumptions'!G33*'per case assumptions'!G34</f>
        <v>38522019.538869277</v>
      </c>
      <c r="H21" s="28">
        <f>H10*'per case assumptions'!H32*'per case assumptions'!H33*'per case assumptions'!H34</f>
        <v>486449.02428735932</v>
      </c>
      <c r="I21" s="21">
        <f>I10*'per case assumptions'!I32*'per case assumptions'!I33*'per case assumptions'!I34</f>
        <v>297974.25292502582</v>
      </c>
      <c r="J21" s="17"/>
    </row>
    <row r="22" spans="1:16" x14ac:dyDescent="0.25">
      <c r="A22" s="1"/>
      <c r="E22" s="18"/>
      <c r="F22" s="21"/>
      <c r="G22" s="21"/>
      <c r="H22" s="28"/>
      <c r="I22" s="35"/>
      <c r="J22" s="27"/>
      <c r="K22" s="5"/>
      <c r="L22" s="5"/>
    </row>
    <row r="23" spans="1:16" x14ac:dyDescent="0.25">
      <c r="A23" s="1" t="s">
        <v>47</v>
      </c>
      <c r="E23" s="18"/>
      <c r="F23" s="77">
        <f>F21+F17</f>
        <v>126364342.32839389</v>
      </c>
      <c r="G23" s="29">
        <f t="shared" ref="G23:I23" si="0">G21+G17</f>
        <v>147993302.5498684</v>
      </c>
      <c r="H23" s="30">
        <f t="shared" si="0"/>
        <v>49125308.514227517</v>
      </c>
      <c r="I23" s="29">
        <f t="shared" si="0"/>
        <v>548814.4667068444</v>
      </c>
      <c r="J23" s="31">
        <f>J19</f>
        <v>1411149196.4574947</v>
      </c>
      <c r="M23" s="5"/>
    </row>
    <row r="24" spans="1:16" x14ac:dyDescent="0.25">
      <c r="A24" s="1"/>
      <c r="E24" s="28"/>
      <c r="F24" s="21"/>
      <c r="G24" s="21"/>
      <c r="H24" s="21"/>
      <c r="I24" s="21"/>
      <c r="J24" s="17"/>
    </row>
    <row r="25" spans="1:16" ht="15.75" thickBot="1" x14ac:dyDescent="0.3">
      <c r="A25" s="128" t="s">
        <v>56</v>
      </c>
      <c r="B25" s="98"/>
      <c r="C25" s="98"/>
      <c r="D25" s="98"/>
      <c r="E25" s="99">
        <f>SUM(F23:L23)</f>
        <v>1735180964.3166914</v>
      </c>
      <c r="F25" s="100"/>
      <c r="G25" s="101"/>
      <c r="H25" s="101"/>
      <c r="I25" s="101"/>
      <c r="J25" s="102"/>
    </row>
    <row r="26" spans="1:16" ht="15.75" thickTop="1" x14ac:dyDescent="0.25"/>
    <row r="27" spans="1:16" ht="75" customHeight="1" x14ac:dyDescent="0.25">
      <c r="A27" s="161" t="s">
        <v>60</v>
      </c>
      <c r="B27" s="161"/>
      <c r="C27" s="161"/>
      <c r="D27" s="161"/>
      <c r="E27" s="161"/>
      <c r="F27" s="161"/>
      <c r="G27" s="161"/>
      <c r="H27" s="161"/>
      <c r="I27" s="161"/>
      <c r="J27" s="161"/>
      <c r="K27" s="79"/>
      <c r="L27" s="79"/>
      <c r="O27" s="3"/>
      <c r="P27" s="3"/>
    </row>
    <row r="28" spans="1:16" x14ac:dyDescent="0.25">
      <c r="A28" s="79" t="s">
        <v>57</v>
      </c>
      <c r="B28" s="79"/>
      <c r="C28" s="79"/>
      <c r="D28" s="79"/>
      <c r="E28" s="79"/>
      <c r="F28" s="79"/>
      <c r="G28" s="79"/>
      <c r="H28" s="79"/>
      <c r="I28" s="79"/>
      <c r="J28" s="79"/>
    </row>
    <row r="29" spans="1:16" ht="35.1" customHeight="1" x14ac:dyDescent="0.25">
      <c r="A29" s="79" t="s">
        <v>54</v>
      </c>
      <c r="B29" s="79"/>
      <c r="C29" s="79"/>
      <c r="D29" s="79"/>
      <c r="E29" s="79"/>
      <c r="F29" s="79"/>
      <c r="G29" s="79"/>
      <c r="H29" s="79"/>
      <c r="I29" s="79"/>
      <c r="J29" s="79"/>
      <c r="K29" s="79"/>
      <c r="L29" s="79"/>
    </row>
    <row r="30" spans="1:16" x14ac:dyDescent="0.25">
      <c r="B30" s="79"/>
      <c r="C30" s="79"/>
      <c r="D30" s="79"/>
      <c r="E30" s="79"/>
      <c r="F30" s="79"/>
      <c r="G30" s="79"/>
      <c r="H30" s="79"/>
      <c r="I30" s="79"/>
      <c r="J30" s="79"/>
    </row>
    <row r="31" spans="1:16" ht="15" customHeight="1" x14ac:dyDescent="0.25">
      <c r="A31" s="156" t="s">
        <v>33</v>
      </c>
      <c r="B31" s="156"/>
      <c r="C31" s="156"/>
      <c r="D31" s="156"/>
      <c r="E31" s="156"/>
      <c r="F31" s="156"/>
      <c r="G31" s="156"/>
      <c r="H31" s="156"/>
      <c r="I31" s="156"/>
      <c r="J31" s="156"/>
    </row>
    <row r="32" spans="1:16" ht="45.75" customHeight="1" x14ac:dyDescent="0.25">
      <c r="A32" s="3"/>
      <c r="B32" s="3"/>
      <c r="C32" s="155" t="s">
        <v>31</v>
      </c>
      <c r="D32" s="155"/>
      <c r="E32" s="155"/>
      <c r="F32" s="155"/>
      <c r="G32" s="155"/>
      <c r="H32" s="155"/>
      <c r="I32" s="155"/>
      <c r="J32" s="155"/>
    </row>
    <row r="33" spans="1:10" ht="54.75" customHeight="1" x14ac:dyDescent="0.25">
      <c r="A33"/>
      <c r="C33" s="155" t="s">
        <v>32</v>
      </c>
      <c r="D33" s="155"/>
      <c r="E33" s="155"/>
      <c r="F33" s="155"/>
      <c r="G33" s="155"/>
      <c r="H33" s="155"/>
      <c r="I33" s="155"/>
      <c r="J33" s="155"/>
    </row>
  </sheetData>
  <mergeCells count="6">
    <mergeCell ref="C33:J33"/>
    <mergeCell ref="F5:G5"/>
    <mergeCell ref="I5:J5"/>
    <mergeCell ref="A27:J27"/>
    <mergeCell ref="A31:J31"/>
    <mergeCell ref="C32:J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8"/>
  <sheetViews>
    <sheetView zoomScaleNormal="100" workbookViewId="0"/>
  </sheetViews>
  <sheetFormatPr defaultRowHeight="15" x14ac:dyDescent="0.25"/>
  <cols>
    <col min="1" max="1" width="3.42578125" style="79" customWidth="1"/>
    <col min="2" max="3" width="3.28515625" style="79" customWidth="1"/>
    <col min="4" max="4" width="23.7109375" style="79" customWidth="1"/>
    <col min="5" max="5" width="13.7109375" style="79" customWidth="1"/>
    <col min="6" max="6" width="12.42578125" style="79" customWidth="1"/>
    <col min="7" max="7" width="10.28515625" style="79" customWidth="1"/>
    <col min="8" max="8" width="11.85546875" style="79" customWidth="1"/>
    <col min="9" max="9" width="14.7109375" style="79" customWidth="1"/>
    <col min="10" max="10" width="15.5703125" style="79" customWidth="1"/>
    <col min="11" max="11" width="16.85546875" customWidth="1"/>
    <col min="12" max="12" width="16" customWidth="1"/>
    <col min="13" max="14" width="9" customWidth="1"/>
  </cols>
  <sheetData>
    <row r="1" spans="1:15" x14ac:dyDescent="0.25">
      <c r="A1" s="110" t="s">
        <v>36</v>
      </c>
    </row>
    <row r="2" spans="1:15" x14ac:dyDescent="0.25">
      <c r="A2" s="110"/>
    </row>
    <row r="3" spans="1:15" x14ac:dyDescent="0.25">
      <c r="A3" s="1"/>
      <c r="B3" s="48"/>
      <c r="C3" s="48"/>
      <c r="D3" s="48"/>
      <c r="E3" s="136" t="s">
        <v>35</v>
      </c>
      <c r="F3" s="1"/>
      <c r="G3" s="1"/>
      <c r="H3" s="1"/>
      <c r="I3" s="1"/>
      <c r="J3" s="1"/>
      <c r="K3" s="3"/>
    </row>
    <row r="4" spans="1:15" x14ac:dyDescent="0.25">
      <c r="A4" s="1"/>
      <c r="B4" s="48"/>
      <c r="C4" s="48"/>
      <c r="D4" s="48"/>
      <c r="E4" s="136"/>
      <c r="F4" s="1"/>
      <c r="G4" s="1"/>
      <c r="H4" s="1"/>
      <c r="I4" s="1"/>
      <c r="J4" s="1"/>
      <c r="K4" s="3"/>
    </row>
    <row r="5" spans="1:15" x14ac:dyDescent="0.25">
      <c r="A5" s="126"/>
      <c r="B5" s="12"/>
      <c r="C5"/>
      <c r="D5"/>
      <c r="E5" s="119"/>
      <c r="F5" s="163" t="s">
        <v>22</v>
      </c>
      <c r="G5" s="162"/>
      <c r="H5" s="130" t="s">
        <v>16</v>
      </c>
      <c r="I5" s="165" t="s">
        <v>23</v>
      </c>
      <c r="J5" s="164"/>
      <c r="L5" s="2"/>
    </row>
    <row r="6" spans="1:15" ht="36.75" x14ac:dyDescent="0.25">
      <c r="A6" s="135" t="s">
        <v>58</v>
      </c>
      <c r="B6" s="62"/>
      <c r="C6" s="62"/>
      <c r="D6" s="62"/>
      <c r="E6" s="122" t="s">
        <v>18</v>
      </c>
      <c r="F6" s="139" t="s">
        <v>40</v>
      </c>
      <c r="G6" s="139" t="s">
        <v>41</v>
      </c>
      <c r="H6" s="140" t="s">
        <v>16</v>
      </c>
      <c r="I6" s="140" t="s">
        <v>52</v>
      </c>
      <c r="J6" s="141" t="s">
        <v>0</v>
      </c>
      <c r="K6" s="3"/>
    </row>
    <row r="7" spans="1:15" x14ac:dyDescent="0.25">
      <c r="A7" s="1"/>
      <c r="B7" s="48"/>
      <c r="C7" s="48"/>
      <c r="D7" s="48"/>
      <c r="E7" s="59"/>
      <c r="F7" s="48"/>
      <c r="G7" s="48"/>
      <c r="H7" s="80"/>
      <c r="I7" s="81"/>
      <c r="J7" s="65"/>
      <c r="K7" s="3"/>
    </row>
    <row r="8" spans="1:15" x14ac:dyDescent="0.25">
      <c r="A8" s="136" t="s">
        <v>1</v>
      </c>
      <c r="B8" s="48"/>
      <c r="C8" s="48"/>
      <c r="D8" s="48"/>
      <c r="E8" s="50"/>
      <c r="F8" s="48"/>
      <c r="G8" s="48"/>
      <c r="H8" s="81"/>
      <c r="I8" s="81"/>
      <c r="J8" s="68"/>
      <c r="K8" s="3"/>
    </row>
    <row r="9" spans="1:15" x14ac:dyDescent="0.25">
      <c r="A9" s="1"/>
      <c r="B9" s="48"/>
      <c r="C9" s="7" t="s">
        <v>2</v>
      </c>
      <c r="D9" s="48"/>
      <c r="E9" s="38">
        <v>192316</v>
      </c>
      <c r="F9" s="39">
        <v>173232.71599999999</v>
      </c>
      <c r="G9" s="39">
        <v>19039.284</v>
      </c>
      <c r="H9" s="40">
        <v>44</v>
      </c>
      <c r="I9" s="40">
        <v>44</v>
      </c>
      <c r="J9" s="41">
        <v>0</v>
      </c>
      <c r="K9" s="7"/>
      <c r="L9" s="7"/>
      <c r="M9" s="7"/>
      <c r="N9" s="7"/>
      <c r="O9" s="7"/>
    </row>
    <row r="10" spans="1:15" x14ac:dyDescent="0.25">
      <c r="A10" s="1"/>
      <c r="B10" s="48"/>
      <c r="C10" s="7" t="s">
        <v>3</v>
      </c>
      <c r="D10" s="48"/>
      <c r="E10" s="38">
        <v>965958</v>
      </c>
      <c r="F10" s="39">
        <v>869890.15799999994</v>
      </c>
      <c r="G10" s="39">
        <v>95629.842000000004</v>
      </c>
      <c r="H10" s="40">
        <v>438</v>
      </c>
      <c r="I10" s="40">
        <v>411.99999999999994</v>
      </c>
      <c r="J10" s="41">
        <v>26</v>
      </c>
      <c r="K10" s="7"/>
      <c r="L10" s="7"/>
      <c r="M10" s="7"/>
      <c r="N10" s="7"/>
      <c r="O10" s="7"/>
    </row>
    <row r="11" spans="1:15" x14ac:dyDescent="0.25">
      <c r="A11" s="1"/>
      <c r="B11" s="48"/>
      <c r="C11" s="7" t="s">
        <v>4</v>
      </c>
      <c r="D11" s="48"/>
      <c r="E11" s="40">
        <v>2483309</v>
      </c>
      <c r="F11" s="40">
        <v>2235453.409</v>
      </c>
      <c r="G11" s="39">
        <v>245847.59100000001</v>
      </c>
      <c r="H11" s="40">
        <v>2008.0000000000002</v>
      </c>
      <c r="I11" s="40">
        <v>1845</v>
      </c>
      <c r="J11" s="41">
        <v>163</v>
      </c>
      <c r="K11" s="7"/>
      <c r="L11" s="7"/>
      <c r="M11" s="7"/>
      <c r="N11" s="7"/>
      <c r="O11" s="7"/>
    </row>
    <row r="12" spans="1:15" s="12" customFormat="1" x14ac:dyDescent="0.25">
      <c r="A12" s="126"/>
      <c r="B12" s="49"/>
      <c r="C12" s="49"/>
      <c r="D12" s="49"/>
      <c r="E12" s="81"/>
      <c r="F12" s="81"/>
      <c r="G12" s="49"/>
      <c r="H12" s="50"/>
      <c r="I12" s="49"/>
      <c r="J12" s="68"/>
      <c r="K12" s="6"/>
    </row>
    <row r="13" spans="1:15" x14ac:dyDescent="0.25">
      <c r="A13" s="137" t="s">
        <v>34</v>
      </c>
      <c r="B13" s="78"/>
      <c r="C13" s="78"/>
      <c r="D13" s="78"/>
      <c r="E13" s="59"/>
      <c r="F13" s="80"/>
      <c r="G13" s="78"/>
      <c r="H13" s="80"/>
      <c r="I13" s="80"/>
      <c r="J13" s="65"/>
      <c r="K13" s="3"/>
    </row>
    <row r="14" spans="1:15" x14ac:dyDescent="0.25">
      <c r="A14" s="136"/>
      <c r="B14" s="48"/>
      <c r="C14" s="48"/>
      <c r="D14" s="48"/>
      <c r="E14" s="50"/>
      <c r="F14" s="81"/>
      <c r="G14" s="49"/>
      <c r="H14" s="81"/>
      <c r="I14" s="81"/>
      <c r="J14" s="68"/>
      <c r="K14" s="3"/>
    </row>
    <row r="15" spans="1:15" x14ac:dyDescent="0.25">
      <c r="A15" s="136" t="s">
        <v>44</v>
      </c>
      <c r="B15" s="48"/>
      <c r="C15" s="48"/>
      <c r="D15" s="48"/>
      <c r="E15" s="50"/>
      <c r="F15" s="81"/>
      <c r="G15" s="49"/>
      <c r="H15" s="81"/>
      <c r="I15" s="81"/>
      <c r="J15" s="68"/>
      <c r="K15" s="3"/>
    </row>
    <row r="16" spans="1:15" x14ac:dyDescent="0.25">
      <c r="A16" s="1"/>
      <c r="B16" s="7" t="s">
        <v>45</v>
      </c>
      <c r="C16" s="7"/>
      <c r="D16" s="7"/>
      <c r="E16" s="50"/>
      <c r="F16" s="81"/>
      <c r="G16" s="49"/>
      <c r="H16" s="81"/>
      <c r="I16" s="81"/>
      <c r="J16" s="68"/>
      <c r="K16" s="3"/>
    </row>
    <row r="17" spans="1:15" x14ac:dyDescent="0.25">
      <c r="A17" s="1"/>
      <c r="B17" s="7"/>
      <c r="C17" s="7" t="s">
        <v>5</v>
      </c>
      <c r="D17" s="7"/>
      <c r="E17" s="95"/>
      <c r="F17" s="13"/>
      <c r="G17" s="10">
        <v>1.4</v>
      </c>
      <c r="H17" s="13">
        <v>0.7</v>
      </c>
      <c r="I17" s="13">
        <v>1</v>
      </c>
      <c r="J17" s="14"/>
      <c r="K17" s="7"/>
      <c r="L17" s="7"/>
      <c r="M17" s="7"/>
      <c r="N17" s="7"/>
      <c r="O17" s="7"/>
    </row>
    <row r="18" spans="1:15" x14ac:dyDescent="0.25">
      <c r="A18" s="1"/>
      <c r="B18" s="7"/>
      <c r="C18" s="7" t="s">
        <v>6</v>
      </c>
      <c r="D18" s="7"/>
      <c r="E18" s="95"/>
      <c r="F18" s="40"/>
      <c r="G18" s="146">
        <v>135.95675543730002</v>
      </c>
      <c r="H18" s="147">
        <v>135.95675543730002</v>
      </c>
      <c r="I18" s="147">
        <v>135.95675543730002</v>
      </c>
      <c r="J18" s="16"/>
      <c r="K18" s="7"/>
      <c r="L18" s="7"/>
      <c r="M18" s="7"/>
      <c r="N18" s="7"/>
      <c r="O18" s="7"/>
    </row>
    <row r="19" spans="1:15" x14ac:dyDescent="0.25">
      <c r="A19" s="1"/>
      <c r="B19" s="7" t="s">
        <v>19</v>
      </c>
      <c r="C19" s="7"/>
      <c r="D19" s="7"/>
      <c r="E19" s="50"/>
      <c r="F19" s="13"/>
      <c r="G19" s="10"/>
      <c r="H19" s="13"/>
      <c r="I19" s="13"/>
      <c r="J19" s="14"/>
      <c r="K19" s="7"/>
      <c r="L19" s="7"/>
      <c r="M19" s="7"/>
      <c r="N19" s="7"/>
      <c r="O19" s="7"/>
    </row>
    <row r="20" spans="1:15" x14ac:dyDescent="0.25">
      <c r="A20" s="1"/>
      <c r="B20" s="7"/>
      <c r="C20" s="7" t="s">
        <v>5</v>
      </c>
      <c r="D20" s="7"/>
      <c r="E20" s="95"/>
      <c r="F20" s="13"/>
      <c r="G20" s="10">
        <v>0.1</v>
      </c>
      <c r="H20" s="13">
        <v>0.3</v>
      </c>
      <c r="I20" s="13">
        <v>0</v>
      </c>
      <c r="J20" s="14"/>
      <c r="K20" s="7"/>
      <c r="L20" s="7"/>
      <c r="M20" s="7"/>
      <c r="N20" s="7"/>
      <c r="O20" s="7"/>
    </row>
    <row r="21" spans="1:15" x14ac:dyDescent="0.25">
      <c r="A21" s="1"/>
      <c r="B21" s="7"/>
      <c r="C21" s="7" t="s">
        <v>7</v>
      </c>
      <c r="D21" s="7"/>
      <c r="E21" s="95"/>
      <c r="F21" s="15"/>
      <c r="G21" s="146">
        <v>572.93437185783</v>
      </c>
      <c r="H21" s="147">
        <v>572.93437185783</v>
      </c>
      <c r="I21" s="147">
        <v>572.93437185783</v>
      </c>
      <c r="J21" s="14"/>
      <c r="K21" s="7"/>
      <c r="L21" s="7"/>
      <c r="M21" s="7"/>
      <c r="N21" s="7"/>
      <c r="O21" s="7"/>
    </row>
    <row r="22" spans="1:15" x14ac:dyDescent="0.25">
      <c r="A22" s="1"/>
      <c r="B22" s="7" t="s">
        <v>8</v>
      </c>
      <c r="C22" s="7"/>
      <c r="D22" s="7"/>
      <c r="E22" s="50"/>
      <c r="F22" s="13"/>
      <c r="G22" s="10"/>
      <c r="H22" s="13"/>
      <c r="I22" s="13"/>
      <c r="J22" s="14"/>
      <c r="K22" s="7"/>
      <c r="L22" s="7"/>
      <c r="M22" s="7"/>
      <c r="N22" s="7"/>
      <c r="O22" s="7"/>
    </row>
    <row r="23" spans="1:15" x14ac:dyDescent="0.25">
      <c r="A23" s="1"/>
      <c r="B23" s="7"/>
      <c r="C23" s="7" t="s">
        <v>5</v>
      </c>
      <c r="D23" s="7"/>
      <c r="E23" s="95"/>
      <c r="F23" s="13"/>
      <c r="G23" s="10">
        <v>0.3</v>
      </c>
      <c r="H23" s="13">
        <v>0.2</v>
      </c>
      <c r="I23" s="13">
        <v>0</v>
      </c>
      <c r="J23" s="14"/>
      <c r="K23" s="7"/>
      <c r="L23" s="7"/>
      <c r="M23" s="7"/>
      <c r="N23" s="7"/>
      <c r="O23" s="7"/>
    </row>
    <row r="24" spans="1:15" x14ac:dyDescent="0.25">
      <c r="A24" s="1"/>
      <c r="B24" s="7"/>
      <c r="C24" s="7" t="s">
        <v>7</v>
      </c>
      <c r="D24" s="7"/>
      <c r="E24" s="95"/>
      <c r="F24" s="15"/>
      <c r="G24" s="146">
        <v>658.82731349811002</v>
      </c>
      <c r="H24" s="147">
        <v>658.82731349811002</v>
      </c>
      <c r="I24" s="147">
        <v>658.82731349811002</v>
      </c>
      <c r="J24" s="16"/>
      <c r="K24" s="7"/>
      <c r="L24" s="7"/>
      <c r="M24" s="7"/>
      <c r="N24" s="7"/>
      <c r="O24" s="7"/>
    </row>
    <row r="25" spans="1:15" x14ac:dyDescent="0.25">
      <c r="A25" s="1"/>
      <c r="B25" s="7" t="s">
        <v>9</v>
      </c>
      <c r="C25" s="7"/>
      <c r="D25" s="7"/>
      <c r="E25" s="50"/>
      <c r="F25" s="13"/>
      <c r="G25" s="10"/>
      <c r="H25" s="13"/>
      <c r="I25" s="13"/>
      <c r="J25" s="14"/>
      <c r="K25" s="7"/>
      <c r="L25" s="7"/>
      <c r="M25" s="7"/>
      <c r="N25" s="7"/>
      <c r="O25" s="7"/>
    </row>
    <row r="26" spans="1:15" x14ac:dyDescent="0.25">
      <c r="A26" s="1"/>
      <c r="B26" s="7"/>
      <c r="C26" s="7" t="s">
        <v>10</v>
      </c>
      <c r="D26" s="7"/>
      <c r="E26" s="95"/>
      <c r="F26" s="13"/>
      <c r="G26" s="10">
        <v>0</v>
      </c>
      <c r="H26" s="13">
        <v>1</v>
      </c>
      <c r="I26" s="13">
        <v>0</v>
      </c>
      <c r="J26" s="14"/>
      <c r="K26" s="7"/>
      <c r="L26" s="7"/>
      <c r="M26" s="7"/>
      <c r="N26" s="7"/>
      <c r="O26" s="7"/>
    </row>
    <row r="27" spans="1:15" x14ac:dyDescent="0.25">
      <c r="A27" s="1"/>
      <c r="B27" s="7"/>
      <c r="C27" s="7" t="s">
        <v>11</v>
      </c>
      <c r="D27" s="7"/>
      <c r="E27" s="95"/>
      <c r="F27" s="13"/>
      <c r="G27" s="146">
        <v>0</v>
      </c>
      <c r="H27" s="147">
        <v>23823.724083560501</v>
      </c>
      <c r="I27" s="147">
        <v>0</v>
      </c>
      <c r="J27" s="16"/>
      <c r="K27" s="7"/>
      <c r="L27" s="7"/>
      <c r="M27" s="7"/>
      <c r="N27" s="7"/>
      <c r="O27" s="7"/>
    </row>
    <row r="28" spans="1:15" x14ac:dyDescent="0.25">
      <c r="A28" s="1"/>
      <c r="B28" s="48"/>
      <c r="C28" s="48"/>
      <c r="D28" s="48"/>
      <c r="E28" s="95"/>
      <c r="F28" s="13"/>
      <c r="G28" s="10"/>
      <c r="H28" s="13"/>
      <c r="I28" s="13"/>
      <c r="J28" s="14"/>
      <c r="K28" s="7"/>
      <c r="L28" s="7"/>
      <c r="M28" s="7"/>
      <c r="N28" s="7"/>
      <c r="O28" s="7"/>
    </row>
    <row r="29" spans="1:15" x14ac:dyDescent="0.25">
      <c r="A29" s="1"/>
      <c r="B29" s="48"/>
      <c r="C29" s="48"/>
      <c r="D29" s="138" t="s">
        <v>24</v>
      </c>
      <c r="E29" s="95"/>
      <c r="F29" s="15"/>
      <c r="G29" s="146">
        <f t="shared" ref="G29:I29" si="0">G17*G18+G20*G21+G23*G24+G26*G27</f>
        <v>445.28108884743597</v>
      </c>
      <c r="H29" s="147">
        <f t="shared" si="0"/>
        <v>24222.539586623581</v>
      </c>
      <c r="I29" s="147">
        <f t="shared" si="0"/>
        <v>135.95675543730002</v>
      </c>
      <c r="J29" s="16"/>
      <c r="K29" s="7"/>
      <c r="L29" s="7"/>
      <c r="M29" s="7"/>
      <c r="N29" s="7"/>
      <c r="O29" s="7"/>
    </row>
    <row r="30" spans="1:15" x14ac:dyDescent="0.25">
      <c r="A30" s="1"/>
      <c r="B30" s="48"/>
      <c r="C30" s="48"/>
      <c r="D30" s="48"/>
      <c r="E30" s="50"/>
      <c r="F30" s="13"/>
      <c r="G30" s="10"/>
      <c r="H30" s="13"/>
      <c r="I30" s="13"/>
      <c r="J30" s="14"/>
      <c r="K30" s="7"/>
      <c r="L30" s="7"/>
      <c r="M30" s="7"/>
      <c r="N30" s="7"/>
      <c r="O30" s="7"/>
    </row>
    <row r="31" spans="1:15" x14ac:dyDescent="0.25">
      <c r="A31" s="137" t="s">
        <v>59</v>
      </c>
      <c r="B31" s="78"/>
      <c r="C31" s="78"/>
      <c r="D31" s="78"/>
      <c r="E31" s="59"/>
      <c r="F31" s="85"/>
      <c r="G31" s="86"/>
      <c r="H31" s="85"/>
      <c r="I31" s="85"/>
      <c r="J31" s="93"/>
      <c r="K31" s="7"/>
      <c r="L31" s="7"/>
      <c r="M31" s="7"/>
      <c r="N31" s="7"/>
      <c r="O31" s="7"/>
    </row>
    <row r="32" spans="1:15" x14ac:dyDescent="0.25">
      <c r="A32" s="1"/>
      <c r="B32" s="48"/>
      <c r="C32" s="7" t="s">
        <v>12</v>
      </c>
      <c r="D32" s="7"/>
      <c r="E32" s="50"/>
      <c r="F32" s="37">
        <v>0.44459599999999999</v>
      </c>
      <c r="G32" s="36">
        <v>0.458895</v>
      </c>
      <c r="H32" s="37">
        <v>0.43029200000000001</v>
      </c>
      <c r="I32" s="37">
        <v>0.43029200000000001</v>
      </c>
      <c r="J32" s="14"/>
      <c r="K32" s="7"/>
      <c r="L32" s="7"/>
      <c r="M32" s="7"/>
      <c r="N32" s="7"/>
      <c r="O32" s="7"/>
    </row>
    <row r="33" spans="1:15" x14ac:dyDescent="0.25">
      <c r="A33" s="1"/>
      <c r="B33" s="48"/>
      <c r="C33" s="7" t="s">
        <v>13</v>
      </c>
      <c r="D33" s="7"/>
      <c r="E33" s="50"/>
      <c r="F33" s="37">
        <v>0.5</v>
      </c>
      <c r="G33" s="36">
        <v>1.3333333333333333</v>
      </c>
      <c r="H33" s="37">
        <v>2.1428571428571428</v>
      </c>
      <c r="I33" s="37">
        <v>1.4285714285714286</v>
      </c>
      <c r="J33" s="14"/>
      <c r="K33" s="7"/>
      <c r="L33" s="7"/>
      <c r="M33" s="7"/>
      <c r="N33" s="7"/>
      <c r="O33" s="7"/>
    </row>
    <row r="34" spans="1:15" x14ac:dyDescent="0.25">
      <c r="A34" s="1"/>
      <c r="B34" s="48"/>
      <c r="C34" s="7" t="s">
        <v>14</v>
      </c>
      <c r="D34" s="7"/>
      <c r="E34" s="50"/>
      <c r="F34" s="147">
        <v>254.28653453716606</v>
      </c>
      <c r="G34" s="146">
        <v>256.08906100113268</v>
      </c>
      <c r="H34" s="147">
        <v>262.73452001286489</v>
      </c>
      <c r="I34" s="147">
        <v>262.73452001286489</v>
      </c>
      <c r="J34" s="14"/>
      <c r="K34" s="7"/>
      <c r="L34" s="7"/>
      <c r="M34" s="7"/>
      <c r="N34" s="7"/>
      <c r="O34" s="7"/>
    </row>
    <row r="35" spans="1:15" x14ac:dyDescent="0.25">
      <c r="A35" s="1"/>
      <c r="B35" s="48"/>
      <c r="C35" s="48"/>
      <c r="D35" s="48"/>
      <c r="E35" s="50"/>
      <c r="F35" s="147"/>
      <c r="G35" s="146"/>
      <c r="H35" s="147"/>
      <c r="I35" s="147"/>
      <c r="J35" s="14"/>
      <c r="K35" s="7"/>
      <c r="L35" s="7"/>
      <c r="M35" s="7"/>
      <c r="N35" s="7"/>
      <c r="O35" s="7"/>
    </row>
    <row r="36" spans="1:15" x14ac:dyDescent="0.25">
      <c r="A36" s="1"/>
      <c r="D36" s="136" t="s">
        <v>17</v>
      </c>
      <c r="E36" s="50"/>
      <c r="F36" s="148">
        <f>F32*F33*F34</f>
        <v>56.527388054542939</v>
      </c>
      <c r="G36" s="149">
        <f>G32*G33*G34</f>
        <v>156.69065286415304</v>
      </c>
      <c r="H36" s="148">
        <f>H32*H33*H34</f>
        <v>242.25549018294785</v>
      </c>
      <c r="I36" s="148">
        <f>I32*I33*I34</f>
        <v>161.50366012196525</v>
      </c>
      <c r="J36" s="94"/>
      <c r="K36" s="7"/>
      <c r="L36" s="7"/>
      <c r="M36" s="7"/>
      <c r="N36" s="7"/>
      <c r="O36" s="7"/>
    </row>
    <row r="37" spans="1:15" x14ac:dyDescent="0.25">
      <c r="A37" s="1"/>
      <c r="E37" s="96"/>
      <c r="F37" s="13"/>
      <c r="G37" s="10"/>
      <c r="H37" s="13"/>
      <c r="I37" s="13"/>
      <c r="J37" s="14"/>
      <c r="K37" s="7"/>
      <c r="L37" s="7"/>
      <c r="M37" s="7"/>
      <c r="N37" s="7"/>
      <c r="O37" s="7"/>
    </row>
    <row r="38" spans="1:15" x14ac:dyDescent="0.25">
      <c r="A38" s="137" t="s">
        <v>15</v>
      </c>
      <c r="B38" s="78"/>
      <c r="C38" s="78"/>
      <c r="D38" s="78"/>
      <c r="E38" s="59"/>
      <c r="F38" s="85"/>
      <c r="G38" s="86"/>
      <c r="H38" s="85"/>
      <c r="I38" s="85"/>
      <c r="J38" s="93"/>
      <c r="K38" s="7"/>
      <c r="L38" s="7"/>
      <c r="M38" s="7"/>
      <c r="N38" s="7"/>
      <c r="O38" s="7"/>
    </row>
    <row r="39" spans="1:15" x14ac:dyDescent="0.25">
      <c r="A39" s="1"/>
      <c r="B39" s="48"/>
      <c r="C39" s="7" t="s">
        <v>25</v>
      </c>
      <c r="D39" s="48"/>
      <c r="E39" s="95"/>
      <c r="F39" s="13"/>
      <c r="G39" s="10"/>
      <c r="H39" s="13"/>
      <c r="I39" s="13"/>
      <c r="J39" s="150">
        <v>1574064.9151784659</v>
      </c>
      <c r="K39" s="9"/>
      <c r="L39" s="7"/>
      <c r="M39" s="7"/>
      <c r="N39" s="7"/>
      <c r="O39" s="7"/>
    </row>
    <row r="40" spans="1:15" x14ac:dyDescent="0.25">
      <c r="B40" s="48"/>
      <c r="C40" s="7" t="s">
        <v>26</v>
      </c>
      <c r="D40" s="48"/>
      <c r="E40" s="95"/>
      <c r="F40" s="13"/>
      <c r="G40" s="10"/>
      <c r="H40" s="13"/>
      <c r="I40" s="13"/>
      <c r="J40" s="150">
        <v>8657357.0334815625</v>
      </c>
      <c r="K40" s="9"/>
      <c r="L40" s="7"/>
      <c r="M40" s="7"/>
      <c r="N40" s="7"/>
      <c r="O40" s="7"/>
    </row>
    <row r="41" spans="1:15" ht="15.75" thickBot="1" x14ac:dyDescent="0.3">
      <c r="A41" s="87"/>
      <c r="B41" s="88"/>
      <c r="C41" s="89" t="s">
        <v>27</v>
      </c>
      <c r="D41" s="88"/>
      <c r="E41" s="97"/>
      <c r="F41" s="90"/>
      <c r="G41" s="91"/>
      <c r="H41" s="92"/>
      <c r="I41" s="92"/>
      <c r="J41" s="151">
        <v>15740649.151784657</v>
      </c>
      <c r="K41" s="9"/>
    </row>
    <row r="42" spans="1:15" ht="15.75" thickTop="1" x14ac:dyDescent="0.25">
      <c r="C42" s="48"/>
      <c r="D42" s="48"/>
      <c r="G42" s="82"/>
      <c r="H42" s="82"/>
      <c r="I42" s="83"/>
      <c r="J42" s="84"/>
    </row>
    <row r="43" spans="1:15" ht="45" customHeight="1" x14ac:dyDescent="0.25">
      <c r="A43" s="166" t="s">
        <v>61</v>
      </c>
      <c r="B43" s="166"/>
      <c r="C43" s="166"/>
      <c r="D43" s="166"/>
      <c r="E43" s="166"/>
      <c r="F43" s="166"/>
      <c r="G43" s="166"/>
      <c r="H43" s="166"/>
      <c r="I43" s="166"/>
      <c r="J43" s="166"/>
      <c r="K43" s="166"/>
      <c r="L43" s="166"/>
    </row>
    <row r="44" spans="1:15" ht="35.1" customHeight="1" x14ac:dyDescent="0.25">
      <c r="A44" s="79" t="s">
        <v>54</v>
      </c>
      <c r="K44" s="79"/>
      <c r="L44" s="79"/>
    </row>
    <row r="45" spans="1:15" x14ac:dyDescent="0.25">
      <c r="A45" s="48"/>
      <c r="B45" s="48"/>
      <c r="C45" s="48"/>
      <c r="D45" s="48"/>
      <c r="E45" s="48"/>
      <c r="F45" s="48"/>
      <c r="G45" s="48"/>
      <c r="H45" s="48"/>
      <c r="I45" s="48"/>
      <c r="J45" s="48"/>
    </row>
    <row r="46" spans="1:15" ht="15" customHeight="1" x14ac:dyDescent="0.25">
      <c r="A46" s="156" t="s">
        <v>33</v>
      </c>
      <c r="B46" s="156"/>
      <c r="C46" s="156"/>
      <c r="D46" s="156"/>
      <c r="E46" s="156"/>
      <c r="F46" s="156"/>
      <c r="G46" s="156"/>
      <c r="H46" s="156"/>
      <c r="I46" s="156"/>
      <c r="J46" s="156"/>
    </row>
    <row r="47" spans="1:15" ht="45.75" customHeight="1" x14ac:dyDescent="0.25">
      <c r="A47" s="3"/>
      <c r="B47" s="3"/>
      <c r="C47" s="155" t="s">
        <v>31</v>
      </c>
      <c r="D47" s="155"/>
      <c r="E47" s="155"/>
      <c r="F47" s="155"/>
      <c r="G47" s="155"/>
      <c r="H47" s="155"/>
      <c r="I47" s="155"/>
      <c r="J47" s="155"/>
    </row>
    <row r="48" spans="1:15" ht="45.75" customHeight="1" x14ac:dyDescent="0.25">
      <c r="A48"/>
      <c r="B48"/>
      <c r="C48" s="155" t="s">
        <v>32</v>
      </c>
      <c r="D48" s="155"/>
      <c r="E48" s="155"/>
      <c r="F48" s="155"/>
      <c r="G48" s="155"/>
      <c r="H48" s="155"/>
      <c r="I48" s="155"/>
      <c r="J48" s="155"/>
    </row>
  </sheetData>
  <mergeCells count="6">
    <mergeCell ref="C48:J48"/>
    <mergeCell ref="F5:G5"/>
    <mergeCell ref="I5:J5"/>
    <mergeCell ref="A46:J46"/>
    <mergeCell ref="C47:J47"/>
    <mergeCell ref="A43:L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C. perfringens mean COI</vt:lpstr>
      <vt:lpstr>low</vt:lpstr>
      <vt:lpstr>high</vt:lpstr>
      <vt:lpstr>per case assumptions</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Clostridium perfringens</dc:title>
  <dc:subject>agricultural economics</dc:subject>
  <dc:creator>Sandra Hoffmann</dc:creator>
  <cp:keywords>Clostridium perfringens, C. perfringens, foodborne illness, foodborne illnesses, cost estimates, disease outcomes, foodborne infections, outpatient expenditures, inpatient expenditures, medical care, medical costs, lost wages</cp:keywords>
  <cp:lastModifiedBy>WIN31TONT40</cp:lastModifiedBy>
  <dcterms:created xsi:type="dcterms:W3CDTF">2014-04-15T19:48:34Z</dcterms:created>
  <dcterms:modified xsi:type="dcterms:W3CDTF">2014-10-06T21:39:34Z</dcterms:modified>
</cp:coreProperties>
</file>