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10" yWindow="135" windowWidth="17475" windowHeight="10290" activeTab="1"/>
  </bookViews>
  <sheets>
    <sheet name="Read Me" sheetId="9" r:id="rId1"/>
    <sheet name="Campylobacter mean CoI" sheetId="4" r:id="rId2"/>
    <sheet name="low" sheetId="7" r:id="rId3"/>
    <sheet name="high" sheetId="8" r:id="rId4"/>
    <sheet name="per case assumptions" sheetId="5" r:id="rId5"/>
  </sheets>
  <definedNames>
    <definedName name="_xlnm.Print_Area" localSheetId="1">'Campylobacter mean CoI'!$A$1:$N$32</definedName>
    <definedName name="_xlnm.Print_Area" localSheetId="4">'per case assumptions'!$A$1:$M$46</definedName>
  </definedNames>
  <calcPr calcId="145621"/>
</workbook>
</file>

<file path=xl/calcChain.xml><?xml version="1.0" encoding="utf-8"?>
<calcChain xmlns="http://schemas.openxmlformats.org/spreadsheetml/2006/main">
  <c r="F37" i="5" l="1"/>
  <c r="G37" i="5"/>
  <c r="H37" i="5"/>
  <c r="I37" i="5"/>
  <c r="L17" i="4" l="1"/>
  <c r="J17" i="4"/>
  <c r="J21" i="4" s="1"/>
  <c r="L17" i="7"/>
  <c r="L21" i="7" s="1"/>
  <c r="L19" i="8"/>
  <c r="L23" i="8" s="1"/>
  <c r="J19" i="8"/>
  <c r="J23" i="8" s="1"/>
  <c r="L21" i="4" l="1"/>
  <c r="I21" i="8" l="1"/>
  <c r="H21" i="8"/>
  <c r="G21" i="8"/>
  <c r="F21" i="8"/>
  <c r="F23" i="8" s="1"/>
  <c r="I16" i="8"/>
  <c r="H16" i="8"/>
  <c r="G16" i="8"/>
  <c r="I15" i="8"/>
  <c r="H15" i="8"/>
  <c r="G15" i="8"/>
  <c r="I14" i="8"/>
  <c r="H14" i="8"/>
  <c r="G14" i="8"/>
  <c r="I13" i="8"/>
  <c r="H13" i="8"/>
  <c r="G13" i="8"/>
  <c r="I19" i="7"/>
  <c r="H19" i="7"/>
  <c r="G19" i="7"/>
  <c r="F19" i="7"/>
  <c r="F21" i="7" s="1"/>
  <c r="I14" i="7"/>
  <c r="H14" i="7"/>
  <c r="G14" i="7"/>
  <c r="I13" i="7"/>
  <c r="H13" i="7"/>
  <c r="G13" i="7"/>
  <c r="I12" i="7"/>
  <c r="H12" i="7"/>
  <c r="G12" i="7"/>
  <c r="I11" i="7"/>
  <c r="H11" i="7"/>
  <c r="G11" i="7"/>
  <c r="I15" i="7" l="1"/>
  <c r="I21" i="7" s="1"/>
  <c r="G17" i="8"/>
  <c r="G23" i="8" s="1"/>
  <c r="H17" i="8"/>
  <c r="H23" i="8" s="1"/>
  <c r="I17" i="8"/>
  <c r="I23" i="8" s="1"/>
  <c r="G15" i="7"/>
  <c r="G21" i="7" s="1"/>
  <c r="H15" i="7"/>
  <c r="H21" i="7" s="1"/>
  <c r="K21" i="4" l="1"/>
  <c r="K21" i="7" l="1"/>
  <c r="E23" i="7" s="1"/>
  <c r="K23" i="8"/>
  <c r="E25" i="8" s="1"/>
  <c r="F30" i="5" l="1"/>
  <c r="H14" i="4"/>
  <c r="I30" i="5"/>
  <c r="G30" i="5"/>
  <c r="H30" i="5"/>
  <c r="I19" i="4"/>
  <c r="H19" i="4"/>
  <c r="G19" i="4"/>
  <c r="F19" i="4"/>
  <c r="F21" i="4" s="1"/>
  <c r="I14" i="4"/>
  <c r="I13" i="4"/>
  <c r="I12" i="4"/>
  <c r="I11" i="4"/>
  <c r="H13" i="4"/>
  <c r="H12" i="4"/>
  <c r="H11" i="4"/>
  <c r="G13" i="4"/>
  <c r="G12" i="4"/>
  <c r="G11" i="4"/>
  <c r="H15" i="4" l="1"/>
  <c r="H21" i="4" s="1"/>
  <c r="I15" i="4"/>
  <c r="I21" i="4" s="1"/>
  <c r="G14" i="4"/>
  <c r="G15" i="4" s="1"/>
  <c r="G21" i="4" s="1"/>
  <c r="E23" i="4" l="1"/>
</calcChain>
</file>

<file path=xl/sharedStrings.xml><?xml version="1.0" encoding="utf-8"?>
<sst xmlns="http://schemas.openxmlformats.org/spreadsheetml/2006/main" count="164" uniqueCount="73">
  <si>
    <t>Chronic Illnesses</t>
  </si>
  <si>
    <t>Hospitalized; died</t>
  </si>
  <si>
    <t>Number of cases</t>
  </si>
  <si>
    <t>Outpatient clinic visits</t>
  </si>
  <si>
    <t>Hospitalizations</t>
  </si>
  <si>
    <t>Premature death</t>
  </si>
  <si>
    <t>low</t>
  </si>
  <si>
    <t>mean</t>
  </si>
  <si>
    <t>high</t>
  </si>
  <si>
    <t>Average visits per case</t>
  </si>
  <si>
    <t>average cost per visit</t>
  </si>
  <si>
    <t>Average cost per visit</t>
  </si>
  <si>
    <t>Average admissions per case</t>
  </si>
  <si>
    <t>Average cost per hospitalization</t>
  </si>
  <si>
    <t>Proportion of cases employed</t>
  </si>
  <si>
    <t>Average number of work days lost</t>
  </si>
  <si>
    <t>Average daily earnings</t>
  </si>
  <si>
    <t>low value per death</t>
  </si>
  <si>
    <t>mean value per death</t>
  </si>
  <si>
    <t>high value per death</t>
  </si>
  <si>
    <t>Total</t>
  </si>
  <si>
    <t>Hospitalized</t>
  </si>
  <si>
    <t>Cases by outcome</t>
  </si>
  <si>
    <t>Productivity costs per case</t>
  </si>
  <si>
    <t>Chronic</t>
  </si>
  <si>
    <t>Medical costs and productivity loss per case</t>
  </si>
  <si>
    <t>Non-hospitalized</t>
  </si>
  <si>
    <t xml:space="preserve">Total </t>
  </si>
  <si>
    <t>Emergency room visits</t>
  </si>
  <si>
    <t>Total medical costs by outcome</t>
  </si>
  <si>
    <t>Total medical costs per case</t>
  </si>
  <si>
    <t>Total costs by outcome</t>
  </si>
  <si>
    <t>Post-hospitalization outcomes</t>
  </si>
  <si>
    <t>Post-hospitalization recovery</t>
  </si>
  <si>
    <t>Low estimates, 2013</t>
  </si>
  <si>
    <t>Mean estimates, 2013</t>
  </si>
  <si>
    <t>High estimates, 2013</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</si>
  <si>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</si>
  <si>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</si>
  <si>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</si>
  <si>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</si>
  <si>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Per case assumptions, 2013 (in 2013 dollars)</t>
  </si>
  <si>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</si>
  <si>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t>
    </r>
  </si>
  <si>
    <t>Cost component</t>
  </si>
  <si>
    <t>Didn't visit physician; recovered</t>
  </si>
  <si>
    <t>Visited physician; recovered</t>
  </si>
  <si>
    <t>Total cases</t>
  </si>
  <si>
    <t>Health outcomes</t>
  </si>
  <si>
    <t>Medical costs</t>
  </si>
  <si>
    <t>Total cost of illness</t>
  </si>
  <si>
    <t xml:space="preserve">Acute illnesses </t>
  </si>
  <si>
    <r>
      <t>Morbidity illness with Guillan Barr</t>
    </r>
    <r>
      <rPr>
        <b/>
        <sz val="11"/>
        <color theme="1"/>
        <rFont val="Times New Roman"/>
        <family val="1"/>
      </rPr>
      <t>é</t>
    </r>
    <r>
      <rPr>
        <b/>
        <sz val="8.8000000000000007"/>
        <color theme="1"/>
        <rFont val="Calibri"/>
        <family val="2"/>
      </rPr>
      <t xml:space="preserve"> </t>
    </r>
    <r>
      <rPr>
        <b/>
        <sz val="11"/>
        <color theme="1"/>
        <rFont val="Calibri"/>
        <family val="2"/>
      </rPr>
      <t>syndrome</t>
    </r>
  </si>
  <si>
    <t>Death associated with Guillan  Barré syndrome</t>
  </si>
  <si>
    <t>Citation: Economic Research Service (ERS), U.S. Department of Agriculture (USDA). Cost Estimates of Foodborne Illnesses. http://ers.usda.gov/data-products/cost-estimates-of-foodborne-illnesses.aspx.</t>
  </si>
  <si>
    <r>
      <t xml:space="preserve">Low,  Mean, and High Estimates of the Annual Cost of Foodborne Illnesses Caused by </t>
    </r>
    <r>
      <rPr>
        <b/>
        <i/>
        <sz val="11"/>
        <color theme="1"/>
        <rFont val="Calibri"/>
        <family val="2"/>
        <scheme val="minor"/>
      </rPr>
      <t>Campylobacter</t>
    </r>
    <r>
      <rPr>
        <b/>
        <sz val="11"/>
        <color theme="1"/>
        <rFont val="Calibri"/>
        <family val="2"/>
        <scheme val="minor"/>
      </rPr>
      <t xml:space="preserve"> (all species)</t>
    </r>
  </si>
  <si>
    <r>
      <t xml:space="preserve">This Excel file reports the USDA Economic Research Service estimates of the annual cost of foodborne illnesses for </t>
    </r>
    <r>
      <rPr>
        <i/>
        <sz val="11"/>
        <color theme="1"/>
        <rFont val="Calibri"/>
        <family val="2"/>
        <scheme val="minor"/>
      </rPr>
      <t>Campylobacter</t>
    </r>
    <r>
      <rPr>
        <sz val="11"/>
        <color theme="1"/>
        <rFont val="Calibri"/>
        <family val="2"/>
        <scheme val="minor"/>
      </rPr>
      <t xml:space="preserve"> (all species) in the U.S.</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</si>
  <si>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</si>
  <si>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 xml:space="preserve">Cost of foodborne illness estimates for </t>
    </r>
    <r>
      <rPr>
        <b/>
        <i/>
        <sz val="11"/>
        <color theme="1"/>
        <rFont val="Calibri"/>
        <family val="2"/>
        <scheme val="minor"/>
      </rPr>
      <t xml:space="preserve">Campylobacter </t>
    </r>
    <r>
      <rPr>
        <b/>
        <sz val="11"/>
        <color theme="1"/>
        <rFont val="Calibri"/>
        <family val="2"/>
        <scheme val="minor"/>
      </rPr>
      <t>(all species)</t>
    </r>
  </si>
  <si>
    <t>Productivity loss, nonfatal cases</t>
  </si>
  <si>
    <t>ERS's mean estimate of the total annual cost of foodborne illness from Campylobacter in 2013 dollars is $1,928,787,166.</t>
  </si>
  <si>
    <t>Physician office visits</t>
  </si>
  <si>
    <t>ERS's low estimate of the total annual cost of foodborne illness from Campylobacter  in 2013 dollars is $903,992,237.</t>
  </si>
  <si>
    <t>Acute illnesses</t>
  </si>
  <si>
    <r>
      <t>Morbidity Illness with Guillan Barr</t>
    </r>
    <r>
      <rPr>
        <b/>
        <sz val="10"/>
        <color theme="1"/>
        <rFont val="Times New Roman"/>
        <family val="1"/>
      </rPr>
      <t>é</t>
    </r>
    <r>
      <rPr>
        <b/>
        <sz val="10"/>
        <color theme="1"/>
        <rFont val="Calibri"/>
        <family val="2"/>
      </rPr>
      <t xml:space="preserve"> syndrome</t>
    </r>
  </si>
  <si>
    <t>ERS's high estimate of the total annual cost of foodborne illness from Campylobacter in 2013 dollars is $4,643,378,441.</t>
  </si>
  <si>
    <t>Physiciansoffice visits</t>
  </si>
  <si>
    <r>
      <t>Chronic:  Guillan Barr</t>
    </r>
    <r>
      <rPr>
        <b/>
        <sz val="11"/>
        <color theme="1"/>
        <rFont val="Times New Roman"/>
        <family val="1"/>
      </rPr>
      <t>é</t>
    </r>
    <r>
      <rPr>
        <b/>
        <sz val="11"/>
        <color theme="1"/>
        <rFont val="Calibri"/>
        <family val="2"/>
        <scheme val="minor"/>
      </rPr>
      <t xml:space="preserve"> syndrome</t>
    </r>
  </si>
  <si>
    <t>Total acute cases</t>
  </si>
  <si>
    <r>
      <t>Morbidity from Guillan Barr</t>
    </r>
    <r>
      <rPr>
        <b/>
        <sz val="11"/>
        <color theme="1"/>
        <rFont val="Times New Roman"/>
        <family val="1"/>
      </rPr>
      <t>é</t>
    </r>
    <r>
      <rPr>
        <b/>
        <sz val="12.1"/>
        <color theme="1"/>
        <rFont val="Calibri"/>
        <family val="2"/>
      </rPr>
      <t xml:space="preserve"> s</t>
    </r>
    <r>
      <rPr>
        <b/>
        <sz val="9"/>
        <color theme="1"/>
        <rFont val="Calibri"/>
        <family val="2"/>
      </rPr>
      <t>yndrome</t>
    </r>
  </si>
  <si>
    <r>
      <t>Deaths associated with Guillan Barr</t>
    </r>
    <r>
      <rPr>
        <b/>
        <sz val="11"/>
        <color theme="1"/>
        <rFont val="Times New Roman"/>
        <family val="1"/>
      </rPr>
      <t>é</t>
    </r>
    <r>
      <rPr>
        <b/>
        <sz val="9"/>
        <color theme="1"/>
        <rFont val="Calibri"/>
        <family val="2"/>
      </rPr>
      <t xml:space="preserve"> syndrome</t>
    </r>
  </si>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</sst>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quot;$&quot;#,##0"/>
  </numFmts>
  <fonts count="27">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10"/>
      <name val="Arial"/>
      <family val="2"/>
    </font>
    <font>
      <b/>
      <sz val="23"/>
      <color rgb="FF000000"/>
      <name val="Georgia"/>
      <family val="1"/>
    </font>
    <font>
      <b/>
      <sz val="9"/>
      <color rgb="FF003366"/>
      <name val="Inherit"/>
    </font>
    <font>
      <b/>
      <sz val="9.15"/>
      <color rgb="FF003366"/>
      <name val="Inherit"/>
    </font>
    <font>
      <sz val="9"/>
      <color rgb="FF666666"/>
      <name val="Inherit"/>
    </font>
    <font>
      <u/>
      <sz val="11"/>
      <color theme="10"/>
      <name val="Calibri"/>
      <family val="2"/>
      <scheme val="minor"/>
    </font>
    <font>
      <sz val="10"/>
      <name val="Arial"/>
      <family val="2"/>
    </font>
    <font>
      <sz val="9"/>
      <color theme="1"/>
      <name val="Calibri"/>
      <family val="2"/>
      <scheme val="minor"/>
    </font>
    <font>
      <i/>
      <u/>
      <sz val="11"/>
      <color theme="1"/>
      <name val="Calibri"/>
      <family val="2"/>
      <scheme val="minor"/>
    </font>
    <font>
      <b/>
      <i/>
      <sz val="11"/>
      <color theme="1"/>
      <name val="Calibri"/>
      <family val="2"/>
      <scheme val="minor"/>
    </font>
    <font>
      <b/>
      <sz val="11"/>
      <color theme="1"/>
      <name val="Times New Roman"/>
      <family val="1"/>
    </font>
    <font>
      <b/>
      <sz val="8.8000000000000007"/>
      <color theme="1"/>
      <name val="Calibri"/>
      <family val="2"/>
    </font>
    <font>
      <b/>
      <sz val="9"/>
      <color theme="1"/>
      <name val="Calibri"/>
      <family val="2"/>
      <scheme val="minor"/>
    </font>
    <font>
      <b/>
      <sz val="12.1"/>
      <color theme="1"/>
      <name val="Calibri"/>
      <family val="2"/>
    </font>
    <font>
      <b/>
      <sz val="9"/>
      <color theme="1"/>
      <name val="Calibri"/>
      <family val="2"/>
    </font>
    <font>
      <sz val="11"/>
      <color rgb="FF000000"/>
      <name val="Calibri"/>
      <family val="2"/>
      <scheme val="minor"/>
    </font>
    <font>
      <i/>
      <sz val="10"/>
      <color theme="1"/>
      <name val="Calibri"/>
      <family val="2"/>
      <scheme val="minor"/>
    </font>
    <font>
      <sz val="11"/>
      <color theme="1"/>
      <name val="Times New Roman"/>
      <family val="1"/>
    </font>
    <font>
      <b/>
      <sz val="11"/>
      <color theme="1"/>
      <name val="Calibri"/>
      <family val="2"/>
    </font>
    <font>
      <b/>
      <sz val="10"/>
      <color theme="1"/>
      <name val="Calibri"/>
      <family val="2"/>
      <scheme val="minor"/>
    </font>
    <font>
      <b/>
      <sz val="10"/>
      <color theme="1"/>
      <name val="Times New Roman"/>
      <family val="1"/>
    </font>
    <font>
      <b/>
      <sz val="10"/>
      <color theme="1"/>
      <name val="Calibri"/>
      <family val="2"/>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bottom style="thin">
        <color auto="1"/>
      </bottom>
      <diagonal/>
    </border>
    <border>
      <left style="medium">
        <color indexed="64"/>
      </left>
      <right style="thin">
        <color indexed="64"/>
      </right>
      <top/>
      <bottom style="double">
        <color indexed="64"/>
      </bottom>
      <diagonal/>
    </border>
    <border>
      <left/>
      <right style="medium">
        <color indexed="64"/>
      </right>
      <top style="thin">
        <color indexed="64"/>
      </top>
      <bottom style="thin">
        <color indexed="64"/>
      </bottom>
      <diagonal/>
    </border>
  </borders>
  <cellStyleXfs count="12">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5" fillId="0" borderId="0"/>
    <xf numFmtId="0" fontId="10" fillId="0" borderId="0" applyNumberFormat="0" applyFill="0" applyBorder="0" applyAlignment="0" applyProtection="0"/>
    <xf numFmtId="0" fontId="11" fillId="0" borderId="0"/>
  </cellStyleXfs>
  <cellXfs count="252">
    <xf numFmtId="0" fontId="0" fillId="0" borderId="0" xfId="0"/>
    <xf numFmtId="0" fontId="1" fillId="0" borderId="0" xfId="0" applyFont="1"/>
    <xf numFmtId="0" fontId="0" fillId="0" borderId="0" xfId="0" applyAlignment="1">
      <alignment wrapText="1"/>
    </xf>
    <xf numFmtId="0" fontId="3" fillId="0" borderId="0" xfId="1" applyFont="1" applyFill="1" applyBorder="1" applyAlignment="1">
      <alignment wrapText="1"/>
    </xf>
    <xf numFmtId="0" fontId="3" fillId="0" borderId="0" xfId="1" applyFill="1" applyBorder="1" applyAlignment="1">
      <alignment wrapText="1"/>
    </xf>
    <xf numFmtId="0" fontId="0" fillId="0" borderId="0" xfId="0" applyFill="1"/>
    <xf numFmtId="3" fontId="0" fillId="0" borderId="0" xfId="0" applyNumberFormat="1" applyFill="1" applyBorder="1" applyAlignment="1">
      <alignment horizontal="right"/>
    </xf>
    <xf numFmtId="3" fontId="3" fillId="0" borderId="0" xfId="4" applyNumberFormat="1" applyFill="1" applyBorder="1" applyAlignment="1">
      <alignment horizontal="right"/>
    </xf>
    <xf numFmtId="164" fontId="0" fillId="0" borderId="0" xfId="0" applyNumberFormat="1" applyFill="1"/>
    <xf numFmtId="0" fontId="6" fillId="0" borderId="0" xfId="0" applyFont="1" applyAlignment="1">
      <alignment horizontal="left" vertical="center"/>
    </xf>
    <xf numFmtId="0" fontId="7" fillId="0" borderId="0" xfId="0" applyFont="1" applyAlignment="1">
      <alignment horizontal="left" vertical="center" indent="1"/>
    </xf>
    <xf numFmtId="0" fontId="8" fillId="0" borderId="0" xfId="0" applyFont="1" applyAlignment="1">
      <alignment horizontal="left" vertical="center"/>
    </xf>
    <xf numFmtId="0" fontId="10" fillId="0" borderId="0" xfId="10" applyAlignment="1">
      <alignment horizontal="left" vertical="center" indent="1"/>
    </xf>
    <xf numFmtId="0" fontId="9" fillId="0" borderId="0" xfId="0" applyFont="1" applyAlignment="1">
      <alignment horizontal="left" vertical="center"/>
    </xf>
    <xf numFmtId="0" fontId="0" fillId="0" borderId="0" xfId="0" applyFill="1" applyBorder="1"/>
    <xf numFmtId="0" fontId="12" fillId="0" borderId="0" xfId="0" applyFont="1"/>
    <xf numFmtId="0" fontId="0" fillId="0" borderId="10" xfId="0" applyBorder="1"/>
    <xf numFmtId="0" fontId="0" fillId="0" borderId="11" xfId="0" applyBorder="1"/>
    <xf numFmtId="0" fontId="0" fillId="0" borderId="0" xfId="0" applyBorder="1"/>
    <xf numFmtId="0" fontId="12" fillId="0" borderId="0" xfId="0" applyFont="1" applyBorder="1"/>
    <xf numFmtId="0" fontId="0" fillId="0" borderId="13" xfId="0" applyBorder="1"/>
    <xf numFmtId="0" fontId="0" fillId="0" borderId="14" xfId="0" applyBorder="1"/>
    <xf numFmtId="0" fontId="0" fillId="0" borderId="10" xfId="0" applyFill="1" applyBorder="1"/>
    <xf numFmtId="1" fontId="0" fillId="0" borderId="11" xfId="0" applyNumberFormat="1" applyFill="1" applyBorder="1"/>
    <xf numFmtId="1" fontId="1" fillId="0" borderId="0" xfId="0" applyNumberFormat="1" applyFont="1" applyFill="1" applyBorder="1" applyAlignment="1">
      <alignment horizontal="center"/>
    </xf>
    <xf numFmtId="164" fontId="0" fillId="0" borderId="0" xfId="0" applyNumberFormat="1" applyFill="1" applyBorder="1" applyAlignment="1">
      <alignment horizontal="right"/>
    </xf>
    <xf numFmtId="0" fontId="0" fillId="0" borderId="11" xfId="0" applyFill="1" applyBorder="1"/>
    <xf numFmtId="164" fontId="0" fillId="0" borderId="11" xfId="0" applyNumberFormat="1" applyFill="1" applyBorder="1" applyAlignment="1">
      <alignment horizontal="right"/>
    </xf>
    <xf numFmtId="164" fontId="0" fillId="0" borderId="11" xfId="0" applyNumberFormat="1" applyFill="1" applyBorder="1"/>
    <xf numFmtId="164" fontId="0" fillId="0" borderId="11" xfId="0" applyNumberFormat="1" applyBorder="1"/>
    <xf numFmtId="165" fontId="0" fillId="0" borderId="10" xfId="0" applyNumberFormat="1" applyFill="1" applyBorder="1"/>
    <xf numFmtId="165" fontId="0" fillId="0" borderId="11" xfId="0" applyNumberFormat="1" applyFill="1" applyBorder="1"/>
    <xf numFmtId="0" fontId="0" fillId="0" borderId="13" xfId="0" applyFill="1" applyBorder="1"/>
    <xf numFmtId="10" fontId="0" fillId="0" borderId="3" xfId="8" applyNumberFormat="1" applyFont="1" applyFill="1" applyBorder="1"/>
    <xf numFmtId="10" fontId="0" fillId="0" borderId="13" xfId="8" applyNumberFormat="1" applyFont="1" applyFill="1" applyBorder="1"/>
    <xf numFmtId="10" fontId="0" fillId="0" borderId="4" xfId="8" applyNumberFormat="1" applyFont="1" applyFill="1" applyBorder="1"/>
    <xf numFmtId="164" fontId="0" fillId="0" borderId="0" xfId="0" applyNumberFormat="1" applyFill="1" applyBorder="1"/>
    <xf numFmtId="0" fontId="1" fillId="0" borderId="11" xfId="0" applyFont="1" applyFill="1" applyBorder="1"/>
    <xf numFmtId="164" fontId="0" fillId="0" borderId="0" xfId="0" applyNumberFormat="1" applyBorder="1"/>
    <xf numFmtId="165" fontId="0" fillId="0" borderId="0" xfId="0" applyNumberFormat="1" applyFill="1" applyBorder="1"/>
    <xf numFmtId="164" fontId="0" fillId="0" borderId="10" xfId="0" applyNumberFormat="1" applyFill="1" applyBorder="1" applyAlignment="1">
      <alignment horizontal="right"/>
    </xf>
    <xf numFmtId="164" fontId="0" fillId="0" borderId="10" xfId="0" applyNumberFormat="1" applyFill="1" applyBorder="1"/>
    <xf numFmtId="164" fontId="0" fillId="0" borderId="10" xfId="0" applyNumberFormat="1" applyBorder="1"/>
    <xf numFmtId="3" fontId="3" fillId="0" borderId="11" xfId="4" applyNumberFormat="1" applyFill="1" applyBorder="1" applyAlignment="1">
      <alignment horizontal="right"/>
    </xf>
    <xf numFmtId="3" fontId="3" fillId="0" borderId="15" xfId="4" applyNumberFormat="1" applyFill="1" applyBorder="1" applyAlignment="1">
      <alignment horizontal="right"/>
    </xf>
    <xf numFmtId="3" fontId="3" fillId="0" borderId="11" xfId="4" applyNumberFormat="1" applyFill="1" applyBorder="1" applyAlignment="1">
      <alignment horizontal="center" wrapText="1"/>
    </xf>
    <xf numFmtId="1" fontId="1" fillId="0" borderId="11" xfId="0" applyNumberFormat="1" applyFont="1" applyFill="1" applyBorder="1" applyAlignment="1">
      <alignment horizontal="center"/>
    </xf>
    <xf numFmtId="1" fontId="1" fillId="0" borderId="10" xfId="0" applyNumberFormat="1" applyFont="1" applyFill="1" applyBorder="1" applyAlignment="1">
      <alignment horizontal="center"/>
    </xf>
    <xf numFmtId="0" fontId="12" fillId="0" borderId="11" xfId="0" applyFont="1" applyBorder="1"/>
    <xf numFmtId="0" fontId="0" fillId="0" borderId="0" xfId="0" applyFont="1"/>
    <xf numFmtId="0" fontId="0" fillId="0" borderId="0" xfId="0" applyFont="1" applyFill="1"/>
    <xf numFmtId="0" fontId="0" fillId="0" borderId="14" xfId="0" applyFont="1" applyBorder="1"/>
    <xf numFmtId="0" fontId="0" fillId="0" borderId="14" xfId="0" applyFont="1" applyFill="1" applyBorder="1"/>
    <xf numFmtId="1" fontId="0" fillId="0" borderId="11" xfId="0" applyNumberFormat="1" applyFont="1" applyFill="1" applyBorder="1"/>
    <xf numFmtId="0" fontId="0" fillId="0" borderId="0" xfId="0" applyFont="1" applyFill="1" applyBorder="1"/>
    <xf numFmtId="0" fontId="0" fillId="0" borderId="10" xfId="0" applyFont="1" applyFill="1" applyBorder="1"/>
    <xf numFmtId="0" fontId="0" fillId="0" borderId="11" xfId="0" applyFont="1" applyFill="1" applyBorder="1"/>
    <xf numFmtId="0" fontId="0" fillId="0" borderId="1" xfId="0" applyFont="1" applyFill="1" applyBorder="1"/>
    <xf numFmtId="0" fontId="0" fillId="0" borderId="15" xfId="0" applyFont="1" applyFill="1" applyBorder="1"/>
    <xf numFmtId="0" fontId="0" fillId="0" borderId="16" xfId="0" applyFont="1" applyFill="1" applyBorder="1"/>
    <xf numFmtId="0" fontId="0" fillId="0" borderId="8" xfId="0" applyFont="1" applyFill="1" applyBorder="1"/>
    <xf numFmtId="10" fontId="4" fillId="0" borderId="13" xfId="8" applyNumberFormat="1" applyFont="1" applyFill="1" applyBorder="1"/>
    <xf numFmtId="10" fontId="4" fillId="0" borderId="3" xfId="8" applyNumberFormat="1" applyFont="1" applyFill="1" applyBorder="1"/>
    <xf numFmtId="10" fontId="4" fillId="0" borderId="4" xfId="8" applyNumberFormat="1" applyFont="1" applyFill="1" applyBorder="1"/>
    <xf numFmtId="3" fontId="0" fillId="0" borderId="0" xfId="0" applyNumberFormat="1" applyFont="1" applyFill="1" applyBorder="1" applyAlignment="1">
      <alignment horizontal="right"/>
    </xf>
    <xf numFmtId="3" fontId="0" fillId="0" borderId="0" xfId="0" applyNumberFormat="1" applyFont="1" applyFill="1" applyBorder="1"/>
    <xf numFmtId="165" fontId="0" fillId="0" borderId="11" xfId="0" applyNumberFormat="1" applyFont="1" applyFill="1" applyBorder="1"/>
    <xf numFmtId="165" fontId="0" fillId="0" borderId="0" xfId="0" applyNumberFormat="1" applyFont="1" applyFill="1" applyBorder="1"/>
    <xf numFmtId="165" fontId="0" fillId="0" borderId="10" xfId="0" applyNumberFormat="1" applyFont="1" applyFill="1" applyBorder="1"/>
    <xf numFmtId="0" fontId="0" fillId="0" borderId="1" xfId="0" applyFont="1" applyBorder="1"/>
    <xf numFmtId="0" fontId="0" fillId="0" borderId="0" xfId="0" applyFont="1" applyBorder="1"/>
    <xf numFmtId="1" fontId="0" fillId="0" borderId="11" xfId="0" applyNumberFormat="1" applyFont="1" applyFill="1" applyBorder="1" applyAlignment="1"/>
    <xf numFmtId="1" fontId="0" fillId="0" borderId="0" xfId="0" applyNumberFormat="1" applyFont="1" applyFill="1" applyBorder="1" applyAlignment="1"/>
    <xf numFmtId="0" fontId="0" fillId="0" borderId="9" xfId="0" applyFont="1" applyFill="1" applyBorder="1"/>
    <xf numFmtId="10" fontId="4" fillId="0" borderId="8" xfId="8" applyNumberFormat="1" applyFont="1" applyFill="1" applyBorder="1"/>
    <xf numFmtId="1" fontId="0" fillId="0" borderId="14" xfId="0" applyNumberFormat="1" applyFont="1" applyFill="1" applyBorder="1" applyAlignment="1"/>
    <xf numFmtId="3" fontId="0" fillId="0" borderId="14" xfId="0" applyNumberFormat="1" applyFont="1" applyFill="1" applyBorder="1"/>
    <xf numFmtId="165" fontId="0" fillId="0" borderId="14" xfId="0" applyNumberFormat="1" applyFont="1" applyFill="1" applyBorder="1"/>
    <xf numFmtId="0" fontId="0" fillId="0" borderId="18" xfId="0" applyFont="1" applyBorder="1"/>
    <xf numFmtId="165" fontId="0" fillId="0" borderId="19" xfId="0" applyNumberFormat="1" applyFont="1" applyBorder="1"/>
    <xf numFmtId="0" fontId="0" fillId="0" borderId="20" xfId="0" applyFont="1" applyBorder="1"/>
    <xf numFmtId="0" fontId="0" fillId="0" borderId="17" xfId="0" applyFont="1" applyBorder="1"/>
    <xf numFmtId="3" fontId="3" fillId="0" borderId="14" xfId="4" applyNumberFormat="1" applyFont="1" applyFill="1" applyBorder="1" applyAlignment="1">
      <alignment horizontal="center" wrapText="1"/>
    </xf>
    <xf numFmtId="3" fontId="3" fillId="0" borderId="9" xfId="4" applyNumberFormat="1" applyFont="1" applyFill="1" applyBorder="1" applyAlignment="1">
      <alignment horizontal="right" wrapText="1"/>
    </xf>
    <xf numFmtId="3" fontId="3" fillId="0" borderId="16" xfId="4" applyNumberFormat="1" applyFont="1" applyFill="1" applyBorder="1" applyAlignment="1">
      <alignment horizontal="center" wrapText="1"/>
    </xf>
    <xf numFmtId="3" fontId="3" fillId="0" borderId="15" xfId="4" applyNumberFormat="1" applyFont="1" applyFill="1" applyBorder="1" applyAlignment="1">
      <alignment horizontal="center" wrapText="1"/>
    </xf>
    <xf numFmtId="0" fontId="0" fillId="0" borderId="13" xfId="0" applyFont="1" applyFill="1" applyBorder="1"/>
    <xf numFmtId="10" fontId="4" fillId="0" borderId="11" xfId="8" applyNumberFormat="1" applyFont="1" applyFill="1" applyBorder="1"/>
    <xf numFmtId="10" fontId="4" fillId="0" borderId="10" xfId="8" applyNumberFormat="1" applyFont="1" applyFill="1" applyBorder="1"/>
    <xf numFmtId="10" fontId="4" fillId="0" borderId="14" xfId="8" applyNumberFormat="1" applyFont="1" applyFill="1" applyBorder="1"/>
    <xf numFmtId="164" fontId="0" fillId="0" borderId="11" xfId="0" applyNumberFormat="1" applyFont="1" applyFill="1" applyBorder="1"/>
    <xf numFmtId="164" fontId="0" fillId="0" borderId="10" xfId="0" applyNumberFormat="1" applyFont="1" applyFill="1" applyBorder="1" applyAlignment="1">
      <alignment horizontal="right"/>
    </xf>
    <xf numFmtId="164" fontId="0" fillId="0" borderId="14"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10" xfId="0" applyNumberFormat="1" applyFont="1" applyFill="1" applyBorder="1"/>
    <xf numFmtId="164" fontId="0" fillId="0" borderId="14" xfId="0" applyNumberFormat="1" applyFont="1" applyFill="1" applyBorder="1"/>
    <xf numFmtId="164" fontId="0" fillId="0" borderId="11" xfId="0" applyNumberFormat="1" applyFont="1" applyBorder="1"/>
    <xf numFmtId="164" fontId="0" fillId="0" borderId="10" xfId="0" applyNumberFormat="1" applyFont="1" applyBorder="1"/>
    <xf numFmtId="164" fontId="0" fillId="0" borderId="14" xfId="0" applyNumberFormat="1" applyFont="1" applyBorder="1"/>
    <xf numFmtId="0" fontId="0" fillId="0" borderId="11" xfId="0" applyFont="1" applyBorder="1"/>
    <xf numFmtId="0" fontId="0" fillId="0" borderId="10" xfId="0" applyFont="1" applyBorder="1"/>
    <xf numFmtId="165" fontId="0" fillId="0" borderId="1" xfId="0" applyNumberFormat="1" applyFont="1" applyBorder="1"/>
    <xf numFmtId="165" fontId="0" fillId="0" borderId="16" xfId="0" applyNumberFormat="1" applyFont="1" applyBorder="1"/>
    <xf numFmtId="0" fontId="0" fillId="0" borderId="3" xfId="0" applyFont="1" applyBorder="1"/>
    <xf numFmtId="0" fontId="0" fillId="0" borderId="4" xfId="0" applyFont="1" applyBorder="1"/>
    <xf numFmtId="0" fontId="0" fillId="0" borderId="8" xfId="0" applyFont="1" applyBorder="1"/>
    <xf numFmtId="165" fontId="0" fillId="0" borderId="10" xfId="0" applyNumberFormat="1" applyFont="1" applyBorder="1"/>
    <xf numFmtId="0" fontId="0" fillId="0" borderId="13" xfId="0" applyFont="1" applyBorder="1"/>
    <xf numFmtId="0" fontId="0" fillId="0" borderId="18" xfId="0" applyBorder="1"/>
    <xf numFmtId="0" fontId="12" fillId="0" borderId="18" xfId="0" applyFont="1" applyBorder="1"/>
    <xf numFmtId="3" fontId="3" fillId="0" borderId="20" xfId="4" applyNumberFormat="1" applyFill="1" applyBorder="1" applyAlignment="1">
      <alignment horizontal="right"/>
    </xf>
    <xf numFmtId="0" fontId="0" fillId="0" borderId="20" xfId="0" applyBorder="1"/>
    <xf numFmtId="0" fontId="0" fillId="0" borderId="17" xfId="0" applyBorder="1"/>
    <xf numFmtId="0" fontId="0" fillId="0" borderId="0" xfId="0" applyFont="1" applyBorder="1" applyAlignment="1">
      <alignment horizontal="center"/>
    </xf>
    <xf numFmtId="0" fontId="0" fillId="0" borderId="12" xfId="0" applyFont="1" applyBorder="1"/>
    <xf numFmtId="3" fontId="3" fillId="0" borderId="0" xfId="4" applyNumberFormat="1" applyFont="1" applyFill="1" applyBorder="1" applyAlignment="1">
      <alignment horizontal="right"/>
    </xf>
    <xf numFmtId="0" fontId="0" fillId="0" borderId="12" xfId="0" applyFont="1" applyFill="1" applyBorder="1"/>
    <xf numFmtId="0" fontId="12" fillId="0" borderId="1" xfId="0" applyFont="1" applyBorder="1"/>
    <xf numFmtId="0" fontId="0" fillId="0" borderId="21" xfId="0" applyFont="1" applyFill="1" applyBorder="1"/>
    <xf numFmtId="165" fontId="0" fillId="0" borderId="1" xfId="0" quotePrefix="1" applyNumberFormat="1" applyFont="1" applyBorder="1"/>
    <xf numFmtId="164" fontId="0" fillId="0" borderId="13" xfId="0" applyNumberFormat="1" applyFont="1" applyBorder="1"/>
    <xf numFmtId="164" fontId="0" fillId="0" borderId="4" xfId="0" applyNumberFormat="1" applyFont="1" applyBorder="1"/>
    <xf numFmtId="164" fontId="0" fillId="0" borderId="8" xfId="0" applyNumberFormat="1" applyFont="1" applyBorder="1"/>
    <xf numFmtId="164" fontId="0" fillId="0" borderId="4" xfId="0" applyNumberFormat="1" applyBorder="1"/>
    <xf numFmtId="164" fontId="0" fillId="0" borderId="3" xfId="0" applyNumberFormat="1" applyBorder="1"/>
    <xf numFmtId="164" fontId="0" fillId="0" borderId="13" xfId="0" applyNumberFormat="1" applyBorder="1"/>
    <xf numFmtId="3" fontId="3" fillId="0" borderId="1" xfId="4" applyNumberFormat="1" applyFont="1" applyFill="1" applyBorder="1" applyAlignment="1">
      <alignment horizontal="center" wrapText="1"/>
    </xf>
    <xf numFmtId="10" fontId="4" fillId="0" borderId="0" xfId="8" applyNumberFormat="1" applyFont="1" applyFill="1" applyBorder="1"/>
    <xf numFmtId="165" fontId="0" fillId="0" borderId="0" xfId="0" applyNumberFormat="1" applyFont="1" applyBorder="1"/>
    <xf numFmtId="3" fontId="3" fillId="0" borderId="21" xfId="4" applyNumberFormat="1" applyFont="1" applyFill="1" applyBorder="1" applyAlignment="1">
      <alignment horizontal="center" wrapText="1"/>
    </xf>
    <xf numFmtId="10" fontId="4" fillId="0" borderId="23" xfId="8" applyNumberFormat="1" applyFont="1" applyFill="1" applyBorder="1"/>
    <xf numFmtId="165" fontId="0" fillId="0" borderId="13" xfId="0" applyNumberFormat="1" applyFont="1" applyBorder="1"/>
    <xf numFmtId="165" fontId="0" fillId="0" borderId="4" xfId="0" applyNumberFormat="1" applyFont="1" applyBorder="1"/>
    <xf numFmtId="165" fontId="0" fillId="0" borderId="8" xfId="0" applyNumberFormat="1" applyFont="1" applyBorder="1"/>
    <xf numFmtId="165" fontId="0" fillId="0" borderId="25" xfId="0" applyNumberFormat="1" applyFont="1" applyBorder="1"/>
    <xf numFmtId="165" fontId="0" fillId="0" borderId="23" xfId="0" applyNumberFormat="1" applyFont="1" applyBorder="1"/>
    <xf numFmtId="165" fontId="0" fillId="0" borderId="13" xfId="0" applyNumberFormat="1" applyBorder="1"/>
    <xf numFmtId="165" fontId="0" fillId="0" borderId="4" xfId="0" applyNumberFormat="1" applyBorder="1"/>
    <xf numFmtId="165" fontId="0" fillId="0" borderId="3" xfId="0" applyNumberFormat="1" applyBorder="1"/>
    <xf numFmtId="165" fontId="0" fillId="0" borderId="4" xfId="0" applyNumberFormat="1" applyFill="1" applyBorder="1"/>
    <xf numFmtId="0" fontId="0" fillId="0" borderId="12" xfId="0" applyBorder="1"/>
    <xf numFmtId="3" fontId="3" fillId="0" borderId="12" xfId="4" applyNumberFormat="1" applyFill="1" applyBorder="1" applyAlignment="1">
      <alignment horizontal="right"/>
    </xf>
    <xf numFmtId="10" fontId="0" fillId="0" borderId="23" xfId="8" applyNumberFormat="1" applyFont="1" applyFill="1" applyBorder="1"/>
    <xf numFmtId="0" fontId="0" fillId="0" borderId="12" xfId="0" applyFill="1" applyBorder="1"/>
    <xf numFmtId="165" fontId="0" fillId="0" borderId="23" xfId="0" applyNumberFormat="1" applyFill="1" applyBorder="1"/>
    <xf numFmtId="165" fontId="0" fillId="0" borderId="27" xfId="0" applyNumberFormat="1" applyFont="1" applyFill="1" applyBorder="1"/>
    <xf numFmtId="0" fontId="0" fillId="0" borderId="28" xfId="0" applyFont="1" applyBorder="1"/>
    <xf numFmtId="0" fontId="0" fillId="0" borderId="26" xfId="0" applyFont="1" applyBorder="1"/>
    <xf numFmtId="0" fontId="0" fillId="0" borderId="27" xfId="0" applyFont="1" applyBorder="1"/>
    <xf numFmtId="0" fontId="12" fillId="0" borderId="27" xfId="0" applyFont="1" applyBorder="1"/>
    <xf numFmtId="0" fontId="12" fillId="0" borderId="10" xfId="0" applyFont="1" applyBorder="1"/>
    <xf numFmtId="164" fontId="12" fillId="0" borderId="27" xfId="0" applyNumberFormat="1" applyFont="1" applyBorder="1"/>
    <xf numFmtId="0" fontId="12" fillId="0" borderId="29" xfId="0" applyFont="1" applyBorder="1"/>
    <xf numFmtId="0" fontId="12" fillId="0" borderId="15" xfId="0" applyFont="1" applyBorder="1"/>
    <xf numFmtId="164" fontId="12" fillId="0" borderId="29" xfId="0" applyNumberFormat="1" applyFont="1" applyBorder="1"/>
    <xf numFmtId="0" fontId="0" fillId="0" borderId="3" xfId="0" applyFont="1" applyFill="1" applyBorder="1"/>
    <xf numFmtId="0" fontId="0" fillId="0" borderId="14" xfId="0" quotePrefix="1" applyFont="1" applyBorder="1"/>
    <xf numFmtId="0" fontId="0" fillId="0" borderId="14" xfId="0" quotePrefix="1" applyFont="1" applyFill="1" applyBorder="1"/>
    <xf numFmtId="0" fontId="0" fillId="0" borderId="9" xfId="0" quotePrefix="1" applyFont="1" applyBorder="1"/>
    <xf numFmtId="3" fontId="3" fillId="0" borderId="14" xfId="4" applyNumberFormat="1" applyFont="1" applyFill="1" applyBorder="1" applyAlignment="1">
      <alignment horizontal="right"/>
    </xf>
    <xf numFmtId="165" fontId="0" fillId="0" borderId="19" xfId="0" applyNumberFormat="1" applyBorder="1"/>
    <xf numFmtId="0" fontId="0" fillId="0" borderId="28" xfId="0" applyBorder="1"/>
    <xf numFmtId="0" fontId="1" fillId="0" borderId="0" xfId="0" applyFont="1" applyAlignment="1">
      <alignment vertical="center"/>
    </xf>
    <xf numFmtId="0" fontId="13" fillId="0" borderId="0" xfId="0" applyFont="1"/>
    <xf numFmtId="0" fontId="0" fillId="0" borderId="0" xfId="0" applyAlignment="1">
      <alignment vertical="center" wrapText="1"/>
    </xf>
    <xf numFmtId="0" fontId="0" fillId="0" borderId="0" xfId="0" applyAlignment="1">
      <alignment horizontal="left" vertical="top" wrapText="1"/>
    </xf>
    <xf numFmtId="0" fontId="14" fillId="0" borderId="0" xfId="0" applyFont="1"/>
    <xf numFmtId="0" fontId="1" fillId="0" borderId="0" xfId="0" applyFont="1" applyFill="1"/>
    <xf numFmtId="0" fontId="1" fillId="0" borderId="18" xfId="0" applyFont="1" applyBorder="1"/>
    <xf numFmtId="0" fontId="1" fillId="0" borderId="8" xfId="0" applyFont="1" applyBorder="1" applyAlignment="1">
      <alignment horizontal="center"/>
    </xf>
    <xf numFmtId="0" fontId="1" fillId="0" borderId="8" xfId="0" applyFont="1" applyFill="1" applyBorder="1"/>
    <xf numFmtId="0" fontId="1" fillId="0" borderId="2" xfId="0" applyFont="1" applyFill="1" applyBorder="1"/>
    <xf numFmtId="0" fontId="1" fillId="0" borderId="22" xfId="0" applyFont="1" applyFill="1" applyBorder="1" applyAlignment="1">
      <alignment horizontal="center"/>
    </xf>
    <xf numFmtId="0" fontId="1" fillId="0" borderId="15" xfId="0" applyFont="1" applyFill="1" applyBorder="1" applyAlignment="1">
      <alignment horizontal="center"/>
    </xf>
    <xf numFmtId="0" fontId="1" fillId="0" borderId="9" xfId="0" applyFont="1" applyFill="1" applyBorder="1"/>
    <xf numFmtId="0" fontId="1" fillId="0" borderId="5" xfId="0" applyFont="1" applyFill="1" applyBorder="1" applyAlignment="1">
      <alignment wrapText="1"/>
    </xf>
    <xf numFmtId="0" fontId="1" fillId="0" borderId="6" xfId="0" applyFont="1" applyFill="1" applyBorder="1" applyAlignment="1">
      <alignment wrapText="1"/>
    </xf>
    <xf numFmtId="0" fontId="1" fillId="0" borderId="2" xfId="0" applyFont="1" applyFill="1" applyBorder="1" applyAlignment="1">
      <alignment wrapText="1"/>
    </xf>
    <xf numFmtId="0" fontId="1" fillId="0" borderId="12" xfId="0" applyFont="1" applyFill="1" applyBorder="1" applyAlignment="1">
      <alignment wrapText="1"/>
    </xf>
    <xf numFmtId="0" fontId="1" fillId="0" borderId="10" xfId="0" applyFont="1" applyFill="1" applyBorder="1" applyAlignment="1">
      <alignment wrapText="1"/>
    </xf>
    <xf numFmtId="0" fontId="1" fillId="0" borderId="13" xfId="0" applyFont="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center"/>
    </xf>
    <xf numFmtId="0" fontId="1" fillId="0" borderId="0" xfId="0" applyFont="1" applyFill="1" applyAlignment="1">
      <alignment wrapText="1"/>
    </xf>
    <xf numFmtId="0" fontId="17" fillId="0" borderId="0" xfId="0" applyFont="1"/>
    <xf numFmtId="0" fontId="1" fillId="0" borderId="0" xfId="0" applyFont="1" applyBorder="1"/>
    <xf numFmtId="0" fontId="17" fillId="0" borderId="3" xfId="0" applyFont="1" applyBorder="1"/>
    <xf numFmtId="0" fontId="1" fillId="0" borderId="1" xfId="0" applyFont="1" applyBorder="1"/>
    <xf numFmtId="0" fontId="17" fillId="0" borderId="1" xfId="0" applyFont="1" applyBorder="1"/>
    <xf numFmtId="0" fontId="17" fillId="0" borderId="0" xfId="0" applyFont="1" applyBorder="1"/>
    <xf numFmtId="0" fontId="17" fillId="0" borderId="22" xfId="0" applyFont="1" applyBorder="1" applyAlignment="1">
      <alignment horizontal="center"/>
    </xf>
    <xf numFmtId="0" fontId="1" fillId="0" borderId="7" xfId="0" applyFont="1" applyBorder="1" applyAlignment="1">
      <alignment horizontal="center"/>
    </xf>
    <xf numFmtId="0" fontId="17" fillId="0" borderId="24" xfId="0" applyFont="1" applyBorder="1" applyAlignment="1">
      <alignment wrapText="1"/>
    </xf>
    <xf numFmtId="0" fontId="17" fillId="0" borderId="7" xfId="0" applyFont="1" applyBorder="1" applyAlignment="1">
      <alignment wrapText="1"/>
    </xf>
    <xf numFmtId="0" fontId="1" fillId="0" borderId="9" xfId="0" applyFont="1" applyFill="1" applyBorder="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22" fillId="0" borderId="0" xfId="0" applyFont="1" applyAlignment="1">
      <alignment vertical="center" wrapText="1"/>
    </xf>
    <xf numFmtId="0" fontId="24" fillId="0" borderId="6" xfId="0" applyFont="1" applyFill="1" applyBorder="1" applyAlignment="1">
      <alignment wrapText="1"/>
    </xf>
    <xf numFmtId="0" fontId="2" fillId="0" borderId="0" xfId="0" applyFont="1"/>
    <xf numFmtId="0" fontId="24" fillId="0" borderId="12" xfId="0" applyFont="1" applyBorder="1" applyAlignment="1">
      <alignment wrapText="1"/>
    </xf>
    <xf numFmtId="0" fontId="24" fillId="0" borderId="10" xfId="0" applyFont="1" applyBorder="1" applyAlignment="1">
      <alignment wrapText="1"/>
    </xf>
    <xf numFmtId="0" fontId="24" fillId="0" borderId="22" xfId="0" applyFont="1" applyBorder="1" applyAlignment="1">
      <alignment wrapText="1"/>
    </xf>
    <xf numFmtId="0" fontId="24" fillId="0" borderId="7" xfId="0" applyFont="1" applyBorder="1" applyAlignment="1">
      <alignment wrapText="1"/>
    </xf>
    <xf numFmtId="3" fontId="0" fillId="0" borderId="11" xfId="0" applyNumberFormat="1" applyFont="1" applyFill="1" applyBorder="1"/>
    <xf numFmtId="3" fontId="0" fillId="0" borderId="12" xfId="0" applyNumberFormat="1" applyFont="1" applyFill="1" applyBorder="1"/>
    <xf numFmtId="3" fontId="0" fillId="0" borderId="10" xfId="0" applyNumberFormat="1" applyFont="1" applyFill="1" applyBorder="1"/>
    <xf numFmtId="3" fontId="0" fillId="0" borderId="9" xfId="0" applyNumberFormat="1" applyFont="1" applyFill="1" applyBorder="1"/>
    <xf numFmtId="3" fontId="0" fillId="0" borderId="16" xfId="0" applyNumberFormat="1" applyFont="1" applyFill="1" applyBorder="1"/>
    <xf numFmtId="3" fontId="0" fillId="0" borderId="1" xfId="0" applyNumberFormat="1" applyFont="1" applyFill="1" applyBorder="1"/>
    <xf numFmtId="3" fontId="0" fillId="0" borderId="21" xfId="0" applyNumberFormat="1" applyFont="1" applyFill="1" applyBorder="1"/>
    <xf numFmtId="3" fontId="0" fillId="0" borderId="15" xfId="0" applyNumberFormat="1" applyFont="1" applyFill="1" applyBorder="1"/>
    <xf numFmtId="165" fontId="0" fillId="0" borderId="0" xfId="0" applyNumberFormat="1" applyFont="1" applyFill="1" applyBorder="1" applyAlignment="1">
      <alignment horizontal="right"/>
    </xf>
    <xf numFmtId="165" fontId="0" fillId="0" borderId="14" xfId="0" applyNumberFormat="1" applyFont="1" applyFill="1" applyBorder="1" applyAlignment="1">
      <alignment horizontal="right"/>
    </xf>
    <xf numFmtId="165" fontId="0" fillId="0" borderId="3" xfId="0" applyNumberFormat="1" applyFont="1" applyFill="1" applyBorder="1"/>
    <xf numFmtId="165" fontId="0" fillId="0" borderId="8" xfId="0" applyNumberFormat="1" applyFont="1" applyFill="1" applyBorder="1"/>
    <xf numFmtId="165" fontId="12" fillId="0" borderId="11" xfId="0" applyNumberFormat="1" applyFont="1" applyBorder="1"/>
    <xf numFmtId="165" fontId="12" fillId="0" borderId="0" xfId="0" applyNumberFormat="1" applyFont="1" applyBorder="1"/>
    <xf numFmtId="165" fontId="12" fillId="0" borderId="16" xfId="0" applyNumberFormat="1" applyFont="1" applyBorder="1"/>
    <xf numFmtId="165" fontId="12" fillId="0" borderId="1" xfId="0" applyNumberFormat="1" applyFont="1" applyBorder="1"/>
    <xf numFmtId="165" fontId="12" fillId="0" borderId="30" xfId="0" applyNumberFormat="1" applyFont="1" applyBorder="1"/>
    <xf numFmtId="165" fontId="12" fillId="0" borderId="10" xfId="0" applyNumberFormat="1" applyFont="1" applyBorder="1"/>
    <xf numFmtId="165" fontId="12" fillId="0" borderId="15" xfId="0" applyNumberFormat="1" applyFont="1" applyBorder="1"/>
    <xf numFmtId="3" fontId="12" fillId="0" borderId="0" xfId="0" applyNumberFormat="1" applyFont="1" applyFill="1"/>
    <xf numFmtId="3" fontId="12" fillId="0" borderId="11" xfId="0" applyNumberFormat="1" applyFont="1" applyBorder="1"/>
    <xf numFmtId="3" fontId="12" fillId="0" borderId="0" xfId="0" applyNumberFormat="1" applyFont="1"/>
    <xf numFmtId="3" fontId="12" fillId="0" borderId="0" xfId="0" applyNumberFormat="1" applyFont="1" applyBorder="1"/>
    <xf numFmtId="3" fontId="12" fillId="0" borderId="27" xfId="0" applyNumberFormat="1" applyFont="1" applyBorder="1"/>
    <xf numFmtId="3" fontId="12" fillId="0" borderId="10" xfId="0" applyNumberFormat="1" applyFont="1" applyBorder="1"/>
    <xf numFmtId="3" fontId="0" fillId="0" borderId="11" xfId="0" applyNumberFormat="1" applyBorder="1"/>
    <xf numFmtId="3" fontId="0" fillId="0" borderId="0" xfId="0" applyNumberFormat="1" applyBorder="1"/>
    <xf numFmtId="3" fontId="0" fillId="0" borderId="12" xfId="0" applyNumberFormat="1" applyBorder="1"/>
    <xf numFmtId="3" fontId="0" fillId="0" borderId="10" xfId="0" applyNumberFormat="1" applyBorder="1"/>
    <xf numFmtId="0" fontId="0" fillId="0" borderId="0" xfId="0" applyFont="1" applyAlignment="1">
      <alignment horizontal="left" vertical="center" wrapText="1"/>
    </xf>
    <xf numFmtId="0" fontId="1" fillId="0" borderId="22" xfId="0" applyFont="1" applyFill="1" applyBorder="1" applyAlignment="1">
      <alignment horizontal="center"/>
    </xf>
    <xf numFmtId="0" fontId="1" fillId="0" borderId="7" xfId="0" applyFont="1" applyFill="1" applyBorder="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13" xfId="0" applyFont="1" applyBorder="1" applyAlignment="1">
      <alignment horizontal="center"/>
    </xf>
    <xf numFmtId="0" fontId="1" fillId="0" borderId="3"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7" fillId="0" borderId="22"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31" xfId="0" applyFont="1" applyBorder="1" applyAlignment="1">
      <alignment horizontal="center"/>
    </xf>
    <xf numFmtId="0" fontId="0" fillId="0" borderId="0" xfId="0" applyFont="1" applyAlignment="1">
      <alignment horizontal="left" wrapText="1"/>
    </xf>
  </cellXfs>
  <cellStyles count="12">
    <cellStyle name="Comma 2" xfId="2"/>
    <cellStyle name="Currency 2" xfId="3"/>
    <cellStyle name="Hyperlink" xfId="10" builtinId="8"/>
    <cellStyle name="Normal" xfId="0" builtinId="0"/>
    <cellStyle name="Normal 2" xfId="4"/>
    <cellStyle name="Normal 3" xfId="5"/>
    <cellStyle name="Normal 4" xfId="6"/>
    <cellStyle name="Normal 5" xfId="1"/>
    <cellStyle name="Normal 6" xfId="9"/>
    <cellStyle name="Normal 7" xfId="11"/>
    <cellStyle name="Percent" xfId="8"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cols>
    <col min="2" max="2" width="111.28515625" customWidth="1"/>
  </cols>
  <sheetData>
    <row r="2" spans="2:10">
      <c r="B2" s="162" t="s">
        <v>55</v>
      </c>
      <c r="J2" s="163"/>
    </row>
    <row r="3" spans="2:10">
      <c r="B3" s="162"/>
      <c r="J3" s="163"/>
    </row>
    <row r="4" spans="2:10" ht="30">
      <c r="B4" s="164" t="s">
        <v>56</v>
      </c>
    </row>
    <row r="5" spans="2:10">
      <c r="B5" s="164"/>
    </row>
    <row r="6" spans="2:10" ht="45">
      <c r="B6" s="164" t="s">
        <v>42</v>
      </c>
    </row>
    <row r="7" spans="2:10">
      <c r="B7" s="164"/>
    </row>
    <row r="8" spans="2:10" ht="45">
      <c r="B8" s="165" t="s">
        <v>57</v>
      </c>
    </row>
    <row r="9" spans="2:10">
      <c r="B9" s="164"/>
    </row>
    <row r="10" spans="2:10">
      <c r="B10" s="195" t="s">
        <v>37</v>
      </c>
    </row>
    <row r="11" spans="2:10" ht="30">
      <c r="B11" s="196" t="s">
        <v>38</v>
      </c>
    </row>
    <row r="12" spans="2:10">
      <c r="B12" s="197"/>
    </row>
    <row r="13" spans="2:10" ht="45">
      <c r="B13" s="197" t="s">
        <v>39</v>
      </c>
    </row>
    <row r="14" spans="2:10">
      <c r="B14" s="198"/>
    </row>
    <row r="15" spans="2:10" ht="30">
      <c r="B15" s="164"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32"/>
  <sheetViews>
    <sheetView tabSelected="1" zoomScale="85" zoomScaleNormal="85" workbookViewId="0">
      <pane xSplit="4" ySplit="6" topLeftCell="E7" activePane="bottomRight" state="frozen"/>
      <selection pane="topRight" activeCell="E1" sqref="E1"/>
      <selection pane="bottomLeft" activeCell="A4" sqref="A4"/>
      <selection pane="bottomRight"/>
    </sheetView>
  </sheetViews>
  <sheetFormatPr defaultRowHeight="15"/>
  <cols>
    <col min="1" max="1" width="3.85546875" customWidth="1"/>
    <col min="2" max="2" width="4.5703125" customWidth="1"/>
    <col min="3" max="3" width="3.7109375" customWidth="1"/>
    <col min="4" max="4" width="29.7109375" customWidth="1"/>
    <col min="5" max="5" width="17.140625" style="49" customWidth="1"/>
    <col min="6" max="6" width="13.140625" style="49" customWidth="1"/>
    <col min="7" max="7" width="16.42578125" style="49" customWidth="1"/>
    <col min="8" max="8" width="15.85546875" style="49" customWidth="1"/>
    <col min="9" max="9" width="19.85546875" style="49" customWidth="1"/>
    <col min="10" max="10" width="17.7109375" style="49" customWidth="1"/>
    <col min="11" max="11" width="19.140625" style="49" customWidth="1"/>
    <col min="12" max="12" width="17.5703125" style="49" customWidth="1"/>
    <col min="13" max="13" width="16.5703125" customWidth="1"/>
    <col min="14" max="14" width="12.28515625" customWidth="1"/>
    <col min="15" max="15" width="13.140625" customWidth="1"/>
    <col min="16" max="16" width="21.5703125" customWidth="1"/>
    <col min="17" max="17" width="12.7109375" customWidth="1"/>
    <col min="18" max="23" width="17.7109375" customWidth="1"/>
  </cols>
  <sheetData>
    <row r="1" spans="1:23">
      <c r="A1" s="1" t="s">
        <v>58</v>
      </c>
      <c r="M1" s="200"/>
      <c r="N1" s="5"/>
      <c r="O1" s="5"/>
      <c r="P1" s="5"/>
      <c r="Q1" s="5"/>
      <c r="R1" s="5"/>
      <c r="S1" s="5"/>
      <c r="T1" s="5"/>
      <c r="U1" s="5"/>
      <c r="V1" s="5"/>
      <c r="W1" s="5"/>
    </row>
    <row r="2" spans="1:23">
      <c r="A2" s="166"/>
      <c r="E2" s="1" t="s">
        <v>35</v>
      </c>
      <c r="F2" s="1"/>
      <c r="G2" s="1"/>
      <c r="H2" s="1"/>
      <c r="I2" s="1"/>
      <c r="J2" s="1"/>
      <c r="K2" s="1"/>
      <c r="L2" s="1"/>
      <c r="N2" s="5"/>
      <c r="O2" s="5"/>
      <c r="P2" s="5"/>
      <c r="Q2" s="5"/>
      <c r="R2" s="5"/>
      <c r="S2" s="5"/>
      <c r="T2" s="5"/>
      <c r="U2" s="5"/>
      <c r="V2" s="5"/>
      <c r="W2" s="5"/>
    </row>
    <row r="3" spans="1:23">
      <c r="A3" s="1"/>
      <c r="E3" s="1"/>
      <c r="F3" s="167"/>
      <c r="G3" s="167"/>
      <c r="H3" s="167"/>
      <c r="I3" s="167"/>
      <c r="J3" s="167"/>
      <c r="K3" s="167"/>
      <c r="L3" s="167"/>
      <c r="N3" s="5"/>
      <c r="O3" s="5"/>
      <c r="P3" s="5"/>
      <c r="Q3" s="5"/>
      <c r="R3" s="5"/>
      <c r="S3" s="5"/>
      <c r="T3" s="5"/>
      <c r="U3" s="5"/>
      <c r="V3" s="5"/>
      <c r="W3" s="5"/>
    </row>
    <row r="4" spans="1:23">
      <c r="A4" s="1"/>
      <c r="E4" s="169" t="s">
        <v>20</v>
      </c>
      <c r="F4" s="239" t="s">
        <v>51</v>
      </c>
      <c r="G4" s="240"/>
      <c r="H4" s="240"/>
      <c r="I4" s="240"/>
      <c r="J4" s="240"/>
      <c r="K4" s="235" t="s">
        <v>24</v>
      </c>
      <c r="L4" s="236"/>
      <c r="M4" s="5"/>
      <c r="N4" s="5"/>
      <c r="O4" s="5"/>
      <c r="P4" s="5"/>
      <c r="Q4" s="5"/>
      <c r="R4" s="5"/>
      <c r="S4" s="5"/>
      <c r="T4" s="5"/>
      <c r="U4" s="5"/>
      <c r="V4" s="5"/>
    </row>
    <row r="5" spans="1:23">
      <c r="A5" s="167"/>
      <c r="B5" s="50"/>
      <c r="C5" s="50"/>
      <c r="D5" s="50"/>
      <c r="E5" s="170"/>
      <c r="F5" s="239" t="s">
        <v>26</v>
      </c>
      <c r="G5" s="236"/>
      <c r="H5" s="171" t="s">
        <v>21</v>
      </c>
      <c r="I5" s="239" t="s">
        <v>32</v>
      </c>
      <c r="J5" s="240"/>
      <c r="K5" s="172"/>
      <c r="L5" s="173"/>
      <c r="M5" s="5"/>
      <c r="N5" s="3"/>
      <c r="O5" s="3"/>
      <c r="P5" s="4"/>
      <c r="Q5" s="4"/>
      <c r="R5" s="4"/>
      <c r="S5" s="4"/>
      <c r="T5" s="4"/>
      <c r="U5" s="4"/>
      <c r="V5" s="4"/>
    </row>
    <row r="6" spans="1:23" ht="81.95" customHeight="1">
      <c r="A6" s="167" t="s">
        <v>48</v>
      </c>
      <c r="B6" s="50"/>
      <c r="C6" s="50"/>
      <c r="D6" s="50"/>
      <c r="E6" s="174" t="s">
        <v>47</v>
      </c>
      <c r="F6" s="175" t="s">
        <v>45</v>
      </c>
      <c r="G6" s="176" t="s">
        <v>46</v>
      </c>
      <c r="H6" s="177" t="s">
        <v>21</v>
      </c>
      <c r="I6" s="176" t="s">
        <v>33</v>
      </c>
      <c r="J6" s="176" t="s">
        <v>1</v>
      </c>
      <c r="K6" s="178" t="s">
        <v>52</v>
      </c>
      <c r="L6" s="179" t="s">
        <v>53</v>
      </c>
      <c r="M6" s="5"/>
      <c r="N6" s="5"/>
      <c r="O6" s="5"/>
      <c r="P6" s="5"/>
      <c r="Q6" s="5"/>
      <c r="R6" s="5"/>
      <c r="S6" s="5"/>
      <c r="T6" s="5"/>
      <c r="U6" s="5"/>
      <c r="V6" s="5"/>
    </row>
    <row r="7" spans="1:23">
      <c r="A7" s="1" t="s">
        <v>2</v>
      </c>
      <c r="B7" s="49"/>
      <c r="C7" s="49"/>
      <c r="D7" s="49"/>
      <c r="E7" s="76">
        <v>845024</v>
      </c>
      <c r="F7" s="205"/>
      <c r="G7" s="65"/>
      <c r="H7" s="76"/>
      <c r="I7" s="65"/>
      <c r="J7" s="65"/>
      <c r="K7" s="206"/>
      <c r="L7" s="207"/>
      <c r="M7" s="5"/>
      <c r="N7" s="5"/>
      <c r="O7" s="5"/>
      <c r="P7" s="5"/>
      <c r="Q7" s="5"/>
      <c r="R7" s="5"/>
      <c r="S7" s="5"/>
      <c r="T7" s="5"/>
      <c r="U7" s="5"/>
      <c r="V7" s="5"/>
    </row>
    <row r="8" spans="1:23">
      <c r="A8" s="1"/>
      <c r="B8" s="49" t="s">
        <v>22</v>
      </c>
      <c r="C8" s="49"/>
      <c r="D8" s="49"/>
      <c r="E8" s="208"/>
      <c r="F8" s="209">
        <v>790929.70399999991</v>
      </c>
      <c r="G8" s="210">
        <v>45631.296000000002</v>
      </c>
      <c r="H8" s="208">
        <v>8463.0000000000018</v>
      </c>
      <c r="I8" s="210">
        <v>8387.0000000000018</v>
      </c>
      <c r="J8" s="210">
        <v>76.000000000000014</v>
      </c>
      <c r="K8" s="211">
        <v>1916</v>
      </c>
      <c r="L8" s="212">
        <v>86.449999999999989</v>
      </c>
      <c r="M8" s="5"/>
      <c r="N8" s="5"/>
      <c r="O8" s="5"/>
    </row>
    <row r="9" spans="1:23" ht="23.25" customHeight="1">
      <c r="A9" s="1"/>
      <c r="B9" s="49"/>
      <c r="C9" s="49"/>
      <c r="D9" s="49"/>
      <c r="E9" s="60"/>
      <c r="F9" s="61"/>
      <c r="G9" s="62"/>
      <c r="H9" s="74"/>
      <c r="I9" s="62"/>
      <c r="J9" s="62"/>
      <c r="K9" s="130"/>
      <c r="L9" s="63"/>
    </row>
    <row r="10" spans="1:23" ht="23.25" customHeight="1">
      <c r="A10" s="1" t="s">
        <v>49</v>
      </c>
      <c r="B10" s="49"/>
      <c r="C10" s="49"/>
      <c r="D10" s="49"/>
      <c r="E10" s="52"/>
      <c r="F10" s="71"/>
      <c r="G10" s="72"/>
      <c r="H10" s="75"/>
      <c r="I10" s="72"/>
      <c r="J10" s="72"/>
      <c r="K10" s="116"/>
      <c r="L10" s="55"/>
    </row>
    <row r="11" spans="1:23" ht="14.45" customHeight="1">
      <c r="A11" s="1"/>
      <c r="B11" s="49" t="s">
        <v>61</v>
      </c>
      <c r="C11" s="49"/>
      <c r="D11" s="49"/>
      <c r="E11" s="52"/>
      <c r="F11" s="56"/>
      <c r="G11" s="213">
        <f>$G$8*'per case assumptions'!G18*'per case assumptions'!G19</f>
        <v>8685436.1319205761</v>
      </c>
      <c r="H11" s="214">
        <f>H$8*'per case assumptions'!H18*'per case assumptions'!H19</f>
        <v>805421.41499163047</v>
      </c>
      <c r="I11" s="213">
        <f>I$8*'per case assumptions'!I18*'per case assumptions'!I19</f>
        <v>1140269.3080020263</v>
      </c>
      <c r="J11" s="64"/>
      <c r="K11" s="116"/>
      <c r="L11" s="55"/>
    </row>
    <row r="12" spans="1:23">
      <c r="A12" s="1"/>
      <c r="B12" s="49" t="s">
        <v>28</v>
      </c>
      <c r="C12" s="49"/>
      <c r="D12" s="49"/>
      <c r="E12" s="52"/>
      <c r="F12" s="56"/>
      <c r="G12" s="213">
        <f>$G$8*'per case assumptions'!G21*'per case assumptions'!G22</f>
        <v>2614373.7902482278</v>
      </c>
      <c r="H12" s="214">
        <f>H$8*'per case assumptions'!H21*'per case assumptions'!H22</f>
        <v>1454623.0762460104</v>
      </c>
      <c r="I12" s="213">
        <f>I$8*'per case assumptions'!I21*'per case assumptions'!I22</f>
        <v>0</v>
      </c>
      <c r="J12" s="64"/>
      <c r="K12" s="116"/>
      <c r="L12" s="55"/>
      <c r="M12" s="5"/>
      <c r="N12" s="5"/>
      <c r="O12" s="5"/>
    </row>
    <row r="13" spans="1:23">
      <c r="A13" s="1"/>
      <c r="B13" s="49" t="s">
        <v>3</v>
      </c>
      <c r="C13" s="49"/>
      <c r="D13" s="49"/>
      <c r="E13" s="52"/>
      <c r="F13" s="56"/>
      <c r="G13" s="213">
        <f>$G$8*'per case assumptions'!G24*'per case assumptions'!G25</f>
        <v>9018943.2436592523</v>
      </c>
      <c r="H13" s="214">
        <f>H$8*'per case assumptions'!H24*'per case assumptions'!H25</f>
        <v>1115131.1104713203</v>
      </c>
      <c r="I13" s="213">
        <f>I$8*'per case assumptions'!I24*'per case assumptions'!I25</f>
        <v>0</v>
      </c>
      <c r="J13" s="64"/>
      <c r="K13" s="116"/>
      <c r="L13" s="55"/>
      <c r="M13" s="5"/>
      <c r="N13" s="5"/>
      <c r="O13" s="5"/>
    </row>
    <row r="14" spans="1:23">
      <c r="A14" s="1"/>
      <c r="B14" s="49" t="s">
        <v>4</v>
      </c>
      <c r="C14" s="49"/>
      <c r="D14" s="49"/>
      <c r="E14" s="52"/>
      <c r="F14" s="56"/>
      <c r="G14" s="67">
        <f>$G$8*'per case assumptions'!G26</f>
        <v>0</v>
      </c>
      <c r="H14" s="77">
        <f>H$8*'per case assumptions'!H27*'per case assumptions'!H28</f>
        <v>117957499.44281311</v>
      </c>
      <c r="I14" s="67">
        <f>I$8*'per case assumptions'!I26</f>
        <v>0</v>
      </c>
      <c r="J14" s="64"/>
      <c r="K14" s="116"/>
      <c r="L14" s="55"/>
      <c r="M14" s="5"/>
      <c r="N14" s="5"/>
      <c r="O14" s="5"/>
    </row>
    <row r="15" spans="1:23">
      <c r="A15" s="1"/>
      <c r="B15" s="1" t="s">
        <v>29</v>
      </c>
      <c r="C15" s="49"/>
      <c r="D15" s="49"/>
      <c r="E15" s="52"/>
      <c r="F15" s="56"/>
      <c r="G15" s="215">
        <f>SUM(G11:G14)</f>
        <v>20318753.165828057</v>
      </c>
      <c r="H15" s="216">
        <f t="shared" ref="H15:I15" si="0">SUM(H11:H14)</f>
        <v>121332675.04452208</v>
      </c>
      <c r="I15" s="215">
        <f t="shared" si="0"/>
        <v>1140269.3080020263</v>
      </c>
      <c r="J15" s="54"/>
      <c r="K15" s="116"/>
      <c r="L15" s="55"/>
      <c r="M15" s="5"/>
      <c r="N15" s="5"/>
      <c r="O15" s="5"/>
    </row>
    <row r="16" spans="1:23">
      <c r="A16" s="1"/>
      <c r="B16" s="49"/>
      <c r="C16" s="49"/>
      <c r="D16" s="49"/>
      <c r="E16" s="52"/>
      <c r="F16" s="56"/>
      <c r="G16" s="65"/>
      <c r="H16" s="76"/>
      <c r="I16" s="65"/>
      <c r="J16" s="54"/>
      <c r="K16" s="116"/>
      <c r="L16" s="55"/>
      <c r="M16" s="5"/>
      <c r="N16" s="5"/>
      <c r="O16" s="5"/>
    </row>
    <row r="17" spans="1:17">
      <c r="A17" s="1" t="s">
        <v>5</v>
      </c>
      <c r="B17" s="49"/>
      <c r="C17" s="49"/>
      <c r="D17" s="49"/>
      <c r="E17" s="52"/>
      <c r="F17" s="66"/>
      <c r="G17" s="67"/>
      <c r="H17" s="77"/>
      <c r="I17" s="67"/>
      <c r="J17" s="67">
        <f>J8*'per case assumptions'!J41</f>
        <v>657959134.54459882</v>
      </c>
      <c r="K17" s="116"/>
      <c r="L17" s="68">
        <f>L8*'per case assumptions'!L41</f>
        <v>748428515.54448104</v>
      </c>
      <c r="M17" s="5"/>
      <c r="N17" s="5"/>
      <c r="O17" s="5"/>
      <c r="P17" s="5"/>
      <c r="Q17" s="5"/>
    </row>
    <row r="18" spans="1:17">
      <c r="A18" s="1"/>
      <c r="B18" s="49"/>
      <c r="C18" s="49"/>
      <c r="D18" s="49"/>
      <c r="E18" s="52"/>
      <c r="F18" s="66"/>
      <c r="G18" s="67"/>
      <c r="H18" s="77"/>
      <c r="I18" s="67"/>
      <c r="J18" s="67"/>
      <c r="K18" s="116"/>
      <c r="L18" s="55"/>
      <c r="M18" s="5"/>
      <c r="N18" s="5"/>
      <c r="O18" s="8"/>
      <c r="P18" s="5"/>
      <c r="Q18" s="5"/>
    </row>
    <row r="19" spans="1:17">
      <c r="A19" s="1" t="s">
        <v>59</v>
      </c>
      <c r="B19" s="49"/>
      <c r="C19" s="49"/>
      <c r="D19" s="49"/>
      <c r="E19" s="51"/>
      <c r="F19" s="66">
        <f>F8*'per case assumptions'!F33*'per case assumptions'!F34*'per case assumptions'!F35</f>
        <v>44709190.301872782</v>
      </c>
      <c r="G19" s="67">
        <f>G8*'per case assumptions'!G33*'per case assumptions'!G34*'per case assumptions'!G35</f>
        <v>8043747.256437093</v>
      </c>
      <c r="H19" s="77">
        <f>H8*'per case assumptions'!H33*'per case assumptions'!H34*'per case assumptions'!H35</f>
        <v>4305437.2481784048</v>
      </c>
      <c r="I19" s="67">
        <f>I8*'per case assumptions'!I33*'per case assumptions'!I34*'per case assumptions'!I35</f>
        <v>2133386.6359726032</v>
      </c>
      <c r="J19" s="67"/>
      <c r="K19" s="116"/>
      <c r="L19" s="55"/>
      <c r="M19" s="5"/>
      <c r="N19" s="5"/>
      <c r="O19" s="8"/>
      <c r="P19" s="5"/>
      <c r="Q19" s="5"/>
    </row>
    <row r="20" spans="1:17">
      <c r="A20" s="1"/>
      <c r="B20" s="49"/>
      <c r="C20" s="49"/>
      <c r="D20" s="49"/>
      <c r="E20" s="51"/>
      <c r="F20" s="59"/>
      <c r="G20" s="57"/>
      <c r="H20" s="73"/>
      <c r="I20" s="57"/>
      <c r="J20" s="57"/>
      <c r="K20" s="118"/>
      <c r="L20" s="58"/>
    </row>
    <row r="21" spans="1:17">
      <c r="A21" s="167" t="s">
        <v>31</v>
      </c>
      <c r="B21" s="49"/>
      <c r="C21" s="49"/>
      <c r="D21" s="49"/>
      <c r="E21" s="51"/>
      <c r="F21" s="66">
        <f>SUM(F15:F19)</f>
        <v>44709190.301872782</v>
      </c>
      <c r="G21" s="67">
        <f t="shared" ref="G21:I21" si="1">SUM(G15:G19)</f>
        <v>28362500.42226515</v>
      </c>
      <c r="H21" s="77">
        <f t="shared" si="1"/>
        <v>125638112.29270048</v>
      </c>
      <c r="I21" s="67">
        <f t="shared" si="1"/>
        <v>3273655.9439746295</v>
      </c>
      <c r="J21" s="67">
        <f>J17</f>
        <v>657959134.54459882</v>
      </c>
      <c r="K21" s="145">
        <f>'per case assumptions'!K45*'Campylobacter mean CoI'!K8</f>
        <v>320416057.1791997</v>
      </c>
      <c r="L21" s="68">
        <f>L8*'per case assumptions'!L41</f>
        <v>748428515.54448104</v>
      </c>
    </row>
    <row r="22" spans="1:17">
      <c r="A22" s="1"/>
      <c r="B22" s="49"/>
      <c r="C22" s="49"/>
      <c r="D22" s="49"/>
      <c r="E22" s="51"/>
      <c r="F22" s="56"/>
      <c r="G22" s="54"/>
      <c r="H22" s="54"/>
      <c r="I22" s="54"/>
      <c r="J22" s="54"/>
      <c r="K22" s="116"/>
      <c r="L22" s="55"/>
    </row>
    <row r="23" spans="1:17" ht="15.75" thickBot="1">
      <c r="A23" s="168" t="s">
        <v>50</v>
      </c>
      <c r="B23" s="78"/>
      <c r="C23" s="78"/>
      <c r="D23" s="78"/>
      <c r="E23" s="79">
        <f>SUM(F21:L21)</f>
        <v>1928787166.2290926</v>
      </c>
      <c r="F23" s="80"/>
      <c r="G23" s="78"/>
      <c r="H23" s="78"/>
      <c r="I23" s="78"/>
      <c r="J23" s="78"/>
      <c r="K23" s="146"/>
      <c r="L23" s="81"/>
    </row>
    <row r="24" spans="1:17" ht="15.75" thickTop="1"/>
    <row r="25" spans="1:17" ht="75" customHeight="1">
      <c r="A25" s="237" t="s">
        <v>72</v>
      </c>
      <c r="B25" s="237"/>
      <c r="C25" s="237"/>
      <c r="D25" s="237"/>
      <c r="E25" s="237"/>
      <c r="F25" s="237"/>
      <c r="G25" s="237"/>
      <c r="H25" s="237"/>
      <c r="I25" s="237"/>
      <c r="J25" s="237"/>
      <c r="O25" s="5"/>
      <c r="P25" s="5"/>
    </row>
    <row r="26" spans="1:17">
      <c r="A26" t="s">
        <v>60</v>
      </c>
    </row>
    <row r="27" spans="1:17" ht="35.1" customHeight="1">
      <c r="A27" s="49" t="s">
        <v>54</v>
      </c>
      <c r="B27" s="49"/>
      <c r="C27" s="49"/>
      <c r="D27" s="49"/>
    </row>
    <row r="28" spans="1:17" ht="15" customHeight="1">
      <c r="A28" s="49"/>
      <c r="B28" s="49"/>
      <c r="C28" s="49"/>
      <c r="D28" s="49"/>
    </row>
    <row r="29" spans="1:17">
      <c r="A29" s="238" t="s">
        <v>40</v>
      </c>
      <c r="B29" s="238"/>
      <c r="C29" s="238"/>
      <c r="D29" s="238"/>
      <c r="E29" s="238"/>
      <c r="F29" s="238"/>
      <c r="G29" s="238"/>
      <c r="H29" s="238"/>
      <c r="I29" s="238"/>
      <c r="J29" s="238"/>
    </row>
    <row r="30" spans="1:17" ht="38.25" customHeight="1">
      <c r="A30" s="13"/>
      <c r="C30" s="234" t="s">
        <v>38</v>
      </c>
      <c r="D30" s="234"/>
      <c r="E30" s="234"/>
      <c r="F30" s="234"/>
      <c r="G30" s="234"/>
      <c r="H30" s="234"/>
      <c r="I30" s="234"/>
      <c r="J30" s="234"/>
      <c r="K30" s="234"/>
    </row>
    <row r="31" spans="1:17">
      <c r="C31" s="197"/>
    </row>
    <row r="32" spans="1:17" ht="37.5" customHeight="1">
      <c r="C32" s="234" t="s">
        <v>39</v>
      </c>
      <c r="D32" s="234"/>
      <c r="E32" s="234"/>
      <c r="F32" s="234"/>
      <c r="G32" s="234"/>
      <c r="H32" s="234"/>
      <c r="I32" s="234"/>
      <c r="J32" s="234"/>
      <c r="K32" s="234"/>
    </row>
  </sheetData>
  <mergeCells count="8">
    <mergeCell ref="C30:K30"/>
    <mergeCell ref="C32:K32"/>
    <mergeCell ref="K4:L4"/>
    <mergeCell ref="A25:J25"/>
    <mergeCell ref="A29:J29"/>
    <mergeCell ref="F5:G5"/>
    <mergeCell ref="I5:J5"/>
    <mergeCell ref="F4:J4"/>
  </mergeCells>
  <pageMargins left="0.7" right="0.7" top="0.75" bottom="0.75" header="0.3" footer="0.3"/>
  <pageSetup scale="59" fitToHeight="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7"/>
  <sheetViews>
    <sheetView zoomScale="70" zoomScaleNormal="70" workbookViewId="0"/>
  </sheetViews>
  <sheetFormatPr defaultRowHeight="15"/>
  <cols>
    <col min="1" max="1" width="3.85546875" customWidth="1"/>
    <col min="2" max="2" width="29.5703125" customWidth="1"/>
    <col min="3" max="3" width="3.7109375" customWidth="1"/>
    <col min="4" max="4" width="7.42578125" customWidth="1"/>
    <col min="5" max="5" width="17.140625" customWidth="1"/>
    <col min="6" max="6" width="13.140625" customWidth="1"/>
    <col min="7" max="7" width="18.28515625" customWidth="1"/>
    <col min="8" max="8" width="21.5703125" customWidth="1"/>
    <col min="9" max="9" width="17" customWidth="1"/>
    <col min="10" max="10" width="19.140625" customWidth="1"/>
    <col min="11" max="11" width="17.5703125" customWidth="1"/>
    <col min="12" max="12" width="20.7109375" customWidth="1"/>
    <col min="13" max="13" width="12.28515625" customWidth="1"/>
    <col min="14" max="14" width="13.140625" customWidth="1"/>
    <col min="15" max="15" width="21.5703125" customWidth="1"/>
    <col min="16" max="16" width="12.7109375" customWidth="1"/>
    <col min="17" max="22" width="17.7109375" customWidth="1"/>
  </cols>
  <sheetData>
    <row r="1" spans="1:22">
      <c r="A1" s="1" t="s">
        <v>58</v>
      </c>
      <c r="E1" s="1"/>
      <c r="M1" s="5"/>
      <c r="N1" s="5"/>
      <c r="O1" s="5"/>
      <c r="P1" s="5"/>
      <c r="Q1" s="5"/>
      <c r="R1" s="5"/>
      <c r="S1" s="5"/>
      <c r="T1" s="5"/>
      <c r="U1" s="5"/>
      <c r="V1" s="5"/>
    </row>
    <row r="2" spans="1:22" ht="29.1" customHeight="1">
      <c r="A2" s="166"/>
      <c r="E2" s="1" t="s">
        <v>34</v>
      </c>
      <c r="F2" s="1"/>
      <c r="G2" s="1"/>
      <c r="H2" s="1"/>
      <c r="I2" s="1"/>
      <c r="J2" s="1"/>
      <c r="K2" s="1"/>
      <c r="L2" s="1"/>
      <c r="M2" s="5"/>
      <c r="N2" s="5"/>
      <c r="O2" s="5"/>
      <c r="P2" s="5"/>
      <c r="Q2" s="5"/>
      <c r="R2" s="5"/>
      <c r="S2" s="5"/>
      <c r="T2" s="5"/>
      <c r="U2" s="5"/>
      <c r="V2" s="5"/>
    </row>
    <row r="3" spans="1:22">
      <c r="A3" s="1"/>
      <c r="E3" s="1"/>
      <c r="F3" s="1"/>
      <c r="G3" s="1"/>
      <c r="H3" s="1"/>
      <c r="I3" s="1"/>
      <c r="J3" s="1"/>
      <c r="K3" s="1"/>
      <c r="L3" s="1"/>
      <c r="M3" s="5"/>
      <c r="N3" s="3"/>
      <c r="O3" s="3"/>
      <c r="P3" s="4"/>
      <c r="Q3" s="4"/>
      <c r="R3" s="4"/>
      <c r="S3" s="4"/>
      <c r="T3" s="4"/>
      <c r="U3" s="4"/>
      <c r="V3" s="4"/>
    </row>
    <row r="4" spans="1:22" ht="68.099999999999994" customHeight="1">
      <c r="A4" s="166"/>
      <c r="E4" s="180" t="s">
        <v>27</v>
      </c>
      <c r="F4" s="241" t="s">
        <v>63</v>
      </c>
      <c r="G4" s="242"/>
      <c r="H4" s="242"/>
      <c r="I4" s="242"/>
      <c r="J4" s="242"/>
      <c r="K4" s="243" t="s">
        <v>24</v>
      </c>
      <c r="L4" s="244"/>
      <c r="M4" s="5"/>
      <c r="N4" s="5"/>
      <c r="O4" s="5"/>
      <c r="P4" s="5"/>
      <c r="Q4" s="5"/>
      <c r="R4" s="5"/>
      <c r="S4" s="5"/>
      <c r="T4" s="5"/>
      <c r="U4" s="5"/>
      <c r="V4" s="5"/>
    </row>
    <row r="5" spans="1:22">
      <c r="A5" s="167"/>
      <c r="B5" s="50"/>
      <c r="C5" s="50"/>
      <c r="D5" s="50"/>
      <c r="E5" s="170"/>
      <c r="F5" s="239" t="s">
        <v>26</v>
      </c>
      <c r="G5" s="236"/>
      <c r="H5" s="171" t="s">
        <v>21</v>
      </c>
      <c r="I5" s="239" t="s">
        <v>32</v>
      </c>
      <c r="J5" s="240"/>
      <c r="K5" s="181"/>
      <c r="L5" s="182"/>
      <c r="M5" s="5"/>
      <c r="N5" s="5"/>
      <c r="O5" s="5"/>
      <c r="P5" s="5"/>
      <c r="Q5" s="5"/>
      <c r="R5" s="5"/>
      <c r="S5" s="5"/>
      <c r="T5" s="5"/>
      <c r="U5" s="5"/>
      <c r="V5" s="5"/>
    </row>
    <row r="6" spans="1:22" ht="54.95" customHeight="1">
      <c r="A6" s="167" t="s">
        <v>48</v>
      </c>
      <c r="B6" s="50"/>
      <c r="C6" s="50"/>
      <c r="D6" s="50"/>
      <c r="E6" s="174" t="s">
        <v>47</v>
      </c>
      <c r="F6" s="175" t="s">
        <v>45</v>
      </c>
      <c r="G6" s="176" t="s">
        <v>46</v>
      </c>
      <c r="H6" s="177" t="s">
        <v>21</v>
      </c>
      <c r="I6" s="199" t="s">
        <v>33</v>
      </c>
      <c r="J6" s="176" t="s">
        <v>1</v>
      </c>
      <c r="K6" s="201" t="s">
        <v>64</v>
      </c>
      <c r="L6" s="202" t="s">
        <v>53</v>
      </c>
      <c r="M6" s="5"/>
      <c r="N6" s="5"/>
      <c r="O6" s="5"/>
      <c r="P6" s="5"/>
      <c r="Q6" s="5"/>
      <c r="R6" s="5"/>
      <c r="S6" s="5"/>
      <c r="T6" s="5"/>
      <c r="U6" s="5"/>
      <c r="V6" s="5"/>
    </row>
    <row r="7" spans="1:22">
      <c r="A7" s="1" t="s">
        <v>2</v>
      </c>
      <c r="B7" s="49"/>
      <c r="E7" s="45">
        <v>337031</v>
      </c>
      <c r="F7" s="230"/>
      <c r="G7" s="231"/>
      <c r="H7" s="230"/>
      <c r="I7" s="230"/>
      <c r="J7" s="231"/>
      <c r="K7" s="232"/>
      <c r="L7" s="233"/>
    </row>
    <row r="8" spans="1:22">
      <c r="A8" s="1"/>
      <c r="B8" s="49" t="s">
        <v>22</v>
      </c>
      <c r="E8" s="230"/>
      <c r="F8" s="43">
        <v>314531.326</v>
      </c>
      <c r="G8" s="7">
        <v>18199.674000000003</v>
      </c>
      <c r="H8" s="43">
        <v>4299.9999999999991</v>
      </c>
      <c r="I8" s="43">
        <v>4299.9999999999991</v>
      </c>
      <c r="J8" s="7">
        <v>0</v>
      </c>
      <c r="K8" s="141">
        <v>1485.3</v>
      </c>
      <c r="L8" s="44">
        <v>64.8</v>
      </c>
      <c r="M8" s="5"/>
      <c r="N8" s="5"/>
      <c r="O8" s="5"/>
      <c r="P8" s="2"/>
      <c r="Q8" s="2"/>
      <c r="R8" s="2"/>
      <c r="S8" s="2"/>
      <c r="T8" s="2"/>
      <c r="U8" s="2"/>
      <c r="V8" s="2"/>
    </row>
    <row r="9" spans="1:22" ht="23.25" customHeight="1">
      <c r="A9" s="1"/>
      <c r="B9" s="49"/>
      <c r="E9" s="32"/>
      <c r="F9" s="34"/>
      <c r="G9" s="35"/>
      <c r="H9" s="33"/>
      <c r="I9" s="34"/>
      <c r="J9" s="33"/>
      <c r="K9" s="142"/>
      <c r="L9" s="35"/>
      <c r="M9" s="2"/>
      <c r="N9" s="2"/>
      <c r="O9" s="2"/>
    </row>
    <row r="10" spans="1:22" ht="23.25" customHeight="1">
      <c r="A10" s="1" t="s">
        <v>49</v>
      </c>
      <c r="B10" s="49"/>
      <c r="E10" s="37"/>
      <c r="F10" s="46"/>
      <c r="G10" s="47"/>
      <c r="H10" s="24"/>
      <c r="I10" s="46"/>
      <c r="J10" s="24"/>
      <c r="K10" s="143"/>
      <c r="L10" s="22"/>
    </row>
    <row r="11" spans="1:22" ht="14.45" customHeight="1">
      <c r="A11" s="1"/>
      <c r="B11" s="49" t="s">
        <v>61</v>
      </c>
      <c r="C11" s="49"/>
      <c r="E11" s="23"/>
      <c r="F11" s="26"/>
      <c r="G11" s="40">
        <f>$G$8*'per case assumptions'!G18*'per case assumptions'!G19</f>
        <v>3464116.0783330696</v>
      </c>
      <c r="H11" s="25">
        <f>H$8*'per case assumptions'!H18*'per case assumptions'!H19</f>
        <v>409229.83391988766</v>
      </c>
      <c r="I11" s="27">
        <f>I$8*'per case assumptions'!I18*'per case assumptions'!I19</f>
        <v>584614.04845698236</v>
      </c>
      <c r="J11" s="14"/>
      <c r="K11" s="143"/>
      <c r="L11" s="22"/>
    </row>
    <row r="12" spans="1:22" ht="14.45" customHeight="1">
      <c r="A12" s="1"/>
      <c r="B12" s="49" t="s">
        <v>28</v>
      </c>
      <c r="C12" s="49"/>
      <c r="E12" s="26"/>
      <c r="F12" s="26"/>
      <c r="G12" s="40">
        <f>$G$8*'per case assumptions'!G21*'per case assumptions'!G22</f>
        <v>1042721.8787882364</v>
      </c>
      <c r="H12" s="25">
        <f>H$8*'per case assumptions'!H21*'per case assumptions'!H22</f>
        <v>739085.33946092904</v>
      </c>
      <c r="I12" s="27">
        <f>I$8*'per case assumptions'!I21*'per case assumptions'!I22</f>
        <v>0</v>
      </c>
      <c r="J12" s="6"/>
      <c r="K12" s="143"/>
      <c r="L12" s="22"/>
    </row>
    <row r="13" spans="1:22">
      <c r="A13" s="1"/>
      <c r="B13" s="49" t="s">
        <v>3</v>
      </c>
      <c r="C13" s="49"/>
      <c r="E13" s="26"/>
      <c r="F13" s="26"/>
      <c r="G13" s="40">
        <f>$G$8*'per case assumptions'!G24*'per case assumptions'!G25</f>
        <v>3597132.697241406</v>
      </c>
      <c r="H13" s="25">
        <f>H$8*'per case assumptions'!H24*'per case assumptions'!H25</f>
        <v>566591.48942770599</v>
      </c>
      <c r="I13" s="27">
        <f>I$8*'per case assumptions'!I24*'per case assumptions'!I25</f>
        <v>0</v>
      </c>
      <c r="J13" s="6"/>
      <c r="K13" s="143"/>
      <c r="L13" s="22"/>
      <c r="M13" s="5"/>
      <c r="V13" s="5"/>
    </row>
    <row r="14" spans="1:22">
      <c r="A14" s="1"/>
      <c r="B14" s="49" t="s">
        <v>4</v>
      </c>
      <c r="C14" s="49"/>
      <c r="E14" s="26"/>
      <c r="F14" s="26"/>
      <c r="G14" s="41">
        <f>$G$8*'per case assumptions'!G26</f>
        <v>0</v>
      </c>
      <c r="H14" s="36">
        <f>H$8*'per case assumptions'!H27*'per case assumptions'!H28</f>
        <v>59933504.384272262</v>
      </c>
      <c r="I14" s="28">
        <f>I$8*'per case assumptions'!I26</f>
        <v>0</v>
      </c>
      <c r="J14" s="6"/>
      <c r="K14" s="143"/>
      <c r="L14" s="22"/>
      <c r="M14" s="5"/>
      <c r="N14" s="5"/>
      <c r="O14" s="5"/>
    </row>
    <row r="15" spans="1:22">
      <c r="A15" s="1"/>
      <c r="B15" s="49" t="s">
        <v>29</v>
      </c>
      <c r="C15" s="49"/>
      <c r="E15" s="26"/>
      <c r="F15" s="20"/>
      <c r="G15" s="123">
        <f>SUM(G11:G14)</f>
        <v>8103970.6543627121</v>
      </c>
      <c r="H15" s="124">
        <f>SUM(H11:H14)</f>
        <v>61648411.047080785</v>
      </c>
      <c r="I15" s="125">
        <f>SUM(I11:I14)</f>
        <v>584614.04845698236</v>
      </c>
      <c r="J15" s="39"/>
      <c r="K15" s="143"/>
      <c r="L15" s="22"/>
      <c r="M15" s="5"/>
      <c r="N15" s="5"/>
      <c r="O15" s="5"/>
    </row>
    <row r="16" spans="1:22">
      <c r="A16" s="1"/>
      <c r="B16" s="49"/>
      <c r="C16" s="49"/>
      <c r="E16" s="26"/>
      <c r="F16" s="17"/>
      <c r="G16" s="42"/>
      <c r="H16" s="38"/>
      <c r="I16" s="29"/>
      <c r="J16" s="39"/>
      <c r="K16" s="143"/>
      <c r="L16" s="22"/>
      <c r="M16" s="5"/>
      <c r="N16" s="5"/>
      <c r="O16" s="5"/>
    </row>
    <row r="17" spans="1:17">
      <c r="A17" s="1" t="s">
        <v>5</v>
      </c>
      <c r="B17" s="49"/>
      <c r="E17" s="26"/>
      <c r="F17" s="17"/>
      <c r="G17" s="16"/>
      <c r="H17" s="18"/>
      <c r="I17" s="17"/>
      <c r="J17" s="39"/>
      <c r="K17" s="143"/>
      <c r="L17" s="42">
        <f>L8*'per case assumptions'!L41</f>
        <v>560996735.76960528</v>
      </c>
      <c r="M17" s="5"/>
      <c r="N17" s="5"/>
      <c r="O17" s="5"/>
    </row>
    <row r="18" spans="1:17">
      <c r="A18" s="1"/>
      <c r="B18" s="49"/>
      <c r="E18" s="26"/>
      <c r="F18" s="31"/>
      <c r="G18" s="30"/>
      <c r="H18" s="39"/>
      <c r="I18" s="31"/>
      <c r="J18" s="18"/>
      <c r="K18" s="143"/>
      <c r="L18" s="22"/>
      <c r="M18" s="5"/>
      <c r="N18" s="5"/>
      <c r="O18" s="5"/>
    </row>
    <row r="19" spans="1:17">
      <c r="A19" s="1" t="s">
        <v>59</v>
      </c>
      <c r="B19" s="49"/>
      <c r="E19" s="17"/>
      <c r="F19" s="31">
        <f>F8*'per case assumptions'!F33*'per case assumptions'!F34*'per case assumptions'!F35</f>
        <v>17779634.320111953</v>
      </c>
      <c r="G19" s="30">
        <f>G8*'per case assumptions'!G33*'per case assumptions'!G34*'per case assumptions'!G35</f>
        <v>3208183.6510965959</v>
      </c>
      <c r="H19" s="39">
        <f>H8*'per case assumptions'!H33*'per case assumptions'!H34*'per case assumptions'!H35</f>
        <v>2187567.0763520184</v>
      </c>
      <c r="I19" s="31">
        <f>I8*'per case assumptions'!I33*'per case assumptions'!I34*'per case assumptions'!I35</f>
        <v>1093783.5381760092</v>
      </c>
      <c r="J19" s="39"/>
      <c r="K19" s="143"/>
      <c r="L19" s="22"/>
      <c r="M19" s="5"/>
      <c r="N19" s="5"/>
      <c r="O19" s="5"/>
      <c r="P19" s="5"/>
      <c r="Q19" s="5"/>
    </row>
    <row r="20" spans="1:17">
      <c r="A20" s="1"/>
      <c r="B20" s="49"/>
      <c r="E20" s="17"/>
      <c r="F20" s="17"/>
      <c r="G20" s="16"/>
      <c r="H20" s="18"/>
      <c r="I20" s="17"/>
      <c r="J20" s="18"/>
      <c r="K20" s="143"/>
      <c r="L20" s="22"/>
      <c r="M20" s="5"/>
      <c r="N20" s="5"/>
      <c r="O20" s="8"/>
      <c r="P20" s="5"/>
      <c r="Q20" s="5"/>
    </row>
    <row r="21" spans="1:17">
      <c r="A21" s="167" t="s">
        <v>31</v>
      </c>
      <c r="B21" s="49"/>
      <c r="E21" s="21"/>
      <c r="F21" s="136">
        <f>F15+F19</f>
        <v>17779634.320111953</v>
      </c>
      <c r="G21" s="137">
        <f>G15+G19</f>
        <v>11312154.305459308</v>
      </c>
      <c r="H21" s="138">
        <f>H15+H19</f>
        <v>63835978.1234328</v>
      </c>
      <c r="I21" s="136">
        <f>I15+I19</f>
        <v>1678397.5866329917</v>
      </c>
      <c r="J21" s="138"/>
      <c r="K21" s="144">
        <f>'per case assumptions'!K45*low!K8</f>
        <v>248389337.0189276</v>
      </c>
      <c r="L21" s="139">
        <f>L17</f>
        <v>560996735.76960528</v>
      </c>
    </row>
    <row r="22" spans="1:17">
      <c r="A22" s="1"/>
      <c r="B22" s="49"/>
      <c r="E22" s="21"/>
      <c r="F22" s="18"/>
      <c r="G22" s="18"/>
      <c r="H22" s="18"/>
      <c r="I22" s="18"/>
      <c r="J22" s="18"/>
      <c r="K22" s="140"/>
      <c r="L22" s="16"/>
    </row>
    <row r="23" spans="1:17" ht="15.75" thickBot="1">
      <c r="A23" s="168" t="s">
        <v>50</v>
      </c>
      <c r="B23" s="78"/>
      <c r="C23" s="108"/>
      <c r="D23" s="108"/>
      <c r="E23" s="160">
        <f>SUM(F21:L21)</f>
        <v>903992237.12416995</v>
      </c>
      <c r="F23" s="108"/>
      <c r="G23" s="108"/>
      <c r="H23" s="108"/>
      <c r="I23" s="108"/>
      <c r="J23" s="108"/>
      <c r="K23" s="161"/>
      <c r="L23" s="112"/>
    </row>
    <row r="24" spans="1:17" ht="15.75" thickTop="1"/>
    <row r="25" spans="1:17" ht="75" customHeight="1">
      <c r="A25" s="237" t="s">
        <v>72</v>
      </c>
      <c r="B25" s="237"/>
      <c r="C25" s="237"/>
      <c r="D25" s="237"/>
      <c r="E25" s="237"/>
      <c r="F25" s="237"/>
      <c r="G25" s="237"/>
      <c r="H25" s="237"/>
      <c r="I25" s="237"/>
      <c r="J25" s="237"/>
      <c r="K25" s="49"/>
      <c r="L25" s="49"/>
      <c r="O25" s="5"/>
      <c r="P25" s="5"/>
    </row>
    <row r="26" spans="1:17">
      <c r="A26" s="49" t="s">
        <v>62</v>
      </c>
      <c r="B26" s="49"/>
      <c r="C26" s="49"/>
      <c r="D26" s="49"/>
      <c r="E26" s="49"/>
      <c r="F26" s="49"/>
      <c r="G26" s="49"/>
      <c r="H26" s="49"/>
      <c r="I26" s="49"/>
      <c r="J26" s="49"/>
    </row>
    <row r="27" spans="1:17">
      <c r="A27" s="49"/>
      <c r="B27" s="49"/>
      <c r="C27" s="49"/>
      <c r="D27" s="49"/>
      <c r="E27" s="49"/>
      <c r="F27" s="49"/>
      <c r="G27" s="49"/>
      <c r="H27" s="49"/>
      <c r="I27" s="49"/>
      <c r="J27" s="49"/>
    </row>
    <row r="28" spans="1:17" ht="15" customHeight="1">
      <c r="A28" s="49" t="s">
        <v>54</v>
      </c>
      <c r="B28" s="49"/>
      <c r="C28" s="49"/>
      <c r="D28" s="49"/>
      <c r="E28" s="49"/>
      <c r="F28" s="49"/>
      <c r="G28" s="49"/>
      <c r="H28" s="49"/>
      <c r="I28" s="49"/>
      <c r="J28" s="49"/>
      <c r="K28" s="49"/>
      <c r="L28" s="49"/>
    </row>
    <row r="29" spans="1:17" ht="15" customHeight="1">
      <c r="A29" s="49"/>
      <c r="B29" s="49"/>
      <c r="C29" s="49"/>
      <c r="D29" s="49"/>
      <c r="E29" s="49"/>
      <c r="F29" s="49"/>
      <c r="G29" s="49"/>
      <c r="H29" s="49"/>
      <c r="I29" s="49"/>
      <c r="J29" s="49"/>
      <c r="K29" s="49"/>
      <c r="L29" s="49"/>
    </row>
    <row r="30" spans="1:17" ht="15" customHeight="1">
      <c r="A30" s="238" t="s">
        <v>40</v>
      </c>
      <c r="B30" s="238"/>
      <c r="C30" s="238"/>
      <c r="D30" s="238"/>
      <c r="E30" s="238"/>
      <c r="F30" s="238"/>
      <c r="G30" s="238"/>
      <c r="H30" s="238"/>
      <c r="I30" s="238"/>
      <c r="J30" s="238"/>
    </row>
    <row r="31" spans="1:17" ht="38.25" customHeight="1">
      <c r="A31" s="5"/>
      <c r="B31" s="234" t="s">
        <v>38</v>
      </c>
      <c r="C31" s="234"/>
      <c r="D31" s="234"/>
      <c r="E31" s="234"/>
      <c r="F31" s="234"/>
      <c r="G31" s="234"/>
      <c r="H31" s="234"/>
      <c r="I31" s="234"/>
      <c r="J31" s="234"/>
    </row>
    <row r="32" spans="1:17" ht="42" customHeight="1">
      <c r="B32" s="234" t="s">
        <v>39</v>
      </c>
      <c r="C32" s="234"/>
      <c r="D32" s="234"/>
      <c r="E32" s="234"/>
      <c r="F32" s="234"/>
      <c r="G32" s="234"/>
      <c r="H32" s="234"/>
      <c r="I32" s="234"/>
      <c r="J32" s="234"/>
    </row>
    <row r="33" spans="8:8" ht="29.25">
      <c r="H33" s="9"/>
    </row>
    <row r="34" spans="8:8">
      <c r="H34" s="10"/>
    </row>
    <row r="35" spans="8:8">
      <c r="H35" s="11"/>
    </row>
    <row r="36" spans="8:8">
      <c r="H36" s="12"/>
    </row>
    <row r="37" spans="8:8">
      <c r="H37" s="13"/>
    </row>
  </sheetData>
  <mergeCells count="8">
    <mergeCell ref="B31:J31"/>
    <mergeCell ref="B32:J32"/>
    <mergeCell ref="A30:J30"/>
    <mergeCell ref="F4:J4"/>
    <mergeCell ref="K4:L4"/>
    <mergeCell ref="F5:G5"/>
    <mergeCell ref="I5:J5"/>
    <mergeCell ref="A25:J2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39"/>
  <sheetViews>
    <sheetView zoomScale="70" zoomScaleNormal="70" workbookViewId="0"/>
  </sheetViews>
  <sheetFormatPr defaultRowHeight="15"/>
  <cols>
    <col min="1" max="1" width="3.85546875" customWidth="1"/>
    <col min="2" max="2" width="4.5703125" customWidth="1"/>
    <col min="3" max="3" width="3.7109375" customWidth="1"/>
    <col min="4" max="4" width="29.7109375" customWidth="1"/>
    <col min="5" max="5" width="17.140625" customWidth="1"/>
    <col min="6" max="6" width="13.140625" customWidth="1"/>
    <col min="7" max="7" width="17.7109375" customWidth="1"/>
    <col min="8" max="8" width="19.5703125" customWidth="1"/>
    <col min="9" max="9" width="19.42578125" customWidth="1"/>
    <col min="10" max="10" width="17.7109375" customWidth="1"/>
    <col min="11" max="11" width="17.5703125" customWidth="1"/>
    <col min="12" max="12" width="16.5703125" customWidth="1"/>
    <col min="13" max="13" width="12.28515625" customWidth="1"/>
    <col min="14" max="14" width="13.140625" customWidth="1"/>
    <col min="15" max="15" width="21.5703125" customWidth="1"/>
    <col min="16" max="16" width="12.7109375" customWidth="1"/>
    <col min="17" max="22" width="17.7109375" customWidth="1"/>
  </cols>
  <sheetData>
    <row r="1" spans="1:22">
      <c r="A1" s="1" t="s">
        <v>58</v>
      </c>
      <c r="E1" s="1"/>
      <c r="M1" s="5"/>
      <c r="N1" s="5"/>
      <c r="O1" s="5"/>
      <c r="P1" s="5"/>
      <c r="Q1" s="5"/>
      <c r="R1" s="5"/>
      <c r="S1" s="5"/>
      <c r="T1" s="5"/>
      <c r="U1" s="5"/>
      <c r="V1" s="5"/>
    </row>
    <row r="2" spans="1:22">
      <c r="A2" s="1"/>
      <c r="E2" s="1"/>
      <c r="M2" s="5"/>
      <c r="N2" s="5"/>
      <c r="O2" s="5"/>
      <c r="P2" s="5"/>
      <c r="Q2" s="5"/>
      <c r="R2" s="5"/>
      <c r="S2" s="5"/>
      <c r="T2" s="5"/>
      <c r="U2" s="5"/>
      <c r="V2" s="5"/>
    </row>
    <row r="3" spans="1:22">
      <c r="A3" s="166"/>
      <c r="E3" s="1" t="s">
        <v>36</v>
      </c>
      <c r="F3" s="1"/>
      <c r="G3" s="1"/>
      <c r="H3" s="1"/>
      <c r="I3" s="1"/>
      <c r="J3" s="1"/>
      <c r="K3" s="1"/>
      <c r="L3" s="1"/>
      <c r="M3" s="5"/>
      <c r="N3" s="5"/>
      <c r="O3" s="5"/>
      <c r="P3" s="5"/>
      <c r="Q3" s="5"/>
      <c r="R3" s="5"/>
      <c r="S3" s="5"/>
      <c r="T3" s="5"/>
      <c r="U3" s="5"/>
      <c r="V3" s="5"/>
    </row>
    <row r="4" spans="1:22">
      <c r="A4" s="1"/>
      <c r="E4" s="1"/>
      <c r="F4" s="1"/>
      <c r="G4" s="1"/>
      <c r="H4" s="1"/>
      <c r="I4" s="1"/>
      <c r="J4" s="1"/>
      <c r="K4" s="1"/>
      <c r="L4" s="1"/>
      <c r="M4" s="5"/>
      <c r="N4" s="5"/>
      <c r="O4" s="5"/>
      <c r="P4" s="5"/>
      <c r="Q4" s="5"/>
      <c r="R4" s="5"/>
      <c r="S4" s="5"/>
      <c r="T4" s="5"/>
      <c r="U4" s="5"/>
      <c r="V4" s="5"/>
    </row>
    <row r="5" spans="1:22">
      <c r="A5" s="1"/>
      <c r="E5" s="1"/>
      <c r="F5" s="1"/>
      <c r="G5" s="1"/>
      <c r="H5" s="1"/>
      <c r="I5" s="1"/>
      <c r="J5" s="1"/>
      <c r="K5" s="1"/>
      <c r="L5" s="1"/>
      <c r="N5" s="3"/>
      <c r="O5" s="3"/>
      <c r="P5" s="4"/>
      <c r="Q5" s="4"/>
      <c r="R5" s="4"/>
      <c r="S5" s="4"/>
      <c r="T5" s="4"/>
      <c r="U5" s="4"/>
      <c r="V5" s="4"/>
    </row>
    <row r="6" spans="1:22">
      <c r="A6" s="166"/>
      <c r="E6" s="169" t="s">
        <v>27</v>
      </c>
      <c r="F6" s="245" t="s">
        <v>51</v>
      </c>
      <c r="G6" s="246"/>
      <c r="H6" s="246"/>
      <c r="I6" s="246"/>
      <c r="J6" s="246"/>
      <c r="K6" s="243" t="s">
        <v>24</v>
      </c>
      <c r="L6" s="244"/>
      <c r="M6" s="5"/>
      <c r="N6" s="5"/>
      <c r="O6" s="5"/>
      <c r="P6" s="5"/>
      <c r="Q6" s="5"/>
      <c r="R6" s="5"/>
      <c r="S6" s="5"/>
      <c r="T6" s="5"/>
      <c r="U6" s="5"/>
      <c r="V6" s="5"/>
    </row>
    <row r="7" spans="1:22">
      <c r="A7" s="167"/>
      <c r="B7" s="50"/>
      <c r="C7" s="50"/>
      <c r="D7" s="50"/>
      <c r="E7" s="170"/>
      <c r="F7" s="239" t="s">
        <v>26</v>
      </c>
      <c r="G7" s="236"/>
      <c r="H7" s="171" t="s">
        <v>21</v>
      </c>
      <c r="I7" s="239" t="s">
        <v>32</v>
      </c>
      <c r="J7" s="240"/>
      <c r="K7" s="181"/>
      <c r="L7" s="182"/>
      <c r="M7" s="5"/>
      <c r="N7" s="5"/>
      <c r="O7" s="5"/>
      <c r="P7" s="5"/>
      <c r="Q7" s="5"/>
      <c r="R7" s="5"/>
      <c r="S7" s="5"/>
      <c r="T7" s="5"/>
      <c r="U7" s="5"/>
      <c r="V7" s="5"/>
    </row>
    <row r="8" spans="1:22" ht="54.95" customHeight="1">
      <c r="A8" s="167" t="s">
        <v>48</v>
      </c>
      <c r="B8" s="50"/>
      <c r="C8" s="50"/>
      <c r="D8" s="50"/>
      <c r="E8" s="174" t="s">
        <v>47</v>
      </c>
      <c r="F8" s="175" t="s">
        <v>45</v>
      </c>
      <c r="G8" s="176" t="s">
        <v>46</v>
      </c>
      <c r="H8" s="177" t="s">
        <v>21</v>
      </c>
      <c r="I8" s="176" t="s">
        <v>33</v>
      </c>
      <c r="J8" s="176" t="s">
        <v>1</v>
      </c>
      <c r="K8" s="203" t="s">
        <v>64</v>
      </c>
      <c r="L8" s="204" t="s">
        <v>53</v>
      </c>
      <c r="M8" s="5"/>
      <c r="N8" s="5"/>
      <c r="O8" s="5"/>
      <c r="P8" s="5"/>
      <c r="Q8" s="5"/>
      <c r="R8" s="5"/>
      <c r="S8" s="5"/>
      <c r="T8" s="5"/>
      <c r="U8" s="5"/>
      <c r="V8" s="5"/>
    </row>
    <row r="9" spans="1:22">
      <c r="A9" s="1" t="s">
        <v>2</v>
      </c>
      <c r="B9" s="49"/>
      <c r="C9" s="49"/>
      <c r="D9" s="49"/>
      <c r="E9" s="82">
        <v>1611083</v>
      </c>
      <c r="F9" s="205"/>
      <c r="G9" s="65"/>
      <c r="H9" s="76"/>
      <c r="I9" s="205"/>
      <c r="J9" s="65"/>
      <c r="K9" s="206"/>
      <c r="L9" s="207"/>
      <c r="M9" s="5"/>
      <c r="N9" s="5"/>
      <c r="O9" s="5"/>
      <c r="P9" s="5"/>
      <c r="Q9" s="5"/>
      <c r="R9" s="5"/>
      <c r="S9" s="5"/>
      <c r="T9" s="5"/>
      <c r="U9" s="5"/>
      <c r="V9" s="5"/>
    </row>
    <row r="10" spans="1:22">
      <c r="A10" s="1"/>
      <c r="B10" s="49" t="s">
        <v>22</v>
      </c>
      <c r="C10" s="49"/>
      <c r="D10" s="49"/>
      <c r="E10" s="83"/>
      <c r="F10" s="84">
        <v>1508857.5179999999</v>
      </c>
      <c r="G10" s="85">
        <v>86998.482000000018</v>
      </c>
      <c r="H10" s="82">
        <v>15227</v>
      </c>
      <c r="I10" s="84">
        <v>14895</v>
      </c>
      <c r="J10" s="126">
        <v>332</v>
      </c>
      <c r="K10" s="129">
        <v>2602.4</v>
      </c>
      <c r="L10" s="85">
        <v>111.2</v>
      </c>
      <c r="M10" s="5"/>
      <c r="N10" s="5"/>
      <c r="O10" s="5"/>
    </row>
    <row r="11" spans="1:22">
      <c r="A11" s="1"/>
      <c r="B11" s="49"/>
      <c r="C11" s="49"/>
      <c r="D11" s="49"/>
      <c r="E11" s="86"/>
      <c r="F11" s="61"/>
      <c r="G11" s="63"/>
      <c r="H11" s="74"/>
      <c r="I11" s="61"/>
      <c r="J11" s="62"/>
      <c r="K11" s="130"/>
      <c r="L11" s="88"/>
      <c r="M11" s="2"/>
      <c r="N11" s="2"/>
      <c r="O11" s="2"/>
      <c r="P11" s="2"/>
      <c r="Q11" s="2"/>
      <c r="R11" s="2"/>
      <c r="S11" s="2"/>
      <c r="T11" s="2"/>
      <c r="U11" s="2"/>
      <c r="V11" s="2"/>
    </row>
    <row r="12" spans="1:22" ht="23.25" customHeight="1">
      <c r="A12" s="1" t="s">
        <v>49</v>
      </c>
      <c r="B12" s="49"/>
      <c r="C12" s="49"/>
      <c r="D12" s="49"/>
      <c r="E12" s="56"/>
      <c r="F12" s="87"/>
      <c r="G12" s="88"/>
      <c r="H12" s="89"/>
      <c r="I12" s="87"/>
      <c r="J12" s="127"/>
      <c r="K12" s="116"/>
      <c r="L12" s="55"/>
    </row>
    <row r="13" spans="1:22" ht="23.25" customHeight="1">
      <c r="A13" s="1"/>
      <c r="B13" s="49" t="s">
        <v>61</v>
      </c>
      <c r="C13" s="49"/>
      <c r="D13" s="49"/>
      <c r="E13" s="56"/>
      <c r="F13" s="90">
        <v>0</v>
      </c>
      <c r="G13" s="91">
        <f>$G$10*'per case assumptions'!G18*'per case assumptions'!G19</f>
        <v>16559243.879135977</v>
      </c>
      <c r="H13" s="92">
        <f>H$10*'per case assumptions'!H18*'per case assumptions'!H19</f>
        <v>1449149.4607204956</v>
      </c>
      <c r="I13" s="93">
        <f>I$10*'per case assumptions'!I18*'per case assumptions'!I19</f>
        <v>2025075.8725038965</v>
      </c>
      <c r="J13" s="64"/>
      <c r="K13" s="116"/>
      <c r="L13" s="55"/>
    </row>
    <row r="14" spans="1:22" ht="14.45" customHeight="1">
      <c r="A14" s="1"/>
      <c r="B14" s="49" t="s">
        <v>28</v>
      </c>
      <c r="C14" s="49"/>
      <c r="D14" s="49"/>
      <c r="E14" s="56"/>
      <c r="F14" s="90"/>
      <c r="G14" s="91">
        <f>$G$10*'per case assumptions'!G21*'per case assumptions'!G22</f>
        <v>4984442.0621360894</v>
      </c>
      <c r="H14" s="92">
        <f>H$10*'per case assumptions'!H21*'per case assumptions'!H22</f>
        <v>2617221.5032492015</v>
      </c>
      <c r="I14" s="93">
        <f>I$10*'per case assumptions'!I21*'per case assumptions'!I22</f>
        <v>0</v>
      </c>
      <c r="J14" s="64"/>
      <c r="K14" s="116"/>
      <c r="L14" s="55"/>
    </row>
    <row r="15" spans="1:22" ht="14.45" customHeight="1">
      <c r="A15" s="1"/>
      <c r="B15" s="49" t="s">
        <v>3</v>
      </c>
      <c r="C15" s="49"/>
      <c r="D15" s="49"/>
      <c r="E15" s="56"/>
      <c r="F15" s="90"/>
      <c r="G15" s="91">
        <f>$G$10*'per case assumptions'!G24*'per case assumptions'!G25</f>
        <v>17195092.846859124</v>
      </c>
      <c r="H15" s="92">
        <f>H$10*'per case assumptions'!H24*'per case assumptions'!H25</f>
        <v>2006392.6998873674</v>
      </c>
      <c r="I15" s="93">
        <f>I$10*'per case assumptions'!I24*'per case assumptions'!I25</f>
        <v>0</v>
      </c>
      <c r="J15" s="64"/>
      <c r="K15" s="116"/>
      <c r="L15" s="55"/>
    </row>
    <row r="16" spans="1:22">
      <c r="A16" s="1"/>
      <c r="B16" s="49" t="s">
        <v>4</v>
      </c>
      <c r="C16" s="49"/>
      <c r="D16" s="49"/>
      <c r="E16" s="53"/>
      <c r="F16" s="90"/>
      <c r="G16" s="94">
        <f>$G$10*'per case assumptions'!G26</f>
        <v>0</v>
      </c>
      <c r="H16" s="95">
        <f>H$10*'per case assumptions'!H27*'per case assumptions'!H28</f>
        <v>212234295.64170092</v>
      </c>
      <c r="I16" s="90">
        <f>I$10*'per case assumptions'!I26</f>
        <v>0</v>
      </c>
      <c r="J16" s="64"/>
      <c r="K16" s="116"/>
      <c r="L16" s="55"/>
      <c r="M16" s="5"/>
      <c r="V16" s="5"/>
    </row>
    <row r="17" spans="1:17">
      <c r="A17" s="1"/>
      <c r="B17" s="49" t="s">
        <v>29</v>
      </c>
      <c r="C17" s="49"/>
      <c r="D17" s="49"/>
      <c r="E17" s="56"/>
      <c r="F17" s="120">
        <v>0</v>
      </c>
      <c r="G17" s="121">
        <f>SUM(G13:G16)</f>
        <v>38738778.788131192</v>
      </c>
      <c r="H17" s="122">
        <f t="shared" ref="H17:I17" si="0">SUM(H13:H16)</f>
        <v>218307059.305558</v>
      </c>
      <c r="I17" s="120">
        <f t="shared" si="0"/>
        <v>2025075.8725038965</v>
      </c>
      <c r="J17" s="67"/>
      <c r="K17" s="116"/>
      <c r="L17" s="55"/>
      <c r="M17" s="5"/>
      <c r="N17" s="5"/>
      <c r="O17" s="5"/>
    </row>
    <row r="18" spans="1:17">
      <c r="A18" s="1"/>
      <c r="B18" s="49"/>
      <c r="C18" s="49"/>
      <c r="D18" s="49"/>
      <c r="E18" s="56"/>
      <c r="F18" s="96"/>
      <c r="G18" s="97"/>
      <c r="H18" s="98"/>
      <c r="I18" s="96"/>
      <c r="J18" s="67"/>
      <c r="K18" s="116"/>
      <c r="L18" s="55"/>
      <c r="M18" s="5"/>
      <c r="N18" s="5"/>
      <c r="O18" s="5"/>
    </row>
    <row r="19" spans="1:17">
      <c r="A19" s="1" t="s">
        <v>5</v>
      </c>
      <c r="B19" s="49"/>
      <c r="C19" s="49"/>
      <c r="D19" s="49"/>
      <c r="E19" s="56"/>
      <c r="F19" s="66"/>
      <c r="G19" s="68"/>
      <c r="H19" s="77"/>
      <c r="I19" s="66"/>
      <c r="J19" s="128">
        <f>J10*'per case assumptions'!J41</f>
        <v>2874242535.1158786</v>
      </c>
      <c r="K19" s="116"/>
      <c r="L19" s="106">
        <f>L10*'per case assumptions'!J41</f>
        <v>962698102.12314975</v>
      </c>
      <c r="M19" s="5"/>
      <c r="N19" s="5"/>
      <c r="O19" s="5"/>
    </row>
    <row r="20" spans="1:17">
      <c r="A20" s="1"/>
      <c r="B20" s="49"/>
      <c r="C20" s="49"/>
      <c r="D20" s="49"/>
      <c r="E20" s="56"/>
      <c r="F20" s="99"/>
      <c r="G20" s="100"/>
      <c r="H20" s="51"/>
      <c r="I20" s="99"/>
      <c r="J20" s="70"/>
      <c r="K20" s="116"/>
      <c r="L20" s="55"/>
      <c r="M20" s="5"/>
      <c r="N20" s="5"/>
      <c r="O20" s="5"/>
    </row>
    <row r="21" spans="1:17">
      <c r="A21" s="1" t="s">
        <v>59</v>
      </c>
      <c r="B21" s="49"/>
      <c r="C21" s="49"/>
      <c r="D21" s="49"/>
      <c r="E21" s="56"/>
      <c r="F21" s="66">
        <f>F10*'per case assumptions'!F33*'per case assumptions'!F34*'per case assumptions'!F35</f>
        <v>85291774.439000502</v>
      </c>
      <c r="G21" s="68">
        <f>G10*'per case assumptions'!G33*'per case assumptions'!G34*'per case assumptions'!G35</f>
        <v>15335830.060616553</v>
      </c>
      <c r="H21" s="77">
        <f>H10*'per case assumptions'!H33*'per case assumptions'!H34*'per case assumptions'!H35</f>
        <v>7746531.1329330681</v>
      </c>
      <c r="I21" s="66">
        <f>I10*'per case assumptions'!I33*'per case assumptions'!I34*'per case assumptions'!I35</f>
        <v>3788815.3025887585</v>
      </c>
      <c r="J21" s="70"/>
      <c r="K21" s="116"/>
      <c r="L21" s="55"/>
      <c r="M21" s="5"/>
      <c r="N21" s="5"/>
      <c r="O21" s="5"/>
    </row>
    <row r="22" spans="1:17">
      <c r="A22" s="1"/>
      <c r="B22" s="49"/>
      <c r="C22" s="49"/>
      <c r="D22" s="49"/>
      <c r="E22" s="56"/>
      <c r="F22" s="99"/>
      <c r="G22" s="100"/>
      <c r="H22" s="51"/>
      <c r="I22" s="99"/>
      <c r="J22" s="70"/>
      <c r="K22" s="116"/>
      <c r="L22" s="55"/>
      <c r="M22" s="5"/>
      <c r="N22" s="5"/>
      <c r="O22" s="5"/>
      <c r="P22" s="5"/>
      <c r="Q22" s="5"/>
    </row>
    <row r="23" spans="1:17">
      <c r="A23" s="167" t="s">
        <v>31</v>
      </c>
      <c r="B23" s="49"/>
      <c r="C23" s="49"/>
      <c r="D23" s="49"/>
      <c r="E23" s="52"/>
      <c r="F23" s="131">
        <f>SUM(F17,F21)</f>
        <v>85291774.439000502</v>
      </c>
      <c r="G23" s="132">
        <f t="shared" ref="G23:I23" si="1">SUM(G17,G21)</f>
        <v>54074608.848747745</v>
      </c>
      <c r="H23" s="133">
        <f t="shared" si="1"/>
        <v>226053590.43849108</v>
      </c>
      <c r="I23" s="131">
        <f t="shared" si="1"/>
        <v>5813891.1750926552</v>
      </c>
      <c r="J23" s="134">
        <f>J19</f>
        <v>2874242535.1158786</v>
      </c>
      <c r="K23" s="135">
        <f>'per case assumptions'!K45*high!K10</f>
        <v>435203939.04130965</v>
      </c>
      <c r="L23" s="132">
        <f>L19</f>
        <v>962698102.12314975</v>
      </c>
      <c r="M23" s="5"/>
      <c r="N23" s="5"/>
      <c r="O23" s="8"/>
      <c r="P23" s="5"/>
      <c r="Q23" s="5"/>
    </row>
    <row r="24" spans="1:17">
      <c r="A24" s="1"/>
      <c r="B24" s="49"/>
      <c r="C24" s="49"/>
      <c r="D24" s="49"/>
      <c r="E24" s="51"/>
      <c r="F24" s="70"/>
      <c r="G24" s="70"/>
      <c r="H24" s="70"/>
      <c r="I24" s="70"/>
      <c r="J24" s="70"/>
      <c r="K24" s="114"/>
      <c r="L24" s="100"/>
    </row>
    <row r="25" spans="1:17" ht="15.75" thickBot="1">
      <c r="A25" s="168" t="s">
        <v>50</v>
      </c>
      <c r="B25" s="78"/>
      <c r="C25" s="78"/>
      <c r="D25" s="78"/>
      <c r="E25" s="79">
        <f>SUM(F23:L23)</f>
        <v>4643378441.1816702</v>
      </c>
      <c r="F25" s="78"/>
      <c r="G25" s="78"/>
      <c r="H25" s="78"/>
      <c r="I25" s="78"/>
      <c r="J25" s="78"/>
      <c r="K25" s="146"/>
      <c r="L25" s="81"/>
    </row>
    <row r="26" spans="1:17" ht="15.75" thickTop="1"/>
    <row r="27" spans="1:17" ht="75" customHeight="1">
      <c r="A27" s="237" t="s">
        <v>72</v>
      </c>
      <c r="B27" s="237"/>
      <c r="C27" s="237"/>
      <c r="D27" s="237"/>
      <c r="E27" s="237"/>
      <c r="F27" s="237"/>
      <c r="G27" s="237"/>
      <c r="H27" s="237"/>
      <c r="I27" s="237"/>
      <c r="J27" s="237"/>
      <c r="K27" s="49"/>
      <c r="L27" s="49"/>
      <c r="O27" s="5"/>
      <c r="P27" s="5"/>
    </row>
    <row r="28" spans="1:17">
      <c r="A28" s="49" t="s">
        <v>65</v>
      </c>
      <c r="B28" s="49"/>
      <c r="C28" s="49"/>
      <c r="D28" s="49"/>
      <c r="E28" s="49"/>
      <c r="F28" s="49"/>
      <c r="G28" s="49"/>
      <c r="H28" s="49"/>
      <c r="I28" s="49"/>
      <c r="J28" s="49"/>
    </row>
    <row r="29" spans="1:17" ht="35.1" customHeight="1">
      <c r="A29" s="49" t="s">
        <v>54</v>
      </c>
      <c r="B29" s="49"/>
      <c r="C29" s="49"/>
      <c r="D29" s="49"/>
      <c r="E29" s="49"/>
      <c r="F29" s="49"/>
      <c r="G29" s="49"/>
      <c r="H29" s="49"/>
      <c r="I29" s="49"/>
      <c r="J29" s="49"/>
      <c r="K29" s="49"/>
      <c r="L29" s="49"/>
    </row>
    <row r="30" spans="1:17" ht="15" customHeight="1">
      <c r="A30" s="49"/>
      <c r="B30" s="49"/>
      <c r="C30" s="49"/>
      <c r="D30" s="49"/>
      <c r="E30" s="49"/>
      <c r="F30" s="49"/>
      <c r="G30" s="49"/>
      <c r="H30" s="49"/>
      <c r="I30" s="49"/>
      <c r="J30" s="49"/>
      <c r="K30" s="49"/>
      <c r="L30" s="49"/>
    </row>
    <row r="31" spans="1:17">
      <c r="A31" s="238" t="s">
        <v>40</v>
      </c>
      <c r="B31" s="238"/>
      <c r="C31" s="238"/>
      <c r="D31" s="238"/>
      <c r="E31" s="238"/>
      <c r="F31" s="238"/>
      <c r="G31" s="238"/>
      <c r="H31" s="238"/>
      <c r="I31" s="238"/>
      <c r="J31" s="238"/>
      <c r="K31" s="49"/>
      <c r="L31" s="49"/>
    </row>
    <row r="32" spans="1:17" ht="38.25" customHeight="1">
      <c r="A32" s="13"/>
      <c r="C32" s="234" t="s">
        <v>38</v>
      </c>
      <c r="D32" s="234"/>
      <c r="E32" s="234"/>
      <c r="F32" s="234"/>
      <c r="G32" s="234"/>
      <c r="H32" s="234"/>
      <c r="I32" s="234"/>
      <c r="J32" s="234"/>
      <c r="K32" s="234"/>
      <c r="L32" s="49"/>
    </row>
    <row r="33" spans="3:12">
      <c r="C33" s="197"/>
      <c r="E33" s="49"/>
      <c r="F33" s="49"/>
      <c r="G33" s="49"/>
      <c r="H33" s="49"/>
      <c r="I33" s="49"/>
      <c r="J33" s="49"/>
      <c r="K33" s="49"/>
      <c r="L33" s="49"/>
    </row>
    <row r="34" spans="3:12" ht="37.5" customHeight="1">
      <c r="C34" s="234" t="s">
        <v>39</v>
      </c>
      <c r="D34" s="234"/>
      <c r="E34" s="234"/>
      <c r="F34" s="234"/>
      <c r="G34" s="234"/>
      <c r="H34" s="234"/>
      <c r="I34" s="234"/>
      <c r="J34" s="234"/>
      <c r="K34" s="234"/>
      <c r="L34" s="49"/>
    </row>
    <row r="35" spans="3:12" ht="29.25">
      <c r="H35" s="9"/>
    </row>
    <row r="36" spans="3:12">
      <c r="H36" s="10"/>
    </row>
    <row r="37" spans="3:12">
      <c r="H37" s="11"/>
    </row>
    <row r="38" spans="3:12">
      <c r="H38" s="12"/>
    </row>
    <row r="39" spans="3:12">
      <c r="H39" s="13"/>
    </row>
  </sheetData>
  <mergeCells count="8">
    <mergeCell ref="C32:K32"/>
    <mergeCell ref="C34:K34"/>
    <mergeCell ref="A31:J31"/>
    <mergeCell ref="F6:J6"/>
    <mergeCell ref="K6:L6"/>
    <mergeCell ref="F7:G7"/>
    <mergeCell ref="I7:J7"/>
    <mergeCell ref="A27:J2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53"/>
  <sheetViews>
    <sheetView zoomScale="85" zoomScaleNormal="85" workbookViewId="0">
      <pane xSplit="4" ySplit="7" topLeftCell="F32" activePane="bottomRight" state="frozen"/>
      <selection pane="topRight" activeCell="E1" sqref="E1"/>
      <selection pane="bottomLeft" activeCell="A4" sqref="A4"/>
      <selection pane="bottomRight"/>
    </sheetView>
  </sheetViews>
  <sheetFormatPr defaultRowHeight="15"/>
  <cols>
    <col min="1" max="1" width="8.28515625" customWidth="1"/>
    <col min="2" max="2" width="4.5703125" customWidth="1"/>
    <col min="3" max="3" width="3.7109375" customWidth="1"/>
    <col min="4" max="4" width="23.7109375" customWidth="1"/>
    <col min="5" max="5" width="14.28515625" customWidth="1"/>
    <col min="6" max="6" width="14.42578125" customWidth="1"/>
    <col min="7" max="7" width="13.7109375" customWidth="1"/>
    <col min="8" max="8" width="16.7109375" customWidth="1"/>
    <col min="9" max="10" width="18" customWidth="1"/>
    <col min="11" max="11" width="19.140625" customWidth="1"/>
    <col min="12" max="12" width="16.85546875" customWidth="1"/>
    <col min="13" max="13" width="13.140625" customWidth="1"/>
    <col min="14" max="14" width="14.28515625" customWidth="1"/>
    <col min="15" max="15" width="12.7109375" customWidth="1"/>
    <col min="16" max="21" width="17.7109375" customWidth="1"/>
  </cols>
  <sheetData>
    <row r="1" spans="1:21">
      <c r="A1" s="1" t="s">
        <v>58</v>
      </c>
      <c r="E1" s="1"/>
    </row>
    <row r="2" spans="1:21">
      <c r="A2" s="1"/>
      <c r="E2" s="1"/>
    </row>
    <row r="3" spans="1:21">
      <c r="A3" s="166"/>
      <c r="E3" s="189" t="s">
        <v>41</v>
      </c>
      <c r="F3" s="1"/>
      <c r="G3" s="1"/>
      <c r="H3" s="1"/>
      <c r="I3" s="1"/>
      <c r="J3" s="1"/>
      <c r="K3" s="1"/>
      <c r="L3" s="1"/>
    </row>
    <row r="4" spans="1:21">
      <c r="A4" s="1"/>
      <c r="C4" s="70"/>
      <c r="D4" s="70"/>
      <c r="E4" s="1"/>
      <c r="F4" s="1"/>
      <c r="G4" s="1"/>
      <c r="H4" s="1"/>
      <c r="I4" s="1"/>
      <c r="J4" s="1"/>
      <c r="K4" s="1"/>
      <c r="L4" s="1"/>
      <c r="M4" s="49"/>
      <c r="N4" s="49"/>
      <c r="O4" s="49"/>
      <c r="P4" s="49"/>
      <c r="Q4" s="49"/>
      <c r="R4" s="49"/>
      <c r="S4" s="49"/>
    </row>
    <row r="5" spans="1:21" s="18" customFormat="1">
      <c r="A5" s="183"/>
      <c r="B5" s="70"/>
      <c r="C5" s="70"/>
      <c r="D5" s="70"/>
      <c r="E5" s="248" t="s">
        <v>51</v>
      </c>
      <c r="F5" s="249"/>
      <c r="G5" s="249"/>
      <c r="H5" s="249"/>
      <c r="I5" s="249"/>
      <c r="J5" s="250"/>
      <c r="K5" s="247" t="s">
        <v>0</v>
      </c>
      <c r="L5" s="244"/>
      <c r="M5" s="113"/>
      <c r="N5" s="113"/>
      <c r="O5" s="113"/>
      <c r="P5" s="3"/>
      <c r="Q5" s="3"/>
      <c r="R5" s="3"/>
      <c r="S5" s="3"/>
      <c r="T5" s="4"/>
      <c r="U5" s="4"/>
    </row>
    <row r="6" spans="1:21" s="18" customFormat="1">
      <c r="A6" s="183"/>
      <c r="B6" s="70"/>
      <c r="C6" s="70"/>
      <c r="D6" s="70"/>
      <c r="E6" s="170"/>
      <c r="F6" s="239" t="s">
        <v>26</v>
      </c>
      <c r="G6" s="236"/>
      <c r="H6" s="171" t="s">
        <v>21</v>
      </c>
      <c r="I6" s="239" t="s">
        <v>32</v>
      </c>
      <c r="J6" s="240"/>
      <c r="K6" s="190"/>
      <c r="L6" s="191"/>
      <c r="M6" s="113"/>
      <c r="N6" s="113"/>
      <c r="O6" s="113"/>
      <c r="P6" s="3"/>
      <c r="Q6" s="3"/>
      <c r="R6" s="3"/>
      <c r="S6" s="3"/>
      <c r="T6" s="4"/>
      <c r="U6" s="4"/>
    </row>
    <row r="7" spans="1:21" s="18" customFormat="1" ht="64.5" customHeight="1">
      <c r="A7" s="184" t="s">
        <v>48</v>
      </c>
      <c r="B7" s="49"/>
      <c r="C7" s="49"/>
      <c r="D7" s="49"/>
      <c r="E7" s="194" t="s">
        <v>68</v>
      </c>
      <c r="F7" s="175" t="s">
        <v>45</v>
      </c>
      <c r="G7" s="176" t="s">
        <v>46</v>
      </c>
      <c r="H7" s="177" t="s">
        <v>21</v>
      </c>
      <c r="I7" s="176" t="s">
        <v>33</v>
      </c>
      <c r="J7" s="176" t="s">
        <v>1</v>
      </c>
      <c r="K7" s="192" t="s">
        <v>69</v>
      </c>
      <c r="L7" s="193" t="s">
        <v>70</v>
      </c>
      <c r="M7" s="70"/>
      <c r="N7" s="70"/>
      <c r="O7" s="70"/>
      <c r="P7" s="70"/>
      <c r="Q7" s="70"/>
      <c r="R7" s="70"/>
      <c r="S7" s="70"/>
    </row>
    <row r="8" spans="1:21" s="18" customFormat="1">
      <c r="A8" s="1"/>
      <c r="B8" s="49"/>
      <c r="C8" s="49"/>
      <c r="D8" s="49"/>
      <c r="E8" s="49"/>
      <c r="F8" s="107"/>
      <c r="G8" s="49"/>
      <c r="H8" s="107"/>
      <c r="I8" s="49"/>
      <c r="J8" s="103"/>
      <c r="K8" s="147"/>
      <c r="L8" s="104"/>
      <c r="M8" s="70"/>
      <c r="N8" s="70"/>
      <c r="O8" s="70"/>
      <c r="P8" s="70"/>
      <c r="Q8" s="70"/>
      <c r="R8" s="70"/>
      <c r="S8" s="70"/>
    </row>
    <row r="9" spans="1:21" s="18" customFormat="1">
      <c r="A9" s="184" t="s">
        <v>2</v>
      </c>
      <c r="B9" s="49"/>
      <c r="C9" s="49"/>
      <c r="D9" s="49"/>
      <c r="E9" s="49"/>
      <c r="F9" s="99"/>
      <c r="G9" s="49"/>
      <c r="H9" s="99"/>
      <c r="I9" s="49"/>
      <c r="J9" s="70"/>
      <c r="K9" s="148"/>
      <c r="L9" s="100"/>
      <c r="M9" s="70"/>
      <c r="N9" s="70"/>
      <c r="O9" s="70"/>
      <c r="P9" s="70"/>
      <c r="Q9" s="70"/>
      <c r="R9" s="70"/>
      <c r="S9" s="70"/>
    </row>
    <row r="10" spans="1:21" s="18" customFormat="1">
      <c r="A10" s="1"/>
      <c r="B10" s="49"/>
      <c r="C10" s="15" t="s">
        <v>6</v>
      </c>
      <c r="D10" s="49"/>
      <c r="E10" s="224">
        <v>337031</v>
      </c>
      <c r="F10" s="225">
        <v>314531.326</v>
      </c>
      <c r="G10" s="226">
        <v>18199.674000000003</v>
      </c>
      <c r="H10" s="225">
        <v>4299.9999999999991</v>
      </c>
      <c r="I10" s="226">
        <v>4299.9999999999991</v>
      </c>
      <c r="J10" s="227">
        <v>0</v>
      </c>
      <c r="K10" s="228">
        <v>1485.3</v>
      </c>
      <c r="L10" s="229">
        <v>64.8</v>
      </c>
      <c r="M10" s="70"/>
      <c r="N10" s="19"/>
      <c r="O10" s="19"/>
      <c r="P10" s="70"/>
      <c r="Q10" s="70"/>
      <c r="R10" s="70"/>
      <c r="S10" s="70"/>
    </row>
    <row r="11" spans="1:21" s="18" customFormat="1">
      <c r="A11" s="1"/>
      <c r="B11" s="49"/>
      <c r="C11" s="15" t="s">
        <v>7</v>
      </c>
      <c r="D11" s="49"/>
      <c r="E11" s="224">
        <v>845024</v>
      </c>
      <c r="F11" s="225">
        <v>790929.70399999991</v>
      </c>
      <c r="G11" s="226">
        <v>45631.296000000002</v>
      </c>
      <c r="H11" s="225">
        <v>8463.0000000000018</v>
      </c>
      <c r="I11" s="226">
        <v>8387.0000000000018</v>
      </c>
      <c r="J11" s="227">
        <v>76</v>
      </c>
      <c r="K11" s="228">
        <v>1915.55</v>
      </c>
      <c r="L11" s="229">
        <v>86.449999999999989</v>
      </c>
      <c r="M11" s="70"/>
      <c r="N11" s="19"/>
      <c r="O11" s="19"/>
      <c r="P11" s="70"/>
      <c r="Q11" s="70"/>
      <c r="R11" s="70"/>
      <c r="S11" s="70"/>
    </row>
    <row r="12" spans="1:21" s="18" customFormat="1">
      <c r="A12" s="1"/>
      <c r="B12" s="49"/>
      <c r="C12" s="15" t="s">
        <v>8</v>
      </c>
      <c r="D12" s="49"/>
      <c r="E12" s="224">
        <v>1611083</v>
      </c>
      <c r="F12" s="225">
        <v>1508857.5179999999</v>
      </c>
      <c r="G12" s="226">
        <v>86998.482000000018</v>
      </c>
      <c r="H12" s="225">
        <v>15227</v>
      </c>
      <c r="I12" s="226">
        <v>14895</v>
      </c>
      <c r="J12" s="227">
        <v>332</v>
      </c>
      <c r="K12" s="228">
        <v>2602.4</v>
      </c>
      <c r="L12" s="229">
        <v>111.2</v>
      </c>
      <c r="M12" s="70"/>
      <c r="N12" s="19"/>
      <c r="O12" s="19"/>
      <c r="P12" s="70"/>
      <c r="Q12" s="70"/>
      <c r="R12" s="70"/>
      <c r="S12" s="70"/>
    </row>
    <row r="13" spans="1:21" s="18" customFormat="1">
      <c r="A13" s="185"/>
      <c r="B13" s="70"/>
      <c r="C13" s="70"/>
      <c r="D13" s="70"/>
      <c r="E13" s="70"/>
      <c r="F13" s="99"/>
      <c r="G13" s="70"/>
      <c r="H13" s="99"/>
      <c r="I13" s="70"/>
      <c r="J13" s="70"/>
      <c r="K13" s="148"/>
      <c r="L13" s="100"/>
      <c r="M13" s="70"/>
      <c r="N13" s="70"/>
      <c r="O13" s="70"/>
      <c r="P13" s="70"/>
      <c r="Q13" s="70"/>
      <c r="R13" s="70"/>
      <c r="S13" s="70"/>
    </row>
    <row r="14" spans="1:21">
      <c r="A14" s="186" t="s">
        <v>44</v>
      </c>
      <c r="B14" s="103"/>
      <c r="C14" s="155"/>
      <c r="D14" s="155"/>
      <c r="E14" s="105"/>
      <c r="F14" s="107"/>
      <c r="G14" s="103"/>
      <c r="H14" s="107"/>
      <c r="I14" s="103"/>
      <c r="J14" s="103"/>
      <c r="K14" s="147"/>
      <c r="L14" s="104"/>
      <c r="M14" s="49"/>
      <c r="N14" s="49"/>
      <c r="O14" s="49"/>
      <c r="P14" s="49"/>
      <c r="Q14" s="49"/>
      <c r="R14" s="49"/>
      <c r="S14" s="49"/>
    </row>
    <row r="15" spans="1:21">
      <c r="A15" s="184"/>
      <c r="B15" s="49"/>
      <c r="C15" s="50"/>
      <c r="D15" s="50"/>
      <c r="E15" s="51"/>
      <c r="F15" s="99"/>
      <c r="G15" s="70"/>
      <c r="H15" s="99"/>
      <c r="I15" s="70"/>
      <c r="J15" s="70"/>
      <c r="K15" s="148"/>
      <c r="L15" s="100"/>
      <c r="M15" s="49"/>
      <c r="N15" s="49"/>
      <c r="O15" s="49"/>
      <c r="P15" s="49"/>
      <c r="Q15" s="49"/>
      <c r="R15" s="49"/>
      <c r="S15" s="49"/>
    </row>
    <row r="16" spans="1:21">
      <c r="A16" s="184" t="s">
        <v>49</v>
      </c>
      <c r="B16" s="49"/>
      <c r="C16" s="50"/>
      <c r="D16" s="50"/>
      <c r="E16" s="51"/>
      <c r="F16" s="99"/>
      <c r="G16" s="70"/>
      <c r="H16" s="99"/>
      <c r="I16" s="70"/>
      <c r="J16" s="70"/>
      <c r="K16" s="148"/>
      <c r="L16" s="100"/>
      <c r="M16" s="49"/>
      <c r="N16" s="49"/>
      <c r="O16" s="49"/>
      <c r="P16" s="49"/>
      <c r="Q16" s="49"/>
      <c r="R16" s="49"/>
      <c r="S16" s="49"/>
    </row>
    <row r="17" spans="1:19">
      <c r="A17" s="1"/>
      <c r="B17" s="49" t="s">
        <v>66</v>
      </c>
      <c r="C17" s="15"/>
      <c r="D17" s="15"/>
      <c r="E17" s="51"/>
      <c r="F17" s="99"/>
      <c r="G17" s="70"/>
      <c r="H17" s="99"/>
      <c r="I17" s="70"/>
      <c r="J17" s="70"/>
      <c r="K17" s="148"/>
      <c r="L17" s="100"/>
      <c r="M17" s="49"/>
      <c r="N17" s="49"/>
      <c r="O17" s="49"/>
      <c r="P17" s="49"/>
      <c r="Q17" s="49"/>
      <c r="R17" s="49"/>
      <c r="S17" s="49"/>
    </row>
    <row r="18" spans="1:19">
      <c r="A18" s="1"/>
      <c r="B18" s="15"/>
      <c r="C18" s="15" t="s">
        <v>9</v>
      </c>
      <c r="D18" s="15"/>
      <c r="E18" s="156"/>
      <c r="F18" s="48">
        <v>0</v>
      </c>
      <c r="G18" s="19">
        <v>1.4</v>
      </c>
      <c r="H18" s="48">
        <v>0.7</v>
      </c>
      <c r="I18" s="19">
        <v>1</v>
      </c>
      <c r="J18" s="19">
        <v>1</v>
      </c>
      <c r="K18" s="149"/>
      <c r="L18" s="150"/>
      <c r="M18" s="15"/>
      <c r="N18" s="15"/>
      <c r="O18" s="15"/>
      <c r="P18" s="49"/>
      <c r="Q18" s="49"/>
      <c r="R18" s="49"/>
      <c r="S18" s="49"/>
    </row>
    <row r="19" spans="1:19">
      <c r="A19" s="1"/>
      <c r="B19" s="15"/>
      <c r="C19" s="15" t="s">
        <v>10</v>
      </c>
      <c r="D19" s="15"/>
      <c r="E19" s="156"/>
      <c r="F19" s="217">
        <v>135.95675545511222</v>
      </c>
      <c r="G19" s="218">
        <v>135.95675545511222</v>
      </c>
      <c r="H19" s="217">
        <v>135.95675545511222</v>
      </c>
      <c r="I19" s="218">
        <v>135.95675545511222</v>
      </c>
      <c r="J19" s="218">
        <v>0</v>
      </c>
      <c r="K19" s="151"/>
      <c r="L19" s="150"/>
      <c r="M19" s="15"/>
      <c r="N19" s="15"/>
      <c r="O19" s="15"/>
      <c r="P19" s="115"/>
      <c r="Q19" s="115"/>
      <c r="R19" s="115"/>
      <c r="S19" s="49"/>
    </row>
    <row r="20" spans="1:19">
      <c r="A20" s="1"/>
      <c r="B20" s="49" t="s">
        <v>28</v>
      </c>
      <c r="C20" s="15"/>
      <c r="D20" s="15"/>
      <c r="E20" s="51"/>
      <c r="F20" s="48"/>
      <c r="G20" s="19"/>
      <c r="H20" s="48"/>
      <c r="I20" s="19"/>
      <c r="J20" s="19"/>
      <c r="K20" s="149"/>
      <c r="L20" s="150"/>
      <c r="M20" s="15"/>
      <c r="N20" s="15"/>
      <c r="O20" s="15"/>
      <c r="P20" s="49"/>
      <c r="Q20" s="49"/>
      <c r="R20" s="49"/>
      <c r="S20" s="49"/>
    </row>
    <row r="21" spans="1:19">
      <c r="A21" s="1"/>
      <c r="B21" s="15"/>
      <c r="C21" s="15" t="s">
        <v>9</v>
      </c>
      <c r="D21" s="15"/>
      <c r="E21" s="156"/>
      <c r="F21" s="48">
        <v>0</v>
      </c>
      <c r="G21" s="19">
        <v>0.1</v>
      </c>
      <c r="H21" s="48">
        <v>0.3</v>
      </c>
      <c r="I21" s="19">
        <v>0</v>
      </c>
      <c r="J21" s="19"/>
      <c r="K21" s="149"/>
      <c r="L21" s="150"/>
      <c r="M21" s="15"/>
      <c r="N21" s="15"/>
      <c r="O21" s="15"/>
      <c r="P21" s="49"/>
      <c r="Q21" s="49"/>
      <c r="R21" s="49"/>
      <c r="S21" s="49"/>
    </row>
    <row r="22" spans="1:19">
      <c r="A22" s="1"/>
      <c r="B22" s="15"/>
      <c r="C22" s="15" t="s">
        <v>11</v>
      </c>
      <c r="D22" s="15"/>
      <c r="E22" s="156"/>
      <c r="F22" s="217">
        <v>572.93437167513889</v>
      </c>
      <c r="G22" s="218">
        <v>572.93437167513889</v>
      </c>
      <c r="H22" s="217">
        <v>572.93437167513889</v>
      </c>
      <c r="I22" s="218">
        <v>572.93437167513889</v>
      </c>
      <c r="J22" s="218"/>
      <c r="K22" s="151"/>
      <c r="L22" s="150"/>
      <c r="M22" s="15"/>
      <c r="N22" s="15"/>
      <c r="O22" s="15"/>
      <c r="P22" s="49"/>
      <c r="Q22" s="49"/>
      <c r="R22" s="49"/>
      <c r="S22" s="49"/>
    </row>
    <row r="23" spans="1:19">
      <c r="A23" s="1"/>
      <c r="B23" s="49" t="s">
        <v>3</v>
      </c>
      <c r="C23" s="15"/>
      <c r="D23" s="15"/>
      <c r="E23" s="51"/>
      <c r="F23" s="48"/>
      <c r="G23" s="19"/>
      <c r="H23" s="48"/>
      <c r="I23" s="19"/>
      <c r="J23" s="19"/>
      <c r="K23" s="149"/>
      <c r="L23" s="150"/>
      <c r="M23" s="15"/>
      <c r="N23" s="15"/>
      <c r="O23" s="15"/>
      <c r="P23" s="49"/>
      <c r="Q23" s="49"/>
      <c r="R23" s="49"/>
      <c r="S23" s="49"/>
    </row>
    <row r="24" spans="1:19">
      <c r="A24" s="1"/>
      <c r="B24" s="15"/>
      <c r="C24" s="15" t="s">
        <v>9</v>
      </c>
      <c r="D24" s="15"/>
      <c r="E24" s="156"/>
      <c r="F24" s="48">
        <v>0</v>
      </c>
      <c r="G24" s="19">
        <v>0.3</v>
      </c>
      <c r="H24" s="48">
        <v>0.2</v>
      </c>
      <c r="I24" s="19">
        <v>0</v>
      </c>
      <c r="J24" s="19"/>
      <c r="K24" s="149"/>
      <c r="L24" s="150"/>
      <c r="M24" s="15"/>
      <c r="N24" s="15"/>
      <c r="O24" s="15"/>
      <c r="P24" s="49"/>
      <c r="Q24" s="49"/>
      <c r="R24" s="49"/>
      <c r="S24" s="49"/>
    </row>
    <row r="25" spans="1:19">
      <c r="A25" s="1"/>
      <c r="B25" s="15"/>
      <c r="C25" s="15" t="s">
        <v>11</v>
      </c>
      <c r="D25" s="15"/>
      <c r="E25" s="156"/>
      <c r="F25" s="217">
        <v>658.82731328803027</v>
      </c>
      <c r="G25" s="218">
        <v>658.82731328803027</v>
      </c>
      <c r="H25" s="217">
        <v>658.82731328803027</v>
      </c>
      <c r="I25" s="218">
        <v>658.82731328803027</v>
      </c>
      <c r="J25" s="218">
        <v>0</v>
      </c>
      <c r="K25" s="149"/>
      <c r="L25" s="150"/>
      <c r="M25" s="15"/>
      <c r="N25" s="15"/>
      <c r="O25" s="15"/>
      <c r="P25" s="49"/>
      <c r="Q25" s="49"/>
      <c r="R25" s="49"/>
      <c r="S25" s="49"/>
    </row>
    <row r="26" spans="1:19">
      <c r="A26" s="1"/>
      <c r="B26" s="15" t="s">
        <v>4</v>
      </c>
      <c r="C26" s="15"/>
      <c r="D26" s="15"/>
      <c r="E26" s="51"/>
      <c r="F26" s="48"/>
      <c r="G26" s="19"/>
      <c r="H26" s="48"/>
      <c r="I26" s="19"/>
      <c r="J26" s="19"/>
      <c r="K26" s="149"/>
      <c r="L26" s="150"/>
      <c r="M26" s="15"/>
      <c r="N26" s="15"/>
      <c r="O26" s="15"/>
      <c r="P26" s="49"/>
      <c r="Q26" s="49"/>
      <c r="R26" s="49"/>
      <c r="S26" s="49"/>
    </row>
    <row r="27" spans="1:19">
      <c r="A27" s="1"/>
      <c r="B27" s="15"/>
      <c r="C27" s="15" t="s">
        <v>12</v>
      </c>
      <c r="D27" s="15"/>
      <c r="E27" s="156"/>
      <c r="F27" s="48">
        <v>0</v>
      </c>
      <c r="G27" s="19">
        <v>0</v>
      </c>
      <c r="H27" s="48">
        <v>1</v>
      </c>
      <c r="I27" s="19">
        <v>0</v>
      </c>
      <c r="J27" s="19"/>
      <c r="K27" s="149"/>
      <c r="L27" s="150"/>
      <c r="M27" s="15"/>
      <c r="N27" s="15"/>
      <c r="O27" s="15"/>
      <c r="P27" s="49"/>
      <c r="Q27" s="49"/>
      <c r="R27" s="49"/>
      <c r="S27" s="49"/>
    </row>
    <row r="28" spans="1:19">
      <c r="A28" s="1"/>
      <c r="B28" s="15"/>
      <c r="C28" s="15" t="s">
        <v>13</v>
      </c>
      <c r="D28" s="15"/>
      <c r="E28" s="156"/>
      <c r="F28" s="217">
        <v>13938.024275412157</v>
      </c>
      <c r="G28" s="218">
        <v>13938.024275412157</v>
      </c>
      <c r="H28" s="217">
        <v>13938.024275412157</v>
      </c>
      <c r="I28" s="218">
        <v>13938.024275412157</v>
      </c>
      <c r="J28" s="218">
        <v>0</v>
      </c>
      <c r="K28" s="149"/>
      <c r="L28" s="150"/>
      <c r="M28" s="15"/>
      <c r="N28" s="15"/>
      <c r="O28" s="15"/>
      <c r="P28" s="49"/>
      <c r="Q28" s="49"/>
      <c r="R28" s="49"/>
      <c r="S28" s="49"/>
    </row>
    <row r="29" spans="1:19">
      <c r="A29" s="1"/>
      <c r="B29" s="49"/>
      <c r="C29" s="50"/>
      <c r="D29" s="50"/>
      <c r="E29" s="157"/>
      <c r="F29" s="48"/>
      <c r="G29" s="19"/>
      <c r="H29" s="48"/>
      <c r="I29" s="19"/>
      <c r="J29" s="19"/>
      <c r="K29" s="149"/>
      <c r="L29" s="150"/>
      <c r="M29" s="15"/>
      <c r="N29" s="15"/>
      <c r="O29" s="15"/>
      <c r="P29" s="49"/>
      <c r="Q29" s="49"/>
      <c r="R29" s="49"/>
      <c r="S29" s="49"/>
    </row>
    <row r="30" spans="1:19">
      <c r="A30" s="187"/>
      <c r="B30" s="188" t="s">
        <v>30</v>
      </c>
      <c r="C30" s="57"/>
      <c r="D30" s="57"/>
      <c r="E30" s="73"/>
      <c r="F30" s="219">
        <f>(F27*F28)+(F24*F25)+(F21*F22)+F18*F19</f>
        <v>0</v>
      </c>
      <c r="G30" s="220">
        <f>(G27*G28)+(G24*G25)+(G21*G22)+G18*G19</f>
        <v>445.28108879108004</v>
      </c>
      <c r="H30" s="219">
        <f>(H27*H28)+(H24*H25)+(H21*H22)+H18*H19</f>
        <v>14336.839778390884</v>
      </c>
      <c r="I30" s="220">
        <f>(I27*I28)+(I24*I25)+(I21*I22)+I18*I19</f>
        <v>135.95675545511222</v>
      </c>
      <c r="J30" s="117"/>
      <c r="K30" s="152"/>
      <c r="L30" s="153"/>
      <c r="M30" s="15"/>
      <c r="N30" s="15"/>
      <c r="O30" s="15"/>
      <c r="P30" s="49"/>
      <c r="Q30" s="49"/>
      <c r="R30" s="49"/>
      <c r="S30" s="49"/>
    </row>
    <row r="31" spans="1:19">
      <c r="A31" s="1"/>
      <c r="B31" s="49"/>
      <c r="C31" s="50"/>
      <c r="D31" s="54"/>
      <c r="E31" s="52"/>
      <c r="F31" s="48"/>
      <c r="G31" s="19"/>
      <c r="H31" s="48"/>
      <c r="I31" s="19"/>
      <c r="J31" s="19"/>
      <c r="K31" s="149"/>
      <c r="L31" s="150"/>
      <c r="M31" s="15"/>
      <c r="N31" s="15"/>
      <c r="O31" s="15"/>
      <c r="P31" s="49"/>
      <c r="Q31" s="49"/>
      <c r="R31" s="49"/>
      <c r="S31" s="49"/>
    </row>
    <row r="32" spans="1:19">
      <c r="A32" s="184" t="s">
        <v>59</v>
      </c>
      <c r="B32" s="49"/>
      <c r="C32" s="50"/>
      <c r="D32" s="54"/>
      <c r="E32" s="52"/>
      <c r="F32" s="48"/>
      <c r="G32" s="19"/>
      <c r="H32" s="48"/>
      <c r="I32" s="19"/>
      <c r="J32" s="19"/>
      <c r="K32" s="149"/>
      <c r="L32" s="150"/>
      <c r="M32" s="15"/>
      <c r="N32" s="15"/>
      <c r="O32" s="15"/>
      <c r="P32" s="49"/>
      <c r="Q32" s="49"/>
      <c r="R32" s="49"/>
      <c r="S32" s="49"/>
    </row>
    <row r="33" spans="1:19">
      <c r="A33" s="1"/>
      <c r="B33" s="49"/>
      <c r="C33" s="15" t="s">
        <v>14</v>
      </c>
      <c r="D33" s="54"/>
      <c r="E33" s="52"/>
      <c r="F33" s="48">
        <v>0.44459599999999999</v>
      </c>
      <c r="G33" s="19">
        <v>0.458895</v>
      </c>
      <c r="H33" s="48">
        <v>0.43029200000000001</v>
      </c>
      <c r="I33" s="19">
        <v>0.43029200000000001</v>
      </c>
      <c r="J33" s="19"/>
      <c r="K33" s="149"/>
      <c r="L33" s="150"/>
      <c r="M33" s="15"/>
      <c r="N33" s="15"/>
      <c r="O33" s="15"/>
      <c r="P33" s="49"/>
      <c r="Q33" s="49"/>
      <c r="R33" s="49"/>
      <c r="S33" s="49"/>
    </row>
    <row r="34" spans="1:19">
      <c r="A34" s="1"/>
      <c r="B34" s="49"/>
      <c r="C34" s="15" t="s">
        <v>15</v>
      </c>
      <c r="D34" s="54"/>
      <c r="E34" s="52"/>
      <c r="F34" s="48">
        <v>0.5</v>
      </c>
      <c r="G34" s="19">
        <v>1.5</v>
      </c>
      <c r="H34" s="48">
        <v>4.5</v>
      </c>
      <c r="I34" s="19">
        <v>2.25</v>
      </c>
      <c r="J34" s="19"/>
      <c r="K34" s="149"/>
      <c r="L34" s="150"/>
      <c r="M34" s="15"/>
      <c r="N34" s="15"/>
      <c r="O34" s="15"/>
      <c r="P34" s="49"/>
      <c r="Q34" s="49"/>
      <c r="R34" s="49"/>
      <c r="S34" s="49"/>
    </row>
    <row r="35" spans="1:19">
      <c r="A35" s="1"/>
      <c r="B35" s="49"/>
      <c r="C35" s="15" t="s">
        <v>16</v>
      </c>
      <c r="D35" s="54"/>
      <c r="E35" s="52"/>
      <c r="F35" s="217">
        <v>254.28653453716606</v>
      </c>
      <c r="G35" s="218">
        <v>256.08906100113268</v>
      </c>
      <c r="H35" s="217">
        <v>262.73452001286489</v>
      </c>
      <c r="I35" s="218">
        <v>262.73452001286489</v>
      </c>
      <c r="J35" s="19"/>
      <c r="K35" s="149"/>
      <c r="L35" s="150"/>
      <c r="M35" s="15"/>
      <c r="N35" s="15"/>
      <c r="O35" s="15"/>
      <c r="P35" s="49"/>
      <c r="Q35" s="49"/>
      <c r="R35" s="49"/>
      <c r="S35" s="49"/>
    </row>
    <row r="36" spans="1:19">
      <c r="A36" s="1"/>
      <c r="B36" s="49"/>
      <c r="C36" s="50"/>
      <c r="D36" s="54"/>
      <c r="E36" s="52"/>
      <c r="F36" s="48"/>
      <c r="G36" s="19"/>
      <c r="H36" s="48"/>
      <c r="I36" s="19"/>
      <c r="J36" s="19"/>
      <c r="K36" s="149"/>
      <c r="L36" s="150"/>
      <c r="M36" s="15"/>
      <c r="N36" s="15"/>
      <c r="O36" s="15"/>
      <c r="P36" s="49"/>
      <c r="Q36" s="49"/>
      <c r="R36" s="49"/>
      <c r="S36" s="49"/>
    </row>
    <row r="37" spans="1:19">
      <c r="A37" s="187"/>
      <c r="B37" s="188" t="s">
        <v>23</v>
      </c>
      <c r="C37" s="57"/>
      <c r="D37" s="57"/>
      <c r="E37" s="73"/>
      <c r="F37" s="219">
        <f>F33*F34*F35</f>
        <v>56.527388054542939</v>
      </c>
      <c r="G37" s="220">
        <f>G33*G34*G35</f>
        <v>176.27698447217216</v>
      </c>
      <c r="H37" s="219">
        <f>H33*H34*H35</f>
        <v>508.73652938419048</v>
      </c>
      <c r="I37" s="220">
        <f>I33*I34*I35</f>
        <v>254.36826469209524</v>
      </c>
      <c r="J37" s="117"/>
      <c r="K37" s="152"/>
      <c r="L37" s="153"/>
      <c r="M37" s="15"/>
      <c r="N37" s="15"/>
      <c r="O37" s="15"/>
      <c r="P37" s="49"/>
      <c r="Q37" s="49"/>
      <c r="R37" s="49"/>
      <c r="S37" s="49"/>
    </row>
    <row r="38" spans="1:19">
      <c r="A38" s="1"/>
      <c r="B38" s="49"/>
      <c r="C38" s="49"/>
      <c r="D38" s="50"/>
      <c r="E38" s="156"/>
      <c r="F38" s="48"/>
      <c r="G38" s="19"/>
      <c r="H38" s="48"/>
      <c r="I38" s="19"/>
      <c r="J38" s="19"/>
      <c r="K38" s="149"/>
      <c r="L38" s="150"/>
      <c r="M38" s="15"/>
      <c r="N38" s="15"/>
      <c r="O38" s="15"/>
      <c r="P38" s="49"/>
      <c r="Q38" s="49"/>
      <c r="R38" s="49"/>
      <c r="S38" s="49"/>
    </row>
    <row r="39" spans="1:19">
      <c r="A39" s="184" t="s">
        <v>5</v>
      </c>
      <c r="B39" s="49"/>
      <c r="C39" s="49"/>
      <c r="D39" s="49"/>
      <c r="E39" s="51"/>
      <c r="F39" s="48"/>
      <c r="G39" s="19"/>
      <c r="H39" s="48"/>
      <c r="I39" s="19"/>
      <c r="J39" s="19"/>
      <c r="K39" s="149"/>
      <c r="L39" s="150"/>
      <c r="M39" s="15"/>
      <c r="N39" s="15"/>
      <c r="O39" s="15"/>
      <c r="P39" s="49"/>
      <c r="Q39" s="49"/>
      <c r="R39" s="49"/>
      <c r="S39" s="49"/>
    </row>
    <row r="40" spans="1:19">
      <c r="A40" s="1"/>
      <c r="B40" s="49"/>
      <c r="C40" s="15" t="s">
        <v>17</v>
      </c>
      <c r="D40" s="15"/>
      <c r="E40" s="156"/>
      <c r="F40" s="48"/>
      <c r="G40" s="19"/>
      <c r="H40" s="48"/>
      <c r="I40" s="19"/>
      <c r="J40" s="218">
        <v>1574064.9151784659</v>
      </c>
      <c r="K40" s="151"/>
      <c r="L40" s="222">
        <v>1574064.9151784659</v>
      </c>
      <c r="M40" s="15"/>
      <c r="N40" s="15"/>
      <c r="O40" s="15"/>
      <c r="P40" s="49"/>
      <c r="Q40" s="49"/>
      <c r="R40" s="49"/>
      <c r="S40" s="49"/>
    </row>
    <row r="41" spans="1:19">
      <c r="A41" s="1"/>
      <c r="B41" s="49"/>
      <c r="C41" s="15" t="s">
        <v>18</v>
      </c>
      <c r="D41" s="15"/>
      <c r="E41" s="156"/>
      <c r="F41" s="48"/>
      <c r="G41" s="19"/>
      <c r="H41" s="48"/>
      <c r="I41" s="19"/>
      <c r="J41" s="218">
        <v>8657357.0334815625</v>
      </c>
      <c r="K41" s="151"/>
      <c r="L41" s="222">
        <v>8657357.0334815625</v>
      </c>
      <c r="M41" s="15"/>
      <c r="N41" s="15"/>
      <c r="O41" s="15"/>
      <c r="P41" s="49"/>
      <c r="Q41" s="49"/>
      <c r="R41" s="49"/>
      <c r="S41" s="49"/>
    </row>
    <row r="42" spans="1:19">
      <c r="A42" s="187"/>
      <c r="B42" s="69"/>
      <c r="C42" s="117" t="s">
        <v>19</v>
      </c>
      <c r="D42" s="117"/>
      <c r="E42" s="158"/>
      <c r="F42" s="102"/>
      <c r="G42" s="101"/>
      <c r="H42" s="102"/>
      <c r="I42" s="119"/>
      <c r="J42" s="220">
        <v>15740649.151784657</v>
      </c>
      <c r="K42" s="154"/>
      <c r="L42" s="223">
        <v>15740649.151784657</v>
      </c>
      <c r="M42" s="49"/>
      <c r="N42" s="49"/>
      <c r="O42" s="49"/>
      <c r="P42" s="49"/>
      <c r="Q42" s="49"/>
      <c r="R42" s="49"/>
      <c r="S42" s="49"/>
    </row>
    <row r="43" spans="1:19">
      <c r="A43" s="1"/>
      <c r="B43" s="49"/>
      <c r="C43" s="49"/>
      <c r="D43" s="49"/>
      <c r="E43" s="51"/>
      <c r="F43" s="99"/>
      <c r="G43" s="70"/>
      <c r="H43" s="99"/>
      <c r="I43" s="70"/>
      <c r="J43" s="70"/>
      <c r="K43" s="148"/>
      <c r="L43" s="100"/>
      <c r="M43" s="49"/>
      <c r="N43" s="49"/>
      <c r="O43" s="49"/>
      <c r="P43" s="49"/>
      <c r="Q43" s="49"/>
      <c r="R43" s="49"/>
      <c r="S43" s="49"/>
    </row>
    <row r="44" spans="1:19">
      <c r="A44" s="184" t="s">
        <v>67</v>
      </c>
      <c r="B44" s="49"/>
      <c r="C44" s="49"/>
      <c r="D44" s="49"/>
      <c r="E44" s="159"/>
      <c r="F44" s="99"/>
      <c r="G44" s="70"/>
      <c r="H44" s="99"/>
      <c r="I44" s="70"/>
      <c r="J44" s="70"/>
      <c r="K44" s="148"/>
      <c r="L44" s="100"/>
      <c r="M44" s="49"/>
      <c r="N44" s="49"/>
      <c r="O44" s="49"/>
      <c r="P44" s="49"/>
      <c r="Q44" s="49"/>
      <c r="R44" s="49"/>
      <c r="S44" s="49"/>
    </row>
    <row r="45" spans="1:19" ht="15.75" thickBot="1">
      <c r="A45" s="108"/>
      <c r="B45" s="109" t="s">
        <v>25</v>
      </c>
      <c r="C45" s="108"/>
      <c r="D45" s="108"/>
      <c r="E45" s="110"/>
      <c r="F45" s="111"/>
      <c r="G45" s="108"/>
      <c r="H45" s="111"/>
      <c r="I45" s="108"/>
      <c r="J45" s="108"/>
      <c r="K45" s="221">
        <v>167231.76261962406</v>
      </c>
      <c r="L45" s="112"/>
    </row>
    <row r="46" spans="1:19" ht="15.75" thickTop="1"/>
    <row r="47" spans="1:19" ht="45" customHeight="1">
      <c r="A47" s="251" t="s">
        <v>71</v>
      </c>
      <c r="B47" s="251"/>
      <c r="C47" s="251"/>
      <c r="D47" s="251"/>
      <c r="E47" s="251"/>
      <c r="F47" s="251"/>
      <c r="G47" s="251"/>
      <c r="H47" s="251"/>
      <c r="I47" s="251"/>
      <c r="J47" s="251"/>
      <c r="K47" s="251"/>
      <c r="L47" s="251"/>
    </row>
    <row r="48" spans="1:19" ht="35.1" customHeight="1">
      <c r="A48" s="49" t="s">
        <v>54</v>
      </c>
      <c r="B48" s="49"/>
      <c r="C48" s="49"/>
      <c r="D48" s="49"/>
      <c r="E48" s="49"/>
      <c r="F48" s="49"/>
      <c r="G48" s="49"/>
      <c r="H48" s="49"/>
      <c r="I48" s="49"/>
      <c r="J48" s="49"/>
      <c r="K48" s="49"/>
      <c r="L48" s="49"/>
    </row>
    <row r="49" spans="1:12">
      <c r="A49" s="50"/>
      <c r="B49" s="50"/>
      <c r="C49" s="50"/>
      <c r="D49" s="50"/>
      <c r="E49" s="50"/>
      <c r="F49" s="50"/>
      <c r="G49" s="50"/>
      <c r="H49" s="50"/>
      <c r="I49" s="50"/>
      <c r="J49" s="50"/>
    </row>
    <row r="50" spans="1:12">
      <c r="A50" s="238" t="s">
        <v>40</v>
      </c>
      <c r="B50" s="238"/>
      <c r="C50" s="238"/>
      <c r="D50" s="238"/>
      <c r="E50" s="238"/>
      <c r="F50" s="238"/>
      <c r="G50" s="238"/>
      <c r="H50" s="238"/>
      <c r="I50" s="238"/>
      <c r="J50" s="238"/>
      <c r="K50" s="49"/>
      <c r="L50" s="49"/>
    </row>
    <row r="51" spans="1:12" ht="38.25" customHeight="1">
      <c r="A51" s="13"/>
      <c r="C51" s="234" t="s">
        <v>38</v>
      </c>
      <c r="D51" s="234"/>
      <c r="E51" s="234"/>
      <c r="F51" s="234"/>
      <c r="G51" s="234"/>
      <c r="H51" s="234"/>
      <c r="I51" s="234"/>
      <c r="J51" s="234"/>
      <c r="K51" s="234"/>
      <c r="L51" s="49"/>
    </row>
    <row r="52" spans="1:12">
      <c r="C52" s="197"/>
      <c r="E52" s="49"/>
      <c r="F52" s="49"/>
      <c r="G52" s="49"/>
      <c r="H52" s="49"/>
      <c r="I52" s="49"/>
      <c r="J52" s="49"/>
      <c r="K52" s="49"/>
      <c r="L52" s="49"/>
    </row>
    <row r="53" spans="1:12" ht="37.5" customHeight="1">
      <c r="C53" s="234" t="s">
        <v>39</v>
      </c>
      <c r="D53" s="234"/>
      <c r="E53" s="234"/>
      <c r="F53" s="234"/>
      <c r="G53" s="234"/>
      <c r="H53" s="234"/>
      <c r="I53" s="234"/>
      <c r="J53" s="234"/>
      <c r="K53" s="234"/>
      <c r="L53" s="49"/>
    </row>
  </sheetData>
  <mergeCells count="8">
    <mergeCell ref="K5:L5"/>
    <mergeCell ref="E5:J5"/>
    <mergeCell ref="C51:K51"/>
    <mergeCell ref="C53:K53"/>
    <mergeCell ref="A50:J50"/>
    <mergeCell ref="A47:L47"/>
    <mergeCell ref="F6:G6"/>
    <mergeCell ref="I6:J6"/>
  </mergeCells>
  <pageMargins left="0.7" right="0.7" top="0.75" bottom="0.75" header="0.3" footer="0.3"/>
  <pageSetup scale="64" fitToHeight="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Campylobacter mean CoI</vt:lpstr>
      <vt:lpstr>low</vt:lpstr>
      <vt:lpstr>high</vt:lpstr>
      <vt:lpstr>per case assumptions</vt:lpstr>
      <vt:lpstr>'Campylobacter mean CoI'!Print_Area</vt:lpstr>
      <vt:lpstr>'per case assumptions'!Print_Area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Campylobacter, all species</dc:title>
  <dc:subject>agricultural economics</dc:subject>
  <dc:creator>Sandra Hoffmann</dc:creator>
  <cp:keywords>Campylobacter, Campylobacter all species, foodborne illness, foodborne illnesses, cost estimates, disease outcomes, foodborne infections, outpatient expenditures, inpatient expenditures, medical care, medical costs, lost wages</cp:keywords>
  <cp:lastModifiedBy>WIN31TONT40</cp:lastModifiedBy>
  <cp:lastPrinted>2014-10-03T18:22:11Z</cp:lastPrinted>
  <dcterms:created xsi:type="dcterms:W3CDTF">2014-04-15T12:34:33Z</dcterms:created>
  <dcterms:modified xsi:type="dcterms:W3CDTF">2014-10-06T21:36:29Z</dcterms:modified>
</cp:coreProperties>
</file>