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75-1999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<sst xmlns="http://schemas.openxmlformats.org/spreadsheetml/2006/main" count="67" uniqueCount="38">
  <si>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</si>
  <si>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</si>
  <si>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</si>
  <si>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</si>
  <si>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</si>
  <si>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Rice</t>
  </si>
  <si>
    <t xml:space="preserve">    Total, gross value of production</t>
  </si>
  <si>
    <t>Cash expenses:</t>
  </si>
  <si>
    <t xml:space="preserve">  Seed</t>
  </si>
  <si>
    <t xml:space="preserve">  Fertilizer</t>
  </si>
  <si>
    <t xml:space="preserve">  Chemicals</t>
  </si>
  <si>
    <t xml:space="preserve">  Custom operations 1/</t>
  </si>
  <si>
    <t xml:space="preserve">  Fuel, lube, and electricity</t>
  </si>
  <si>
    <t xml:space="preserve">  Repairs</t>
  </si>
  <si>
    <t xml:space="preserve">  Hired labor</t>
  </si>
  <si>
    <t xml:space="preserve">  Drying  2/</t>
  </si>
  <si>
    <t xml:space="preserve">  Other variable cash expenses  3/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</si>
  <si>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</si>
  <si>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</si>
  <si>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</si>
  <si>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</si>
  <si>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</si>
  <si>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</si>
  <si>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</si>
  <si>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(dollars/cwt.)</t>
  </si>
  <si>
    <t>Yield (cwt./planted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</si>
  <si>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</si>
  <si>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</si>
  <si>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</si>
  <si>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</si>
  <si>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</si>
  <si>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</si>
  <si>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</si>
  <si>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</si>
  <si>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</si>
  <si>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Commercial drying only, beginning in 1992.  3/ Cost of purchased irrigation water.    Note:  Survey base changed in 1984, 1988 and 1992.</t>
  </si>
  <si>
    <t>U.S. rice production economic costs and returns, 1975-2000</t>
  </si>
  <si>
    <t>U.S. rice production cash costs and returns, 1975-1999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</si>
</sst>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"/>
    <numFmt numFmtId="167" formatCode="0.000000"/>
    <numFmt numFmtId="168" formatCode="0.0000"/>
    <numFmt numFmtId="169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3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99609375" style="0" customWidth="1"/>
    <col min="16" max="19" width="8.77734375" style="0" customWidth="1"/>
    <col min="20" max="20" width="8.6640625" style="0" customWidth="1"/>
    <col min="21" max="25" width="8.77734375" style="0" customWidth="1"/>
    <col min="26" max="26" width="8.6640625" style="0" customWidth="1"/>
  </cols>
  <sheetData>
    <row r="1" spans="1:25" ht="15.75">
      <c r="A1" s="1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>
      <c r="A3" s="3" t="s">
        <v>0</v>
      </c>
      <c r="B3" s="5">
        <v>1975</v>
      </c>
      <c r="C3" s="5">
        <v>1976</v>
      </c>
      <c r="D3" s="5">
        <v>1977</v>
      </c>
      <c r="E3" s="5">
        <v>1978</v>
      </c>
      <c r="F3" s="5">
        <v>1979</v>
      </c>
      <c r="G3" s="5">
        <v>1980</v>
      </c>
      <c r="H3" s="5">
        <v>1981</v>
      </c>
      <c r="I3" s="5">
        <v>1982</v>
      </c>
      <c r="J3" s="5">
        <v>1983</v>
      </c>
      <c r="K3" s="5">
        <v>1984</v>
      </c>
      <c r="L3" s="5">
        <v>1985</v>
      </c>
      <c r="M3" s="5">
        <v>1986</v>
      </c>
      <c r="N3" s="5">
        <v>1987</v>
      </c>
      <c r="O3" s="5">
        <v>1988</v>
      </c>
      <c r="P3" s="5">
        <v>1989</v>
      </c>
      <c r="Q3" s="5">
        <v>1990</v>
      </c>
      <c r="R3" s="5">
        <v>1991</v>
      </c>
      <c r="S3" s="5">
        <v>1992</v>
      </c>
      <c r="T3" s="5">
        <v>1993</v>
      </c>
      <c r="U3" s="5">
        <v>1994</v>
      </c>
      <c r="V3" s="5">
        <v>1995</v>
      </c>
      <c r="W3" s="5">
        <v>1996</v>
      </c>
      <c r="X3" s="5">
        <v>1997</v>
      </c>
      <c r="Y3" s="5">
        <v>1998</v>
      </c>
      <c r="Z3" s="5">
        <v>1999</v>
      </c>
    </row>
    <row r="4" spans="1:26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4"/>
      <c r="B5" s="4"/>
      <c r="C5" s="4"/>
      <c r="D5" s="4"/>
      <c r="E5" s="4"/>
      <c r="F5" s="4"/>
      <c r="G5" s="4"/>
      <c r="H5" s="3" t="s">
        <v>1</v>
      </c>
      <c r="I5" s="4"/>
      <c r="J5" s="4"/>
      <c r="K5" s="4"/>
      <c r="L5" s="4"/>
      <c r="M5" s="3" t="s">
        <v>2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5" ht="15.7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>
      <c r="A7" s="3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5.75">
      <c r="A8" s="3" t="s">
        <v>5</v>
      </c>
      <c r="B8" s="6">
        <f aca="true" t="shared" si="0" ref="B8:Y8">(B32)*(B33)</f>
        <v>364.7754</v>
      </c>
      <c r="C8" s="6">
        <f t="shared" si="0"/>
        <v>314.8967</v>
      </c>
      <c r="D8" s="6">
        <f t="shared" si="0"/>
        <v>400.309</v>
      </c>
      <c r="E8" s="6">
        <f t="shared" si="0"/>
        <v>347.9118</v>
      </c>
      <c r="F8" s="6">
        <f t="shared" si="0"/>
        <v>460.19900000000007</v>
      </c>
      <c r="G8" s="6">
        <f t="shared" si="0"/>
        <v>462.2356</v>
      </c>
      <c r="H8" s="6">
        <f t="shared" si="0"/>
        <v>487.52750000000003</v>
      </c>
      <c r="I8" s="6">
        <f t="shared" si="0"/>
        <v>356.6046</v>
      </c>
      <c r="J8" s="6">
        <f t="shared" si="0"/>
        <v>400.20869999999996</v>
      </c>
      <c r="K8" s="6">
        <f t="shared" si="0"/>
        <v>393.4035</v>
      </c>
      <c r="L8" s="6">
        <f t="shared" si="0"/>
        <v>430.7778</v>
      </c>
      <c r="M8" s="6">
        <f t="shared" si="0"/>
        <v>218.1951</v>
      </c>
      <c r="N8" s="6">
        <f t="shared" si="0"/>
        <v>264.0561</v>
      </c>
      <c r="O8" s="6">
        <f t="shared" si="0"/>
        <v>366.8478</v>
      </c>
      <c r="P8" s="6">
        <f t="shared" si="0"/>
        <v>415.6355</v>
      </c>
      <c r="Q8" s="6">
        <f t="shared" si="0"/>
        <v>319.4226</v>
      </c>
      <c r="R8" s="6">
        <f t="shared" si="0"/>
        <v>407.8848</v>
      </c>
      <c r="S8" s="6">
        <f t="shared" si="0"/>
        <v>370.79440000000005</v>
      </c>
      <c r="T8" s="6">
        <f t="shared" si="0"/>
        <v>322.1645</v>
      </c>
      <c r="U8" s="6">
        <f t="shared" si="0"/>
        <v>402.5644</v>
      </c>
      <c r="V8" s="6">
        <f t="shared" si="0"/>
        <v>488.66439999999994</v>
      </c>
      <c r="W8" s="6">
        <f t="shared" si="0"/>
        <v>592.7025</v>
      </c>
      <c r="X8" s="6">
        <f t="shared" si="0"/>
        <v>591.3549999999999</v>
      </c>
      <c r="Y8" s="6">
        <f t="shared" si="0"/>
        <v>525.7505</v>
      </c>
      <c r="Z8" s="6">
        <f>(Z32)*(Z33)</f>
        <v>373.8408</v>
      </c>
    </row>
    <row r="9" spans="1:26" ht="15.75">
      <c r="A9" s="3" t="s">
        <v>6</v>
      </c>
      <c r="B9" s="6">
        <f aca="true" t="shared" si="1" ref="B9:Y9">B8</f>
        <v>364.7754</v>
      </c>
      <c r="C9" s="6">
        <f t="shared" si="1"/>
        <v>314.8967</v>
      </c>
      <c r="D9" s="6">
        <f t="shared" si="1"/>
        <v>400.309</v>
      </c>
      <c r="E9" s="6">
        <f t="shared" si="1"/>
        <v>347.9118</v>
      </c>
      <c r="F9" s="6">
        <f t="shared" si="1"/>
        <v>460.19900000000007</v>
      </c>
      <c r="G9" s="6">
        <f t="shared" si="1"/>
        <v>462.2356</v>
      </c>
      <c r="H9" s="6">
        <f t="shared" si="1"/>
        <v>487.52750000000003</v>
      </c>
      <c r="I9" s="6">
        <f t="shared" si="1"/>
        <v>356.6046</v>
      </c>
      <c r="J9" s="6">
        <f t="shared" si="1"/>
        <v>400.20869999999996</v>
      </c>
      <c r="K9" s="6">
        <f t="shared" si="1"/>
        <v>393.4035</v>
      </c>
      <c r="L9" s="6">
        <f t="shared" si="1"/>
        <v>430.7778</v>
      </c>
      <c r="M9" s="6">
        <f t="shared" si="1"/>
        <v>218.1951</v>
      </c>
      <c r="N9" s="6">
        <f t="shared" si="1"/>
        <v>264.0561</v>
      </c>
      <c r="O9" s="6">
        <f t="shared" si="1"/>
        <v>366.8478</v>
      </c>
      <c r="P9" s="6">
        <f t="shared" si="1"/>
        <v>415.6355</v>
      </c>
      <c r="Q9" s="6">
        <f t="shared" si="1"/>
        <v>319.4226</v>
      </c>
      <c r="R9" s="6">
        <f t="shared" si="1"/>
        <v>407.8848</v>
      </c>
      <c r="S9" s="6">
        <f t="shared" si="1"/>
        <v>370.79440000000005</v>
      </c>
      <c r="T9" s="6">
        <f t="shared" si="1"/>
        <v>322.1645</v>
      </c>
      <c r="U9" s="6">
        <f t="shared" si="1"/>
        <v>402.5644</v>
      </c>
      <c r="V9" s="6">
        <f t="shared" si="1"/>
        <v>488.66439999999994</v>
      </c>
      <c r="W9" s="6">
        <f t="shared" si="1"/>
        <v>592.7025</v>
      </c>
      <c r="X9" s="6">
        <f t="shared" si="1"/>
        <v>591.3549999999999</v>
      </c>
      <c r="Y9" s="6">
        <f t="shared" si="1"/>
        <v>525.7505</v>
      </c>
      <c r="Z9" s="6">
        <f>Z8</f>
        <v>373.8408</v>
      </c>
    </row>
    <row r="10" spans="1:26" ht="15.75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4"/>
      <c r="T10" s="4"/>
      <c r="U10" s="4"/>
      <c r="V10" s="4"/>
      <c r="W10" s="4"/>
      <c r="X10" s="4"/>
      <c r="Y10" s="4"/>
      <c r="Z10" s="15"/>
    </row>
    <row r="11" spans="1:26" ht="15.75">
      <c r="A11" s="3" t="s">
        <v>7</v>
      </c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4"/>
      <c r="T11" s="4"/>
      <c r="U11" s="4"/>
      <c r="V11" s="4"/>
      <c r="W11" s="4"/>
      <c r="X11" s="4"/>
      <c r="Y11" s="4"/>
      <c r="Z11" s="15"/>
    </row>
    <row r="12" spans="1:26" ht="15.75">
      <c r="A12" s="3" t="s">
        <v>8</v>
      </c>
      <c r="B12" s="6">
        <v>28</v>
      </c>
      <c r="C12" s="6">
        <v>23.48</v>
      </c>
      <c r="D12" s="6">
        <v>19.72</v>
      </c>
      <c r="E12" s="6">
        <v>25.69</v>
      </c>
      <c r="F12" s="6">
        <v>23.07</v>
      </c>
      <c r="G12" s="6">
        <v>28.94</v>
      </c>
      <c r="H12" s="6">
        <v>29.95</v>
      </c>
      <c r="I12" s="6">
        <v>26.1</v>
      </c>
      <c r="J12" s="6">
        <v>25.89</v>
      </c>
      <c r="K12" s="6">
        <v>25.51</v>
      </c>
      <c r="L12" s="6">
        <v>24.21</v>
      </c>
      <c r="M12" s="6">
        <v>19.89</v>
      </c>
      <c r="N12" s="6">
        <v>21.01</v>
      </c>
      <c r="O12" s="6">
        <v>21.22</v>
      </c>
      <c r="P12" s="6">
        <v>21.43</v>
      </c>
      <c r="Q12" s="6">
        <v>21.51</v>
      </c>
      <c r="R12" s="6">
        <v>20.42</v>
      </c>
      <c r="S12" s="5">
        <v>20.76</v>
      </c>
      <c r="T12" s="6">
        <v>19.49</v>
      </c>
      <c r="U12" s="6">
        <v>28.14</v>
      </c>
      <c r="V12" s="6">
        <v>19.23</v>
      </c>
      <c r="W12" s="11">
        <v>22.38</v>
      </c>
      <c r="X12" s="11">
        <v>24.15</v>
      </c>
      <c r="Y12" s="11">
        <v>25.15</v>
      </c>
      <c r="Z12" s="14">
        <v>24.34</v>
      </c>
    </row>
    <row r="13" spans="1:26" ht="15.75">
      <c r="A13" s="3" t="s">
        <v>9</v>
      </c>
      <c r="B13" s="6">
        <v>44.39</v>
      </c>
      <c r="C13" s="6">
        <v>29.62</v>
      </c>
      <c r="D13" s="6">
        <v>28</v>
      </c>
      <c r="E13" s="6">
        <v>27.24</v>
      </c>
      <c r="F13" s="6">
        <v>28.49</v>
      </c>
      <c r="G13" s="6">
        <v>36.04</v>
      </c>
      <c r="H13" s="6">
        <v>38.85</v>
      </c>
      <c r="I13" s="6">
        <v>37.78</v>
      </c>
      <c r="J13" s="6">
        <v>35.51</v>
      </c>
      <c r="K13" s="6">
        <v>35.61</v>
      </c>
      <c r="L13" s="6">
        <v>34.06</v>
      </c>
      <c r="M13" s="6">
        <v>35.34</v>
      </c>
      <c r="N13" s="6">
        <v>30.96</v>
      </c>
      <c r="O13" s="6">
        <v>35.45</v>
      </c>
      <c r="P13" s="6">
        <v>38.43</v>
      </c>
      <c r="Q13" s="6">
        <v>35.59</v>
      </c>
      <c r="R13" s="6">
        <v>34.26</v>
      </c>
      <c r="S13" s="5">
        <v>42.08</v>
      </c>
      <c r="T13" s="6">
        <v>43.18</v>
      </c>
      <c r="U13" s="6">
        <v>45.72</v>
      </c>
      <c r="V13" s="6">
        <v>54.96</v>
      </c>
      <c r="W13" s="11">
        <v>56.1</v>
      </c>
      <c r="X13" s="11">
        <v>52.59</v>
      </c>
      <c r="Y13" s="11">
        <v>46.41</v>
      </c>
      <c r="Z13" s="14">
        <v>43.93</v>
      </c>
    </row>
    <row r="14" spans="1:26" ht="15.75">
      <c r="A14" s="3" t="s">
        <v>10</v>
      </c>
      <c r="B14" s="6">
        <v>17.72</v>
      </c>
      <c r="C14" s="6">
        <v>25.02</v>
      </c>
      <c r="D14" s="6">
        <v>22.2</v>
      </c>
      <c r="E14" s="6">
        <v>20.84</v>
      </c>
      <c r="F14" s="6">
        <v>21.54</v>
      </c>
      <c r="G14" s="6">
        <v>22.93</v>
      </c>
      <c r="H14" s="6">
        <v>25.08</v>
      </c>
      <c r="I14" s="6">
        <v>26.63</v>
      </c>
      <c r="J14" s="6">
        <v>28.04</v>
      </c>
      <c r="K14" s="6">
        <v>5.51</v>
      </c>
      <c r="L14" s="6">
        <v>5.69</v>
      </c>
      <c r="M14" s="6">
        <v>42.06</v>
      </c>
      <c r="N14" s="6">
        <v>39.08</v>
      </c>
      <c r="O14" s="6">
        <v>39.21</v>
      </c>
      <c r="P14" s="6">
        <v>40.6</v>
      </c>
      <c r="Q14" s="6">
        <v>42.59</v>
      </c>
      <c r="R14" s="6">
        <v>46.99</v>
      </c>
      <c r="S14" s="5">
        <v>52.33</v>
      </c>
      <c r="T14" s="6">
        <v>55.67</v>
      </c>
      <c r="U14" s="6">
        <v>58.33</v>
      </c>
      <c r="V14" s="6">
        <v>65.11</v>
      </c>
      <c r="W14" s="11">
        <v>67.86</v>
      </c>
      <c r="X14" s="11">
        <v>68.32</v>
      </c>
      <c r="Y14" s="11">
        <v>68.32</v>
      </c>
      <c r="Z14" s="14">
        <v>68.78</v>
      </c>
    </row>
    <row r="15" spans="1:26" ht="15.75">
      <c r="A15" s="3" t="s">
        <v>11</v>
      </c>
      <c r="B15" s="6">
        <v>19.56</v>
      </c>
      <c r="C15" s="6">
        <v>21.55</v>
      </c>
      <c r="D15" s="6">
        <v>21.99</v>
      </c>
      <c r="E15" s="6">
        <v>23.74</v>
      </c>
      <c r="F15" s="6">
        <v>26.44</v>
      </c>
      <c r="G15" s="6">
        <v>29.14</v>
      </c>
      <c r="H15" s="6">
        <v>32.15</v>
      </c>
      <c r="I15" s="6">
        <v>33.36</v>
      </c>
      <c r="J15" s="6">
        <v>34.08</v>
      </c>
      <c r="K15" s="6">
        <v>53.16</v>
      </c>
      <c r="L15" s="6">
        <v>53.12</v>
      </c>
      <c r="M15" s="6">
        <v>37.81</v>
      </c>
      <c r="N15" s="6">
        <v>37.51</v>
      </c>
      <c r="O15" s="6">
        <v>32.62</v>
      </c>
      <c r="P15" s="6">
        <v>34.71</v>
      </c>
      <c r="Q15" s="6">
        <v>35.53</v>
      </c>
      <c r="R15" s="6">
        <v>37.19</v>
      </c>
      <c r="S15" s="5">
        <v>41.85</v>
      </c>
      <c r="T15" s="6">
        <v>44.66</v>
      </c>
      <c r="U15" s="6">
        <v>45.71</v>
      </c>
      <c r="V15" s="6">
        <v>45.15</v>
      </c>
      <c r="W15" s="11">
        <v>45.57</v>
      </c>
      <c r="X15" s="11">
        <f>44.99+0.81</f>
        <v>45.800000000000004</v>
      </c>
      <c r="Y15" s="11">
        <f>44.52+0.8</f>
        <v>45.32</v>
      </c>
      <c r="Z15" s="14">
        <v>45.45</v>
      </c>
    </row>
    <row r="16" spans="1:26" ht="15.75">
      <c r="A16" s="3" t="s">
        <v>12</v>
      </c>
      <c r="B16" s="6">
        <v>19.94</v>
      </c>
      <c r="C16" s="6">
        <v>21.66</v>
      </c>
      <c r="D16" s="6">
        <v>21.97</v>
      </c>
      <c r="E16" s="6">
        <v>23.4</v>
      </c>
      <c r="F16" s="6">
        <v>33.35</v>
      </c>
      <c r="G16" s="6">
        <v>43.41</v>
      </c>
      <c r="H16" s="6">
        <v>49.83</v>
      </c>
      <c r="I16" s="6">
        <v>50.48</v>
      </c>
      <c r="J16" s="6">
        <v>46.45</v>
      </c>
      <c r="K16" s="6">
        <v>38.72</v>
      </c>
      <c r="L16" s="6">
        <v>44.56</v>
      </c>
      <c r="M16" s="6">
        <v>37.53</v>
      </c>
      <c r="N16" s="6">
        <v>47.1</v>
      </c>
      <c r="O16" s="6">
        <v>55.19</v>
      </c>
      <c r="P16" s="6">
        <v>58.11</v>
      </c>
      <c r="Q16" s="6">
        <v>64.23</v>
      </c>
      <c r="R16" s="6">
        <v>68.91</v>
      </c>
      <c r="S16" s="11">
        <v>64.8</v>
      </c>
      <c r="T16" s="6">
        <v>60.28</v>
      </c>
      <c r="U16" s="6">
        <v>62.29</v>
      </c>
      <c r="V16" s="6">
        <v>57.42</v>
      </c>
      <c r="W16" s="11">
        <v>73.03</v>
      </c>
      <c r="X16" s="11">
        <v>68.14</v>
      </c>
      <c r="Y16" s="11">
        <v>58.25</v>
      </c>
      <c r="Z16" s="14">
        <v>61.39</v>
      </c>
    </row>
    <row r="17" spans="1:26" ht="15.75">
      <c r="A17" s="3" t="s">
        <v>13</v>
      </c>
      <c r="B17" s="6">
        <v>13.62</v>
      </c>
      <c r="C17" s="6">
        <v>13.65</v>
      </c>
      <c r="D17" s="6">
        <v>12.89</v>
      </c>
      <c r="E17" s="6">
        <v>13.54</v>
      </c>
      <c r="F17" s="6">
        <v>16.21</v>
      </c>
      <c r="G17" s="6">
        <v>18.27</v>
      </c>
      <c r="H17" s="6">
        <v>19.59</v>
      </c>
      <c r="I17" s="6">
        <v>21.01</v>
      </c>
      <c r="J17" s="6">
        <v>22.24</v>
      </c>
      <c r="K17" s="6">
        <v>28.23</v>
      </c>
      <c r="L17" s="6">
        <v>28.72</v>
      </c>
      <c r="M17" s="6">
        <v>22.24</v>
      </c>
      <c r="N17" s="6">
        <v>23.34</v>
      </c>
      <c r="O17" s="6">
        <v>26.78</v>
      </c>
      <c r="P17" s="6">
        <v>28.32</v>
      </c>
      <c r="Q17" s="6">
        <v>30.01</v>
      </c>
      <c r="R17" s="6">
        <v>31.13</v>
      </c>
      <c r="S17" s="11">
        <v>25.26</v>
      </c>
      <c r="T17" s="6">
        <v>26.06</v>
      </c>
      <c r="U17" s="6">
        <v>27.9</v>
      </c>
      <c r="V17" s="6">
        <v>28.51</v>
      </c>
      <c r="W17" s="11">
        <v>28.69</v>
      </c>
      <c r="X17" s="11">
        <v>28.83</v>
      </c>
      <c r="Y17" s="11">
        <v>29.1</v>
      </c>
      <c r="Z17" s="14">
        <v>30.03</v>
      </c>
    </row>
    <row r="18" spans="1:26" ht="15.75">
      <c r="A18" s="3" t="s">
        <v>14</v>
      </c>
      <c r="B18" s="6">
        <v>19.09</v>
      </c>
      <c r="C18" s="6">
        <v>21.49</v>
      </c>
      <c r="D18" s="6">
        <v>14.48</v>
      </c>
      <c r="E18" s="6">
        <v>15.41</v>
      </c>
      <c r="F18" s="6">
        <v>17.15</v>
      </c>
      <c r="G18" s="6">
        <v>18.52</v>
      </c>
      <c r="H18" s="6">
        <v>19.38</v>
      </c>
      <c r="I18" s="6">
        <v>20.86</v>
      </c>
      <c r="J18" s="6">
        <v>20.79</v>
      </c>
      <c r="K18" s="6">
        <v>25.35</v>
      </c>
      <c r="L18" s="6">
        <v>26.09</v>
      </c>
      <c r="M18" s="6">
        <v>39.34</v>
      </c>
      <c r="N18" s="6">
        <v>39.09</v>
      </c>
      <c r="O18" s="6">
        <v>34.7</v>
      </c>
      <c r="P18" s="6">
        <v>35.92</v>
      </c>
      <c r="Q18" s="6">
        <v>38.55</v>
      </c>
      <c r="R18" s="6">
        <v>40.12</v>
      </c>
      <c r="S18" s="11">
        <v>32.44</v>
      </c>
      <c r="T18" s="6">
        <v>33.73</v>
      </c>
      <c r="U18" s="6">
        <v>33.33</v>
      </c>
      <c r="V18" s="6">
        <v>32.52</v>
      </c>
      <c r="W18" s="11">
        <v>35.81</v>
      </c>
      <c r="X18" s="11">
        <v>38.01</v>
      </c>
      <c r="Y18" s="11">
        <v>37.6</v>
      </c>
      <c r="Z18" s="14">
        <v>39.74</v>
      </c>
    </row>
    <row r="19" spans="1:26" ht="15.75">
      <c r="A19" s="3" t="s">
        <v>15</v>
      </c>
      <c r="B19" s="6">
        <v>21.46</v>
      </c>
      <c r="C19" s="6">
        <v>23.31</v>
      </c>
      <c r="D19" s="6">
        <v>23.64</v>
      </c>
      <c r="E19" s="6">
        <v>25.18</v>
      </c>
      <c r="F19" s="6">
        <v>27.56</v>
      </c>
      <c r="G19" s="6">
        <v>29.3</v>
      </c>
      <c r="H19" s="6">
        <v>35.78</v>
      </c>
      <c r="I19" s="6">
        <v>36.3</v>
      </c>
      <c r="J19" s="6">
        <v>35.29</v>
      </c>
      <c r="K19" s="6">
        <v>32.04</v>
      </c>
      <c r="L19" s="6">
        <v>34.67</v>
      </c>
      <c r="M19" s="6">
        <v>43.32</v>
      </c>
      <c r="N19" s="6">
        <v>39.08</v>
      </c>
      <c r="O19" s="6">
        <v>39.02</v>
      </c>
      <c r="P19" s="6">
        <v>40.8</v>
      </c>
      <c r="Q19" s="6">
        <v>40.2</v>
      </c>
      <c r="R19" s="6">
        <v>41.8</v>
      </c>
      <c r="S19" s="11">
        <v>27.1</v>
      </c>
      <c r="T19" s="6">
        <v>27.94</v>
      </c>
      <c r="U19" s="6">
        <v>30.46</v>
      </c>
      <c r="V19" s="6">
        <v>28.37</v>
      </c>
      <c r="W19" s="11">
        <v>30.14</v>
      </c>
      <c r="X19" s="11">
        <v>29.72</v>
      </c>
      <c r="Y19" s="11">
        <v>27.87</v>
      </c>
      <c r="Z19" s="14">
        <v>29.35</v>
      </c>
    </row>
    <row r="20" spans="1:27" ht="15.75">
      <c r="A20" s="3" t="s">
        <v>16</v>
      </c>
      <c r="B20" s="6">
        <v>5.48</v>
      </c>
      <c r="C20" s="6">
        <v>6.05</v>
      </c>
      <c r="D20" s="6">
        <v>6.17</v>
      </c>
      <c r="E20" s="6">
        <v>6.67</v>
      </c>
      <c r="F20" s="6">
        <v>7.83</v>
      </c>
      <c r="G20" s="6">
        <v>7.91</v>
      </c>
      <c r="H20" s="6">
        <v>7.66</v>
      </c>
      <c r="I20" s="6">
        <v>20.03</v>
      </c>
      <c r="J20" s="6">
        <v>20.1</v>
      </c>
      <c r="K20" s="6">
        <v>20.45</v>
      </c>
      <c r="L20" s="6">
        <v>20.29</v>
      </c>
      <c r="M20" s="6">
        <v>9.68</v>
      </c>
      <c r="N20" s="6">
        <v>8.76</v>
      </c>
      <c r="O20" s="6">
        <v>8.07</v>
      </c>
      <c r="P20" s="6">
        <v>8.48</v>
      </c>
      <c r="Q20" s="6">
        <v>8.33</v>
      </c>
      <c r="R20" s="6">
        <v>9.49</v>
      </c>
      <c r="S20" s="11">
        <v>9.45</v>
      </c>
      <c r="T20" s="6">
        <v>10.86</v>
      </c>
      <c r="U20" s="6">
        <v>11.08</v>
      </c>
      <c r="V20" s="6">
        <v>11.4</v>
      </c>
      <c r="W20" s="11">
        <v>12.03</v>
      </c>
      <c r="X20" s="11">
        <v>12.23</v>
      </c>
      <c r="Y20" s="11">
        <v>12.03</v>
      </c>
      <c r="Z20" s="14">
        <f>11.73+0.79</f>
        <v>12.52</v>
      </c>
      <c r="AA20" s="1" t="s">
        <v>1</v>
      </c>
    </row>
    <row r="21" spans="1:26" ht="15.75">
      <c r="A21" s="3" t="s">
        <v>17</v>
      </c>
      <c r="B21" s="6">
        <f aca="true" t="shared" si="2" ref="B21:Y21">SUM(B12:B20)</f>
        <v>189.26000000000002</v>
      </c>
      <c r="C21" s="6">
        <f t="shared" si="2"/>
        <v>185.83</v>
      </c>
      <c r="D21" s="6">
        <f t="shared" si="2"/>
        <v>171.05999999999997</v>
      </c>
      <c r="E21" s="6">
        <f t="shared" si="2"/>
        <v>181.70999999999998</v>
      </c>
      <c r="F21" s="6">
        <f t="shared" si="2"/>
        <v>201.64000000000001</v>
      </c>
      <c r="G21" s="6">
        <f t="shared" si="2"/>
        <v>234.46</v>
      </c>
      <c r="H21" s="6">
        <f t="shared" si="2"/>
        <v>258.27000000000004</v>
      </c>
      <c r="I21" s="6">
        <f t="shared" si="2"/>
        <v>272.54999999999995</v>
      </c>
      <c r="J21" s="6">
        <f t="shared" si="2"/>
        <v>268.39</v>
      </c>
      <c r="K21" s="6">
        <f t="shared" si="2"/>
        <v>264.58</v>
      </c>
      <c r="L21" s="6">
        <f t="shared" si="2"/>
        <v>271.41</v>
      </c>
      <c r="M21" s="6">
        <f t="shared" si="2"/>
        <v>287.21000000000004</v>
      </c>
      <c r="N21" s="6">
        <f t="shared" si="2"/>
        <v>285.93</v>
      </c>
      <c r="O21" s="6">
        <f t="shared" si="2"/>
        <v>292.26</v>
      </c>
      <c r="P21" s="6">
        <f t="shared" si="2"/>
        <v>306.80000000000007</v>
      </c>
      <c r="Q21" s="6">
        <f t="shared" si="2"/>
        <v>316.54</v>
      </c>
      <c r="R21" s="6">
        <f t="shared" si="2"/>
        <v>330.31</v>
      </c>
      <c r="S21" s="11">
        <f t="shared" si="2"/>
        <v>316.07</v>
      </c>
      <c r="T21" s="6">
        <f t="shared" si="2"/>
        <v>321.87</v>
      </c>
      <c r="U21" s="6">
        <f t="shared" si="2"/>
        <v>342.9599999999999</v>
      </c>
      <c r="V21" s="6">
        <f t="shared" si="2"/>
        <v>342.66999999999996</v>
      </c>
      <c r="W21" s="11">
        <f t="shared" si="2"/>
        <v>371.60999999999996</v>
      </c>
      <c r="X21" s="11">
        <f t="shared" si="2"/>
        <v>367.78999999999996</v>
      </c>
      <c r="Y21" s="11">
        <f t="shared" si="2"/>
        <v>350.05</v>
      </c>
      <c r="Z21" s="11">
        <f>SUM(Z12:Z20)</f>
        <v>355.53</v>
      </c>
    </row>
    <row r="22" spans="1:26" ht="15.75">
      <c r="A22" s="4"/>
      <c r="B22" s="4"/>
      <c r="C22" s="4"/>
      <c r="D22" s="4"/>
      <c r="E22" s="4"/>
      <c r="F22" s="4"/>
      <c r="G22" s="4"/>
      <c r="H22" s="4"/>
      <c r="I22" s="6"/>
      <c r="J22" s="6"/>
      <c r="K22" s="6"/>
      <c r="L22" s="6"/>
      <c r="M22" s="6"/>
      <c r="N22" s="6"/>
      <c r="O22" s="6"/>
      <c r="P22" s="6"/>
      <c r="Q22" s="6"/>
      <c r="R22" s="6"/>
      <c r="S22" s="4"/>
      <c r="T22" s="4"/>
      <c r="U22" s="4"/>
      <c r="V22" s="4"/>
      <c r="W22" s="12"/>
      <c r="X22" s="12"/>
      <c r="Y22" s="12"/>
      <c r="Z22" s="15"/>
    </row>
    <row r="23" spans="1:26" ht="15.75">
      <c r="A23" s="3" t="s">
        <v>18</v>
      </c>
      <c r="B23" s="6">
        <v>20.09</v>
      </c>
      <c r="C23" s="6">
        <v>20.99</v>
      </c>
      <c r="D23" s="6">
        <v>22.35</v>
      </c>
      <c r="E23" s="6">
        <v>24.82</v>
      </c>
      <c r="F23" s="6">
        <v>27</v>
      </c>
      <c r="G23" s="6">
        <v>27.95</v>
      </c>
      <c r="H23" s="6">
        <v>25.99</v>
      </c>
      <c r="I23" s="6">
        <v>23.4</v>
      </c>
      <c r="J23" s="6">
        <v>23.08</v>
      </c>
      <c r="K23" s="6">
        <v>23.67</v>
      </c>
      <c r="L23" s="6">
        <v>26.08</v>
      </c>
      <c r="M23" s="6">
        <v>20.77</v>
      </c>
      <c r="N23" s="6">
        <v>20.28</v>
      </c>
      <c r="O23" s="6">
        <v>21.6</v>
      </c>
      <c r="P23" s="6">
        <v>20.97</v>
      </c>
      <c r="Q23" s="6">
        <v>23.96</v>
      </c>
      <c r="R23" s="6">
        <v>22.21</v>
      </c>
      <c r="S23" s="6">
        <v>20.1</v>
      </c>
      <c r="T23" s="6">
        <v>26.72</v>
      </c>
      <c r="U23" s="6">
        <v>28.36</v>
      </c>
      <c r="V23" s="6">
        <v>29.91</v>
      </c>
      <c r="W23" s="11">
        <v>28</v>
      </c>
      <c r="X23" s="11">
        <v>32.9</v>
      </c>
      <c r="Y23" s="11">
        <v>31.03</v>
      </c>
      <c r="Z23" s="14">
        <v>26.6</v>
      </c>
    </row>
    <row r="24" spans="1:26" ht="15.75">
      <c r="A24" s="3" t="s">
        <v>19</v>
      </c>
      <c r="B24" s="6">
        <v>5.38</v>
      </c>
      <c r="C24" s="6">
        <v>5.63</v>
      </c>
      <c r="D24" s="6">
        <v>6.43</v>
      </c>
      <c r="E24" s="6">
        <v>6.85</v>
      </c>
      <c r="F24" s="6">
        <v>8.13</v>
      </c>
      <c r="G24" s="6">
        <v>9.86</v>
      </c>
      <c r="H24" s="6">
        <v>9.55</v>
      </c>
      <c r="I24" s="6">
        <v>9.96</v>
      </c>
      <c r="J24" s="6">
        <v>10.47</v>
      </c>
      <c r="K24" s="6">
        <v>12.26</v>
      </c>
      <c r="L24" s="6">
        <v>13.21</v>
      </c>
      <c r="M24" s="6">
        <v>11.24</v>
      </c>
      <c r="N24" s="6">
        <v>12.02</v>
      </c>
      <c r="O24" s="6">
        <v>12.01</v>
      </c>
      <c r="P24" s="6">
        <v>12.43</v>
      </c>
      <c r="Q24" s="6">
        <v>12.57</v>
      </c>
      <c r="R24" s="6">
        <v>12.65</v>
      </c>
      <c r="S24" s="5">
        <v>18.89</v>
      </c>
      <c r="T24" s="6">
        <v>25.48</v>
      </c>
      <c r="U24" s="6">
        <v>29.02</v>
      </c>
      <c r="V24" s="6">
        <v>29.3</v>
      </c>
      <c r="W24" s="11">
        <v>31.88</v>
      </c>
      <c r="X24" s="11">
        <v>30.55</v>
      </c>
      <c r="Y24" s="11">
        <v>38.54</v>
      </c>
      <c r="Z24" s="14">
        <v>25.5</v>
      </c>
    </row>
    <row r="25" spans="1:28" ht="15.75">
      <c r="A25" s="3" t="s">
        <v>20</v>
      </c>
      <c r="B25" s="6">
        <v>52.74</v>
      </c>
      <c r="C25" s="6">
        <v>51.11</v>
      </c>
      <c r="D25" s="6">
        <v>50.19</v>
      </c>
      <c r="E25" s="6">
        <v>52.49</v>
      </c>
      <c r="F25" s="6">
        <v>57.17</v>
      </c>
      <c r="G25" s="6">
        <v>62.55</v>
      </c>
      <c r="H25" s="6">
        <v>61.57</v>
      </c>
      <c r="I25" s="6">
        <v>58.23</v>
      </c>
      <c r="J25" s="6">
        <v>49.38</v>
      </c>
      <c r="K25" s="6">
        <v>54.02</v>
      </c>
      <c r="L25" s="6">
        <v>52.4</v>
      </c>
      <c r="M25" s="6">
        <v>35.1</v>
      </c>
      <c r="N25" s="6">
        <v>26.05</v>
      </c>
      <c r="O25" s="6">
        <v>24.71</v>
      </c>
      <c r="P25" s="6">
        <v>25.75</v>
      </c>
      <c r="Q25" s="6">
        <v>27.81</v>
      </c>
      <c r="R25" s="6">
        <f>14.04+12.68</f>
        <v>26.72</v>
      </c>
      <c r="S25" s="6">
        <v>22.61</v>
      </c>
      <c r="T25" s="6">
        <v>23.59</v>
      </c>
      <c r="U25" s="6">
        <v>23.42</v>
      </c>
      <c r="V25" s="6">
        <v>26.77</v>
      </c>
      <c r="W25" s="11">
        <v>26.42</v>
      </c>
      <c r="X25" s="11">
        <v>26.57</v>
      </c>
      <c r="Y25" s="11">
        <v>27.99</v>
      </c>
      <c r="Z25" s="14">
        <v>26.6</v>
      </c>
      <c r="AA25" s="1" t="s">
        <v>1</v>
      </c>
      <c r="AB25" s="1" t="s">
        <v>1</v>
      </c>
    </row>
    <row r="26" spans="1:26" ht="15.75">
      <c r="A26" s="3" t="s">
        <v>21</v>
      </c>
      <c r="B26" s="6">
        <f aca="true" t="shared" si="3" ref="B26:Y26">SUM(B23:B25)</f>
        <v>78.21000000000001</v>
      </c>
      <c r="C26" s="6">
        <f t="shared" si="3"/>
        <v>77.72999999999999</v>
      </c>
      <c r="D26" s="6">
        <f t="shared" si="3"/>
        <v>78.97</v>
      </c>
      <c r="E26" s="6">
        <f t="shared" si="3"/>
        <v>84.16</v>
      </c>
      <c r="F26" s="6">
        <f t="shared" si="3"/>
        <v>92.30000000000001</v>
      </c>
      <c r="G26" s="6">
        <f t="shared" si="3"/>
        <v>100.36</v>
      </c>
      <c r="H26" s="6">
        <f t="shared" si="3"/>
        <v>97.11</v>
      </c>
      <c r="I26" s="6">
        <f t="shared" si="3"/>
        <v>91.59</v>
      </c>
      <c r="J26" s="6">
        <f t="shared" si="3"/>
        <v>82.93</v>
      </c>
      <c r="K26" s="6">
        <f t="shared" si="3"/>
        <v>89.95</v>
      </c>
      <c r="L26" s="6">
        <f t="shared" si="3"/>
        <v>91.69</v>
      </c>
      <c r="M26" s="6">
        <f t="shared" si="3"/>
        <v>67.11</v>
      </c>
      <c r="N26" s="6">
        <f t="shared" si="3"/>
        <v>58.349999999999994</v>
      </c>
      <c r="O26" s="6">
        <f t="shared" si="3"/>
        <v>58.32</v>
      </c>
      <c r="P26" s="6">
        <f t="shared" si="3"/>
        <v>59.15</v>
      </c>
      <c r="Q26" s="6">
        <f t="shared" si="3"/>
        <v>64.34</v>
      </c>
      <c r="R26" s="6">
        <f t="shared" si="3"/>
        <v>61.58</v>
      </c>
      <c r="S26" s="6">
        <f t="shared" si="3"/>
        <v>61.6</v>
      </c>
      <c r="T26" s="6">
        <f t="shared" si="3"/>
        <v>75.79</v>
      </c>
      <c r="U26" s="6">
        <f t="shared" si="3"/>
        <v>80.8</v>
      </c>
      <c r="V26" s="6">
        <f t="shared" si="3"/>
        <v>85.98</v>
      </c>
      <c r="W26" s="11">
        <f t="shared" si="3"/>
        <v>86.3</v>
      </c>
      <c r="X26" s="11">
        <f t="shared" si="3"/>
        <v>90.02000000000001</v>
      </c>
      <c r="Y26" s="11">
        <f t="shared" si="3"/>
        <v>97.55999999999999</v>
      </c>
      <c r="Z26" s="11">
        <f>SUM(Z23:Z25)</f>
        <v>78.7</v>
      </c>
    </row>
    <row r="27" spans="1:26" ht="15.75">
      <c r="A27" s="4"/>
      <c r="B27" s="4"/>
      <c r="C27" s="4"/>
      <c r="D27" s="4"/>
      <c r="E27" s="4"/>
      <c r="F27" s="4"/>
      <c r="G27" s="4"/>
      <c r="H27" s="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  <c r="U27" s="4"/>
      <c r="V27" s="4"/>
      <c r="W27" s="12"/>
      <c r="X27" s="11"/>
      <c r="Y27" s="11"/>
      <c r="Z27" s="11"/>
    </row>
    <row r="28" spans="1:26" ht="15.75">
      <c r="A28" s="3" t="s">
        <v>22</v>
      </c>
      <c r="B28" s="6">
        <f aca="true" t="shared" si="4" ref="B28:Y28">B21+B26</f>
        <v>267.47</v>
      </c>
      <c r="C28" s="6">
        <f t="shared" si="4"/>
        <v>263.56</v>
      </c>
      <c r="D28" s="6">
        <f t="shared" si="4"/>
        <v>250.02999999999997</v>
      </c>
      <c r="E28" s="6">
        <f t="shared" si="4"/>
        <v>265.87</v>
      </c>
      <c r="F28" s="6">
        <f t="shared" si="4"/>
        <v>293.94000000000005</v>
      </c>
      <c r="G28" s="6">
        <f t="shared" si="4"/>
        <v>334.82</v>
      </c>
      <c r="H28" s="6">
        <f t="shared" si="4"/>
        <v>355.38000000000005</v>
      </c>
      <c r="I28" s="6">
        <f t="shared" si="4"/>
        <v>364.14</v>
      </c>
      <c r="J28" s="6">
        <f t="shared" si="4"/>
        <v>351.32</v>
      </c>
      <c r="K28" s="6">
        <f t="shared" si="4"/>
        <v>354.53</v>
      </c>
      <c r="L28" s="6">
        <f t="shared" si="4"/>
        <v>363.1</v>
      </c>
      <c r="M28" s="6">
        <f t="shared" si="4"/>
        <v>354.32000000000005</v>
      </c>
      <c r="N28" s="6">
        <f t="shared" si="4"/>
        <v>344.28</v>
      </c>
      <c r="O28" s="6">
        <f t="shared" si="4"/>
        <v>350.58</v>
      </c>
      <c r="P28" s="6">
        <f t="shared" si="4"/>
        <v>365.95000000000005</v>
      </c>
      <c r="Q28" s="6">
        <f t="shared" si="4"/>
        <v>380.88</v>
      </c>
      <c r="R28" s="6">
        <f t="shared" si="4"/>
        <v>391.89</v>
      </c>
      <c r="S28" s="6">
        <f t="shared" si="4"/>
        <v>377.67</v>
      </c>
      <c r="T28" s="6">
        <f t="shared" si="4"/>
        <v>397.66</v>
      </c>
      <c r="U28" s="6">
        <f t="shared" si="4"/>
        <v>423.75999999999993</v>
      </c>
      <c r="V28" s="6">
        <f t="shared" si="4"/>
        <v>428.65</v>
      </c>
      <c r="W28" s="11">
        <f t="shared" si="4"/>
        <v>457.90999999999997</v>
      </c>
      <c r="X28" s="11">
        <f t="shared" si="4"/>
        <v>457.80999999999995</v>
      </c>
      <c r="Y28" s="11">
        <f t="shared" si="4"/>
        <v>447.61</v>
      </c>
      <c r="Z28" s="11">
        <f>Z21+Z26</f>
        <v>434.22999999999996</v>
      </c>
    </row>
    <row r="29" spans="1:26" ht="15.75">
      <c r="A29" s="4"/>
      <c r="B29" s="4"/>
      <c r="C29" s="4"/>
      <c r="D29" s="4"/>
      <c r="E29" s="4"/>
      <c r="F29" s="4"/>
      <c r="G29" s="4"/>
      <c r="H29" s="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  <c r="U29" s="4"/>
      <c r="V29" s="4"/>
      <c r="W29" s="12"/>
      <c r="X29" s="11"/>
      <c r="Y29" s="11"/>
      <c r="Z29" s="11"/>
    </row>
    <row r="30" spans="1:26" ht="15.75">
      <c r="A30" s="3" t="s">
        <v>23</v>
      </c>
      <c r="B30" s="6">
        <f aca="true" t="shared" si="5" ref="B30:Y30">B9-B28</f>
        <v>97.30539999999996</v>
      </c>
      <c r="C30" s="6">
        <f t="shared" si="5"/>
        <v>51.33670000000001</v>
      </c>
      <c r="D30" s="6">
        <f t="shared" si="5"/>
        <v>150.27900000000005</v>
      </c>
      <c r="E30" s="6">
        <f t="shared" si="5"/>
        <v>82.04180000000002</v>
      </c>
      <c r="F30" s="6">
        <f t="shared" si="5"/>
        <v>166.25900000000001</v>
      </c>
      <c r="G30" s="6">
        <f t="shared" si="5"/>
        <v>127.41559999999998</v>
      </c>
      <c r="H30" s="6">
        <f t="shared" si="5"/>
        <v>132.14749999999998</v>
      </c>
      <c r="I30" s="6">
        <f t="shared" si="5"/>
        <v>-7.5353999999999814</v>
      </c>
      <c r="J30" s="6">
        <f t="shared" si="5"/>
        <v>48.88869999999997</v>
      </c>
      <c r="K30" s="6">
        <f t="shared" si="5"/>
        <v>38.873500000000035</v>
      </c>
      <c r="L30" s="6">
        <f t="shared" si="5"/>
        <v>67.67779999999999</v>
      </c>
      <c r="M30" s="6">
        <f t="shared" si="5"/>
        <v>-136.12490000000005</v>
      </c>
      <c r="N30" s="6">
        <f t="shared" si="5"/>
        <v>-80.22389999999996</v>
      </c>
      <c r="O30" s="6">
        <f t="shared" si="5"/>
        <v>16.267800000000022</v>
      </c>
      <c r="P30" s="6">
        <f t="shared" si="5"/>
        <v>49.685499999999934</v>
      </c>
      <c r="Q30" s="6">
        <f t="shared" si="5"/>
        <v>-61.45740000000001</v>
      </c>
      <c r="R30" s="6">
        <f t="shared" si="5"/>
        <v>15.994799999999998</v>
      </c>
      <c r="S30" s="6">
        <f t="shared" si="5"/>
        <v>-6.875599999999963</v>
      </c>
      <c r="T30" s="6">
        <f t="shared" si="5"/>
        <v>-75.49550000000005</v>
      </c>
      <c r="U30" s="6">
        <f t="shared" si="5"/>
        <v>-21.195599999999956</v>
      </c>
      <c r="V30" s="6">
        <f t="shared" si="5"/>
        <v>60.014399999999966</v>
      </c>
      <c r="W30" s="11">
        <f t="shared" si="5"/>
        <v>134.79250000000002</v>
      </c>
      <c r="X30" s="11">
        <f t="shared" si="5"/>
        <v>133.54499999999996</v>
      </c>
      <c r="Y30" s="11">
        <f t="shared" si="5"/>
        <v>78.14049999999997</v>
      </c>
      <c r="Z30" s="11">
        <f>Z9-Z28</f>
        <v>-60.38919999999996</v>
      </c>
    </row>
    <row r="31" spans="1:26" ht="7.5" customHeight="1">
      <c r="A31" s="9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9"/>
      <c r="V31" s="9"/>
      <c r="W31" s="9"/>
      <c r="X31" s="9"/>
      <c r="Y31" s="9"/>
      <c r="Z31" s="9"/>
    </row>
    <row r="32" spans="1:26" ht="15.75">
      <c r="A32" s="3" t="s">
        <v>24</v>
      </c>
      <c r="B32" s="6">
        <v>8.01</v>
      </c>
      <c r="C32" s="6">
        <v>6.73</v>
      </c>
      <c r="D32" s="6">
        <v>9.1</v>
      </c>
      <c r="E32" s="6">
        <v>7.82</v>
      </c>
      <c r="F32" s="6">
        <v>10.07</v>
      </c>
      <c r="G32" s="6">
        <v>10.69</v>
      </c>
      <c r="H32" s="6">
        <v>10.21</v>
      </c>
      <c r="I32" s="6">
        <v>7.61</v>
      </c>
      <c r="J32" s="6">
        <v>8.79</v>
      </c>
      <c r="K32" s="6">
        <v>8.05</v>
      </c>
      <c r="L32" s="6">
        <v>8.01</v>
      </c>
      <c r="M32" s="6">
        <v>3.83</v>
      </c>
      <c r="N32" s="6">
        <v>4.83</v>
      </c>
      <c r="O32" s="6">
        <v>6.82</v>
      </c>
      <c r="P32" s="6">
        <v>7.45</v>
      </c>
      <c r="Q32" s="6">
        <v>6.06</v>
      </c>
      <c r="R32" s="6">
        <v>7.52</v>
      </c>
      <c r="S32" s="6">
        <v>6.32</v>
      </c>
      <c r="T32" s="6">
        <v>5.81</v>
      </c>
      <c r="U32" s="5">
        <v>6.58</v>
      </c>
      <c r="V32" s="5">
        <v>8.77</v>
      </c>
      <c r="W32" s="5">
        <v>9.75</v>
      </c>
      <c r="X32" s="6">
        <v>10.1</v>
      </c>
      <c r="Y32" s="5">
        <v>9.35</v>
      </c>
      <c r="Z32" s="14">
        <v>6.36</v>
      </c>
    </row>
    <row r="33" spans="1:26" ht="15.75">
      <c r="A33" s="3" t="s">
        <v>25</v>
      </c>
      <c r="B33" s="6">
        <v>45.54</v>
      </c>
      <c r="C33" s="6">
        <v>46.79</v>
      </c>
      <c r="D33" s="6">
        <v>43.99</v>
      </c>
      <c r="E33" s="6">
        <v>44.49</v>
      </c>
      <c r="F33" s="6">
        <v>45.7</v>
      </c>
      <c r="G33" s="6">
        <v>43.24</v>
      </c>
      <c r="H33" s="6">
        <v>47.75</v>
      </c>
      <c r="I33" s="6">
        <v>46.86</v>
      </c>
      <c r="J33" s="6">
        <v>45.53</v>
      </c>
      <c r="K33" s="6">
        <v>48.87</v>
      </c>
      <c r="L33" s="6">
        <v>53.78</v>
      </c>
      <c r="M33" s="6">
        <v>56.97</v>
      </c>
      <c r="N33" s="6">
        <v>54.67</v>
      </c>
      <c r="O33" s="6">
        <v>53.79</v>
      </c>
      <c r="P33" s="6">
        <v>55.79</v>
      </c>
      <c r="Q33" s="6">
        <v>52.71</v>
      </c>
      <c r="R33" s="6">
        <v>54.24</v>
      </c>
      <c r="S33" s="6">
        <v>58.67</v>
      </c>
      <c r="T33" s="6">
        <v>55.45</v>
      </c>
      <c r="U33" s="5">
        <v>61.18</v>
      </c>
      <c r="V33" s="5">
        <v>55.72</v>
      </c>
      <c r="W33" s="5">
        <v>60.79</v>
      </c>
      <c r="X33" s="5">
        <v>58.55</v>
      </c>
      <c r="Y33" s="5">
        <v>56.23</v>
      </c>
      <c r="Z33" s="14">
        <v>58.78</v>
      </c>
    </row>
    <row r="34" spans="1:26" ht="6" customHeight="1">
      <c r="A34" s="9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9"/>
      <c r="V34" s="9"/>
      <c r="W34" s="9"/>
      <c r="X34" s="9"/>
      <c r="Y34" s="9"/>
      <c r="Z34" s="9"/>
    </row>
    <row r="35" spans="1:26" ht="15.75">
      <c r="A35" s="4"/>
      <c r="B35" s="4"/>
      <c r="C35" s="4"/>
      <c r="D35" s="4"/>
      <c r="E35" s="4"/>
      <c r="F35" s="4"/>
      <c r="G35" s="4"/>
      <c r="H35" s="4"/>
      <c r="I35" s="6"/>
      <c r="J35" s="6"/>
      <c r="K35" s="6"/>
      <c r="L35" s="6"/>
      <c r="M35" s="6"/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2"/>
    </row>
    <row r="36" spans="1:26" ht="15.75">
      <c r="A36" s="13" t="s">
        <v>36</v>
      </c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6"/>
      <c r="N36" s="6"/>
      <c r="O36" s="6"/>
      <c r="P36" s="6"/>
      <c r="Q36" s="6"/>
      <c r="R36" s="6"/>
      <c r="S36" s="4"/>
      <c r="T36" s="4"/>
      <c r="U36" s="4"/>
      <c r="V36" s="4"/>
      <c r="W36" s="4"/>
      <c r="X36" s="4"/>
      <c r="Y36" s="4"/>
      <c r="Z36" s="2"/>
    </row>
    <row r="37" spans="1:26" ht="1.5" customHeight="1">
      <c r="A37" s="9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9"/>
      <c r="Y37" s="9"/>
      <c r="Z37" s="9"/>
    </row>
    <row r="38" spans="1:26" ht="15.75">
      <c r="A38" s="3" t="s">
        <v>0</v>
      </c>
      <c r="B38" s="5">
        <v>1975</v>
      </c>
      <c r="C38" s="5">
        <v>1976</v>
      </c>
      <c r="D38" s="5">
        <v>1977</v>
      </c>
      <c r="E38" s="5">
        <v>1978</v>
      </c>
      <c r="F38" s="5">
        <v>1979</v>
      </c>
      <c r="G38" s="5">
        <v>1980</v>
      </c>
      <c r="H38" s="5">
        <v>1981</v>
      </c>
      <c r="I38" s="7">
        <v>1982</v>
      </c>
      <c r="J38" s="7">
        <v>1983</v>
      </c>
      <c r="K38" s="7">
        <v>1984</v>
      </c>
      <c r="L38" s="7">
        <v>1985</v>
      </c>
      <c r="M38" s="7">
        <v>1986</v>
      </c>
      <c r="N38" s="7">
        <v>1987</v>
      </c>
      <c r="O38" s="7">
        <v>1988</v>
      </c>
      <c r="P38" s="7">
        <v>1989</v>
      </c>
      <c r="Q38" s="7">
        <v>1990</v>
      </c>
      <c r="R38" s="7">
        <v>1991</v>
      </c>
      <c r="S38" s="7">
        <v>1992</v>
      </c>
      <c r="T38" s="7">
        <v>1993</v>
      </c>
      <c r="U38" s="5">
        <v>1994</v>
      </c>
      <c r="V38" s="5">
        <v>1995</v>
      </c>
      <c r="W38" s="5">
        <v>1996</v>
      </c>
      <c r="X38" s="5">
        <v>1997</v>
      </c>
      <c r="Y38" s="5">
        <v>1998</v>
      </c>
      <c r="Z38" s="5">
        <v>1999</v>
      </c>
    </row>
    <row r="39" spans="1:26" ht="6.75" customHeight="1">
      <c r="A39" s="9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9"/>
      <c r="V39" s="9"/>
      <c r="W39" s="9"/>
      <c r="X39" s="9"/>
      <c r="Y39" s="9"/>
      <c r="Z39" s="9"/>
    </row>
    <row r="40" spans="1:26" ht="15.75">
      <c r="A40" s="4"/>
      <c r="B40" s="4"/>
      <c r="C40" s="4"/>
      <c r="D40" s="4"/>
      <c r="E40" s="4"/>
      <c r="F40" s="4"/>
      <c r="G40" s="4"/>
      <c r="H40" s="3" t="s">
        <v>1</v>
      </c>
      <c r="I40" s="6"/>
      <c r="J40" s="8" t="s">
        <v>1</v>
      </c>
      <c r="K40" s="8" t="s">
        <v>1</v>
      </c>
      <c r="L40" s="4"/>
      <c r="M40" s="3" t="s">
        <v>2</v>
      </c>
      <c r="N40" s="4"/>
      <c r="O40" s="4"/>
      <c r="P40" s="6"/>
      <c r="Q40" s="6"/>
      <c r="R40" s="6"/>
      <c r="S40" s="4"/>
      <c r="T40" s="3" t="s">
        <v>1</v>
      </c>
      <c r="U40" s="4"/>
      <c r="V40" s="4"/>
      <c r="W40" s="4"/>
      <c r="X40" s="4"/>
      <c r="Y40" s="3" t="s">
        <v>1</v>
      </c>
      <c r="Z40" s="3" t="s">
        <v>1</v>
      </c>
    </row>
    <row r="41" spans="1:25" ht="15.75">
      <c r="A41" s="3" t="s">
        <v>3</v>
      </c>
      <c r="B41" s="4"/>
      <c r="C41" s="4"/>
      <c r="D41" s="4"/>
      <c r="E41" s="4"/>
      <c r="F41" s="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4"/>
      <c r="T41" s="8" t="s">
        <v>1</v>
      </c>
      <c r="U41" s="4"/>
      <c r="V41" s="4"/>
      <c r="W41" s="4"/>
      <c r="X41" s="4"/>
      <c r="Y41" s="4"/>
    </row>
    <row r="42" spans="1:26" ht="15.75">
      <c r="A42" s="3" t="s">
        <v>4</v>
      </c>
      <c r="B42" s="4"/>
      <c r="C42" s="4"/>
      <c r="D42" s="4"/>
      <c r="E42" s="4"/>
      <c r="F42" s="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4"/>
      <c r="T42" s="4"/>
      <c r="U42" s="4"/>
      <c r="V42" s="4"/>
      <c r="W42" s="4"/>
      <c r="X42" s="4"/>
      <c r="Y42" s="6"/>
      <c r="Z42" s="2"/>
    </row>
    <row r="43" spans="1:26" ht="15.75">
      <c r="A43" s="3" t="s">
        <v>5</v>
      </c>
      <c r="B43" s="6">
        <f aca="true" t="shared" si="6" ref="B43:Y43">B8</f>
        <v>364.7754</v>
      </c>
      <c r="C43" s="6">
        <f t="shared" si="6"/>
        <v>314.8967</v>
      </c>
      <c r="D43" s="6">
        <f t="shared" si="6"/>
        <v>400.309</v>
      </c>
      <c r="E43" s="6">
        <f t="shared" si="6"/>
        <v>347.9118</v>
      </c>
      <c r="F43" s="6">
        <f t="shared" si="6"/>
        <v>460.19900000000007</v>
      </c>
      <c r="G43" s="6">
        <f t="shared" si="6"/>
        <v>462.2356</v>
      </c>
      <c r="H43" s="6">
        <f t="shared" si="6"/>
        <v>487.52750000000003</v>
      </c>
      <c r="I43" s="6">
        <f t="shared" si="6"/>
        <v>356.6046</v>
      </c>
      <c r="J43" s="6">
        <f t="shared" si="6"/>
        <v>400.20869999999996</v>
      </c>
      <c r="K43" s="6">
        <f t="shared" si="6"/>
        <v>393.4035</v>
      </c>
      <c r="L43" s="6">
        <f t="shared" si="6"/>
        <v>430.7778</v>
      </c>
      <c r="M43" s="6">
        <f t="shared" si="6"/>
        <v>218.1951</v>
      </c>
      <c r="N43" s="6">
        <f t="shared" si="6"/>
        <v>264.0561</v>
      </c>
      <c r="O43" s="6">
        <f t="shared" si="6"/>
        <v>366.8478</v>
      </c>
      <c r="P43" s="6">
        <f t="shared" si="6"/>
        <v>415.6355</v>
      </c>
      <c r="Q43" s="6">
        <f t="shared" si="6"/>
        <v>319.4226</v>
      </c>
      <c r="R43" s="6">
        <f t="shared" si="6"/>
        <v>407.8848</v>
      </c>
      <c r="S43" s="6">
        <f t="shared" si="6"/>
        <v>370.79440000000005</v>
      </c>
      <c r="T43" s="6">
        <f t="shared" si="6"/>
        <v>322.1645</v>
      </c>
      <c r="U43" s="6">
        <f t="shared" si="6"/>
        <v>402.5644</v>
      </c>
      <c r="V43" s="6">
        <f t="shared" si="6"/>
        <v>488.66439999999994</v>
      </c>
      <c r="W43" s="6">
        <f t="shared" si="6"/>
        <v>592.7025</v>
      </c>
      <c r="X43" s="6">
        <f t="shared" si="6"/>
        <v>591.3549999999999</v>
      </c>
      <c r="Y43" s="6">
        <f t="shared" si="6"/>
        <v>525.7505</v>
      </c>
      <c r="Z43" s="6">
        <f>Z8</f>
        <v>373.8408</v>
      </c>
    </row>
    <row r="44" spans="1:26" ht="15.75">
      <c r="A44" s="3" t="s">
        <v>6</v>
      </c>
      <c r="B44" s="6">
        <f aca="true" t="shared" si="7" ref="B44:Y44">B9</f>
        <v>364.7754</v>
      </c>
      <c r="C44" s="6">
        <f t="shared" si="7"/>
        <v>314.8967</v>
      </c>
      <c r="D44" s="6">
        <f t="shared" si="7"/>
        <v>400.309</v>
      </c>
      <c r="E44" s="6">
        <f t="shared" si="7"/>
        <v>347.9118</v>
      </c>
      <c r="F44" s="6">
        <f t="shared" si="7"/>
        <v>460.19900000000007</v>
      </c>
      <c r="G44" s="6">
        <f t="shared" si="7"/>
        <v>462.2356</v>
      </c>
      <c r="H44" s="6">
        <f t="shared" si="7"/>
        <v>487.52750000000003</v>
      </c>
      <c r="I44" s="6">
        <f t="shared" si="7"/>
        <v>356.6046</v>
      </c>
      <c r="J44" s="6">
        <f t="shared" si="7"/>
        <v>400.20869999999996</v>
      </c>
      <c r="K44" s="6">
        <f t="shared" si="7"/>
        <v>393.4035</v>
      </c>
      <c r="L44" s="6">
        <f t="shared" si="7"/>
        <v>430.7778</v>
      </c>
      <c r="M44" s="6">
        <f t="shared" si="7"/>
        <v>218.1951</v>
      </c>
      <c r="N44" s="6">
        <f t="shared" si="7"/>
        <v>264.0561</v>
      </c>
      <c r="O44" s="6">
        <f t="shared" si="7"/>
        <v>366.8478</v>
      </c>
      <c r="P44" s="6">
        <f t="shared" si="7"/>
        <v>415.6355</v>
      </c>
      <c r="Q44" s="6">
        <f t="shared" si="7"/>
        <v>319.4226</v>
      </c>
      <c r="R44" s="6">
        <f t="shared" si="7"/>
        <v>407.8848</v>
      </c>
      <c r="S44" s="6">
        <f t="shared" si="7"/>
        <v>370.79440000000005</v>
      </c>
      <c r="T44" s="6">
        <f t="shared" si="7"/>
        <v>322.1645</v>
      </c>
      <c r="U44" s="6">
        <f t="shared" si="7"/>
        <v>402.5644</v>
      </c>
      <c r="V44" s="6">
        <f t="shared" si="7"/>
        <v>488.66439999999994</v>
      </c>
      <c r="W44" s="6">
        <f t="shared" si="7"/>
        <v>592.7025</v>
      </c>
      <c r="X44" s="6">
        <f t="shared" si="7"/>
        <v>591.3549999999999</v>
      </c>
      <c r="Y44" s="6">
        <f t="shared" si="7"/>
        <v>525.7505</v>
      </c>
      <c r="Z44" s="6">
        <f>Z9</f>
        <v>373.8408</v>
      </c>
    </row>
    <row r="45" spans="1:26" ht="15.75">
      <c r="A45" s="4"/>
      <c r="B45" s="4"/>
      <c r="C45" s="4"/>
      <c r="D45" s="4"/>
      <c r="E45" s="4"/>
      <c r="F45" s="4"/>
      <c r="G45" s="4"/>
      <c r="H45" s="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  <c r="U45" s="4"/>
      <c r="V45" s="4"/>
      <c r="W45" s="4"/>
      <c r="X45" s="6"/>
      <c r="Y45" s="6"/>
      <c r="Z45" s="6"/>
    </row>
    <row r="46" spans="1:26" ht="15.75">
      <c r="A46" s="3" t="s">
        <v>26</v>
      </c>
      <c r="B46" s="4"/>
      <c r="C46" s="4"/>
      <c r="D46" s="4"/>
      <c r="E46" s="4"/>
      <c r="F46" s="4"/>
      <c r="G46" s="4"/>
      <c r="H46" s="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4"/>
      <c r="U46" s="4"/>
      <c r="V46" s="4"/>
      <c r="W46" s="4"/>
      <c r="X46" s="6"/>
      <c r="Y46" s="6"/>
      <c r="Z46" s="6"/>
    </row>
    <row r="47" spans="1:26" ht="15.75">
      <c r="A47" s="3" t="s">
        <v>27</v>
      </c>
      <c r="B47" s="6">
        <f aca="true" t="shared" si="8" ref="B47:Y47">B21</f>
        <v>189.26000000000002</v>
      </c>
      <c r="C47" s="6">
        <f t="shared" si="8"/>
        <v>185.83</v>
      </c>
      <c r="D47" s="6">
        <f t="shared" si="8"/>
        <v>171.05999999999997</v>
      </c>
      <c r="E47" s="6">
        <f t="shared" si="8"/>
        <v>181.70999999999998</v>
      </c>
      <c r="F47" s="6">
        <f t="shared" si="8"/>
        <v>201.64000000000001</v>
      </c>
      <c r="G47" s="6">
        <f t="shared" si="8"/>
        <v>234.46</v>
      </c>
      <c r="H47" s="6">
        <f t="shared" si="8"/>
        <v>258.27000000000004</v>
      </c>
      <c r="I47" s="6">
        <f t="shared" si="8"/>
        <v>272.54999999999995</v>
      </c>
      <c r="J47" s="6">
        <f t="shared" si="8"/>
        <v>268.39</v>
      </c>
      <c r="K47" s="6">
        <f t="shared" si="8"/>
        <v>264.58</v>
      </c>
      <c r="L47" s="6">
        <f t="shared" si="8"/>
        <v>271.41</v>
      </c>
      <c r="M47" s="6">
        <f t="shared" si="8"/>
        <v>287.21000000000004</v>
      </c>
      <c r="N47" s="6">
        <f t="shared" si="8"/>
        <v>285.93</v>
      </c>
      <c r="O47" s="6">
        <f t="shared" si="8"/>
        <v>292.26</v>
      </c>
      <c r="P47" s="6">
        <f t="shared" si="8"/>
        <v>306.80000000000007</v>
      </c>
      <c r="Q47" s="6">
        <f t="shared" si="8"/>
        <v>316.54</v>
      </c>
      <c r="R47" s="6">
        <f t="shared" si="8"/>
        <v>330.31</v>
      </c>
      <c r="S47" s="6">
        <f t="shared" si="8"/>
        <v>316.07</v>
      </c>
      <c r="T47" s="6">
        <f t="shared" si="8"/>
        <v>321.87</v>
      </c>
      <c r="U47" s="6">
        <f t="shared" si="8"/>
        <v>342.9599999999999</v>
      </c>
      <c r="V47" s="6">
        <f t="shared" si="8"/>
        <v>342.66999999999996</v>
      </c>
      <c r="W47" s="11">
        <f t="shared" si="8"/>
        <v>371.60999999999996</v>
      </c>
      <c r="X47" s="11">
        <f t="shared" si="8"/>
        <v>367.78999999999996</v>
      </c>
      <c r="Y47" s="11">
        <f t="shared" si="8"/>
        <v>350.05</v>
      </c>
      <c r="Z47" s="11">
        <f>Z21</f>
        <v>355.53</v>
      </c>
    </row>
    <row r="48" spans="1:26" ht="15.75">
      <c r="A48" s="3" t="s">
        <v>18</v>
      </c>
      <c r="B48" s="6">
        <f aca="true" t="shared" si="9" ref="B48:Y48">B23</f>
        <v>20.09</v>
      </c>
      <c r="C48" s="6">
        <f t="shared" si="9"/>
        <v>20.99</v>
      </c>
      <c r="D48" s="6">
        <f t="shared" si="9"/>
        <v>22.35</v>
      </c>
      <c r="E48" s="6">
        <f t="shared" si="9"/>
        <v>24.82</v>
      </c>
      <c r="F48" s="6">
        <f t="shared" si="9"/>
        <v>27</v>
      </c>
      <c r="G48" s="6">
        <f t="shared" si="9"/>
        <v>27.95</v>
      </c>
      <c r="H48" s="6">
        <f t="shared" si="9"/>
        <v>25.99</v>
      </c>
      <c r="I48" s="6">
        <f t="shared" si="9"/>
        <v>23.4</v>
      </c>
      <c r="J48" s="6">
        <f t="shared" si="9"/>
        <v>23.08</v>
      </c>
      <c r="K48" s="6">
        <f t="shared" si="9"/>
        <v>23.67</v>
      </c>
      <c r="L48" s="6">
        <f t="shared" si="9"/>
        <v>26.08</v>
      </c>
      <c r="M48" s="6">
        <f t="shared" si="9"/>
        <v>20.77</v>
      </c>
      <c r="N48" s="6">
        <f t="shared" si="9"/>
        <v>20.28</v>
      </c>
      <c r="O48" s="6">
        <f t="shared" si="9"/>
        <v>21.6</v>
      </c>
      <c r="P48" s="6">
        <f t="shared" si="9"/>
        <v>20.97</v>
      </c>
      <c r="Q48" s="6">
        <f t="shared" si="9"/>
        <v>23.96</v>
      </c>
      <c r="R48" s="6">
        <f t="shared" si="9"/>
        <v>22.21</v>
      </c>
      <c r="S48" s="6">
        <f t="shared" si="9"/>
        <v>20.1</v>
      </c>
      <c r="T48" s="6">
        <f t="shared" si="9"/>
        <v>26.72</v>
      </c>
      <c r="U48" s="6">
        <f t="shared" si="9"/>
        <v>28.36</v>
      </c>
      <c r="V48" s="6">
        <f t="shared" si="9"/>
        <v>29.91</v>
      </c>
      <c r="W48" s="11">
        <f t="shared" si="9"/>
        <v>28</v>
      </c>
      <c r="X48" s="11">
        <f t="shared" si="9"/>
        <v>32.9</v>
      </c>
      <c r="Y48" s="11">
        <f t="shared" si="9"/>
        <v>31.03</v>
      </c>
      <c r="Z48" s="11">
        <f>Z23</f>
        <v>26.6</v>
      </c>
    </row>
    <row r="49" spans="1:26" ht="15.75">
      <c r="A49" s="3" t="s">
        <v>19</v>
      </c>
      <c r="B49" s="6">
        <f aca="true" t="shared" si="10" ref="B49:Y49">B24</f>
        <v>5.38</v>
      </c>
      <c r="C49" s="6">
        <f t="shared" si="10"/>
        <v>5.63</v>
      </c>
      <c r="D49" s="6">
        <f t="shared" si="10"/>
        <v>6.43</v>
      </c>
      <c r="E49" s="6">
        <f t="shared" si="10"/>
        <v>6.85</v>
      </c>
      <c r="F49" s="6">
        <f t="shared" si="10"/>
        <v>8.13</v>
      </c>
      <c r="G49" s="6">
        <f t="shared" si="10"/>
        <v>9.86</v>
      </c>
      <c r="H49" s="6">
        <f t="shared" si="10"/>
        <v>9.55</v>
      </c>
      <c r="I49" s="6">
        <f t="shared" si="10"/>
        <v>9.96</v>
      </c>
      <c r="J49" s="6">
        <f t="shared" si="10"/>
        <v>10.47</v>
      </c>
      <c r="K49" s="6">
        <f t="shared" si="10"/>
        <v>12.26</v>
      </c>
      <c r="L49" s="6">
        <f t="shared" si="10"/>
        <v>13.21</v>
      </c>
      <c r="M49" s="6">
        <f t="shared" si="10"/>
        <v>11.24</v>
      </c>
      <c r="N49" s="6">
        <f t="shared" si="10"/>
        <v>12.02</v>
      </c>
      <c r="O49" s="6">
        <f t="shared" si="10"/>
        <v>12.01</v>
      </c>
      <c r="P49" s="6">
        <f t="shared" si="10"/>
        <v>12.43</v>
      </c>
      <c r="Q49" s="6">
        <f t="shared" si="10"/>
        <v>12.57</v>
      </c>
      <c r="R49" s="6">
        <f t="shared" si="10"/>
        <v>12.65</v>
      </c>
      <c r="S49" s="6">
        <f t="shared" si="10"/>
        <v>18.89</v>
      </c>
      <c r="T49" s="6">
        <f t="shared" si="10"/>
        <v>25.48</v>
      </c>
      <c r="U49" s="6">
        <f t="shared" si="10"/>
        <v>29.02</v>
      </c>
      <c r="V49" s="6">
        <f t="shared" si="10"/>
        <v>29.3</v>
      </c>
      <c r="W49" s="11">
        <f t="shared" si="10"/>
        <v>31.88</v>
      </c>
      <c r="X49" s="11">
        <f t="shared" si="10"/>
        <v>30.55</v>
      </c>
      <c r="Y49" s="11">
        <f t="shared" si="10"/>
        <v>38.54</v>
      </c>
      <c r="Z49" s="11">
        <f>Z24</f>
        <v>25.5</v>
      </c>
    </row>
    <row r="50" spans="1:26" ht="15.75">
      <c r="A50" s="3" t="s">
        <v>28</v>
      </c>
      <c r="B50" s="6">
        <v>29.04</v>
      </c>
      <c r="C50" s="6">
        <v>26.86</v>
      </c>
      <c r="D50" s="6">
        <v>28.82</v>
      </c>
      <c r="E50" s="6">
        <v>31.05</v>
      </c>
      <c r="F50" s="6">
        <v>37.08</v>
      </c>
      <c r="G50" s="6">
        <v>40.15</v>
      </c>
      <c r="H50" s="6">
        <v>42.94</v>
      </c>
      <c r="I50" s="6">
        <v>45.27</v>
      </c>
      <c r="J50" s="6">
        <v>47.94</v>
      </c>
      <c r="K50" s="6">
        <v>49.71</v>
      </c>
      <c r="L50" s="6">
        <v>51.44</v>
      </c>
      <c r="M50" s="6">
        <v>40.69</v>
      </c>
      <c r="N50" s="6">
        <v>44.27</v>
      </c>
      <c r="O50" s="6">
        <v>41.54</v>
      </c>
      <c r="P50" s="6">
        <v>43.81</v>
      </c>
      <c r="Q50" s="6">
        <v>45.76</v>
      </c>
      <c r="R50" s="6">
        <v>47.79</v>
      </c>
      <c r="S50" s="5">
        <v>52.12</v>
      </c>
      <c r="T50" s="6">
        <v>53.83</v>
      </c>
      <c r="U50" s="6">
        <v>57.61</v>
      </c>
      <c r="V50" s="6">
        <v>58.87</v>
      </c>
      <c r="W50" s="11">
        <v>59.25</v>
      </c>
      <c r="X50" s="11">
        <v>59.57</v>
      </c>
      <c r="Y50" s="11">
        <v>60.07</v>
      </c>
      <c r="Z50" s="14">
        <v>62.03</v>
      </c>
    </row>
    <row r="51" spans="1:26" ht="15.75">
      <c r="A51" s="3" t="s">
        <v>29</v>
      </c>
      <c r="B51" s="6">
        <v>4.35</v>
      </c>
      <c r="C51" s="6">
        <v>3.69</v>
      </c>
      <c r="D51" s="6">
        <v>3.21</v>
      </c>
      <c r="E51" s="6">
        <v>4.69</v>
      </c>
      <c r="F51" s="6">
        <v>6.42</v>
      </c>
      <c r="G51" s="6">
        <v>8.4</v>
      </c>
      <c r="H51" s="6">
        <v>11</v>
      </c>
      <c r="I51" s="6">
        <v>8.89</v>
      </c>
      <c r="J51" s="6">
        <v>6.78</v>
      </c>
      <c r="K51" s="6">
        <v>7.88</v>
      </c>
      <c r="L51" s="6">
        <v>6.18</v>
      </c>
      <c r="M51" s="6">
        <v>5.01</v>
      </c>
      <c r="N51" s="6">
        <v>5.65</v>
      </c>
      <c r="O51" s="6">
        <v>10.11</v>
      </c>
      <c r="P51" s="6">
        <v>12.33</v>
      </c>
      <c r="Q51" s="6">
        <v>11.82</v>
      </c>
      <c r="R51" s="6">
        <v>8.98</v>
      </c>
      <c r="S51" s="5">
        <v>5.64</v>
      </c>
      <c r="T51" s="6">
        <v>5.03</v>
      </c>
      <c r="U51" s="6">
        <v>8</v>
      </c>
      <c r="V51" s="6">
        <v>9.59</v>
      </c>
      <c r="W51" s="11">
        <v>9.47</v>
      </c>
      <c r="X51" s="11">
        <v>9.54</v>
      </c>
      <c r="Y51" s="11">
        <v>8.5</v>
      </c>
      <c r="Z51" s="14">
        <v>8.47</v>
      </c>
    </row>
    <row r="52" spans="1:26" ht="15.75">
      <c r="A52" s="3" t="s">
        <v>30</v>
      </c>
      <c r="B52" s="6">
        <v>8.03</v>
      </c>
      <c r="C52" s="6">
        <v>6.95</v>
      </c>
      <c r="D52" s="6">
        <v>6.66</v>
      </c>
      <c r="E52" s="6">
        <v>6.7</v>
      </c>
      <c r="F52" s="6">
        <v>7.86</v>
      </c>
      <c r="G52" s="6">
        <v>7.76</v>
      </c>
      <c r="H52" s="6">
        <v>7.51</v>
      </c>
      <c r="I52" s="6">
        <v>7.62</v>
      </c>
      <c r="J52" s="6">
        <v>7.31</v>
      </c>
      <c r="K52" s="6">
        <v>10.12</v>
      </c>
      <c r="L52" s="6">
        <v>10.03</v>
      </c>
      <c r="M52" s="6">
        <v>7.65</v>
      </c>
      <c r="N52" s="6">
        <v>8.01</v>
      </c>
      <c r="O52" s="6">
        <v>16.7</v>
      </c>
      <c r="P52" s="6">
        <v>20.17</v>
      </c>
      <c r="Q52" s="6">
        <v>22.21</v>
      </c>
      <c r="R52" s="6">
        <v>24.72</v>
      </c>
      <c r="S52" s="5">
        <v>20.54</v>
      </c>
      <c r="T52" s="6">
        <v>20.48</v>
      </c>
      <c r="U52" s="6">
        <v>21.14</v>
      </c>
      <c r="V52" s="6">
        <v>21.08</v>
      </c>
      <c r="W52" s="11">
        <v>19.98</v>
      </c>
      <c r="X52" s="11">
        <v>21.25</v>
      </c>
      <c r="Y52" s="11">
        <v>19.1</v>
      </c>
      <c r="Z52" s="14">
        <v>18.16</v>
      </c>
    </row>
    <row r="53" spans="1:26" ht="15.75">
      <c r="A53" s="3" t="s">
        <v>31</v>
      </c>
      <c r="B53" s="6">
        <v>67.37</v>
      </c>
      <c r="C53" s="6">
        <v>58.12</v>
      </c>
      <c r="D53" s="6">
        <v>74.36</v>
      </c>
      <c r="E53" s="6">
        <v>70.47</v>
      </c>
      <c r="F53" s="6">
        <v>96.26</v>
      </c>
      <c r="G53" s="6">
        <v>87.84</v>
      </c>
      <c r="H53" s="6">
        <v>92.13</v>
      </c>
      <c r="I53" s="6">
        <v>53.8</v>
      </c>
      <c r="J53" s="6">
        <v>65</v>
      </c>
      <c r="K53" s="6">
        <v>68.86</v>
      </c>
      <c r="L53" s="6">
        <v>75.74</v>
      </c>
      <c r="M53" s="6">
        <v>25.59</v>
      </c>
      <c r="N53" s="6">
        <v>34.24</v>
      </c>
      <c r="O53" s="6">
        <v>61.89</v>
      </c>
      <c r="P53" s="6">
        <v>72.78</v>
      </c>
      <c r="Q53" s="6">
        <v>48.67</v>
      </c>
      <c r="R53" s="6">
        <v>65.24</v>
      </c>
      <c r="S53" s="5">
        <v>78.65</v>
      </c>
      <c r="T53" s="6">
        <v>73.22</v>
      </c>
      <c r="U53" s="6">
        <v>93.54</v>
      </c>
      <c r="V53" s="6">
        <v>113.49</v>
      </c>
      <c r="W53" s="11">
        <v>125.26</v>
      </c>
      <c r="X53" s="11">
        <v>134.62</v>
      </c>
      <c r="Y53" s="11">
        <v>139.29</v>
      </c>
      <c r="Z53" s="14">
        <v>143.97</v>
      </c>
    </row>
    <row r="54" spans="1:26" ht="15.75">
      <c r="A54" s="3" t="s">
        <v>32</v>
      </c>
      <c r="B54" s="6">
        <v>13.26</v>
      </c>
      <c r="C54" s="6">
        <v>14.94</v>
      </c>
      <c r="D54" s="6">
        <v>10.06</v>
      </c>
      <c r="E54" s="6">
        <v>10.71</v>
      </c>
      <c r="F54" s="6">
        <v>11.91</v>
      </c>
      <c r="G54" s="6">
        <v>12.87</v>
      </c>
      <c r="H54" s="6">
        <v>13.47</v>
      </c>
      <c r="I54" s="6">
        <v>14.5</v>
      </c>
      <c r="J54" s="6">
        <v>14.44</v>
      </c>
      <c r="K54" s="6">
        <v>17.62</v>
      </c>
      <c r="L54" s="6">
        <v>18.13</v>
      </c>
      <c r="M54" s="6">
        <v>23.2</v>
      </c>
      <c r="N54" s="6">
        <v>23.54</v>
      </c>
      <c r="O54" s="6">
        <v>22.88</v>
      </c>
      <c r="P54" s="6">
        <v>23.95</v>
      </c>
      <c r="Q54" s="6">
        <v>25.2</v>
      </c>
      <c r="R54" s="6">
        <v>27.33</v>
      </c>
      <c r="S54" s="5">
        <v>25.23</v>
      </c>
      <c r="T54" s="6">
        <v>25.17</v>
      </c>
      <c r="U54" s="6">
        <v>25.07</v>
      </c>
      <c r="V54" s="6">
        <v>25.26</v>
      </c>
      <c r="W54" s="11">
        <v>26.89</v>
      </c>
      <c r="X54" s="11">
        <v>28.53</v>
      </c>
      <c r="Y54" s="11">
        <v>29.5</v>
      </c>
      <c r="Z54" s="14">
        <v>30.78</v>
      </c>
    </row>
    <row r="55" spans="1:26" ht="15.75">
      <c r="A55" s="3" t="s">
        <v>33</v>
      </c>
      <c r="B55" s="6">
        <f aca="true" t="shared" si="11" ref="B55:Y55">SUM(B47:B54)</f>
        <v>336.78</v>
      </c>
      <c r="C55" s="6">
        <f t="shared" si="11"/>
        <v>323.01</v>
      </c>
      <c r="D55" s="6">
        <f t="shared" si="11"/>
        <v>322.95</v>
      </c>
      <c r="E55" s="6">
        <f t="shared" si="11"/>
        <v>336.99999999999994</v>
      </c>
      <c r="F55" s="6">
        <f t="shared" si="11"/>
        <v>396.30000000000007</v>
      </c>
      <c r="G55" s="6">
        <f t="shared" si="11"/>
        <v>429.28999999999996</v>
      </c>
      <c r="H55" s="6">
        <f t="shared" si="11"/>
        <v>460.86000000000007</v>
      </c>
      <c r="I55" s="6">
        <f t="shared" si="11"/>
        <v>435.9899999999999</v>
      </c>
      <c r="J55" s="6">
        <f t="shared" si="11"/>
        <v>443.40999999999997</v>
      </c>
      <c r="K55" s="6">
        <f t="shared" si="11"/>
        <v>454.7</v>
      </c>
      <c r="L55" s="6">
        <f t="shared" si="11"/>
        <v>472.21999999999997</v>
      </c>
      <c r="M55" s="6">
        <f t="shared" si="11"/>
        <v>421.35999999999996</v>
      </c>
      <c r="N55" s="6">
        <f t="shared" si="11"/>
        <v>433.94</v>
      </c>
      <c r="O55" s="6">
        <f t="shared" si="11"/>
        <v>478.99</v>
      </c>
      <c r="P55" s="6">
        <f t="shared" si="11"/>
        <v>513.2400000000001</v>
      </c>
      <c r="Q55" s="6">
        <f t="shared" si="11"/>
        <v>506.72999999999996</v>
      </c>
      <c r="R55" s="6">
        <f t="shared" si="11"/>
        <v>539.23</v>
      </c>
      <c r="S55" s="6">
        <f t="shared" si="11"/>
        <v>537.24</v>
      </c>
      <c r="T55" s="6">
        <f t="shared" si="11"/>
        <v>551.8</v>
      </c>
      <c r="U55" s="6">
        <f t="shared" si="11"/>
        <v>605.6999999999999</v>
      </c>
      <c r="V55" s="6">
        <f t="shared" si="11"/>
        <v>630.17</v>
      </c>
      <c r="W55" s="11">
        <f t="shared" si="11"/>
        <v>672.3399999999999</v>
      </c>
      <c r="X55" s="11">
        <f t="shared" si="11"/>
        <v>684.7499999999999</v>
      </c>
      <c r="Y55" s="11">
        <f t="shared" si="11"/>
        <v>676.08</v>
      </c>
      <c r="Z55" s="11">
        <f>SUM(Z47:Z54)</f>
        <v>671.04</v>
      </c>
    </row>
    <row r="56" spans="1:26" ht="15.75">
      <c r="A56" s="4"/>
      <c r="B56" s="4"/>
      <c r="C56" s="4"/>
      <c r="D56" s="4"/>
      <c r="E56" s="4"/>
      <c r="F56" s="4"/>
      <c r="G56" s="4"/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3" t="s">
        <v>1</v>
      </c>
      <c r="U56" s="3" t="s">
        <v>1</v>
      </c>
      <c r="V56" s="3" t="s">
        <v>1</v>
      </c>
      <c r="W56" s="3" t="s">
        <v>1</v>
      </c>
      <c r="X56" s="6"/>
      <c r="Y56" s="6"/>
      <c r="Z56" s="6"/>
    </row>
    <row r="57" spans="1:26" ht="15.75">
      <c r="A57" s="3" t="s">
        <v>34</v>
      </c>
      <c r="B57" s="6">
        <f aca="true" t="shared" si="12" ref="B57:Y57">B44-B55</f>
        <v>27.995400000000018</v>
      </c>
      <c r="C57" s="6">
        <f t="shared" si="12"/>
        <v>-8.113299999999981</v>
      </c>
      <c r="D57" s="6">
        <f t="shared" si="12"/>
        <v>77.35900000000004</v>
      </c>
      <c r="E57" s="6">
        <f t="shared" si="12"/>
        <v>10.911800000000085</v>
      </c>
      <c r="F57" s="6">
        <f t="shared" si="12"/>
        <v>63.899</v>
      </c>
      <c r="G57" s="6">
        <f t="shared" si="12"/>
        <v>32.94560000000001</v>
      </c>
      <c r="H57" s="6">
        <f t="shared" si="12"/>
        <v>26.66749999999996</v>
      </c>
      <c r="I57" s="6">
        <f t="shared" si="12"/>
        <v>-79.38539999999989</v>
      </c>
      <c r="J57" s="6">
        <f t="shared" si="12"/>
        <v>-43.2013</v>
      </c>
      <c r="K57" s="6">
        <f t="shared" si="12"/>
        <v>-61.29649999999998</v>
      </c>
      <c r="L57" s="6">
        <f t="shared" si="12"/>
        <v>-41.44219999999996</v>
      </c>
      <c r="M57" s="6">
        <f t="shared" si="12"/>
        <v>-203.16489999999996</v>
      </c>
      <c r="N57" s="6">
        <f t="shared" si="12"/>
        <v>-169.88389999999998</v>
      </c>
      <c r="O57" s="6">
        <f t="shared" si="12"/>
        <v>-112.1422</v>
      </c>
      <c r="P57" s="6">
        <f t="shared" si="12"/>
        <v>-97.60450000000014</v>
      </c>
      <c r="Q57" s="6">
        <f t="shared" si="12"/>
        <v>-187.30739999999997</v>
      </c>
      <c r="R57" s="6">
        <f t="shared" si="12"/>
        <v>-131.34520000000003</v>
      </c>
      <c r="S57" s="6">
        <f t="shared" si="12"/>
        <v>-166.44559999999996</v>
      </c>
      <c r="T57" s="6">
        <f t="shared" si="12"/>
        <v>-229.63549999999998</v>
      </c>
      <c r="U57" s="6">
        <f t="shared" si="12"/>
        <v>-203.13559999999995</v>
      </c>
      <c r="V57" s="6">
        <f t="shared" si="12"/>
        <v>-141.50560000000002</v>
      </c>
      <c r="W57" s="6">
        <f t="shared" si="12"/>
        <v>-79.63749999999993</v>
      </c>
      <c r="X57" s="6">
        <f t="shared" si="12"/>
        <v>-93.39499999999998</v>
      </c>
      <c r="Y57" s="6">
        <f t="shared" si="12"/>
        <v>-150.32950000000005</v>
      </c>
      <c r="Z57" s="6">
        <f>Z44-Z55</f>
        <v>-297.19919999999996</v>
      </c>
    </row>
    <row r="58" spans="1:26" ht="7.5" customHeight="1">
      <c r="A58" s="9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9"/>
      <c r="T58" s="10"/>
      <c r="U58" s="9"/>
      <c r="V58" s="9"/>
      <c r="W58" s="9"/>
      <c r="X58" s="9"/>
      <c r="Y58" s="9"/>
      <c r="Z58" s="9"/>
    </row>
    <row r="59" spans="1:26" ht="15.75">
      <c r="A59" s="3" t="s">
        <v>24</v>
      </c>
      <c r="B59" s="6">
        <f aca="true" t="shared" si="13" ref="B59:Y59">B32</f>
        <v>8.01</v>
      </c>
      <c r="C59" s="6">
        <f t="shared" si="13"/>
        <v>6.73</v>
      </c>
      <c r="D59" s="6">
        <f t="shared" si="13"/>
        <v>9.1</v>
      </c>
      <c r="E59" s="6">
        <f t="shared" si="13"/>
        <v>7.82</v>
      </c>
      <c r="F59" s="6">
        <f t="shared" si="13"/>
        <v>10.07</v>
      </c>
      <c r="G59" s="6">
        <f t="shared" si="13"/>
        <v>10.69</v>
      </c>
      <c r="H59" s="6">
        <f t="shared" si="13"/>
        <v>10.21</v>
      </c>
      <c r="I59" s="6">
        <f t="shared" si="13"/>
        <v>7.61</v>
      </c>
      <c r="J59" s="6">
        <f t="shared" si="13"/>
        <v>8.79</v>
      </c>
      <c r="K59" s="6">
        <f t="shared" si="13"/>
        <v>8.05</v>
      </c>
      <c r="L59" s="6">
        <f t="shared" si="13"/>
        <v>8.01</v>
      </c>
      <c r="M59" s="6">
        <f t="shared" si="13"/>
        <v>3.83</v>
      </c>
      <c r="N59" s="6">
        <f t="shared" si="13"/>
        <v>4.83</v>
      </c>
      <c r="O59" s="6">
        <f t="shared" si="13"/>
        <v>6.82</v>
      </c>
      <c r="P59" s="6">
        <f t="shared" si="13"/>
        <v>7.45</v>
      </c>
      <c r="Q59" s="6">
        <f t="shared" si="13"/>
        <v>6.06</v>
      </c>
      <c r="R59" s="6">
        <f t="shared" si="13"/>
        <v>7.52</v>
      </c>
      <c r="S59" s="6">
        <f t="shared" si="13"/>
        <v>6.32</v>
      </c>
      <c r="T59" s="6">
        <f t="shared" si="13"/>
        <v>5.81</v>
      </c>
      <c r="U59" s="6">
        <f t="shared" si="13"/>
        <v>6.58</v>
      </c>
      <c r="V59" s="6">
        <f t="shared" si="13"/>
        <v>8.77</v>
      </c>
      <c r="W59" s="6">
        <f t="shared" si="13"/>
        <v>9.75</v>
      </c>
      <c r="X59" s="6">
        <f t="shared" si="13"/>
        <v>10.1</v>
      </c>
      <c r="Y59" s="6">
        <f t="shared" si="13"/>
        <v>9.35</v>
      </c>
      <c r="Z59" s="6">
        <f>Z32</f>
        <v>6.36</v>
      </c>
    </row>
    <row r="60" spans="1:26" ht="15.75">
      <c r="A60" s="3" t="s">
        <v>25</v>
      </c>
      <c r="B60" s="6">
        <f aca="true" t="shared" si="14" ref="B60:Y60">B33</f>
        <v>45.54</v>
      </c>
      <c r="C60" s="6">
        <f t="shared" si="14"/>
        <v>46.79</v>
      </c>
      <c r="D60" s="6">
        <f t="shared" si="14"/>
        <v>43.99</v>
      </c>
      <c r="E60" s="6">
        <f t="shared" si="14"/>
        <v>44.49</v>
      </c>
      <c r="F60" s="6">
        <f t="shared" si="14"/>
        <v>45.7</v>
      </c>
      <c r="G60" s="6">
        <f t="shared" si="14"/>
        <v>43.24</v>
      </c>
      <c r="H60" s="6">
        <f t="shared" si="14"/>
        <v>47.75</v>
      </c>
      <c r="I60" s="6">
        <f t="shared" si="14"/>
        <v>46.86</v>
      </c>
      <c r="J60" s="6">
        <f t="shared" si="14"/>
        <v>45.53</v>
      </c>
      <c r="K60" s="6">
        <f t="shared" si="14"/>
        <v>48.87</v>
      </c>
      <c r="L60" s="6">
        <f t="shared" si="14"/>
        <v>53.78</v>
      </c>
      <c r="M60" s="6">
        <f t="shared" si="14"/>
        <v>56.97</v>
      </c>
      <c r="N60" s="6">
        <f t="shared" si="14"/>
        <v>54.67</v>
      </c>
      <c r="O60" s="6">
        <f t="shared" si="14"/>
        <v>53.79</v>
      </c>
      <c r="P60" s="6">
        <f t="shared" si="14"/>
        <v>55.79</v>
      </c>
      <c r="Q60" s="6">
        <f t="shared" si="14"/>
        <v>52.71</v>
      </c>
      <c r="R60" s="6">
        <f t="shared" si="14"/>
        <v>54.24</v>
      </c>
      <c r="S60" s="6">
        <f t="shared" si="14"/>
        <v>58.67</v>
      </c>
      <c r="T60" s="6">
        <f t="shared" si="14"/>
        <v>55.45</v>
      </c>
      <c r="U60" s="6">
        <f t="shared" si="14"/>
        <v>61.18</v>
      </c>
      <c r="V60" s="6">
        <f t="shared" si="14"/>
        <v>55.72</v>
      </c>
      <c r="W60" s="6">
        <f t="shared" si="14"/>
        <v>60.79</v>
      </c>
      <c r="X60" s="5">
        <f t="shared" si="14"/>
        <v>58.55</v>
      </c>
      <c r="Y60" s="5">
        <f t="shared" si="14"/>
        <v>56.23</v>
      </c>
      <c r="Z60" s="5">
        <f>Z33</f>
        <v>58.78</v>
      </c>
    </row>
    <row r="61" spans="1:26" ht="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>
      <c r="A62" s="3" t="s">
        <v>35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 t="s">
        <v>1</v>
      </c>
      <c r="Z62" s="3" t="s">
        <v>1</v>
      </c>
    </row>
    <row r="63" spans="1:25" ht="15.75">
      <c r="A63" s="3" t="s">
        <v>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 t="s">
        <v>1</v>
      </c>
    </row>
    <row r="64" spans="1:25" ht="15.75">
      <c r="A64" s="3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10" ht="15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>
      <c r="A73" s="4"/>
      <c r="B73" s="4"/>
      <c r="C73" s="4"/>
      <c r="D73" s="4"/>
      <c r="E73" s="4"/>
      <c r="F73" s="4"/>
      <c r="G73" s="4"/>
      <c r="H73" s="4"/>
      <c r="I73" s="4"/>
      <c r="J73" s="4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1999-12-10T07:25:03Z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