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US 1980-92" sheetId="1" r:id="rId1"/>
    <sheet name="US 1993-99" sheetId="2" r:id="rId2"/>
  </sheets>
  <definedNames>
    <definedName name="\a">'US 1980-92'!$IT$8192</definedName>
    <definedName name="\b">'US 1980-92'!$IT$8192</definedName>
    <definedName name="\c">'US 1980-92'!$IT$8192</definedName>
    <definedName name="\f">'US 1980-92'!$IT$8192</definedName>
    <definedName name="_Regression_Int" localSheetId="0" hidden="1">1</definedName>
    <definedName name="_Regression_Int" localSheetId="1" hidden="1">1</definedName>
    <definedName name="CHECKOUT">'US 1980-92'!$IT$8192</definedName>
    <definedName name="ERRCOUNT">'US 1980-92'!$IT$8192</definedName>
    <definedName name="FILE1">'US 1980-92'!$IT$8192</definedName>
    <definedName name="FILE2">'US 1980-92'!$IT$8192</definedName>
    <definedName name="FILE3">'US 1980-92'!$IT$8192</definedName>
    <definedName name="FILE4">'US 1980-92'!$IT$8192</definedName>
    <definedName name="FILELIST">'US 1980-92'!$IT$8192</definedName>
    <definedName name="FILENAME">'US 1980-92'!$IT$8192</definedName>
    <definedName name="FILETITLE">'US 1980-92'!$IT$8192</definedName>
    <definedName name="_xlnm.Print_Area" localSheetId="0">'US 1980-92'!$A$1:$N$70</definedName>
    <definedName name="_xlnm.Print_Area" localSheetId="1">'US 1993-99'!$A$1:$H$71</definedName>
    <definedName name="Print_Area_MI" localSheetId="0">'US 1980-92'!$A$1:$K$68</definedName>
    <definedName name="Print_Area_MI" localSheetId="1">'US 1993-99'!$A$1:$N$69</definedName>
  </definedNames>
  <calcPr fullCalcOnLoad="1"/>
</workbook>
</file>

<file path=xl/sharedStrings.xml><?xml version="1.0" encoding="utf-8"?>
<sst xmlns="http://schemas.openxmlformats.org/spreadsheetml/2006/main" count="338" uniqueCount="104">
  <si>
    <t>U.S. milk production cash costs and returns, per cwt, 1980-92</t>
  </si>
  <si>
    <t>=</t>
  </si>
  <si>
    <t>Item</t>
  </si>
  <si>
    <t>1990</t>
  </si>
  <si>
    <t>1991</t>
  </si>
  <si>
    <t>1992</t>
  </si>
  <si>
    <t>Dollars per cwt</t>
  </si>
  <si>
    <t>Gross value of production:</t>
  </si>
  <si>
    <t xml:space="preserve">  Milk</t>
  </si>
  <si>
    <t xml:space="preserve">  Cattle</t>
  </si>
  <si>
    <t xml:space="preserve">  Other income  1/</t>
  </si>
  <si>
    <t xml:space="preserve">    Total, gross value of production</t>
  </si>
  <si>
    <t xml:space="preserve"> </t>
  </si>
  <si>
    <t>Cash expenses:</t>
  </si>
  <si>
    <t xml:space="preserve">  Feed--</t>
  </si>
  <si>
    <t xml:space="preserve">    Concentrates </t>
  </si>
  <si>
    <t xml:space="preserve">    By-products </t>
  </si>
  <si>
    <t xml:space="preserve">    Hay   2/</t>
  </si>
  <si>
    <t xml:space="preserve">    Silage   2/</t>
  </si>
  <si>
    <t xml:space="preserve">    Pasture and other forage</t>
  </si>
  <si>
    <t xml:space="preserve">  Other--</t>
  </si>
  <si>
    <t xml:space="preserve">    Milk hauling and marketing  3/</t>
  </si>
  <si>
    <t xml:space="preserve">    Artificial insemination</t>
  </si>
  <si>
    <t xml:space="preserve">    Veterinary and medicine</t>
  </si>
  <si>
    <t xml:space="preserve">    Livestock hauling</t>
  </si>
  <si>
    <t xml:space="preserve">    Fuel, lube, and electricity</t>
  </si>
  <si>
    <t xml:space="preserve">    Machinery and building repairs</t>
  </si>
  <si>
    <t xml:space="preserve">    Hired labor</t>
  </si>
  <si>
    <t xml:space="preserve">    DHIA fees</t>
  </si>
  <si>
    <t xml:space="preserve">    Dairy supplies  4/</t>
  </si>
  <si>
    <t xml:space="preserve">    Dairy assessment</t>
  </si>
  <si>
    <t xml:space="preserve">    Other variable cash expenses  5/</t>
  </si>
  <si>
    <t xml:space="preserve">      Total, variable cash expenses</t>
  </si>
  <si>
    <t xml:space="preserve">  General farm overhead</t>
  </si>
  <si>
    <t xml:space="preserve">  Taxes and insurance</t>
  </si>
  <si>
    <t xml:space="preserve">  Interest</t>
  </si>
  <si>
    <t xml:space="preserve">      Total, fixed cash expenses</t>
  </si>
  <si>
    <t xml:space="preserve">        Total, cash expenses </t>
  </si>
  <si>
    <t>Gross value of production less cash expenses</t>
  </si>
  <si>
    <t>U.S. milk production economic costs and returns, per cwt, 1980-92</t>
  </si>
  <si>
    <t xml:space="preserve">  Other income  </t>
  </si>
  <si>
    <t>Economic (full ownership) costs:</t>
  </si>
  <si>
    <t xml:space="preserve">  Variable cash expenses</t>
  </si>
  <si>
    <t xml:space="preserve">  Capital replacement                          </t>
  </si>
  <si>
    <t xml:space="preserve">  Operating capital </t>
  </si>
  <si>
    <t xml:space="preserve">  Other nonland capital </t>
  </si>
  <si>
    <t xml:space="preserve">  Land </t>
  </si>
  <si>
    <t xml:space="preserve">  Unpaid labor </t>
  </si>
  <si>
    <t xml:space="preserve">    Total, economic costs</t>
  </si>
  <si>
    <t>Residual returns to management and risk</t>
  </si>
  <si>
    <t>1/  Includes the dairy enterprise share of receipts from cooperative patronage dividends, assessment refunds, renting or leasing of dairy animals, manure sales, and insurance indemnity payments.</t>
  </si>
  <si>
    <t>2/ Includes the dairy enterprise share of expenses for bedding and litter, and custom manure hauling and disposal.   Note:  Survey base changed in 1989.</t>
  </si>
  <si>
    <t>Table 42A--U.S. milk production cash costs and returns, per cow, 1980-91</t>
  </si>
  <si>
    <t>Dollars</t>
  </si>
  <si>
    <t xml:space="preserve">    By-products</t>
  </si>
  <si>
    <t xml:space="preserve">    Hay </t>
  </si>
  <si>
    <t xml:space="preserve">    Silage </t>
  </si>
  <si>
    <t xml:space="preserve">    Milk hauling and marketing</t>
  </si>
  <si>
    <t xml:space="preserve">    Dairy supplies</t>
  </si>
  <si>
    <t xml:space="preserve">    Other variable cash expenses  2/</t>
  </si>
  <si>
    <t xml:space="preserve">        Total, cash expenses</t>
  </si>
  <si>
    <t xml:space="preserve">  </t>
  </si>
  <si>
    <t>Pounds of milk per unit</t>
  </si>
  <si>
    <t>Table 42B--U.S. milk production economic costs and returns, per cow, 1980-91</t>
  </si>
  <si>
    <t xml:space="preserve">  Capital replacement </t>
  </si>
  <si>
    <t>See footnotes at end of Table 57B.</t>
  </si>
  <si>
    <t xml:space="preserve">                         Dollars per cwt</t>
  </si>
  <si>
    <t xml:space="preserve">             Dollars per cwt</t>
  </si>
  <si>
    <t xml:space="preserve">  Other income 1/</t>
  </si>
  <si>
    <t xml:space="preserve">    Concentrates</t>
  </si>
  <si>
    <t xml:space="preserve">    Liquid whey</t>
  </si>
  <si>
    <t xml:space="preserve">    Hay</t>
  </si>
  <si>
    <t xml:space="preserve">    Silage</t>
  </si>
  <si>
    <t xml:space="preserve">      Total feed costs</t>
  </si>
  <si>
    <t>Other--</t>
  </si>
  <si>
    <t xml:space="preserve">  Hauling</t>
  </si>
  <si>
    <t xml:space="preserve">  Artificial insemination</t>
  </si>
  <si>
    <t xml:space="preserve">  Veterinary and medicine</t>
  </si>
  <si>
    <t xml:space="preserve">  Bedding and litter</t>
  </si>
  <si>
    <t xml:space="preserve">  Marketing</t>
  </si>
  <si>
    <t xml:space="preserve">  Custom services and supplies</t>
  </si>
  <si>
    <t xml:space="preserve">  Fuel, lube, and electricity</t>
  </si>
  <si>
    <t xml:space="preserve">  Repairs</t>
  </si>
  <si>
    <t xml:space="preserve">  Hired labor</t>
  </si>
  <si>
    <t xml:space="preserve">  DHIA fees</t>
  </si>
  <si>
    <t xml:space="preserve">  Dairy assessment</t>
  </si>
  <si>
    <t xml:space="preserve">    Total, variable cash expenses</t>
  </si>
  <si>
    <t>General farm overhead</t>
  </si>
  <si>
    <t>Taxes and insurance</t>
  </si>
  <si>
    <t>Interest</t>
  </si>
  <si>
    <t xml:space="preserve">  Total, fixed cash expenses</t>
  </si>
  <si>
    <t xml:space="preserve">    Total, cash expenses</t>
  </si>
  <si>
    <t>U.S. milk production economic costs and returns, per cwt, 1993-2000</t>
  </si>
  <si>
    <t>1997</t>
  </si>
  <si>
    <t>1998</t>
  </si>
  <si>
    <t>1999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</si>
  <si>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</si>
  <si>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</si>
  <si>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</si>
  <si>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</si>
  <si>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</si>
  <si>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>1/ Includes the dairy's share of receipts from cooperative patronage dividends, assessment refunds, renting or leasing of dairy animals, the estimated</t>
  </si>
  <si>
    <t>value of manure as a fertilizer, and insurance indemnity payments.</t>
  </si>
  <si>
    <t>U.S. milk production cash costs and returns, per cwt, 1993-1999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</si>
</sst>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3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fill"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fill"/>
      <protection/>
    </xf>
    <xf numFmtId="39" fontId="1" fillId="0" borderId="1" xfId="0" applyNumberFormat="1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left"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72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1.6640625" style="0" customWidth="1"/>
    <col min="2" max="14" width="8.77734375" style="0" customWidth="1"/>
  </cols>
  <sheetData>
    <row r="1" spans="1:14" ht="15.75">
      <c r="A1" s="28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ht="3.75" customHeight="1">
      <c r="A2" s="25"/>
      <c r="B2" s="25"/>
      <c r="C2" s="25"/>
      <c r="D2" s="25"/>
      <c r="E2" s="25"/>
      <c r="F2" s="25"/>
      <c r="G2" s="25"/>
      <c r="H2" s="26"/>
      <c r="I2" s="26"/>
      <c r="J2" s="26"/>
      <c r="K2" s="26"/>
      <c r="L2" s="26"/>
      <c r="M2" s="26"/>
      <c r="N2" s="26"/>
      <c r="O2" s="3"/>
    </row>
    <row r="3" spans="1:14" ht="15.75">
      <c r="A3" s="17" t="s">
        <v>2</v>
      </c>
      <c r="B3" s="18">
        <v>1980</v>
      </c>
      <c r="C3" s="18">
        <v>1981</v>
      </c>
      <c r="D3" s="18">
        <v>1982</v>
      </c>
      <c r="E3" s="18">
        <v>1983</v>
      </c>
      <c r="F3" s="18">
        <v>1984</v>
      </c>
      <c r="G3" s="18">
        <v>1985</v>
      </c>
      <c r="H3" s="18">
        <v>1986</v>
      </c>
      <c r="I3" s="18">
        <v>1987</v>
      </c>
      <c r="J3" s="18">
        <v>1988</v>
      </c>
      <c r="K3" s="18">
        <v>1989</v>
      </c>
      <c r="L3" s="17" t="s">
        <v>3</v>
      </c>
      <c r="M3" s="17" t="s">
        <v>4</v>
      </c>
      <c r="N3" s="17" t="s">
        <v>5</v>
      </c>
    </row>
    <row r="4" spans="1:15" ht="3.75" customHeight="1">
      <c r="A4" s="25"/>
      <c r="B4" s="25"/>
      <c r="C4" s="25"/>
      <c r="D4" s="25"/>
      <c r="E4" s="25"/>
      <c r="F4" s="25"/>
      <c r="G4" s="25"/>
      <c r="H4" s="26"/>
      <c r="I4" s="26"/>
      <c r="J4" s="26"/>
      <c r="K4" s="26"/>
      <c r="L4" s="26"/>
      <c r="M4" s="26"/>
      <c r="N4" s="26"/>
      <c r="O4" s="3"/>
    </row>
    <row r="5" spans="1:14" ht="15.75">
      <c r="A5" s="16"/>
      <c r="B5" s="16"/>
      <c r="C5" s="16"/>
      <c r="D5" s="16"/>
      <c r="E5" s="16"/>
      <c r="F5" s="16"/>
      <c r="G5" s="16"/>
      <c r="H5" s="16"/>
      <c r="I5" s="19" t="s">
        <v>6</v>
      </c>
      <c r="J5" s="16"/>
      <c r="K5" s="16"/>
      <c r="L5" s="16"/>
      <c r="M5" s="16"/>
      <c r="N5" s="16"/>
    </row>
    <row r="6" spans="1:14" ht="15.75">
      <c r="A6" s="20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.75">
      <c r="A7" s="20" t="s">
        <v>8</v>
      </c>
      <c r="B7" s="21">
        <v>12.95</v>
      </c>
      <c r="C7" s="21">
        <v>13.69</v>
      </c>
      <c r="D7" s="21">
        <v>13.52</v>
      </c>
      <c r="E7" s="21">
        <v>13.5</v>
      </c>
      <c r="F7" s="21">
        <f aca="true" t="shared" si="0" ref="F7:M7">D106/D141*100</f>
        <v>13.376495879613042</v>
      </c>
      <c r="G7" s="21">
        <f t="shared" si="0"/>
        <v>12.686596474266985</v>
      </c>
      <c r="H7" s="21">
        <f t="shared" si="0"/>
        <v>12.457095452895734</v>
      </c>
      <c r="I7" s="21">
        <f t="shared" si="0"/>
        <v>12.482417277647007</v>
      </c>
      <c r="J7" s="21">
        <f t="shared" si="0"/>
        <v>12.201258299347188</v>
      </c>
      <c r="K7" s="21">
        <f t="shared" si="0"/>
        <v>13.533791523482245</v>
      </c>
      <c r="L7" s="21">
        <f t="shared" si="0"/>
        <v>13.699555090290499</v>
      </c>
      <c r="M7" s="21">
        <f t="shared" si="0"/>
        <v>12.23624239285252</v>
      </c>
      <c r="N7" s="18">
        <v>13.15</v>
      </c>
    </row>
    <row r="8" spans="1:14" ht="15.75">
      <c r="A8" s="20" t="s">
        <v>9</v>
      </c>
      <c r="B8" s="21">
        <v>1.38</v>
      </c>
      <c r="C8" s="21">
        <v>1.25</v>
      </c>
      <c r="D8" s="21">
        <v>1.14</v>
      </c>
      <c r="E8" s="21">
        <v>1.09</v>
      </c>
      <c r="F8" s="21">
        <v>1.07</v>
      </c>
      <c r="G8" s="21">
        <f aca="true" t="shared" si="1" ref="G8:M8">E107/E141*100</f>
        <v>1.0556050695629842</v>
      </c>
      <c r="H8" s="21">
        <f t="shared" si="1"/>
        <v>1.0102289476997828</v>
      </c>
      <c r="I8" s="21">
        <f t="shared" si="1"/>
        <v>1.1671798664495345</v>
      </c>
      <c r="J8" s="21">
        <f t="shared" si="1"/>
        <v>1.2351238116448364</v>
      </c>
      <c r="K8" s="21">
        <f t="shared" si="1"/>
        <v>1.3532107000875953</v>
      </c>
      <c r="L8" s="21">
        <f t="shared" si="1"/>
        <v>1.428749018581523</v>
      </c>
      <c r="M8" s="21">
        <f t="shared" si="1"/>
        <v>1.3555613103716173</v>
      </c>
      <c r="N8" s="18">
        <v>1.27</v>
      </c>
    </row>
    <row r="9" spans="1:14" ht="15.75">
      <c r="A9" s="20" t="s">
        <v>10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0.12</v>
      </c>
      <c r="L9" s="21">
        <v>0.14</v>
      </c>
      <c r="M9" s="21">
        <v>0.14</v>
      </c>
      <c r="N9" s="18">
        <v>0.16</v>
      </c>
    </row>
    <row r="10" spans="1:15" ht="15.75">
      <c r="A10" s="20" t="s">
        <v>11</v>
      </c>
      <c r="B10" s="21">
        <v>14.33</v>
      </c>
      <c r="C10" s="21">
        <v>14.94</v>
      </c>
      <c r="D10" s="21">
        <f aca="true" t="shared" si="2" ref="D10:J10">SUM(D7:D8)</f>
        <v>14.66</v>
      </c>
      <c r="E10" s="21">
        <f t="shared" si="2"/>
        <v>14.59</v>
      </c>
      <c r="F10" s="21">
        <f t="shared" si="2"/>
        <v>14.446495879613042</v>
      </c>
      <c r="G10" s="21">
        <f t="shared" si="2"/>
        <v>13.74220154382997</v>
      </c>
      <c r="H10" s="21">
        <f t="shared" si="2"/>
        <v>13.467324400595517</v>
      </c>
      <c r="I10" s="21">
        <f t="shared" si="2"/>
        <v>13.649597144096543</v>
      </c>
      <c r="J10" s="21">
        <f t="shared" si="2"/>
        <v>13.436382110992025</v>
      </c>
      <c r="K10" s="21">
        <f>SUM(K7:K9)</f>
        <v>15.00700222356984</v>
      </c>
      <c r="L10" s="21">
        <f>SUM(L7:L9)</f>
        <v>15.268304108872023</v>
      </c>
      <c r="M10" s="21">
        <f>SUM(M7:M9)</f>
        <v>13.731803703224138</v>
      </c>
      <c r="N10" s="21">
        <f>SUM(N7:N9)</f>
        <v>14.58</v>
      </c>
      <c r="O10" s="8"/>
    </row>
    <row r="11" spans="1:14" ht="15.75">
      <c r="A11" s="20" t="s">
        <v>12</v>
      </c>
      <c r="B11" s="16"/>
      <c r="C11" s="16"/>
      <c r="D11" s="21"/>
      <c r="E11" s="21"/>
      <c r="F11" s="21"/>
      <c r="G11" s="22" t="s">
        <v>12</v>
      </c>
      <c r="H11" s="22" t="s">
        <v>12</v>
      </c>
      <c r="I11" s="22" t="s">
        <v>12</v>
      </c>
      <c r="J11" s="22" t="s">
        <v>12</v>
      </c>
      <c r="K11" s="22" t="s">
        <v>12</v>
      </c>
      <c r="L11" s="22" t="s">
        <v>12</v>
      </c>
      <c r="M11" s="22" t="s">
        <v>12</v>
      </c>
      <c r="N11" s="16"/>
    </row>
    <row r="12" spans="1:14" ht="15.75">
      <c r="A12" s="20" t="s">
        <v>13</v>
      </c>
      <c r="B12" s="16"/>
      <c r="C12" s="16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6"/>
    </row>
    <row r="13" spans="1:14" ht="15.75">
      <c r="A13" s="20" t="s">
        <v>14</v>
      </c>
      <c r="B13" s="16"/>
      <c r="C13" s="1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"/>
    </row>
    <row r="14" spans="1:14" ht="15.75">
      <c r="A14" s="20" t="s">
        <v>15</v>
      </c>
      <c r="B14" s="21">
        <v>3.35</v>
      </c>
      <c r="C14" s="21">
        <v>3.45</v>
      </c>
      <c r="D14" s="21">
        <v>3.28</v>
      </c>
      <c r="E14" s="21">
        <v>3.43</v>
      </c>
      <c r="F14" s="21">
        <v>3.47</v>
      </c>
      <c r="G14" s="21">
        <v>3.35</v>
      </c>
      <c r="H14" s="21">
        <v>3.19</v>
      </c>
      <c r="I14" s="21">
        <v>3.06</v>
      </c>
      <c r="J14" s="21">
        <v>3.42</v>
      </c>
      <c r="K14" s="21">
        <v>3.75</v>
      </c>
      <c r="L14" s="21">
        <v>3.68</v>
      </c>
      <c r="M14" s="21">
        <v>3.66</v>
      </c>
      <c r="N14" s="18">
        <v>3.43</v>
      </c>
    </row>
    <row r="15" spans="1:14" ht="15.75">
      <c r="A15" s="20" t="s">
        <v>16</v>
      </c>
      <c r="B15" s="16"/>
      <c r="C15" s="16"/>
      <c r="D15" s="21"/>
      <c r="E15" s="21"/>
      <c r="F15" s="21"/>
      <c r="G15" s="21">
        <v>0.21</v>
      </c>
      <c r="H15" s="21">
        <v>0.2</v>
      </c>
      <c r="I15" s="21">
        <v>0.18</v>
      </c>
      <c r="J15" s="21">
        <v>0.22</v>
      </c>
      <c r="K15" s="21">
        <v>0.27</v>
      </c>
      <c r="L15" s="21">
        <v>0.28</v>
      </c>
      <c r="M15" s="21">
        <v>0.29</v>
      </c>
      <c r="N15" s="18">
        <v>0.29</v>
      </c>
    </row>
    <row r="16" spans="1:14" ht="15.75">
      <c r="A16" s="20" t="s">
        <v>17</v>
      </c>
      <c r="B16" s="21">
        <v>0.86</v>
      </c>
      <c r="C16" s="21">
        <v>0.8</v>
      </c>
      <c r="D16" s="21">
        <v>0.86</v>
      </c>
      <c r="E16" s="21">
        <v>0.85</v>
      </c>
      <c r="F16" s="21">
        <v>0.82</v>
      </c>
      <c r="G16" s="21">
        <v>1.1</v>
      </c>
      <c r="H16" s="21">
        <v>1.04</v>
      </c>
      <c r="I16" s="21">
        <v>0.99</v>
      </c>
      <c r="J16" s="21">
        <v>1.37</v>
      </c>
      <c r="K16" s="21">
        <v>1.24</v>
      </c>
      <c r="L16" s="21">
        <v>1.18</v>
      </c>
      <c r="M16" s="21">
        <v>1.04</v>
      </c>
      <c r="N16" s="18">
        <v>1.06</v>
      </c>
    </row>
    <row r="17" spans="1:14" ht="15.75">
      <c r="A17" s="20" t="s">
        <v>18</v>
      </c>
      <c r="B17" s="21">
        <v>0.61</v>
      </c>
      <c r="C17" s="21">
        <v>0.56</v>
      </c>
      <c r="D17" s="21">
        <v>0.54</v>
      </c>
      <c r="E17" s="21">
        <v>0.56</v>
      </c>
      <c r="F17" s="21">
        <v>0.58</v>
      </c>
      <c r="G17" s="21">
        <v>0.58</v>
      </c>
      <c r="H17" s="21">
        <v>0.57</v>
      </c>
      <c r="I17" s="21">
        <v>0.53</v>
      </c>
      <c r="J17" s="21">
        <v>0.82</v>
      </c>
      <c r="K17" s="21">
        <v>0.93</v>
      </c>
      <c r="L17" s="21">
        <v>0.86</v>
      </c>
      <c r="M17" s="21">
        <v>0.86</v>
      </c>
      <c r="N17" s="18">
        <v>0.81</v>
      </c>
    </row>
    <row r="18" spans="1:14" ht="15.75">
      <c r="A18" s="20" t="s">
        <v>19</v>
      </c>
      <c r="B18" s="21">
        <v>0.04</v>
      </c>
      <c r="C18" s="21">
        <v>0.04</v>
      </c>
      <c r="D18" s="21">
        <v>0.04</v>
      </c>
      <c r="E18" s="21">
        <v>0.04</v>
      </c>
      <c r="F18" s="21">
        <v>0.04</v>
      </c>
      <c r="G18" s="21">
        <v>0.06</v>
      </c>
      <c r="H18" s="21">
        <v>0.06</v>
      </c>
      <c r="I18" s="21">
        <v>0.06</v>
      </c>
      <c r="J18" s="21">
        <v>0.07</v>
      </c>
      <c r="K18" s="21">
        <v>0.09</v>
      </c>
      <c r="L18" s="21">
        <v>0.09</v>
      </c>
      <c r="M18" s="21">
        <v>0.09</v>
      </c>
      <c r="N18" s="18">
        <v>0.09</v>
      </c>
    </row>
    <row r="19" spans="1:14" ht="15.75">
      <c r="A19" s="20" t="s">
        <v>20</v>
      </c>
      <c r="B19" s="16"/>
      <c r="C19" s="16"/>
      <c r="D19" s="21"/>
      <c r="E19" s="21"/>
      <c r="F19" s="21"/>
      <c r="G19" s="21"/>
      <c r="H19" s="21"/>
      <c r="I19" s="21"/>
      <c r="J19" s="21"/>
      <c r="K19" s="22" t="s">
        <v>12</v>
      </c>
      <c r="L19" s="22" t="s">
        <v>12</v>
      </c>
      <c r="M19" s="21"/>
      <c r="N19" s="20" t="s">
        <v>12</v>
      </c>
    </row>
    <row r="20" spans="1:14" ht="15.75">
      <c r="A20" s="20" t="s">
        <v>21</v>
      </c>
      <c r="B20" s="21">
        <v>0.43</v>
      </c>
      <c r="C20" s="21">
        <v>0.45</v>
      </c>
      <c r="D20" s="21">
        <v>0.45</v>
      </c>
      <c r="E20" s="21">
        <v>0.44</v>
      </c>
      <c r="F20" s="21">
        <v>0.45</v>
      </c>
      <c r="G20" s="21">
        <v>0.58</v>
      </c>
      <c r="H20" s="21">
        <v>0.55</v>
      </c>
      <c r="I20" s="21">
        <v>0.61</v>
      </c>
      <c r="J20" s="21">
        <v>0.61</v>
      </c>
      <c r="K20" s="21">
        <v>0.56</v>
      </c>
      <c r="L20" s="21">
        <v>0.58</v>
      </c>
      <c r="M20" s="21">
        <v>0.57</v>
      </c>
      <c r="N20" s="18">
        <v>0.59</v>
      </c>
    </row>
    <row r="21" spans="1:14" ht="15.75">
      <c r="A21" s="20" t="s">
        <v>22</v>
      </c>
      <c r="B21" s="21">
        <v>0.1</v>
      </c>
      <c r="C21" s="21">
        <v>0.11</v>
      </c>
      <c r="D21" s="21">
        <v>0.12</v>
      </c>
      <c r="E21" s="21">
        <v>0.12</v>
      </c>
      <c r="F21" s="21">
        <v>0.12</v>
      </c>
      <c r="G21" s="21">
        <v>0.12</v>
      </c>
      <c r="H21" s="21">
        <v>0.12</v>
      </c>
      <c r="I21" s="21">
        <v>0.12</v>
      </c>
      <c r="J21" s="21">
        <v>0.12</v>
      </c>
      <c r="K21" s="21">
        <v>0.12</v>
      </c>
      <c r="L21" s="21">
        <v>0.12</v>
      </c>
      <c r="M21" s="21">
        <v>0.12</v>
      </c>
      <c r="N21" s="18">
        <v>0.13</v>
      </c>
    </row>
    <row r="22" spans="1:14" ht="15.75">
      <c r="A22" s="20" t="s">
        <v>23</v>
      </c>
      <c r="B22" s="21">
        <v>0.19</v>
      </c>
      <c r="C22" s="21">
        <v>0.2</v>
      </c>
      <c r="D22" s="21">
        <v>0.2</v>
      </c>
      <c r="E22" s="21">
        <v>0.21</v>
      </c>
      <c r="F22" s="21">
        <v>0.22</v>
      </c>
      <c r="G22" s="21">
        <v>0.2</v>
      </c>
      <c r="H22" s="21">
        <v>0.2</v>
      </c>
      <c r="I22" s="21">
        <v>0.2</v>
      </c>
      <c r="J22" s="21">
        <v>0.2</v>
      </c>
      <c r="K22" s="21">
        <v>0.21</v>
      </c>
      <c r="L22" s="21">
        <v>0.21</v>
      </c>
      <c r="M22" s="21">
        <v>0.2</v>
      </c>
      <c r="N22" s="18">
        <v>0.23</v>
      </c>
    </row>
    <row r="23" spans="1:14" ht="15.75">
      <c r="A23" s="20" t="s">
        <v>24</v>
      </c>
      <c r="B23" s="21">
        <v>0.02</v>
      </c>
      <c r="C23" s="21">
        <v>0.02</v>
      </c>
      <c r="D23" s="21">
        <v>0.02</v>
      </c>
      <c r="E23" s="21">
        <v>0.02</v>
      </c>
      <c r="F23" s="21">
        <v>0.02</v>
      </c>
      <c r="G23" s="21">
        <v>0.03</v>
      </c>
      <c r="H23" s="21">
        <v>0.03</v>
      </c>
      <c r="I23" s="21">
        <v>0.03</v>
      </c>
      <c r="J23" s="21">
        <v>0.03</v>
      </c>
      <c r="K23" s="21">
        <v>0.02</v>
      </c>
      <c r="L23" s="21">
        <v>0.02</v>
      </c>
      <c r="M23" s="21">
        <v>0.02</v>
      </c>
      <c r="N23" s="18">
        <v>0.02</v>
      </c>
    </row>
    <row r="24" spans="1:15" ht="15.75">
      <c r="A24" s="20" t="s">
        <v>25</v>
      </c>
      <c r="B24" s="21">
        <v>0.38</v>
      </c>
      <c r="C24" s="21">
        <v>0.4</v>
      </c>
      <c r="D24" s="21">
        <v>0.4</v>
      </c>
      <c r="E24" s="21">
        <v>0.37</v>
      </c>
      <c r="F24" s="21">
        <v>0.33</v>
      </c>
      <c r="G24" s="21">
        <v>0.32</v>
      </c>
      <c r="H24" s="21">
        <v>0.22</v>
      </c>
      <c r="I24" s="21">
        <v>0.23</v>
      </c>
      <c r="J24" s="21">
        <v>0.22</v>
      </c>
      <c r="K24" s="21">
        <v>0.27</v>
      </c>
      <c r="L24" s="21">
        <v>0.29</v>
      </c>
      <c r="M24" s="21">
        <v>0.29</v>
      </c>
      <c r="N24" s="18">
        <v>0.28</v>
      </c>
      <c r="O24" s="8"/>
    </row>
    <row r="25" spans="1:14" ht="15.75">
      <c r="A25" s="20" t="s">
        <v>26</v>
      </c>
      <c r="B25" s="21">
        <v>0.33</v>
      </c>
      <c r="C25" s="21">
        <v>0.35</v>
      </c>
      <c r="D25" s="21">
        <v>0.37</v>
      </c>
      <c r="E25" s="21">
        <v>0.37</v>
      </c>
      <c r="F25" s="21">
        <v>0.37</v>
      </c>
      <c r="G25" s="21">
        <v>0.4</v>
      </c>
      <c r="H25" s="21">
        <v>0.39</v>
      </c>
      <c r="I25" s="21">
        <v>0.38</v>
      </c>
      <c r="J25" s="21">
        <v>0.38</v>
      </c>
      <c r="K25" s="21">
        <v>0.5</v>
      </c>
      <c r="L25" s="21">
        <v>0.54</v>
      </c>
      <c r="M25" s="21">
        <v>0.48</v>
      </c>
      <c r="N25" s="18">
        <v>0.49</v>
      </c>
    </row>
    <row r="26" spans="1:14" ht="15.75">
      <c r="A26" s="20" t="s">
        <v>27</v>
      </c>
      <c r="B26" s="21">
        <v>0.77</v>
      </c>
      <c r="C26" s="21">
        <v>0.83</v>
      </c>
      <c r="D26" s="21">
        <v>0.87</v>
      </c>
      <c r="E26" s="21">
        <v>0.85</v>
      </c>
      <c r="F26" s="21">
        <f>D125/D169*100</f>
        <v>0.9133643855249014</v>
      </c>
      <c r="G26" s="21">
        <f>E125/E169*100</f>
        <v>0.6934585492227979</v>
      </c>
      <c r="H26" s="21">
        <f>F125/F169*100</f>
        <v>0.6827785555037071</v>
      </c>
      <c r="I26" s="21">
        <f>G125/G169*100</f>
        <v>0.6789415343369766</v>
      </c>
      <c r="J26" s="21">
        <f>H125/H169*100</f>
        <v>0.6873712470247624</v>
      </c>
      <c r="K26" s="21">
        <v>0.71</v>
      </c>
      <c r="L26" s="21">
        <v>0.72</v>
      </c>
      <c r="M26" s="21">
        <v>0.75</v>
      </c>
      <c r="N26" s="18">
        <v>0.77</v>
      </c>
    </row>
    <row r="27" spans="1:14" ht="15.75">
      <c r="A27" s="20" t="s">
        <v>28</v>
      </c>
      <c r="B27" s="21">
        <v>0.04</v>
      </c>
      <c r="C27" s="21">
        <v>0.05</v>
      </c>
      <c r="D27" s="21">
        <v>0.05</v>
      </c>
      <c r="E27" s="21">
        <v>0.05</v>
      </c>
      <c r="F27" s="21">
        <v>0.05</v>
      </c>
      <c r="G27" s="21">
        <v>0.06</v>
      </c>
      <c r="H27" s="21">
        <v>0.06</v>
      </c>
      <c r="I27" s="21">
        <v>0.06</v>
      </c>
      <c r="J27" s="21">
        <v>0.06</v>
      </c>
      <c r="K27" s="21">
        <v>0.06</v>
      </c>
      <c r="L27" s="21">
        <v>0.06</v>
      </c>
      <c r="M27" s="21">
        <v>0.06</v>
      </c>
      <c r="N27" s="18">
        <v>0.06</v>
      </c>
    </row>
    <row r="28" spans="1:14" ht="15.75">
      <c r="A28" s="20" t="s">
        <v>29</v>
      </c>
      <c r="B28" s="21">
        <v>0.18</v>
      </c>
      <c r="C28" s="21">
        <v>0.19</v>
      </c>
      <c r="D28" s="21">
        <v>0.19</v>
      </c>
      <c r="E28" s="21">
        <v>0.19</v>
      </c>
      <c r="F28" s="21">
        <v>0.19</v>
      </c>
      <c r="G28" s="21">
        <v>0.21</v>
      </c>
      <c r="H28" s="21">
        <v>0.19</v>
      </c>
      <c r="I28" s="21">
        <v>0.19</v>
      </c>
      <c r="J28" s="21">
        <v>0.2</v>
      </c>
      <c r="K28" s="21">
        <v>0.21</v>
      </c>
      <c r="L28" s="21">
        <v>0.21</v>
      </c>
      <c r="M28" s="21">
        <v>0.21</v>
      </c>
      <c r="N28" s="21">
        <v>0.2</v>
      </c>
    </row>
    <row r="29" spans="1:14" ht="15.75">
      <c r="A29" s="20" t="s">
        <v>30</v>
      </c>
      <c r="B29" s="21">
        <v>0</v>
      </c>
      <c r="C29" s="21">
        <v>0</v>
      </c>
      <c r="D29" s="21">
        <v>0</v>
      </c>
      <c r="E29" s="21">
        <v>0.48</v>
      </c>
      <c r="F29" s="21">
        <v>0.5</v>
      </c>
      <c r="G29" s="21">
        <v>0.13</v>
      </c>
      <c r="H29" s="21">
        <v>0.36</v>
      </c>
      <c r="I29" s="21">
        <v>0.19</v>
      </c>
      <c r="J29" s="21">
        <v>0.03</v>
      </c>
      <c r="K29" s="21">
        <v>0</v>
      </c>
      <c r="L29" s="21">
        <v>0.01</v>
      </c>
      <c r="M29" s="21">
        <v>0.05</v>
      </c>
      <c r="N29" s="18">
        <v>0.13</v>
      </c>
    </row>
    <row r="30" spans="1:15" ht="15.75">
      <c r="A30" s="20" t="s">
        <v>31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0.06</v>
      </c>
      <c r="L30" s="21">
        <v>0.07</v>
      </c>
      <c r="M30" s="21">
        <v>0.07</v>
      </c>
      <c r="N30" s="18">
        <v>0.06</v>
      </c>
      <c r="O30" s="8"/>
    </row>
    <row r="31" spans="1:15" ht="15.75">
      <c r="A31" s="20" t="s">
        <v>32</v>
      </c>
      <c r="B31" s="21">
        <v>7.3</v>
      </c>
      <c r="C31" s="21">
        <v>7.45</v>
      </c>
      <c r="D31" s="21">
        <f aca="true" t="shared" si="3" ref="D31:N31">SUM(D14:D30)</f>
        <v>7.390000000000001</v>
      </c>
      <c r="E31" s="21">
        <f t="shared" si="3"/>
        <v>7.98</v>
      </c>
      <c r="F31" s="21">
        <f t="shared" si="3"/>
        <v>8.0733643855249</v>
      </c>
      <c r="G31" s="21">
        <f t="shared" si="3"/>
        <v>8.043458549222798</v>
      </c>
      <c r="H31" s="21">
        <f t="shared" si="3"/>
        <v>7.862778555503707</v>
      </c>
      <c r="I31" s="21">
        <f t="shared" si="3"/>
        <v>7.508941534336978</v>
      </c>
      <c r="J31" s="21">
        <f t="shared" si="3"/>
        <v>8.437371247024762</v>
      </c>
      <c r="K31" s="21">
        <f t="shared" si="3"/>
        <v>9</v>
      </c>
      <c r="L31" s="21">
        <f t="shared" si="3"/>
        <v>8.920000000000002</v>
      </c>
      <c r="M31" s="21">
        <f t="shared" si="3"/>
        <v>8.760000000000003</v>
      </c>
      <c r="N31" s="21">
        <f t="shared" si="3"/>
        <v>8.64</v>
      </c>
      <c r="O31" s="8"/>
    </row>
    <row r="32" spans="1:14" ht="15.75">
      <c r="A32" s="16"/>
      <c r="B32" s="16"/>
      <c r="C32" s="16"/>
      <c r="D32" s="21"/>
      <c r="E32" s="21"/>
      <c r="F32" s="21"/>
      <c r="G32" s="21"/>
      <c r="H32" s="21"/>
      <c r="I32" s="21"/>
      <c r="J32" s="21"/>
      <c r="K32" s="21"/>
      <c r="L32" s="21"/>
      <c r="M32" s="22" t="s">
        <v>12</v>
      </c>
      <c r="N32" s="16"/>
    </row>
    <row r="33" spans="1:14" ht="15.75">
      <c r="A33" s="20" t="s">
        <v>33</v>
      </c>
      <c r="B33" s="21">
        <v>0.46</v>
      </c>
      <c r="C33" s="21">
        <v>0.54</v>
      </c>
      <c r="D33" s="21">
        <v>0.6</v>
      </c>
      <c r="E33" s="21">
        <v>0.5</v>
      </c>
      <c r="F33" s="21">
        <v>0.6</v>
      </c>
      <c r="G33" s="21">
        <v>0.53</v>
      </c>
      <c r="H33" s="21">
        <v>0.59</v>
      </c>
      <c r="I33" s="21">
        <v>0.7</v>
      </c>
      <c r="J33" s="21">
        <v>0.81</v>
      </c>
      <c r="K33" s="21">
        <v>0.44</v>
      </c>
      <c r="L33" s="21">
        <v>0.53</v>
      </c>
      <c r="M33" s="21">
        <v>0.48</v>
      </c>
      <c r="N33" s="18">
        <v>0.45</v>
      </c>
    </row>
    <row r="34" spans="1:14" ht="15.75">
      <c r="A34" s="20" t="s">
        <v>34</v>
      </c>
      <c r="B34" s="21">
        <v>0.34</v>
      </c>
      <c r="C34" s="21">
        <v>0.37</v>
      </c>
      <c r="D34" s="21">
        <v>0.35</v>
      </c>
      <c r="E34" s="21">
        <v>0.36</v>
      </c>
      <c r="F34" s="21">
        <v>0.34</v>
      </c>
      <c r="G34" s="21">
        <v>0.37</v>
      </c>
      <c r="H34" s="21">
        <v>0.35</v>
      </c>
      <c r="I34" s="21">
        <v>0.35</v>
      </c>
      <c r="J34" s="21">
        <v>0.39</v>
      </c>
      <c r="K34" s="21">
        <v>0.39</v>
      </c>
      <c r="L34" s="21">
        <v>0.37</v>
      </c>
      <c r="M34" s="21">
        <v>0.39</v>
      </c>
      <c r="N34" s="18">
        <v>0.39</v>
      </c>
    </row>
    <row r="35" spans="1:14" ht="15.75">
      <c r="A35" s="20" t="s">
        <v>35</v>
      </c>
      <c r="B35" s="21">
        <v>1.29</v>
      </c>
      <c r="C35" s="21">
        <v>1.52</v>
      </c>
      <c r="D35" s="21">
        <v>1.56</v>
      </c>
      <c r="E35" s="21">
        <v>1.55</v>
      </c>
      <c r="F35" s="21">
        <v>1.63</v>
      </c>
      <c r="G35" s="21">
        <v>1.41</v>
      </c>
      <c r="H35" s="21">
        <v>1.23</v>
      </c>
      <c r="I35" s="21">
        <v>1.03</v>
      </c>
      <c r="J35" s="21">
        <v>1.02</v>
      </c>
      <c r="K35" s="21">
        <v>0.77</v>
      </c>
      <c r="L35" s="21">
        <v>0.83</v>
      </c>
      <c r="M35" s="21">
        <v>0.78</v>
      </c>
      <c r="N35" s="18">
        <v>0.66</v>
      </c>
    </row>
    <row r="36" spans="1:15" ht="15.75">
      <c r="A36" s="20" t="s">
        <v>36</v>
      </c>
      <c r="B36" s="21">
        <v>2.09</v>
      </c>
      <c r="C36" s="21">
        <v>2.43</v>
      </c>
      <c r="D36" s="21">
        <f aca="true" t="shared" si="4" ref="D36:N36">SUM(D33:D35)</f>
        <v>2.51</v>
      </c>
      <c r="E36" s="21">
        <f t="shared" si="4"/>
        <v>2.41</v>
      </c>
      <c r="F36" s="21">
        <f t="shared" si="4"/>
        <v>2.57</v>
      </c>
      <c r="G36" s="21">
        <f t="shared" si="4"/>
        <v>2.31</v>
      </c>
      <c r="H36" s="21">
        <f t="shared" si="4"/>
        <v>2.17</v>
      </c>
      <c r="I36" s="21">
        <f t="shared" si="4"/>
        <v>2.08</v>
      </c>
      <c r="J36" s="21">
        <f t="shared" si="4"/>
        <v>2.22</v>
      </c>
      <c r="K36" s="21">
        <f t="shared" si="4"/>
        <v>1.6</v>
      </c>
      <c r="L36" s="21">
        <f t="shared" si="4"/>
        <v>1.73</v>
      </c>
      <c r="M36" s="21">
        <f t="shared" si="4"/>
        <v>1.65</v>
      </c>
      <c r="N36" s="21">
        <f t="shared" si="4"/>
        <v>1.5</v>
      </c>
      <c r="O36" s="8"/>
    </row>
    <row r="37" spans="1:14" ht="15.75">
      <c r="A37" s="16"/>
      <c r="B37" s="16"/>
      <c r="C37" s="16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5" ht="15.75">
      <c r="A38" s="20" t="s">
        <v>37</v>
      </c>
      <c r="B38" s="21">
        <v>9.39</v>
      </c>
      <c r="C38" s="21">
        <v>9.88</v>
      </c>
      <c r="D38" s="21">
        <f aca="true" t="shared" si="5" ref="D38:N38">D31+D36</f>
        <v>9.9</v>
      </c>
      <c r="E38" s="21">
        <f t="shared" si="5"/>
        <v>10.39</v>
      </c>
      <c r="F38" s="21">
        <f t="shared" si="5"/>
        <v>10.643364385524901</v>
      </c>
      <c r="G38" s="21">
        <f t="shared" si="5"/>
        <v>10.353458549222799</v>
      </c>
      <c r="H38" s="21">
        <f t="shared" si="5"/>
        <v>10.032778555503707</v>
      </c>
      <c r="I38" s="21">
        <f t="shared" si="5"/>
        <v>9.588941534336978</v>
      </c>
      <c r="J38" s="21">
        <f t="shared" si="5"/>
        <v>10.657371247024763</v>
      </c>
      <c r="K38" s="21">
        <f t="shared" si="5"/>
        <v>10.6</v>
      </c>
      <c r="L38" s="21">
        <f t="shared" si="5"/>
        <v>10.650000000000002</v>
      </c>
      <c r="M38" s="21">
        <f t="shared" si="5"/>
        <v>10.410000000000004</v>
      </c>
      <c r="N38" s="21">
        <f t="shared" si="5"/>
        <v>10.14</v>
      </c>
      <c r="O38" s="8"/>
    </row>
    <row r="39" spans="1:15" ht="15.75">
      <c r="A39" s="16"/>
      <c r="B39" s="16"/>
      <c r="C39" s="1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8"/>
    </row>
    <row r="40" spans="1:15" ht="15.75">
      <c r="A40" s="20" t="s">
        <v>38</v>
      </c>
      <c r="B40" s="21">
        <v>4.94</v>
      </c>
      <c r="C40" s="21">
        <v>5.06</v>
      </c>
      <c r="D40" s="21">
        <f aca="true" t="shared" si="6" ref="D40:N40">D10-D38</f>
        <v>4.76</v>
      </c>
      <c r="E40" s="21">
        <f t="shared" si="6"/>
        <v>4.199999999999999</v>
      </c>
      <c r="F40" s="21">
        <f t="shared" si="6"/>
        <v>3.8031314940881416</v>
      </c>
      <c r="G40" s="21">
        <f t="shared" si="6"/>
        <v>3.3887429946071705</v>
      </c>
      <c r="H40" s="21">
        <f t="shared" si="6"/>
        <v>3.43454584509181</v>
      </c>
      <c r="I40" s="21">
        <f t="shared" si="6"/>
        <v>4.060655609759564</v>
      </c>
      <c r="J40" s="21">
        <f t="shared" si="6"/>
        <v>2.7790108639672617</v>
      </c>
      <c r="K40" s="21">
        <f t="shared" si="6"/>
        <v>4.40700222356984</v>
      </c>
      <c r="L40" s="21">
        <f t="shared" si="6"/>
        <v>4.618304108872021</v>
      </c>
      <c r="M40" s="21">
        <f t="shared" si="6"/>
        <v>3.321803703224134</v>
      </c>
      <c r="N40" s="21">
        <f t="shared" si="6"/>
        <v>4.4399999999999995</v>
      </c>
      <c r="O40" s="8"/>
    </row>
    <row r="41" spans="1:15" ht="4.5" customHeight="1">
      <c r="A41" s="25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8"/>
    </row>
    <row r="42" spans="1:15" ht="15.75">
      <c r="A42" s="16"/>
      <c r="B42" s="16"/>
      <c r="C42" s="16"/>
      <c r="D42" s="21"/>
      <c r="E42" s="21"/>
      <c r="F42" s="21"/>
      <c r="G42" s="21"/>
      <c r="H42" s="21"/>
      <c r="I42" s="21"/>
      <c r="J42" s="21"/>
      <c r="K42" s="21"/>
      <c r="L42" s="21"/>
      <c r="M42" s="22" t="s">
        <v>12</v>
      </c>
      <c r="N42" s="22" t="s">
        <v>12</v>
      </c>
      <c r="O42" s="8"/>
    </row>
    <row r="43" spans="1:15" ht="15.75">
      <c r="A43" s="16"/>
      <c r="B43" s="16"/>
      <c r="C43" s="16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8"/>
    </row>
    <row r="44" spans="1:15" ht="15.75">
      <c r="A44" s="28" t="s">
        <v>39</v>
      </c>
      <c r="B44" s="16"/>
      <c r="C44" s="16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8"/>
    </row>
    <row r="45" spans="1:15" ht="4.5" customHeight="1">
      <c r="A45" s="25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8"/>
    </row>
    <row r="46" spans="1:15" ht="15.75">
      <c r="A46" s="17" t="s">
        <v>2</v>
      </c>
      <c r="B46" s="23">
        <v>1980</v>
      </c>
      <c r="C46" s="23">
        <v>1981</v>
      </c>
      <c r="D46" s="23">
        <v>1982</v>
      </c>
      <c r="E46" s="23">
        <v>1983</v>
      </c>
      <c r="F46" s="23">
        <v>1984</v>
      </c>
      <c r="G46" s="23">
        <v>1985</v>
      </c>
      <c r="H46" s="23">
        <v>1986</v>
      </c>
      <c r="I46" s="23">
        <v>1987</v>
      </c>
      <c r="J46" s="23">
        <v>1988</v>
      </c>
      <c r="K46" s="23">
        <v>1989</v>
      </c>
      <c r="L46" s="24" t="s">
        <v>3</v>
      </c>
      <c r="M46" s="24" t="s">
        <v>4</v>
      </c>
      <c r="N46" s="24" t="s">
        <v>5</v>
      </c>
      <c r="O46" s="8"/>
    </row>
    <row r="47" spans="1:15" ht="5.25" customHeight="1">
      <c r="A47" s="25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8"/>
    </row>
    <row r="48" spans="1:14" ht="15.75">
      <c r="A48" s="16"/>
      <c r="B48" s="16"/>
      <c r="C48" s="16"/>
      <c r="D48" s="21"/>
      <c r="E48" s="21"/>
      <c r="F48" s="21"/>
      <c r="G48" s="16"/>
      <c r="H48" s="16"/>
      <c r="I48" s="19" t="s">
        <v>6</v>
      </c>
      <c r="J48" s="16"/>
      <c r="K48" s="21"/>
      <c r="L48" s="21"/>
      <c r="M48" s="21"/>
      <c r="N48" s="16"/>
    </row>
    <row r="49" spans="1:14" ht="15.75">
      <c r="A49" s="20" t="s">
        <v>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5" ht="15.75">
      <c r="A50" s="20" t="s">
        <v>8</v>
      </c>
      <c r="B50" s="21">
        <v>12.95</v>
      </c>
      <c r="C50" s="21">
        <v>13.69</v>
      </c>
      <c r="D50" s="21">
        <v>13.52</v>
      </c>
      <c r="E50" s="21">
        <v>13.5</v>
      </c>
      <c r="F50" s="21">
        <v>13.38</v>
      </c>
      <c r="G50" s="21">
        <f>E106/E169*100</f>
        <v>12.686596474266985</v>
      </c>
      <c r="H50" s="21">
        <f>F106/F169*100</f>
        <v>12.457095452895734</v>
      </c>
      <c r="I50" s="21">
        <f>G106/G169*100</f>
        <v>12.482417277647007</v>
      </c>
      <c r="J50" s="21">
        <f>H106/H169*100</f>
        <v>12.201258299347188</v>
      </c>
      <c r="K50" s="21">
        <f aca="true" t="shared" si="7" ref="K50:N53">K7</f>
        <v>13.533791523482245</v>
      </c>
      <c r="L50" s="21">
        <f t="shared" si="7"/>
        <v>13.699555090290499</v>
      </c>
      <c r="M50" s="21">
        <f t="shared" si="7"/>
        <v>12.23624239285252</v>
      </c>
      <c r="N50" s="21">
        <f t="shared" si="7"/>
        <v>13.15</v>
      </c>
      <c r="O50" s="8"/>
    </row>
    <row r="51" spans="1:15" ht="15.75">
      <c r="A51" s="20" t="s">
        <v>9</v>
      </c>
      <c r="B51" s="21">
        <v>1.38</v>
      </c>
      <c r="C51" s="21">
        <v>1.25</v>
      </c>
      <c r="D51" s="21">
        <v>1.14</v>
      </c>
      <c r="E51" s="21">
        <v>1.09</v>
      </c>
      <c r="F51" s="21">
        <v>1.07</v>
      </c>
      <c r="G51" s="21">
        <f>E107/E169*100</f>
        <v>1.0556050695629842</v>
      </c>
      <c r="H51" s="21">
        <f>F107/F169*100</f>
        <v>1.0102289476997828</v>
      </c>
      <c r="I51" s="21">
        <f>G107/G169*100</f>
        <v>1.1671798664495345</v>
      </c>
      <c r="J51" s="21">
        <f>H107/H169*100</f>
        <v>1.2351238116448364</v>
      </c>
      <c r="K51" s="21">
        <f t="shared" si="7"/>
        <v>1.3532107000875953</v>
      </c>
      <c r="L51" s="21">
        <f t="shared" si="7"/>
        <v>1.428749018581523</v>
      </c>
      <c r="M51" s="21">
        <f t="shared" si="7"/>
        <v>1.3555613103716173</v>
      </c>
      <c r="N51" s="21">
        <f t="shared" si="7"/>
        <v>1.27</v>
      </c>
      <c r="O51" s="8"/>
    </row>
    <row r="52" spans="1:15" ht="15.75">
      <c r="A52" s="20" t="s">
        <v>40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f t="shared" si="7"/>
        <v>0.12</v>
      </c>
      <c r="L52" s="21">
        <f t="shared" si="7"/>
        <v>0.14</v>
      </c>
      <c r="M52" s="21">
        <f t="shared" si="7"/>
        <v>0.14</v>
      </c>
      <c r="N52" s="21">
        <f t="shared" si="7"/>
        <v>0.16</v>
      </c>
      <c r="O52" s="8"/>
    </row>
    <row r="53" spans="1:15" ht="15.75">
      <c r="A53" s="20" t="s">
        <v>11</v>
      </c>
      <c r="B53" s="21">
        <v>14.33</v>
      </c>
      <c r="C53" s="21">
        <v>14.94</v>
      </c>
      <c r="D53" s="21">
        <f aca="true" t="shared" si="8" ref="D53:J53">SUM(D50:D51)</f>
        <v>14.66</v>
      </c>
      <c r="E53" s="21">
        <f t="shared" si="8"/>
        <v>14.59</v>
      </c>
      <c r="F53" s="21">
        <f t="shared" si="8"/>
        <v>14.450000000000001</v>
      </c>
      <c r="G53" s="21">
        <f t="shared" si="8"/>
        <v>13.74220154382997</v>
      </c>
      <c r="H53" s="21">
        <f t="shared" si="8"/>
        <v>13.467324400595517</v>
      </c>
      <c r="I53" s="21">
        <f t="shared" si="8"/>
        <v>13.649597144096543</v>
      </c>
      <c r="J53" s="21">
        <f t="shared" si="8"/>
        <v>13.436382110992025</v>
      </c>
      <c r="K53" s="21">
        <f t="shared" si="7"/>
        <v>15.00700222356984</v>
      </c>
      <c r="L53" s="21">
        <f t="shared" si="7"/>
        <v>15.268304108872023</v>
      </c>
      <c r="M53" s="21">
        <f t="shared" si="7"/>
        <v>13.731803703224138</v>
      </c>
      <c r="N53" s="21">
        <f t="shared" si="7"/>
        <v>14.58</v>
      </c>
      <c r="O53" s="8"/>
    </row>
    <row r="54" spans="1:15" ht="15.75">
      <c r="A54" s="16"/>
      <c r="B54" s="16"/>
      <c r="C54" s="16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8"/>
    </row>
    <row r="55" spans="1:15" ht="15.75">
      <c r="A55" s="20" t="s">
        <v>41</v>
      </c>
      <c r="B55" s="16"/>
      <c r="C55" s="16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8"/>
    </row>
    <row r="56" spans="1:15" ht="15.75">
      <c r="A56" s="20" t="s">
        <v>42</v>
      </c>
      <c r="B56" s="21">
        <v>7.3</v>
      </c>
      <c r="C56" s="21">
        <v>7.45</v>
      </c>
      <c r="D56" s="21">
        <f aca="true" t="shared" si="9" ref="D56:N56">D31</f>
        <v>7.390000000000001</v>
      </c>
      <c r="E56" s="21">
        <f t="shared" si="9"/>
        <v>7.98</v>
      </c>
      <c r="F56" s="21">
        <f t="shared" si="9"/>
        <v>8.0733643855249</v>
      </c>
      <c r="G56" s="21">
        <f t="shared" si="9"/>
        <v>8.043458549222798</v>
      </c>
      <c r="H56" s="21">
        <f t="shared" si="9"/>
        <v>7.862778555503707</v>
      </c>
      <c r="I56" s="21">
        <f t="shared" si="9"/>
        <v>7.508941534336978</v>
      </c>
      <c r="J56" s="21">
        <f t="shared" si="9"/>
        <v>8.437371247024762</v>
      </c>
      <c r="K56" s="21">
        <f t="shared" si="9"/>
        <v>9</v>
      </c>
      <c r="L56" s="21">
        <f t="shared" si="9"/>
        <v>8.920000000000002</v>
      </c>
      <c r="M56" s="21">
        <f t="shared" si="9"/>
        <v>8.760000000000003</v>
      </c>
      <c r="N56" s="21">
        <f t="shared" si="9"/>
        <v>8.64</v>
      </c>
      <c r="O56" s="8"/>
    </row>
    <row r="57" spans="1:15" ht="15.75">
      <c r="A57" s="20" t="s">
        <v>33</v>
      </c>
      <c r="B57" s="21">
        <v>0.46</v>
      </c>
      <c r="C57" s="21">
        <v>0.54</v>
      </c>
      <c r="D57" s="21">
        <f aca="true" t="shared" si="10" ref="D57:N57">D33</f>
        <v>0.6</v>
      </c>
      <c r="E57" s="21">
        <f t="shared" si="10"/>
        <v>0.5</v>
      </c>
      <c r="F57" s="21">
        <f t="shared" si="10"/>
        <v>0.6</v>
      </c>
      <c r="G57" s="21">
        <f t="shared" si="10"/>
        <v>0.53</v>
      </c>
      <c r="H57" s="21">
        <f t="shared" si="10"/>
        <v>0.59</v>
      </c>
      <c r="I57" s="21">
        <f t="shared" si="10"/>
        <v>0.7</v>
      </c>
      <c r="J57" s="21">
        <f t="shared" si="10"/>
        <v>0.81</v>
      </c>
      <c r="K57" s="21">
        <f t="shared" si="10"/>
        <v>0.44</v>
      </c>
      <c r="L57" s="21">
        <f t="shared" si="10"/>
        <v>0.53</v>
      </c>
      <c r="M57" s="21">
        <f t="shared" si="10"/>
        <v>0.48</v>
      </c>
      <c r="N57" s="21">
        <f t="shared" si="10"/>
        <v>0.45</v>
      </c>
      <c r="O57" s="8"/>
    </row>
    <row r="58" spans="1:15" ht="15.75">
      <c r="A58" s="20" t="s">
        <v>34</v>
      </c>
      <c r="B58" s="21">
        <v>0.34</v>
      </c>
      <c r="C58" s="21">
        <v>0.37</v>
      </c>
      <c r="D58" s="21">
        <f aca="true" t="shared" si="11" ref="D58:N58">D34</f>
        <v>0.35</v>
      </c>
      <c r="E58" s="21">
        <f t="shared" si="11"/>
        <v>0.36</v>
      </c>
      <c r="F58" s="21">
        <f t="shared" si="11"/>
        <v>0.34</v>
      </c>
      <c r="G58" s="21">
        <f t="shared" si="11"/>
        <v>0.37</v>
      </c>
      <c r="H58" s="21">
        <f t="shared" si="11"/>
        <v>0.35</v>
      </c>
      <c r="I58" s="21">
        <f t="shared" si="11"/>
        <v>0.35</v>
      </c>
      <c r="J58" s="21">
        <f t="shared" si="11"/>
        <v>0.39</v>
      </c>
      <c r="K58" s="21">
        <f t="shared" si="11"/>
        <v>0.39</v>
      </c>
      <c r="L58" s="21">
        <f t="shared" si="11"/>
        <v>0.37</v>
      </c>
      <c r="M58" s="21">
        <f t="shared" si="11"/>
        <v>0.39</v>
      </c>
      <c r="N58" s="21">
        <f t="shared" si="11"/>
        <v>0.39</v>
      </c>
      <c r="O58" s="8"/>
    </row>
    <row r="59" spans="1:14" ht="15.75">
      <c r="A59" s="20" t="s">
        <v>43</v>
      </c>
      <c r="B59" s="21">
        <v>1.61</v>
      </c>
      <c r="C59" s="21">
        <v>1.64</v>
      </c>
      <c r="D59" s="21">
        <v>1.57</v>
      </c>
      <c r="E59" s="21">
        <f aca="true" t="shared" si="12" ref="E59:K59">C160/C169*100</f>
        <v>1.5587087619723305</v>
      </c>
      <c r="F59" s="21">
        <f t="shared" si="12"/>
        <v>1.543389466141168</v>
      </c>
      <c r="G59" s="21">
        <f t="shared" si="12"/>
        <v>1.6622607592259704</v>
      </c>
      <c r="H59" s="21">
        <f t="shared" si="12"/>
        <v>1.5985600959936004</v>
      </c>
      <c r="I59" s="21">
        <f t="shared" si="12"/>
        <v>1.551901920765746</v>
      </c>
      <c r="J59" s="21">
        <f t="shared" si="12"/>
        <v>1.674484640118035</v>
      </c>
      <c r="K59" s="21">
        <f t="shared" si="12"/>
        <v>1.4756418031129976</v>
      </c>
      <c r="L59" s="21">
        <v>1.7</v>
      </c>
      <c r="M59" s="21">
        <v>1.35</v>
      </c>
      <c r="N59" s="21">
        <v>1.29</v>
      </c>
    </row>
    <row r="60" spans="1:14" ht="15.75">
      <c r="A60" s="20" t="s">
        <v>44</v>
      </c>
      <c r="B60" s="21">
        <v>0.13</v>
      </c>
      <c r="C60" s="21">
        <v>0.15</v>
      </c>
      <c r="D60" s="21">
        <v>0.12</v>
      </c>
      <c r="E60" s="21">
        <f aca="true" t="shared" si="13" ref="E60:K60">C161/C169*100</f>
        <v>0.1179141539553033</v>
      </c>
      <c r="F60" s="21">
        <f t="shared" si="13"/>
        <v>0.11737728412755284</v>
      </c>
      <c r="G60" s="21">
        <f t="shared" si="13"/>
        <v>0.07945739361621776</v>
      </c>
      <c r="H60" s="21">
        <f t="shared" si="13"/>
        <v>0.05495929900969565</v>
      </c>
      <c r="I60" s="21">
        <f t="shared" si="13"/>
        <v>0.058881674856529245</v>
      </c>
      <c r="J60" s="21">
        <f t="shared" si="13"/>
        <v>0.0754422838689921</v>
      </c>
      <c r="K60" s="21">
        <f t="shared" si="13"/>
        <v>0.09035779260157671</v>
      </c>
      <c r="L60" s="21">
        <v>0.08</v>
      </c>
      <c r="M60" s="21">
        <v>0.06</v>
      </c>
      <c r="N60" s="21">
        <v>0.04</v>
      </c>
    </row>
    <row r="61" spans="1:14" ht="15.75">
      <c r="A61" s="20" t="s">
        <v>45</v>
      </c>
      <c r="B61" s="21">
        <v>1.08</v>
      </c>
      <c r="C61" s="21">
        <v>1.1</v>
      </c>
      <c r="D61" s="21">
        <v>1.04</v>
      </c>
      <c r="E61" s="21">
        <f aca="true" t="shared" si="14" ref="E61:K61">C162/C169*100</f>
        <v>0.9851010996807378</v>
      </c>
      <c r="F61" s="21">
        <f t="shared" si="14"/>
        <v>0.9296309566463632</v>
      </c>
      <c r="G61" s="21">
        <f t="shared" si="14"/>
        <v>0.5250079306333933</v>
      </c>
      <c r="H61" s="21">
        <f t="shared" si="14"/>
        <v>0.5087808960884089</v>
      </c>
      <c r="I61" s="21">
        <f t="shared" si="14"/>
        <v>0.568051713470961</v>
      </c>
      <c r="J61" s="21">
        <f t="shared" si="14"/>
        <v>0.6475230711412385</v>
      </c>
      <c r="K61" s="21">
        <f t="shared" si="14"/>
        <v>0.771848258203625</v>
      </c>
      <c r="L61" s="21">
        <v>0.97</v>
      </c>
      <c r="M61" s="21">
        <v>0.86</v>
      </c>
      <c r="N61" s="21">
        <v>0.87</v>
      </c>
    </row>
    <row r="62" spans="1:14" ht="15.75">
      <c r="A62" s="20" t="s">
        <v>46</v>
      </c>
      <c r="B62" s="21">
        <v>0.35</v>
      </c>
      <c r="C62" s="21">
        <v>0.37</v>
      </c>
      <c r="D62" s="21">
        <v>0.36</v>
      </c>
      <c r="E62" s="21">
        <f aca="true" t="shared" si="15" ref="E62:J62">C163/C169*100</f>
        <v>0.36374600922312883</v>
      </c>
      <c r="F62" s="21">
        <f t="shared" si="15"/>
        <v>0.3585094948047295</v>
      </c>
      <c r="G62" s="21">
        <f t="shared" si="15"/>
        <v>0.17288780797293013</v>
      </c>
      <c r="H62" s="21">
        <f t="shared" si="15"/>
        <v>0.13591686480160584</v>
      </c>
      <c r="I62" s="21">
        <f t="shared" si="15"/>
        <v>0.13447493617596235</v>
      </c>
      <c r="J62" s="21">
        <f t="shared" si="15"/>
        <v>0.17406010328076502</v>
      </c>
      <c r="K62" s="21">
        <v>0.42</v>
      </c>
      <c r="L62" s="21">
        <v>0.39</v>
      </c>
      <c r="M62" s="21">
        <v>0.4</v>
      </c>
      <c r="N62" s="21">
        <v>0.38</v>
      </c>
    </row>
    <row r="63" spans="1:14" ht="15.75">
      <c r="A63" s="20" t="s">
        <v>47</v>
      </c>
      <c r="B63" s="21">
        <v>1.37</v>
      </c>
      <c r="C63" s="21">
        <v>1.46</v>
      </c>
      <c r="D63" s="21">
        <f aca="true" t="shared" si="16" ref="D63:K63">B164/B169*100</f>
        <v>1.511262897834617</v>
      </c>
      <c r="E63" s="21">
        <f t="shared" si="16"/>
        <v>1.4590989712664064</v>
      </c>
      <c r="F63" s="21">
        <f t="shared" si="16"/>
        <v>1.5537800071658903</v>
      </c>
      <c r="G63" s="21">
        <f t="shared" si="16"/>
        <v>1.6826654858834729</v>
      </c>
      <c r="H63" s="21">
        <f t="shared" si="16"/>
        <v>1.65675066106704</v>
      </c>
      <c r="I63" s="21">
        <f t="shared" si="16"/>
        <v>1.6474401938544028</v>
      </c>
      <c r="J63" s="21">
        <f t="shared" si="16"/>
        <v>1.667894749662458</v>
      </c>
      <c r="K63" s="21">
        <f t="shared" si="16"/>
        <v>1.7224580553871032</v>
      </c>
      <c r="L63" s="21">
        <v>1.77</v>
      </c>
      <c r="M63" s="21">
        <v>1.84</v>
      </c>
      <c r="N63" s="21">
        <v>1.88</v>
      </c>
    </row>
    <row r="64" spans="1:15" ht="15.75">
      <c r="A64" s="20" t="s">
        <v>48</v>
      </c>
      <c r="B64" s="21">
        <v>12.64</v>
      </c>
      <c r="C64" s="21">
        <v>13.08</v>
      </c>
      <c r="D64" s="21">
        <f aca="true" t="shared" si="17" ref="D64:N64">SUM(D56:D63)</f>
        <v>12.941262897834617</v>
      </c>
      <c r="E64" s="21">
        <f t="shared" si="17"/>
        <v>13.324568996097906</v>
      </c>
      <c r="F64" s="21">
        <f t="shared" si="17"/>
        <v>13.516051594410605</v>
      </c>
      <c r="G64" s="21">
        <f t="shared" si="17"/>
        <v>13.065737926554782</v>
      </c>
      <c r="H64" s="21">
        <f t="shared" si="17"/>
        <v>12.757746372464057</v>
      </c>
      <c r="I64" s="21">
        <f t="shared" si="17"/>
        <v>12.519691973460578</v>
      </c>
      <c r="J64" s="21">
        <f t="shared" si="17"/>
        <v>13.87677609509625</v>
      </c>
      <c r="K64" s="21">
        <f t="shared" si="17"/>
        <v>14.310305909305303</v>
      </c>
      <c r="L64" s="21">
        <f t="shared" si="17"/>
        <v>14.73</v>
      </c>
      <c r="M64" s="21">
        <f t="shared" si="17"/>
        <v>14.140000000000004</v>
      </c>
      <c r="N64" s="21">
        <f t="shared" si="17"/>
        <v>13.939999999999998</v>
      </c>
      <c r="O64" s="8"/>
    </row>
    <row r="65" spans="1:14" ht="15.75">
      <c r="A65" s="16"/>
      <c r="B65" s="16"/>
      <c r="C65" s="16"/>
      <c r="D65" s="21"/>
      <c r="E65" s="21"/>
      <c r="F65" s="21"/>
      <c r="G65" s="21"/>
      <c r="H65" s="21"/>
      <c r="I65" s="21"/>
      <c r="J65" s="21"/>
      <c r="K65" s="22" t="s">
        <v>12</v>
      </c>
      <c r="L65" s="21"/>
      <c r="M65" s="21"/>
      <c r="N65" s="21"/>
    </row>
    <row r="66" spans="1:15" ht="15.75">
      <c r="A66" s="20" t="s">
        <v>49</v>
      </c>
      <c r="B66" s="21">
        <v>1.69</v>
      </c>
      <c r="C66" s="21">
        <v>1.86</v>
      </c>
      <c r="D66" s="21">
        <f aca="true" t="shared" si="18" ref="D66:J66">(D10-D64)</f>
        <v>1.7187371021653828</v>
      </c>
      <c r="E66" s="21">
        <f t="shared" si="18"/>
        <v>1.2654310039020942</v>
      </c>
      <c r="F66" s="21">
        <f t="shared" si="18"/>
        <v>0.9304442852024373</v>
      </c>
      <c r="G66" s="21">
        <f t="shared" si="18"/>
        <v>0.6764636172751874</v>
      </c>
      <c r="H66" s="21">
        <f t="shared" si="18"/>
        <v>0.7095780281314603</v>
      </c>
      <c r="I66" s="21">
        <f t="shared" si="18"/>
        <v>1.1299051706359649</v>
      </c>
      <c r="J66" s="21">
        <f t="shared" si="18"/>
        <v>-0.4403939841042259</v>
      </c>
      <c r="K66" s="21">
        <f>(K53-K64)</f>
        <v>0.6966963142645373</v>
      </c>
      <c r="L66" s="21">
        <f>(L53-L64)</f>
        <v>0.5383041088720226</v>
      </c>
      <c r="M66" s="21">
        <f>(M53-M64)</f>
        <v>-0.40819629677586633</v>
      </c>
      <c r="N66" s="21">
        <f>(N53-N64)</f>
        <v>0.6400000000000023</v>
      </c>
      <c r="O66" s="8"/>
    </row>
    <row r="67" spans="1:15" ht="4.5" customHeight="1">
      <c r="A67" s="2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8"/>
    </row>
    <row r="68" spans="1:14" ht="15.75">
      <c r="A68" s="20" t="s">
        <v>50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16"/>
      <c r="M68" s="16"/>
      <c r="N68" s="16"/>
    </row>
    <row r="69" spans="1:14" ht="15.75">
      <c r="A69" s="20" t="s">
        <v>51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16"/>
      <c r="M69" s="16"/>
      <c r="N69" s="16"/>
    </row>
    <row r="70" spans="1:14" ht="15.75">
      <c r="A70" s="16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16"/>
      <c r="M70" s="16"/>
      <c r="N70" s="16"/>
    </row>
    <row r="71" spans="2:11" ht="15.75">
      <c r="B71" s="8"/>
      <c r="C71" s="8"/>
      <c r="D71" s="8"/>
      <c r="E71" s="8"/>
      <c r="F71" s="8"/>
      <c r="G71" s="8"/>
      <c r="H71" s="8"/>
      <c r="I71" s="8"/>
      <c r="J71" s="8"/>
      <c r="K71" s="8"/>
    </row>
    <row r="76" ht="15.75">
      <c r="A76" s="8"/>
    </row>
    <row r="77" ht="15.75">
      <c r="A77" s="8"/>
    </row>
    <row r="78" ht="15.75">
      <c r="A78" s="8"/>
    </row>
    <row r="79" ht="15.75">
      <c r="A79" s="8"/>
    </row>
    <row r="80" ht="15.75">
      <c r="A80" s="8"/>
    </row>
    <row r="81" ht="15.75">
      <c r="A81" s="8"/>
    </row>
    <row r="100" ht="15.75">
      <c r="A100" s="1" t="s">
        <v>52</v>
      </c>
    </row>
    <row r="101" spans="1:11" ht="15.75">
      <c r="A101" s="2" t="s">
        <v>1</v>
      </c>
      <c r="B101" s="2" t="s">
        <v>1</v>
      </c>
      <c r="C101" s="2" t="s">
        <v>1</v>
      </c>
      <c r="D101" s="2" t="s">
        <v>1</v>
      </c>
      <c r="E101" s="2" t="s">
        <v>1</v>
      </c>
      <c r="F101" s="2" t="s">
        <v>1</v>
      </c>
      <c r="G101" s="2" t="s">
        <v>1</v>
      </c>
      <c r="H101" s="2" t="s">
        <v>1</v>
      </c>
      <c r="I101" s="2" t="s">
        <v>1</v>
      </c>
      <c r="J101" s="2" t="s">
        <v>1</v>
      </c>
      <c r="K101" s="2" t="s">
        <v>1</v>
      </c>
    </row>
    <row r="102" spans="1:11" ht="15.75">
      <c r="A102" s="4" t="s">
        <v>2</v>
      </c>
      <c r="B102" s="5">
        <v>1982</v>
      </c>
      <c r="C102" s="5">
        <v>1983</v>
      </c>
      <c r="D102" s="5">
        <v>1984</v>
      </c>
      <c r="E102" s="5">
        <v>1985</v>
      </c>
      <c r="F102" s="5">
        <v>1986</v>
      </c>
      <c r="G102" s="5">
        <v>1987</v>
      </c>
      <c r="H102" s="5">
        <v>1988</v>
      </c>
      <c r="I102" s="5">
        <v>1989</v>
      </c>
      <c r="J102" s="4" t="s">
        <v>3</v>
      </c>
      <c r="K102" s="4" t="s">
        <v>4</v>
      </c>
    </row>
    <row r="103" spans="1:11" ht="15.75">
      <c r="A103" s="2" t="s">
        <v>1</v>
      </c>
      <c r="B103" s="2" t="s">
        <v>1</v>
      </c>
      <c r="C103" s="2" t="s">
        <v>1</v>
      </c>
      <c r="D103" s="2" t="s">
        <v>1</v>
      </c>
      <c r="E103" s="2" t="s">
        <v>1</v>
      </c>
      <c r="F103" s="2" t="s">
        <v>1</v>
      </c>
      <c r="G103" s="2" t="s">
        <v>1</v>
      </c>
      <c r="H103" s="2" t="s">
        <v>1</v>
      </c>
      <c r="I103" s="2" t="s">
        <v>1</v>
      </c>
      <c r="J103" s="2" t="s">
        <v>1</v>
      </c>
      <c r="K103" s="2" t="s">
        <v>1</v>
      </c>
    </row>
    <row r="104" ht="15.75">
      <c r="E104" s="6" t="s">
        <v>53</v>
      </c>
    </row>
    <row r="105" ht="15.75">
      <c r="A105" s="7" t="s">
        <v>7</v>
      </c>
    </row>
    <row r="106" spans="1:11" ht="15.75">
      <c r="A106" s="7" t="s">
        <v>8</v>
      </c>
      <c r="B106" s="3">
        <v>1861.17</v>
      </c>
      <c r="C106" s="3">
        <v>1902.86</v>
      </c>
      <c r="D106" s="3">
        <v>1866.69</v>
      </c>
      <c r="E106" s="3">
        <v>1679.68</v>
      </c>
      <c r="F106" s="3">
        <v>1681.82</v>
      </c>
      <c r="G106" s="3">
        <v>1755.29</v>
      </c>
      <c r="H106" s="3">
        <v>1753.15</v>
      </c>
      <c r="I106" s="3">
        <v>2008.55</v>
      </c>
      <c r="J106" s="3">
        <v>2093.84</v>
      </c>
      <c r="K106" s="3">
        <v>1890.01</v>
      </c>
    </row>
    <row r="107" spans="1:11" ht="15.75">
      <c r="A107" s="7" t="s">
        <v>9</v>
      </c>
      <c r="B107" s="3">
        <v>155.98</v>
      </c>
      <c r="C107" s="3">
        <v>152.33</v>
      </c>
      <c r="D107" s="3">
        <v>147.08</v>
      </c>
      <c r="E107" s="3">
        <v>139.76</v>
      </c>
      <c r="F107" s="3">
        <v>136.39</v>
      </c>
      <c r="G107" s="3">
        <v>164.13</v>
      </c>
      <c r="H107" s="3">
        <v>177.47</v>
      </c>
      <c r="I107" s="3">
        <v>200.83</v>
      </c>
      <c r="J107" s="3">
        <v>218.37</v>
      </c>
      <c r="K107" s="3">
        <v>209.38</v>
      </c>
    </row>
    <row r="108" spans="1:11" ht="15.75">
      <c r="A108" s="7" t="s">
        <v>10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17.8</v>
      </c>
      <c r="J108" s="3">
        <v>21.45</v>
      </c>
      <c r="K108" s="3">
        <v>21.08</v>
      </c>
    </row>
    <row r="109" spans="1:11" ht="15.75">
      <c r="A109" s="7" t="s">
        <v>11</v>
      </c>
      <c r="B109" s="3">
        <f>B106+B107</f>
        <v>2017.15</v>
      </c>
      <c r="C109" s="3">
        <f>C106+C107</f>
        <v>2055.19</v>
      </c>
      <c r="D109" s="3">
        <f>D106+D107</f>
        <v>2013.77</v>
      </c>
      <c r="E109" s="3">
        <f>(E106+E107)</f>
        <v>1819.44</v>
      </c>
      <c r="F109" s="3">
        <f>(F106+F107)</f>
        <v>1818.21</v>
      </c>
      <c r="G109" s="3">
        <f>(G106+G107)</f>
        <v>1919.42</v>
      </c>
      <c r="H109" s="3">
        <f>(H106+H107)</f>
        <v>1930.6200000000001</v>
      </c>
      <c r="I109" s="3">
        <f>SUM(I106:I108)</f>
        <v>2227.1800000000003</v>
      </c>
      <c r="J109" s="3">
        <f>SUM(J106:J108)</f>
        <v>2333.66</v>
      </c>
      <c r="K109" s="3">
        <f>SUM(K106:K108)</f>
        <v>2120.47</v>
      </c>
    </row>
    <row r="110" spans="1:12" ht="15.75">
      <c r="A110" s="7" t="s">
        <v>12</v>
      </c>
      <c r="E110" s="11" t="s">
        <v>12</v>
      </c>
      <c r="F110" s="11" t="s">
        <v>12</v>
      </c>
      <c r="G110" s="11" t="s">
        <v>12</v>
      </c>
      <c r="H110" s="11" t="s">
        <v>12</v>
      </c>
      <c r="I110" s="11" t="s">
        <v>12</v>
      </c>
      <c r="J110" s="11" t="s">
        <v>12</v>
      </c>
      <c r="K110" s="11" t="s">
        <v>12</v>
      </c>
      <c r="L110" s="7" t="s">
        <v>12</v>
      </c>
    </row>
    <row r="111" ht="15.75">
      <c r="A111" s="7" t="s">
        <v>13</v>
      </c>
    </row>
    <row r="112" spans="1:9" ht="15.75">
      <c r="A112" s="7" t="s">
        <v>14</v>
      </c>
      <c r="I112" s="11" t="s">
        <v>12</v>
      </c>
    </row>
    <row r="113" spans="1:11" ht="15.75">
      <c r="A113" s="7" t="s">
        <v>15</v>
      </c>
      <c r="B113" s="3">
        <v>451.73</v>
      </c>
      <c r="C113" s="3">
        <v>483.86</v>
      </c>
      <c r="D113" s="3">
        <v>484.25</v>
      </c>
      <c r="E113" s="3">
        <v>438.97</v>
      </c>
      <c r="F113" s="3">
        <v>426.5</v>
      </c>
      <c r="G113" s="3">
        <v>426.45</v>
      </c>
      <c r="H113" s="3">
        <v>485.61</v>
      </c>
      <c r="I113" s="3">
        <v>555.12</v>
      </c>
      <c r="J113" s="3">
        <v>561.99</v>
      </c>
      <c r="K113" s="3">
        <v>565.18</v>
      </c>
    </row>
    <row r="114" spans="1:11" ht="15.75">
      <c r="A114" s="7" t="s">
        <v>54</v>
      </c>
      <c r="E114" s="3">
        <v>28.99</v>
      </c>
      <c r="F114" s="3">
        <v>28.24</v>
      </c>
      <c r="G114" s="3">
        <v>26.93</v>
      </c>
      <c r="H114" s="3">
        <v>33.04</v>
      </c>
      <c r="I114" s="3">
        <v>40.35</v>
      </c>
      <c r="J114" s="3">
        <v>43.44</v>
      </c>
      <c r="K114" s="3">
        <v>44.47</v>
      </c>
    </row>
    <row r="115" spans="1:11" ht="15.75">
      <c r="A115" s="7" t="s">
        <v>55</v>
      </c>
      <c r="B115" s="3">
        <v>119.08</v>
      </c>
      <c r="C115" s="3">
        <v>124.05</v>
      </c>
      <c r="D115" s="3">
        <v>120.03</v>
      </c>
      <c r="E115" s="3">
        <v>150.77</v>
      </c>
      <c r="F115" s="3">
        <v>143.68</v>
      </c>
      <c r="G115" s="3">
        <v>144.18</v>
      </c>
      <c r="H115" s="3">
        <v>199.27</v>
      </c>
      <c r="I115" s="3">
        <v>183.81</v>
      </c>
      <c r="J115" s="3">
        <v>184.79</v>
      </c>
      <c r="K115" s="3">
        <v>159.92</v>
      </c>
    </row>
    <row r="116" spans="1:11" ht="15.75">
      <c r="A116" s="7" t="s">
        <v>56</v>
      </c>
      <c r="B116" s="3">
        <v>74.51</v>
      </c>
      <c r="C116" s="3">
        <v>78.07</v>
      </c>
      <c r="D116" s="3">
        <v>79.42</v>
      </c>
      <c r="E116" s="3">
        <v>76.89</v>
      </c>
      <c r="F116" s="3">
        <v>76.26</v>
      </c>
      <c r="G116" s="3">
        <v>73.11</v>
      </c>
      <c r="H116" s="3">
        <v>117.06</v>
      </c>
      <c r="I116" s="3">
        <v>138.42</v>
      </c>
      <c r="J116" s="3">
        <v>131.66</v>
      </c>
      <c r="K116" s="3">
        <v>132.16</v>
      </c>
    </row>
    <row r="117" spans="1:11" ht="15.75">
      <c r="A117" s="7" t="s">
        <v>19</v>
      </c>
      <c r="B117" s="3">
        <v>5.61</v>
      </c>
      <c r="C117" s="3">
        <v>5.37</v>
      </c>
      <c r="D117" s="3">
        <v>5.61</v>
      </c>
      <c r="E117" s="3">
        <v>8.2</v>
      </c>
      <c r="F117" s="3">
        <v>8.28</v>
      </c>
      <c r="G117" s="3">
        <v>7.98</v>
      </c>
      <c r="H117" s="3">
        <v>10.04</v>
      </c>
      <c r="I117" s="3">
        <v>13.84</v>
      </c>
      <c r="J117" s="3">
        <v>13.98</v>
      </c>
      <c r="K117" s="3">
        <v>14.25</v>
      </c>
    </row>
    <row r="118" spans="1:10" ht="15.75">
      <c r="A118" s="7" t="s">
        <v>20</v>
      </c>
      <c r="J118" s="11" t="s">
        <v>12</v>
      </c>
    </row>
    <row r="119" spans="1:11" ht="15.75">
      <c r="A119" s="7" t="s">
        <v>57</v>
      </c>
      <c r="B119" s="3">
        <v>63.88</v>
      </c>
      <c r="C119" s="3">
        <v>63.27</v>
      </c>
      <c r="D119" s="3">
        <v>63.16</v>
      </c>
      <c r="E119" s="3">
        <v>76.67</v>
      </c>
      <c r="F119" s="3">
        <v>73.81</v>
      </c>
      <c r="G119" s="3">
        <v>84.94</v>
      </c>
      <c r="H119" s="3">
        <v>87.43</v>
      </c>
      <c r="I119" s="3">
        <v>83.1</v>
      </c>
      <c r="J119" s="3">
        <v>88.59</v>
      </c>
      <c r="K119" s="3">
        <v>88.75</v>
      </c>
    </row>
    <row r="120" spans="1:11" ht="15.75">
      <c r="A120" s="7" t="s">
        <v>22</v>
      </c>
      <c r="B120" s="3">
        <v>16.1</v>
      </c>
      <c r="C120" s="3">
        <v>16.52</v>
      </c>
      <c r="D120" s="3">
        <v>17.1</v>
      </c>
      <c r="E120" s="3">
        <v>16.47</v>
      </c>
      <c r="F120" s="3">
        <v>16.29</v>
      </c>
      <c r="G120" s="3">
        <v>16.86</v>
      </c>
      <c r="H120" s="3">
        <v>17.27</v>
      </c>
      <c r="I120" s="3">
        <v>18.54</v>
      </c>
      <c r="J120" s="3">
        <v>18.76</v>
      </c>
      <c r="K120" s="3">
        <v>17.82</v>
      </c>
    </row>
    <row r="121" spans="1:11" ht="15.75">
      <c r="A121" s="7" t="s">
        <v>23</v>
      </c>
      <c r="B121" s="3">
        <v>28.1</v>
      </c>
      <c r="C121" s="3">
        <v>29.27</v>
      </c>
      <c r="D121" s="3">
        <v>30.16</v>
      </c>
      <c r="E121" s="3">
        <v>27.08</v>
      </c>
      <c r="F121" s="3">
        <v>27.68</v>
      </c>
      <c r="G121" s="3">
        <v>28.24</v>
      </c>
      <c r="H121" s="3">
        <v>28.87</v>
      </c>
      <c r="I121" s="3">
        <v>31.73</v>
      </c>
      <c r="J121" s="3">
        <v>32.08</v>
      </c>
      <c r="K121" s="3">
        <v>30.42</v>
      </c>
    </row>
    <row r="122" spans="1:11" ht="15.75">
      <c r="A122" s="7" t="s">
        <v>24</v>
      </c>
      <c r="B122" s="3">
        <v>2.82</v>
      </c>
      <c r="C122" s="3">
        <v>2.72</v>
      </c>
      <c r="D122" s="3">
        <v>2.66</v>
      </c>
      <c r="E122" s="3">
        <v>3.92</v>
      </c>
      <c r="F122" s="3">
        <v>3.64</v>
      </c>
      <c r="G122" s="3">
        <v>3.61</v>
      </c>
      <c r="H122" s="3">
        <v>3.67</v>
      </c>
      <c r="I122" s="3">
        <v>3.48</v>
      </c>
      <c r="J122" s="3">
        <v>2.75</v>
      </c>
      <c r="K122" s="3">
        <v>3.19</v>
      </c>
    </row>
    <row r="123" spans="1:11" ht="15.75">
      <c r="A123" s="7" t="s">
        <v>25</v>
      </c>
      <c r="B123" s="3">
        <v>54.51</v>
      </c>
      <c r="C123" s="3">
        <v>52.27</v>
      </c>
      <c r="D123" s="3">
        <v>46.25</v>
      </c>
      <c r="E123" s="3">
        <v>41.36</v>
      </c>
      <c r="F123" s="3">
        <v>29.32</v>
      </c>
      <c r="G123" s="3">
        <v>31.59</v>
      </c>
      <c r="H123" s="3">
        <v>31.29</v>
      </c>
      <c r="I123" s="3">
        <v>39.61</v>
      </c>
      <c r="J123" s="3">
        <v>44.81</v>
      </c>
      <c r="K123" s="3">
        <v>45.44</v>
      </c>
    </row>
    <row r="124" spans="1:11" ht="15.75">
      <c r="A124" s="7" t="s">
        <v>26</v>
      </c>
      <c r="B124" s="3">
        <v>51.21</v>
      </c>
      <c r="C124" s="3">
        <v>52.97</v>
      </c>
      <c r="D124" s="3">
        <v>51.51</v>
      </c>
      <c r="E124" s="3">
        <v>53.24</v>
      </c>
      <c r="F124" s="3">
        <v>51.75</v>
      </c>
      <c r="G124" s="3">
        <v>52.54</v>
      </c>
      <c r="H124" s="3">
        <v>54.85</v>
      </c>
      <c r="I124" s="3">
        <v>74.51</v>
      </c>
      <c r="J124" s="3">
        <v>81.9</v>
      </c>
      <c r="K124" s="3">
        <v>74.09</v>
      </c>
    </row>
    <row r="125" spans="1:11" ht="15.75">
      <c r="A125" s="7" t="s">
        <v>27</v>
      </c>
      <c r="B125" s="3">
        <v>119.16</v>
      </c>
      <c r="C125" s="3">
        <v>120.18</v>
      </c>
      <c r="D125" s="3">
        <v>127.46</v>
      </c>
      <c r="E125" s="3">
        <f>($I$125*0.8715)</f>
        <v>91.812525</v>
      </c>
      <c r="F125" s="3">
        <f>($I$125*0.875)</f>
        <v>92.18124999999999</v>
      </c>
      <c r="G125" s="3">
        <f>($I$125*0.90625)</f>
        <v>95.47343749999999</v>
      </c>
      <c r="H125" s="3">
        <f>($I$125*0.9375)</f>
        <v>98.765625</v>
      </c>
      <c r="I125" s="3">
        <v>105.35</v>
      </c>
      <c r="J125" s="3">
        <v>109.98</v>
      </c>
      <c r="K125" s="3">
        <v>115.87</v>
      </c>
    </row>
    <row r="126" spans="1:11" ht="15.75">
      <c r="A126" s="7" t="s">
        <v>28</v>
      </c>
      <c r="B126" s="3">
        <v>7.1</v>
      </c>
      <c r="C126" s="3">
        <v>7.31</v>
      </c>
      <c r="D126" s="3">
        <v>7.55</v>
      </c>
      <c r="E126" s="3">
        <v>8.17</v>
      </c>
      <c r="F126" s="3">
        <v>8.08</v>
      </c>
      <c r="G126" s="3">
        <v>8.35</v>
      </c>
      <c r="H126" s="3">
        <v>8.56</v>
      </c>
      <c r="I126" s="3">
        <v>8.17</v>
      </c>
      <c r="J126" s="3">
        <v>8.6</v>
      </c>
      <c r="K126" s="3">
        <v>8.94</v>
      </c>
    </row>
    <row r="127" spans="1:11" ht="15.75">
      <c r="A127" s="7" t="s">
        <v>58</v>
      </c>
      <c r="B127" s="3">
        <v>25.74</v>
      </c>
      <c r="C127" s="3">
        <v>26.6</v>
      </c>
      <c r="D127" s="3">
        <v>26.99</v>
      </c>
      <c r="E127" s="3">
        <v>27.34</v>
      </c>
      <c r="F127" s="3">
        <v>26.04</v>
      </c>
      <c r="G127" s="3">
        <v>26.54</v>
      </c>
      <c r="H127" s="3">
        <v>28.31</v>
      </c>
      <c r="I127" s="3">
        <v>30.63</v>
      </c>
      <c r="J127" s="3">
        <v>31.72</v>
      </c>
      <c r="K127" s="3">
        <v>32.08</v>
      </c>
    </row>
    <row r="128" spans="1:11" ht="15.75">
      <c r="A128" s="7" t="s">
        <v>30</v>
      </c>
      <c r="B128" s="3">
        <v>0</v>
      </c>
      <c r="C128" s="3">
        <v>67.66</v>
      </c>
      <c r="D128" s="3">
        <v>69.77</v>
      </c>
      <c r="E128" s="3">
        <v>17.21</v>
      </c>
      <c r="F128" s="3">
        <v>48.6</v>
      </c>
      <c r="G128" s="3">
        <v>26.72</v>
      </c>
      <c r="H128" s="3">
        <v>4.31</v>
      </c>
      <c r="I128" s="3">
        <v>0</v>
      </c>
      <c r="J128" s="3">
        <v>0.76</v>
      </c>
      <c r="K128" s="3">
        <v>0.77</v>
      </c>
    </row>
    <row r="129" spans="1:11" ht="15.75">
      <c r="A129" s="7" t="s">
        <v>59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10.12</v>
      </c>
      <c r="J129" s="3">
        <v>12.73</v>
      </c>
      <c r="K129" s="3">
        <v>12.37</v>
      </c>
    </row>
    <row r="130" spans="1:11" ht="15.75">
      <c r="A130" s="7" t="s">
        <v>32</v>
      </c>
      <c r="B130" s="3">
        <f aca="true" t="shared" si="19" ref="B130:K130">SUM(B113:B129)</f>
        <v>1019.5500000000002</v>
      </c>
      <c r="C130" s="3">
        <f t="shared" si="19"/>
        <v>1130.12</v>
      </c>
      <c r="D130" s="3">
        <f t="shared" si="19"/>
        <v>1131.9199999999998</v>
      </c>
      <c r="E130" s="3">
        <f t="shared" si="19"/>
        <v>1067.092525</v>
      </c>
      <c r="F130" s="3">
        <f t="shared" si="19"/>
        <v>1060.35125</v>
      </c>
      <c r="G130" s="3">
        <f t="shared" si="19"/>
        <v>1053.5134375</v>
      </c>
      <c r="H130" s="3">
        <f t="shared" si="19"/>
        <v>1208.3456249999997</v>
      </c>
      <c r="I130" s="3">
        <f t="shared" si="19"/>
        <v>1336.78</v>
      </c>
      <c r="J130" s="3">
        <f t="shared" si="19"/>
        <v>1368.54</v>
      </c>
      <c r="K130" s="3">
        <f t="shared" si="19"/>
        <v>1345.7199999999998</v>
      </c>
    </row>
    <row r="131" ht="15.75">
      <c r="J131" s="11" t="s">
        <v>12</v>
      </c>
    </row>
    <row r="132" spans="1:11" ht="15.75">
      <c r="A132" s="7" t="s">
        <v>33</v>
      </c>
      <c r="B132" s="3">
        <v>82.1</v>
      </c>
      <c r="C132" s="3">
        <v>70.39</v>
      </c>
      <c r="D132" s="3">
        <v>83.09</v>
      </c>
      <c r="E132" s="3">
        <v>69.73</v>
      </c>
      <c r="F132" s="3">
        <v>78.78</v>
      </c>
      <c r="G132" s="3">
        <v>97.18</v>
      </c>
      <c r="H132" s="3">
        <v>115.33</v>
      </c>
      <c r="I132" s="3">
        <v>64.7</v>
      </c>
      <c r="J132" s="3">
        <v>80.5</v>
      </c>
      <c r="K132" s="3">
        <v>74.64</v>
      </c>
    </row>
    <row r="133" spans="1:11" ht="15.75">
      <c r="A133" s="7" t="s">
        <v>34</v>
      </c>
      <c r="B133" s="3">
        <v>48.17</v>
      </c>
      <c r="C133" s="3">
        <v>47.04</v>
      </c>
      <c r="D133" s="3">
        <v>43.63</v>
      </c>
      <c r="E133" s="3">
        <v>47.95</v>
      </c>
      <c r="F133" s="3">
        <v>46.76</v>
      </c>
      <c r="G133" s="3">
        <v>48.13</v>
      </c>
      <c r="H133" s="3">
        <v>54.73</v>
      </c>
      <c r="I133" s="3">
        <v>57.8</v>
      </c>
      <c r="J133" s="3">
        <v>56.32</v>
      </c>
      <c r="K133" s="3">
        <v>59.84</v>
      </c>
    </row>
    <row r="134" spans="1:11" ht="15.75">
      <c r="A134" s="7" t="s">
        <v>35</v>
      </c>
      <c r="B134" s="3">
        <v>213.71</v>
      </c>
      <c r="C134" s="3">
        <v>217.64</v>
      </c>
      <c r="D134" s="3">
        <v>226.75</v>
      </c>
      <c r="E134" s="3">
        <v>183.95</v>
      </c>
      <c r="F134" s="3">
        <v>163.15</v>
      </c>
      <c r="G134" s="3">
        <v>141.56</v>
      </c>
      <c r="H134" s="3">
        <v>145.03</v>
      </c>
      <c r="I134" s="3">
        <v>114.85</v>
      </c>
      <c r="J134" s="3">
        <v>126.14</v>
      </c>
      <c r="K134" s="3">
        <v>120.52</v>
      </c>
    </row>
    <row r="135" spans="1:11" ht="15.75">
      <c r="A135" s="7" t="s">
        <v>36</v>
      </c>
      <c r="B135" s="3">
        <f aca="true" t="shared" si="20" ref="B135:K135">SUM(B132:B134)</f>
        <v>343.98</v>
      </c>
      <c r="C135" s="3">
        <f t="shared" si="20"/>
        <v>335.07</v>
      </c>
      <c r="D135" s="3">
        <f t="shared" si="20"/>
        <v>353.47</v>
      </c>
      <c r="E135" s="3">
        <f t="shared" si="20"/>
        <v>301.63</v>
      </c>
      <c r="F135" s="3">
        <f t="shared" si="20"/>
        <v>288.69</v>
      </c>
      <c r="G135" s="3">
        <f t="shared" si="20"/>
        <v>286.87</v>
      </c>
      <c r="H135" s="3">
        <f t="shared" si="20"/>
        <v>315.09000000000003</v>
      </c>
      <c r="I135" s="3">
        <f t="shared" si="20"/>
        <v>237.35</v>
      </c>
      <c r="J135" s="3">
        <f t="shared" si="20"/>
        <v>262.96</v>
      </c>
      <c r="K135" s="3">
        <f t="shared" si="20"/>
        <v>255</v>
      </c>
    </row>
    <row r="137" spans="1:11" ht="15.75">
      <c r="A137" s="7" t="s">
        <v>60</v>
      </c>
      <c r="B137" s="3">
        <f aca="true" t="shared" si="21" ref="B137:K137">B130+B135</f>
        <v>1363.5300000000002</v>
      </c>
      <c r="C137" s="3">
        <f t="shared" si="21"/>
        <v>1465.1899999999998</v>
      </c>
      <c r="D137" s="3">
        <f t="shared" si="21"/>
        <v>1485.3899999999999</v>
      </c>
      <c r="E137" s="3">
        <f t="shared" si="21"/>
        <v>1368.7225250000001</v>
      </c>
      <c r="F137" s="3">
        <f t="shared" si="21"/>
        <v>1349.04125</v>
      </c>
      <c r="G137" s="3">
        <f t="shared" si="21"/>
        <v>1340.3834375000001</v>
      </c>
      <c r="H137" s="3">
        <f t="shared" si="21"/>
        <v>1523.4356249999996</v>
      </c>
      <c r="I137" s="3">
        <f t="shared" si="21"/>
        <v>1574.1299999999999</v>
      </c>
      <c r="J137" s="3">
        <f t="shared" si="21"/>
        <v>1631.5</v>
      </c>
      <c r="K137" s="3">
        <f t="shared" si="21"/>
        <v>1600.7199999999998</v>
      </c>
    </row>
    <row r="138" ht="15.75">
      <c r="I138" s="11" t="s">
        <v>61</v>
      </c>
    </row>
    <row r="139" spans="1:11" ht="15.75">
      <c r="A139" s="7" t="s">
        <v>38</v>
      </c>
      <c r="B139" s="3">
        <f aca="true" t="shared" si="22" ref="B139:K139">B109-B137</f>
        <v>653.6199999999999</v>
      </c>
      <c r="C139" s="3">
        <f t="shared" si="22"/>
        <v>590.0000000000002</v>
      </c>
      <c r="D139" s="3">
        <f t="shared" si="22"/>
        <v>528.3800000000001</v>
      </c>
      <c r="E139" s="3">
        <f t="shared" si="22"/>
        <v>450.7174749999999</v>
      </c>
      <c r="F139" s="3">
        <f t="shared" si="22"/>
        <v>469.16875000000005</v>
      </c>
      <c r="G139" s="3">
        <f t="shared" si="22"/>
        <v>579.0365625</v>
      </c>
      <c r="H139" s="3">
        <f t="shared" si="22"/>
        <v>407.1843750000005</v>
      </c>
      <c r="I139" s="3">
        <f t="shared" si="22"/>
        <v>653.0500000000004</v>
      </c>
      <c r="J139" s="3">
        <f t="shared" si="22"/>
        <v>702.1599999999999</v>
      </c>
      <c r="K139" s="3">
        <f t="shared" si="22"/>
        <v>519.75</v>
      </c>
    </row>
    <row r="140" spans="1:11" ht="15.75">
      <c r="A140" s="2" t="s">
        <v>1</v>
      </c>
      <c r="B140" s="9" t="s">
        <v>1</v>
      </c>
      <c r="C140" s="9" t="s">
        <v>1</v>
      </c>
      <c r="D140" s="9" t="s">
        <v>1</v>
      </c>
      <c r="E140" s="9" t="s">
        <v>1</v>
      </c>
      <c r="F140" s="9" t="s">
        <v>1</v>
      </c>
      <c r="G140" s="9" t="s">
        <v>1</v>
      </c>
      <c r="H140" s="9" t="s">
        <v>1</v>
      </c>
      <c r="I140" s="9" t="s">
        <v>1</v>
      </c>
      <c r="J140" s="9" t="s">
        <v>1</v>
      </c>
      <c r="K140" s="9" t="s">
        <v>1</v>
      </c>
    </row>
    <row r="141" spans="1:11" ht="15.75">
      <c r="A141" s="7" t="s">
        <v>62</v>
      </c>
      <c r="B141" s="12">
        <v>13762</v>
      </c>
      <c r="C141" s="12">
        <v>14095</v>
      </c>
      <c r="D141" s="12">
        <v>13955</v>
      </c>
      <c r="E141" s="12">
        <v>13239.8</v>
      </c>
      <c r="F141" s="12">
        <v>13500.9</v>
      </c>
      <c r="G141" s="12">
        <v>14062.1</v>
      </c>
      <c r="H141" s="12">
        <v>14368.6</v>
      </c>
      <c r="I141" s="12">
        <v>14841</v>
      </c>
      <c r="J141" s="12">
        <v>15284</v>
      </c>
      <c r="K141" s="12">
        <v>15446</v>
      </c>
    </row>
    <row r="142" spans="1:11" ht="15.75">
      <c r="A142" s="2" t="s">
        <v>1</v>
      </c>
      <c r="B142" s="9" t="s">
        <v>1</v>
      </c>
      <c r="C142" s="9" t="s">
        <v>1</v>
      </c>
      <c r="D142" s="9" t="s">
        <v>1</v>
      </c>
      <c r="E142" s="9" t="s">
        <v>1</v>
      </c>
      <c r="F142" s="9" t="s">
        <v>1</v>
      </c>
      <c r="G142" s="9" t="s">
        <v>1</v>
      </c>
      <c r="H142" s="9" t="s">
        <v>1</v>
      </c>
      <c r="I142" s="9" t="s">
        <v>1</v>
      </c>
      <c r="J142" s="9" t="s">
        <v>1</v>
      </c>
      <c r="K142" s="9" t="s">
        <v>1</v>
      </c>
    </row>
    <row r="145" ht="15.75">
      <c r="A145" s="1" t="s">
        <v>63</v>
      </c>
    </row>
    <row r="146" spans="1:11" ht="15.75">
      <c r="A146" s="2" t="s">
        <v>1</v>
      </c>
      <c r="B146" s="9" t="s">
        <v>1</v>
      </c>
      <c r="C146" s="9" t="s">
        <v>1</v>
      </c>
      <c r="D146" s="9" t="s">
        <v>1</v>
      </c>
      <c r="E146" s="9" t="s">
        <v>1</v>
      </c>
      <c r="F146" s="9" t="s">
        <v>1</v>
      </c>
      <c r="G146" s="9" t="s">
        <v>1</v>
      </c>
      <c r="H146" s="9" t="s">
        <v>1</v>
      </c>
      <c r="I146" s="9" t="s">
        <v>1</v>
      </c>
      <c r="J146" s="9" t="s">
        <v>1</v>
      </c>
      <c r="K146" s="9" t="s">
        <v>1</v>
      </c>
    </row>
    <row r="147" spans="1:11" ht="15.75">
      <c r="A147" s="4" t="s">
        <v>2</v>
      </c>
      <c r="B147" s="10">
        <v>1982</v>
      </c>
      <c r="C147" s="10">
        <v>1983</v>
      </c>
      <c r="D147" s="10">
        <v>1984</v>
      </c>
      <c r="E147" s="10">
        <v>1985</v>
      </c>
      <c r="F147" s="10">
        <v>1986</v>
      </c>
      <c r="G147" s="10">
        <v>1987</v>
      </c>
      <c r="H147" s="10">
        <v>1988</v>
      </c>
      <c r="I147" s="10">
        <v>1989</v>
      </c>
      <c r="J147" s="13" t="s">
        <v>3</v>
      </c>
      <c r="K147" s="13" t="s">
        <v>4</v>
      </c>
    </row>
    <row r="148" spans="1:11" ht="15.75">
      <c r="A148" s="2" t="s">
        <v>1</v>
      </c>
      <c r="B148" s="9" t="s">
        <v>1</v>
      </c>
      <c r="C148" s="9" t="s">
        <v>1</v>
      </c>
      <c r="D148" s="9" t="s">
        <v>1</v>
      </c>
      <c r="E148" s="9" t="s">
        <v>1</v>
      </c>
      <c r="F148" s="9" t="s">
        <v>1</v>
      </c>
      <c r="G148" s="9" t="s">
        <v>1</v>
      </c>
      <c r="H148" s="9" t="s">
        <v>1</v>
      </c>
      <c r="I148" s="9" t="s">
        <v>1</v>
      </c>
      <c r="J148" s="9" t="s">
        <v>1</v>
      </c>
      <c r="K148" s="9" t="s">
        <v>1</v>
      </c>
    </row>
    <row r="149" ht="15.75">
      <c r="E149" s="14" t="s">
        <v>53</v>
      </c>
    </row>
    <row r="150" ht="15.75">
      <c r="A150" s="7" t="s">
        <v>7</v>
      </c>
    </row>
    <row r="151" spans="1:11" ht="15.75">
      <c r="A151" s="7" t="s">
        <v>8</v>
      </c>
      <c r="B151" s="3">
        <v>1861.17</v>
      </c>
      <c r="C151" s="3">
        <v>1902.86</v>
      </c>
      <c r="D151" s="3">
        <v>1866.69</v>
      </c>
      <c r="E151" s="3">
        <v>1679.68</v>
      </c>
      <c r="F151" s="3">
        <v>1681.82</v>
      </c>
      <c r="G151" s="3">
        <v>1755.29</v>
      </c>
      <c r="H151" s="3">
        <v>1753.15</v>
      </c>
      <c r="I151" s="3">
        <v>2008.55</v>
      </c>
      <c r="J151" s="3">
        <f aca="true" t="shared" si="23" ref="J151:K153">J106</f>
        <v>2093.84</v>
      </c>
      <c r="K151" s="3">
        <f t="shared" si="23"/>
        <v>1890.01</v>
      </c>
    </row>
    <row r="152" spans="1:11" ht="15.75">
      <c r="A152" s="7" t="s">
        <v>9</v>
      </c>
      <c r="B152" s="3">
        <v>155.98</v>
      </c>
      <c r="C152" s="3">
        <v>152.33</v>
      </c>
      <c r="D152" s="3">
        <v>147.08</v>
      </c>
      <c r="E152" s="3">
        <v>139.76</v>
      </c>
      <c r="F152" s="3">
        <v>136.39</v>
      </c>
      <c r="G152" s="3">
        <v>164.13</v>
      </c>
      <c r="H152" s="3">
        <v>177.47</v>
      </c>
      <c r="I152" s="3">
        <v>200.83</v>
      </c>
      <c r="J152" s="3">
        <f t="shared" si="23"/>
        <v>218.37</v>
      </c>
      <c r="K152" s="3">
        <f t="shared" si="23"/>
        <v>209.38</v>
      </c>
    </row>
    <row r="153" spans="1:11" ht="15.75">
      <c r="A153" s="7" t="s">
        <v>40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17.8</v>
      </c>
      <c r="J153" s="3">
        <f t="shared" si="23"/>
        <v>21.45</v>
      </c>
      <c r="K153" s="3">
        <f t="shared" si="23"/>
        <v>21.08</v>
      </c>
    </row>
    <row r="154" spans="1:11" ht="15.75">
      <c r="A154" s="7" t="s">
        <v>11</v>
      </c>
      <c r="B154" s="3">
        <f>B151+B152</f>
        <v>2017.15</v>
      </c>
      <c r="C154" s="3">
        <f>C151+C152</f>
        <v>2055.19</v>
      </c>
      <c r="D154" s="3">
        <f>D151+D152</f>
        <v>2013.77</v>
      </c>
      <c r="E154" s="3">
        <f>(E151+E152)</f>
        <v>1819.44</v>
      </c>
      <c r="F154" s="3">
        <f>(F151+F152)</f>
        <v>1818.21</v>
      </c>
      <c r="G154" s="3">
        <f>(G151+G152)</f>
        <v>1919.42</v>
      </c>
      <c r="H154" s="3">
        <f>(H151+H152)</f>
        <v>1930.6200000000001</v>
      </c>
      <c r="I154" s="3">
        <f>SUM(I151:I153)</f>
        <v>2227.1800000000003</v>
      </c>
      <c r="J154" s="3">
        <f>SUM(J151:J153)</f>
        <v>2333.66</v>
      </c>
      <c r="K154" s="3">
        <f>SUM(K151:K153)</f>
        <v>2120.47</v>
      </c>
    </row>
    <row r="155" spans="1:13" ht="15.75">
      <c r="A155" s="7" t="s">
        <v>12</v>
      </c>
      <c r="E155" s="11" t="s">
        <v>12</v>
      </c>
      <c r="F155" s="11" t="s">
        <v>12</v>
      </c>
      <c r="G155" s="11" t="s">
        <v>12</v>
      </c>
      <c r="H155" s="11" t="s">
        <v>12</v>
      </c>
      <c r="I155" s="11" t="s">
        <v>12</v>
      </c>
      <c r="J155" s="11" t="s">
        <v>12</v>
      </c>
      <c r="K155" s="11" t="s">
        <v>12</v>
      </c>
      <c r="L155" s="7" t="s">
        <v>12</v>
      </c>
      <c r="M155" s="7" t="s">
        <v>12</v>
      </c>
    </row>
    <row r="156" ht="15.75">
      <c r="A156" s="7" t="s">
        <v>41</v>
      </c>
    </row>
    <row r="157" spans="1:11" ht="15.75">
      <c r="A157" s="7" t="s">
        <v>42</v>
      </c>
      <c r="B157" s="3">
        <f aca="true" t="shared" si="24" ref="B157:K157">B130</f>
        <v>1019.5500000000002</v>
      </c>
      <c r="C157" s="3">
        <f t="shared" si="24"/>
        <v>1130.12</v>
      </c>
      <c r="D157" s="3">
        <f t="shared" si="24"/>
        <v>1131.9199999999998</v>
      </c>
      <c r="E157" s="3">
        <f t="shared" si="24"/>
        <v>1067.092525</v>
      </c>
      <c r="F157" s="3">
        <f t="shared" si="24"/>
        <v>1060.35125</v>
      </c>
      <c r="G157" s="3">
        <f t="shared" si="24"/>
        <v>1053.5134375</v>
      </c>
      <c r="H157" s="3">
        <f t="shared" si="24"/>
        <v>1208.3456249999997</v>
      </c>
      <c r="I157" s="3">
        <f t="shared" si="24"/>
        <v>1336.78</v>
      </c>
      <c r="J157" s="3">
        <f t="shared" si="24"/>
        <v>1368.54</v>
      </c>
      <c r="K157" s="3">
        <f t="shared" si="24"/>
        <v>1345.7199999999998</v>
      </c>
    </row>
    <row r="158" spans="1:11" ht="15.75">
      <c r="A158" s="7" t="s">
        <v>33</v>
      </c>
      <c r="B158" s="3">
        <f aca="true" t="shared" si="25" ref="B158:K158">B132</f>
        <v>82.1</v>
      </c>
      <c r="C158" s="3">
        <f t="shared" si="25"/>
        <v>70.39</v>
      </c>
      <c r="D158" s="3">
        <f t="shared" si="25"/>
        <v>83.09</v>
      </c>
      <c r="E158" s="3">
        <f t="shared" si="25"/>
        <v>69.73</v>
      </c>
      <c r="F158" s="3">
        <f t="shared" si="25"/>
        <v>78.78</v>
      </c>
      <c r="G158" s="3">
        <f t="shared" si="25"/>
        <v>97.18</v>
      </c>
      <c r="H158" s="3">
        <f t="shared" si="25"/>
        <v>115.33</v>
      </c>
      <c r="I158" s="3">
        <f t="shared" si="25"/>
        <v>64.7</v>
      </c>
      <c r="J158" s="3">
        <f t="shared" si="25"/>
        <v>80.5</v>
      </c>
      <c r="K158" s="3">
        <f t="shared" si="25"/>
        <v>74.64</v>
      </c>
    </row>
    <row r="159" spans="1:11" ht="15.75">
      <c r="A159" s="7" t="s">
        <v>34</v>
      </c>
      <c r="B159" s="3">
        <f aca="true" t="shared" si="26" ref="B159:K159">B133</f>
        <v>48.17</v>
      </c>
      <c r="C159" s="3">
        <f t="shared" si="26"/>
        <v>47.04</v>
      </c>
      <c r="D159" s="3">
        <f t="shared" si="26"/>
        <v>43.63</v>
      </c>
      <c r="E159" s="3">
        <f t="shared" si="26"/>
        <v>47.95</v>
      </c>
      <c r="F159" s="3">
        <f t="shared" si="26"/>
        <v>46.76</v>
      </c>
      <c r="G159" s="3">
        <f t="shared" si="26"/>
        <v>48.13</v>
      </c>
      <c r="H159" s="3">
        <f t="shared" si="26"/>
        <v>54.73</v>
      </c>
      <c r="I159" s="3">
        <f t="shared" si="26"/>
        <v>57.8</v>
      </c>
      <c r="J159" s="3">
        <f t="shared" si="26"/>
        <v>56.32</v>
      </c>
      <c r="K159" s="3">
        <f t="shared" si="26"/>
        <v>59.84</v>
      </c>
    </row>
    <row r="160" spans="1:11" ht="15.75">
      <c r="A160" s="7" t="s">
        <v>64</v>
      </c>
      <c r="B160" s="3">
        <v>216.07</v>
      </c>
      <c r="C160" s="3">
        <v>219.7</v>
      </c>
      <c r="D160" s="3">
        <v>215.38</v>
      </c>
      <c r="E160" s="3">
        <v>220.08</v>
      </c>
      <c r="F160" s="3">
        <v>215.82</v>
      </c>
      <c r="G160" s="3">
        <v>218.23</v>
      </c>
      <c r="H160" s="3">
        <v>240.6</v>
      </c>
      <c r="I160" s="3">
        <v>219</v>
      </c>
      <c r="J160" s="3">
        <v>259.45</v>
      </c>
      <c r="K160" s="3">
        <v>209.11</v>
      </c>
    </row>
    <row r="161" spans="1:11" ht="15.75">
      <c r="A161" s="7" t="s">
        <v>44</v>
      </c>
      <c r="B161" s="3">
        <v>16.82</v>
      </c>
      <c r="C161" s="3">
        <v>16.62</v>
      </c>
      <c r="D161" s="3">
        <v>16.38</v>
      </c>
      <c r="E161" s="3">
        <v>10.52</v>
      </c>
      <c r="F161" s="3">
        <v>7.42</v>
      </c>
      <c r="G161" s="3">
        <v>8.28</v>
      </c>
      <c r="H161" s="3">
        <v>10.84</v>
      </c>
      <c r="I161" s="3">
        <v>13.41</v>
      </c>
      <c r="J161" s="3">
        <v>12.78</v>
      </c>
      <c r="K161" s="3">
        <v>9.23</v>
      </c>
    </row>
    <row r="162" spans="1:11" ht="15.75">
      <c r="A162" s="7" t="s">
        <v>45</v>
      </c>
      <c r="B162" s="3">
        <v>143.13</v>
      </c>
      <c r="C162" s="3">
        <v>138.85</v>
      </c>
      <c r="D162" s="3">
        <v>129.73</v>
      </c>
      <c r="E162" s="3">
        <v>69.51</v>
      </c>
      <c r="F162" s="3">
        <v>68.69</v>
      </c>
      <c r="G162" s="3">
        <v>79.88</v>
      </c>
      <c r="H162" s="3">
        <v>93.04</v>
      </c>
      <c r="I162" s="3">
        <v>114.55</v>
      </c>
      <c r="J162" s="3">
        <v>147.64</v>
      </c>
      <c r="K162" s="3">
        <v>132.73</v>
      </c>
    </row>
    <row r="163" spans="1:11" ht="15.75">
      <c r="A163" s="7" t="s">
        <v>46</v>
      </c>
      <c r="B163" s="3">
        <v>49.54</v>
      </c>
      <c r="C163" s="3">
        <v>51.27</v>
      </c>
      <c r="D163" s="3">
        <v>50.03</v>
      </c>
      <c r="E163" s="3">
        <v>22.89</v>
      </c>
      <c r="F163" s="3">
        <v>18.35</v>
      </c>
      <c r="G163" s="3">
        <v>18.91</v>
      </c>
      <c r="H163" s="3">
        <v>25.01</v>
      </c>
      <c r="I163" s="3">
        <v>61.85</v>
      </c>
      <c r="J163" s="3">
        <v>59.77</v>
      </c>
      <c r="K163" s="3">
        <v>62.03</v>
      </c>
    </row>
    <row r="164" spans="1:11" ht="15.75">
      <c r="A164" s="7" t="s">
        <v>47</v>
      </c>
      <c r="B164" s="3">
        <v>207.98</v>
      </c>
      <c r="C164" s="3">
        <v>205.66</v>
      </c>
      <c r="D164" s="3">
        <v>216.83</v>
      </c>
      <c r="E164" s="3">
        <f>($I$164*0.8715)</f>
        <v>222.78154500000002</v>
      </c>
      <c r="F164" s="3">
        <f>($I$164*0.875)</f>
        <v>223.67624999999998</v>
      </c>
      <c r="G164" s="3">
        <f>($I$164*0.90625)</f>
        <v>231.66468749999999</v>
      </c>
      <c r="H164" s="3">
        <f>($I$164*0.9375)</f>
        <v>239.653125</v>
      </c>
      <c r="I164" s="3">
        <v>255.63</v>
      </c>
      <c r="J164" s="3">
        <v>269.76</v>
      </c>
      <c r="K164" s="3">
        <v>284.57</v>
      </c>
    </row>
    <row r="165" spans="1:11" ht="15.75">
      <c r="A165" s="7" t="s">
        <v>48</v>
      </c>
      <c r="B165" s="3">
        <f aca="true" t="shared" si="27" ref="B165:K165">SUM(B157:B164)</f>
        <v>1783.3600000000001</v>
      </c>
      <c r="C165" s="3">
        <f t="shared" si="27"/>
        <v>1879.6499999999999</v>
      </c>
      <c r="D165" s="3">
        <f t="shared" si="27"/>
        <v>1886.99</v>
      </c>
      <c r="E165" s="3">
        <f t="shared" si="27"/>
        <v>1730.5540700000001</v>
      </c>
      <c r="F165" s="3">
        <f t="shared" si="27"/>
        <v>1719.8474999999999</v>
      </c>
      <c r="G165" s="3">
        <f t="shared" si="27"/>
        <v>1755.788125</v>
      </c>
      <c r="H165" s="3">
        <f t="shared" si="27"/>
        <v>1987.5487499999995</v>
      </c>
      <c r="I165" s="3">
        <f t="shared" si="27"/>
        <v>2123.72</v>
      </c>
      <c r="J165" s="3">
        <f t="shared" si="27"/>
        <v>2254.76</v>
      </c>
      <c r="K165" s="3">
        <f t="shared" si="27"/>
        <v>2177.87</v>
      </c>
    </row>
    <row r="166" ht="15.75">
      <c r="K166" s="11" t="s">
        <v>12</v>
      </c>
    </row>
    <row r="167" spans="1:11" ht="15.75">
      <c r="A167" s="7" t="s">
        <v>49</v>
      </c>
      <c r="B167" s="3">
        <f>B154-B165</f>
        <v>233.78999999999996</v>
      </c>
      <c r="C167" s="3">
        <f>C154-C165</f>
        <v>175.5400000000002</v>
      </c>
      <c r="D167" s="3">
        <f>D154-D165</f>
        <v>126.77999999999997</v>
      </c>
      <c r="E167" s="3">
        <f aca="true" t="shared" si="28" ref="E167:K167">(E109-E165)</f>
        <v>88.88592999999992</v>
      </c>
      <c r="F167" s="3">
        <f t="shared" si="28"/>
        <v>98.36250000000018</v>
      </c>
      <c r="G167" s="3">
        <f t="shared" si="28"/>
        <v>163.63187500000004</v>
      </c>
      <c r="H167" s="8">
        <f t="shared" si="28"/>
        <v>-56.928749999999354</v>
      </c>
      <c r="I167" s="8">
        <f t="shared" si="28"/>
        <v>103.46000000000049</v>
      </c>
      <c r="J167" s="8">
        <f t="shared" si="28"/>
        <v>78.89999999999964</v>
      </c>
      <c r="K167" s="8">
        <f t="shared" si="28"/>
        <v>-57.40000000000009</v>
      </c>
    </row>
    <row r="168" spans="1:11" ht="15.75">
      <c r="A168" s="2" t="s">
        <v>1</v>
      </c>
      <c r="B168" s="2" t="s">
        <v>1</v>
      </c>
      <c r="C168" s="2" t="s">
        <v>1</v>
      </c>
      <c r="D168" s="2" t="s">
        <v>1</v>
      </c>
      <c r="E168" s="2" t="s">
        <v>1</v>
      </c>
      <c r="F168" s="2" t="s">
        <v>1</v>
      </c>
      <c r="G168" s="2" t="s">
        <v>1</v>
      </c>
      <c r="H168" s="2" t="s">
        <v>1</v>
      </c>
      <c r="I168" s="2" t="s">
        <v>1</v>
      </c>
      <c r="J168" s="2" t="s">
        <v>1</v>
      </c>
      <c r="K168" s="2" t="s">
        <v>1</v>
      </c>
    </row>
    <row r="169" spans="1:12" ht="15.75">
      <c r="A169" s="7" t="s">
        <v>62</v>
      </c>
      <c r="B169" s="12">
        <f>B141</f>
        <v>13762</v>
      </c>
      <c r="C169" s="12">
        <f>C141</f>
        <v>14095</v>
      </c>
      <c r="D169" s="12">
        <f>D141</f>
        <v>13955</v>
      </c>
      <c r="E169" s="12">
        <v>13239.8</v>
      </c>
      <c r="F169" s="12">
        <v>13500.9</v>
      </c>
      <c r="G169" s="12">
        <v>14062.1</v>
      </c>
      <c r="H169" s="12">
        <v>14368.6</v>
      </c>
      <c r="I169" s="12">
        <v>14841</v>
      </c>
      <c r="J169" s="12">
        <f>J141</f>
        <v>15284</v>
      </c>
      <c r="K169" s="12">
        <f>K141</f>
        <v>15446</v>
      </c>
      <c r="L169" s="15" t="s">
        <v>12</v>
      </c>
    </row>
    <row r="170" spans="1:11" ht="15.75">
      <c r="A170" s="2" t="s">
        <v>1</v>
      </c>
      <c r="B170" s="2" t="s">
        <v>1</v>
      </c>
      <c r="C170" s="2" t="s">
        <v>1</v>
      </c>
      <c r="D170" s="2" t="s">
        <v>1</v>
      </c>
      <c r="E170" s="2" t="s">
        <v>1</v>
      </c>
      <c r="F170" s="2" t="s">
        <v>1</v>
      </c>
      <c r="G170" s="2" t="s">
        <v>1</v>
      </c>
      <c r="H170" s="2" t="s">
        <v>1</v>
      </c>
      <c r="I170" s="2" t="s">
        <v>1</v>
      </c>
      <c r="J170" s="2" t="s">
        <v>1</v>
      </c>
      <c r="K170" s="2" t="s">
        <v>1</v>
      </c>
    </row>
    <row r="171" ht="15.75">
      <c r="A171" s="7" t="s">
        <v>65</v>
      </c>
    </row>
    <row r="172" ht="15.75">
      <c r="K172" s="7" t="s">
        <v>12</v>
      </c>
    </row>
  </sheetData>
  <printOptions/>
  <pageMargins left="0.5" right="0.5" top="0.5" bottom="0.5" header="0.5" footer="0.5"/>
  <pageSetup horizontalDpi="300" verticalDpi="3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219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31.4453125" style="0" customWidth="1"/>
    <col min="2" max="8" width="8.77734375" style="0" customWidth="1"/>
  </cols>
  <sheetData>
    <row r="1" spans="1:7" ht="15.75">
      <c r="A1" s="29" t="s">
        <v>103</v>
      </c>
      <c r="B1" s="16"/>
      <c r="C1" s="16"/>
      <c r="D1" s="16"/>
      <c r="E1" s="16"/>
      <c r="F1" s="16"/>
      <c r="G1" s="16"/>
    </row>
    <row r="2" spans="1:8" ht="6" customHeight="1">
      <c r="A2" s="25"/>
      <c r="B2" s="25"/>
      <c r="C2" s="25"/>
      <c r="D2" s="25"/>
      <c r="E2" s="25"/>
      <c r="F2" s="25"/>
      <c r="G2" s="25"/>
      <c r="H2" s="25"/>
    </row>
    <row r="3" spans="1:8" ht="15.75">
      <c r="A3" s="17" t="s">
        <v>2</v>
      </c>
      <c r="B3" s="18">
        <v>1993</v>
      </c>
      <c r="C3" s="18">
        <v>1994</v>
      </c>
      <c r="D3" s="18">
        <v>1995</v>
      </c>
      <c r="E3" s="18">
        <v>1996</v>
      </c>
      <c r="F3" s="18">
        <v>1997</v>
      </c>
      <c r="G3" s="18">
        <v>1998</v>
      </c>
      <c r="H3" s="18">
        <v>1999</v>
      </c>
    </row>
    <row r="4" spans="1:8" ht="6.75" customHeight="1">
      <c r="A4" s="25"/>
      <c r="B4" s="25"/>
      <c r="C4" s="25"/>
      <c r="D4" s="25"/>
      <c r="E4" s="25"/>
      <c r="F4" s="25"/>
      <c r="G4" s="25"/>
      <c r="H4" s="25"/>
    </row>
    <row r="5" spans="1:8" ht="15.75">
      <c r="A5" s="16"/>
      <c r="B5" s="20" t="s">
        <v>66</v>
      </c>
      <c r="C5" s="20" t="s">
        <v>12</v>
      </c>
      <c r="D5" s="20"/>
      <c r="E5" s="29" t="s">
        <v>67</v>
      </c>
      <c r="F5" s="29"/>
      <c r="G5" s="16"/>
      <c r="H5" s="16"/>
    </row>
    <row r="6" spans="1:14" ht="15.75">
      <c r="A6" s="20" t="s">
        <v>7</v>
      </c>
      <c r="B6" s="21"/>
      <c r="C6" s="21"/>
      <c r="D6" s="21"/>
      <c r="E6" s="21"/>
      <c r="F6" s="21"/>
      <c r="G6" s="21"/>
      <c r="H6" s="8"/>
      <c r="I6" s="8"/>
      <c r="J6" s="8"/>
      <c r="K6" s="8"/>
      <c r="L6" s="8"/>
      <c r="M6" s="8"/>
      <c r="N6" s="8"/>
    </row>
    <row r="7" spans="1:14" ht="15.75">
      <c r="A7" s="20" t="s">
        <v>8</v>
      </c>
      <c r="B7" s="30">
        <v>12.78</v>
      </c>
      <c r="C7" s="30">
        <v>12.99</v>
      </c>
      <c r="D7" s="30">
        <v>12.8</v>
      </c>
      <c r="E7" s="30">
        <v>14.78</v>
      </c>
      <c r="F7" s="30">
        <v>13.43</v>
      </c>
      <c r="G7" s="30">
        <v>15.51</v>
      </c>
      <c r="H7" s="30">
        <v>14.39</v>
      </c>
      <c r="I7" s="8"/>
      <c r="J7" s="8"/>
      <c r="K7" s="8"/>
      <c r="L7" s="8"/>
      <c r="M7" s="8"/>
      <c r="N7" s="8"/>
    </row>
    <row r="8" spans="1:14" ht="15.75">
      <c r="A8" s="20" t="s">
        <v>9</v>
      </c>
      <c r="B8" s="30">
        <v>1.08</v>
      </c>
      <c r="C8" s="30">
        <v>1</v>
      </c>
      <c r="D8" s="30">
        <v>0.87</v>
      </c>
      <c r="E8" s="30">
        <v>0.78</v>
      </c>
      <c r="F8" s="30">
        <v>0.85</v>
      </c>
      <c r="G8" s="30">
        <v>0.83</v>
      </c>
      <c r="H8" s="30">
        <v>0.9</v>
      </c>
      <c r="I8" s="8"/>
      <c r="J8" s="8"/>
      <c r="K8" s="8"/>
      <c r="L8" s="8"/>
      <c r="M8" s="8"/>
      <c r="N8" s="8"/>
    </row>
    <row r="9" spans="1:14" ht="15.75">
      <c r="A9" s="20" t="s">
        <v>68</v>
      </c>
      <c r="B9" s="30">
        <v>0.49</v>
      </c>
      <c r="C9" s="30">
        <v>0.51</v>
      </c>
      <c r="D9" s="30">
        <v>0.6</v>
      </c>
      <c r="E9" s="30">
        <v>0.61</v>
      </c>
      <c r="F9" s="30">
        <v>0.59</v>
      </c>
      <c r="G9" s="30">
        <v>0.55</v>
      </c>
      <c r="H9" s="30">
        <v>0.54</v>
      </c>
      <c r="I9" s="8"/>
      <c r="J9" s="8"/>
      <c r="K9" s="8"/>
      <c r="L9" s="8"/>
      <c r="M9" s="8"/>
      <c r="N9" s="8"/>
    </row>
    <row r="10" spans="1:14" ht="15.75">
      <c r="A10" s="20" t="s">
        <v>11</v>
      </c>
      <c r="B10" s="30">
        <f>+B7+B8+B9</f>
        <v>14.35</v>
      </c>
      <c r="C10" s="30">
        <f>+C7+C8+C9</f>
        <v>14.5</v>
      </c>
      <c r="D10" s="30">
        <f>+D7+D8+D9</f>
        <v>14.27</v>
      </c>
      <c r="E10" s="30">
        <f>SUM(E7:E9)</f>
        <v>16.169999999999998</v>
      </c>
      <c r="F10" s="30">
        <f>SUM(F7:F9)</f>
        <v>14.87</v>
      </c>
      <c r="G10" s="30">
        <f>SUM(G7:G9)</f>
        <v>16.89</v>
      </c>
      <c r="H10" s="30">
        <f>SUM(H7:H9)</f>
        <v>15.830000000000002</v>
      </c>
      <c r="I10" s="8"/>
      <c r="J10" s="8"/>
      <c r="K10" s="8"/>
      <c r="L10" s="8"/>
      <c r="M10" s="8"/>
      <c r="N10" s="8"/>
    </row>
    <row r="11" spans="1:14" ht="15.75">
      <c r="A11" s="16"/>
      <c r="B11" s="30"/>
      <c r="C11" s="30"/>
      <c r="D11" s="30"/>
      <c r="E11" s="31"/>
      <c r="F11" s="31"/>
      <c r="G11" s="31"/>
      <c r="H11" s="30"/>
      <c r="I11" s="8"/>
      <c r="J11" s="8"/>
      <c r="K11" s="8"/>
      <c r="L11" s="8"/>
      <c r="M11" s="8"/>
      <c r="N11" s="8"/>
    </row>
    <row r="12" spans="1:14" ht="15.75">
      <c r="A12" s="20" t="s">
        <v>13</v>
      </c>
      <c r="B12" s="30"/>
      <c r="C12" s="30"/>
      <c r="D12" s="30"/>
      <c r="E12" s="31"/>
      <c r="F12" s="31"/>
      <c r="G12" s="31"/>
      <c r="H12" s="30"/>
      <c r="I12" s="8"/>
      <c r="J12" s="8"/>
      <c r="K12" s="8"/>
      <c r="L12" s="8"/>
      <c r="M12" s="8"/>
      <c r="N12" s="8"/>
    </row>
    <row r="13" spans="1:14" ht="15.75">
      <c r="A13" s="20" t="s">
        <v>14</v>
      </c>
      <c r="B13" s="31"/>
      <c r="C13" s="30"/>
      <c r="D13" s="30"/>
      <c r="E13" s="31"/>
      <c r="F13" s="31"/>
      <c r="G13" s="31"/>
      <c r="H13" s="30" t="s">
        <v>12</v>
      </c>
      <c r="I13" s="8"/>
      <c r="J13" s="8"/>
      <c r="K13" s="8"/>
      <c r="L13" s="8"/>
      <c r="M13" s="8"/>
      <c r="N13" s="8"/>
    </row>
    <row r="14" spans="1:14" ht="15.75">
      <c r="A14" s="20" t="s">
        <v>69</v>
      </c>
      <c r="B14" s="30">
        <v>3.58</v>
      </c>
      <c r="C14" s="30">
        <v>3.69</v>
      </c>
      <c r="D14" s="30">
        <v>3.51</v>
      </c>
      <c r="E14" s="30">
        <v>4.09</v>
      </c>
      <c r="F14" s="30">
        <v>4.42</v>
      </c>
      <c r="G14" s="30">
        <v>4</v>
      </c>
      <c r="H14" s="30">
        <v>3.7</v>
      </c>
      <c r="I14" s="8"/>
      <c r="J14" s="8"/>
      <c r="K14" s="8"/>
      <c r="L14" s="8"/>
      <c r="M14" s="8"/>
      <c r="N14" s="8"/>
    </row>
    <row r="15" spans="1:14" ht="15.75">
      <c r="A15" s="20" t="s">
        <v>54</v>
      </c>
      <c r="B15" s="30">
        <v>0.21</v>
      </c>
      <c r="C15" s="30">
        <v>0.21</v>
      </c>
      <c r="D15" s="30">
        <v>0.21</v>
      </c>
      <c r="E15" s="30">
        <v>0.21</v>
      </c>
      <c r="F15" s="30">
        <v>0.23</v>
      </c>
      <c r="G15" s="30">
        <v>0.23</v>
      </c>
      <c r="H15" s="30">
        <v>0.23</v>
      </c>
      <c r="I15" s="8"/>
      <c r="J15" s="8"/>
      <c r="K15" s="8"/>
      <c r="L15" s="8"/>
      <c r="M15" s="8"/>
      <c r="N15" s="8"/>
    </row>
    <row r="16" spans="1:14" ht="15.75">
      <c r="A16" s="20" t="s">
        <v>70</v>
      </c>
      <c r="B16" s="30">
        <v>0.1</v>
      </c>
      <c r="C16" s="30">
        <v>0.11</v>
      </c>
      <c r="D16" s="30">
        <v>0.12</v>
      </c>
      <c r="E16" s="30">
        <v>0.13</v>
      </c>
      <c r="F16" s="30">
        <v>0.13</v>
      </c>
      <c r="G16" s="30">
        <v>0.14</v>
      </c>
      <c r="H16" s="30">
        <v>0.1</v>
      </c>
      <c r="I16" s="8"/>
      <c r="J16" s="8"/>
      <c r="K16" s="8"/>
      <c r="L16" s="8"/>
      <c r="M16" s="8"/>
      <c r="N16" s="8"/>
    </row>
    <row r="17" spans="1:14" ht="15.75">
      <c r="A17" s="20" t="s">
        <v>71</v>
      </c>
      <c r="B17" s="30">
        <v>1.59</v>
      </c>
      <c r="C17" s="30">
        <v>1.63</v>
      </c>
      <c r="D17" s="30">
        <v>1.45</v>
      </c>
      <c r="E17" s="30">
        <v>1.6</v>
      </c>
      <c r="F17" s="30">
        <v>1.82</v>
      </c>
      <c r="G17" s="30">
        <v>1.6</v>
      </c>
      <c r="H17" s="30">
        <v>1.43</v>
      </c>
      <c r="I17" s="8"/>
      <c r="J17" s="8"/>
      <c r="K17" s="8"/>
      <c r="L17" s="8"/>
      <c r="M17" s="8"/>
      <c r="N17" s="8"/>
    </row>
    <row r="18" spans="1:14" ht="15.75">
      <c r="A18" s="20" t="s">
        <v>72</v>
      </c>
      <c r="B18" s="30">
        <v>1.43</v>
      </c>
      <c r="C18" s="30">
        <v>1.41</v>
      </c>
      <c r="D18" s="30">
        <v>1.25</v>
      </c>
      <c r="E18" s="30">
        <v>1.37</v>
      </c>
      <c r="F18" s="30">
        <v>1.68</v>
      </c>
      <c r="G18" s="30">
        <v>1.43</v>
      </c>
      <c r="H18" s="30">
        <v>1.27</v>
      </c>
      <c r="I18" s="8"/>
      <c r="J18" s="8"/>
      <c r="K18" s="8"/>
      <c r="L18" s="8"/>
      <c r="M18" s="8"/>
      <c r="N18" s="8"/>
    </row>
    <row r="19" spans="1:14" ht="15.75">
      <c r="A19" s="20" t="s">
        <v>19</v>
      </c>
      <c r="B19" s="30">
        <v>0.11</v>
      </c>
      <c r="C19" s="30">
        <v>0.12</v>
      </c>
      <c r="D19" s="30">
        <v>0.12</v>
      </c>
      <c r="E19" s="30">
        <v>0.13</v>
      </c>
      <c r="F19" s="30">
        <v>0.12</v>
      </c>
      <c r="G19" s="30">
        <v>0.11</v>
      </c>
      <c r="H19" s="30">
        <v>0.1</v>
      </c>
      <c r="I19" s="8"/>
      <c r="J19" s="8"/>
      <c r="K19" s="8"/>
      <c r="L19" s="8"/>
      <c r="M19" s="8"/>
      <c r="N19" s="8"/>
    </row>
    <row r="20" spans="1:14" ht="15.75">
      <c r="A20" s="20" t="s">
        <v>73</v>
      </c>
      <c r="B20" s="30">
        <f aca="true" t="shared" si="0" ref="B20:H20">SUM(B14:B19)</f>
        <v>7.0200000000000005</v>
      </c>
      <c r="C20" s="30">
        <f t="shared" si="0"/>
        <v>7.17</v>
      </c>
      <c r="D20" s="30">
        <f t="shared" si="0"/>
        <v>6.66</v>
      </c>
      <c r="E20" s="30">
        <f t="shared" si="0"/>
        <v>7.529999999999999</v>
      </c>
      <c r="F20" s="30">
        <f t="shared" si="0"/>
        <v>8.4</v>
      </c>
      <c r="G20" s="30">
        <f t="shared" si="0"/>
        <v>7.510000000000001</v>
      </c>
      <c r="H20" s="30">
        <f t="shared" si="0"/>
        <v>6.83</v>
      </c>
      <c r="I20" s="8"/>
      <c r="J20" s="8"/>
      <c r="K20" s="8"/>
      <c r="L20" s="8"/>
      <c r="M20" s="8"/>
      <c r="N20" s="8"/>
    </row>
    <row r="21" spans="1:14" ht="15.75">
      <c r="A21" s="20" t="s">
        <v>74</v>
      </c>
      <c r="B21" s="30"/>
      <c r="C21" s="30"/>
      <c r="D21" s="30"/>
      <c r="E21" s="31"/>
      <c r="F21" s="31"/>
      <c r="G21" s="31"/>
      <c r="H21" s="30" t="s">
        <v>12</v>
      </c>
      <c r="I21" s="8"/>
      <c r="J21" s="8"/>
      <c r="K21" s="8"/>
      <c r="L21" s="8"/>
      <c r="M21" s="8"/>
      <c r="N21" s="8"/>
    </row>
    <row r="22" spans="1:14" ht="15.75">
      <c r="A22" s="20" t="s">
        <v>75</v>
      </c>
      <c r="B22" s="30">
        <v>0.4</v>
      </c>
      <c r="C22" s="30">
        <v>0.45</v>
      </c>
      <c r="D22" s="30">
        <v>0.46</v>
      </c>
      <c r="E22" s="30">
        <v>0.44</v>
      </c>
      <c r="F22" s="30">
        <v>0.45</v>
      </c>
      <c r="G22" s="30">
        <v>0.45</v>
      </c>
      <c r="H22" s="30">
        <v>0.46</v>
      </c>
      <c r="I22" s="8"/>
      <c r="J22" s="8"/>
      <c r="K22" s="8"/>
      <c r="L22" s="8"/>
      <c r="M22" s="8"/>
      <c r="N22" s="8"/>
    </row>
    <row r="23" spans="1:14" ht="15.75">
      <c r="A23" s="20" t="s">
        <v>76</v>
      </c>
      <c r="B23" s="30">
        <v>0.13</v>
      </c>
      <c r="C23" s="30">
        <v>0.15</v>
      </c>
      <c r="D23" s="30">
        <v>0.15</v>
      </c>
      <c r="E23" s="30">
        <v>0.14</v>
      </c>
      <c r="F23" s="30">
        <v>0.15</v>
      </c>
      <c r="G23" s="30">
        <v>0.15</v>
      </c>
      <c r="H23" s="30">
        <v>0.15</v>
      </c>
      <c r="I23" s="8"/>
      <c r="J23" s="8"/>
      <c r="K23" s="8"/>
      <c r="L23" s="8"/>
      <c r="M23" s="8"/>
      <c r="N23" s="8"/>
    </row>
    <row r="24" spans="1:14" ht="15.75">
      <c r="A24" s="20" t="s">
        <v>77</v>
      </c>
      <c r="B24" s="30">
        <v>0.34</v>
      </c>
      <c r="C24" s="30">
        <v>0.38</v>
      </c>
      <c r="D24" s="30">
        <v>0.38</v>
      </c>
      <c r="E24" s="30">
        <v>0.36</v>
      </c>
      <c r="F24" s="30">
        <v>0.39</v>
      </c>
      <c r="G24" s="30">
        <v>0.39</v>
      </c>
      <c r="H24" s="30">
        <v>0.4</v>
      </c>
      <c r="I24" s="8"/>
      <c r="J24" s="8"/>
      <c r="K24" s="8"/>
      <c r="L24" s="8"/>
      <c r="M24" s="8"/>
      <c r="N24" s="8"/>
    </row>
    <row r="25" spans="1:14" ht="15.75">
      <c r="A25" s="20" t="s">
        <v>78</v>
      </c>
      <c r="B25" s="30">
        <v>0.2</v>
      </c>
      <c r="C25" s="30">
        <v>0.23</v>
      </c>
      <c r="D25" s="30">
        <v>0.24</v>
      </c>
      <c r="E25" s="30">
        <v>0.23</v>
      </c>
      <c r="F25" s="30">
        <v>0.25</v>
      </c>
      <c r="G25" s="30">
        <v>0.25</v>
      </c>
      <c r="H25" s="30">
        <v>0.25</v>
      </c>
      <c r="I25" s="8"/>
      <c r="J25" s="8"/>
      <c r="K25" s="8"/>
      <c r="L25" s="8"/>
      <c r="M25" s="8"/>
      <c r="N25" s="8"/>
    </row>
    <row r="26" spans="1:14" ht="15.75">
      <c r="A26" s="20" t="s">
        <v>79</v>
      </c>
      <c r="B26" s="30">
        <v>0.33</v>
      </c>
      <c r="C26" s="30">
        <v>0.37</v>
      </c>
      <c r="D26" s="30">
        <v>0.38</v>
      </c>
      <c r="E26" s="30">
        <v>0.36</v>
      </c>
      <c r="F26" s="30">
        <v>0.37</v>
      </c>
      <c r="G26" s="30">
        <v>0.37</v>
      </c>
      <c r="H26" s="30">
        <v>0.38</v>
      </c>
      <c r="I26" s="8"/>
      <c r="J26" s="8"/>
      <c r="K26" s="8"/>
      <c r="L26" s="8"/>
      <c r="M26" s="8"/>
      <c r="N26" s="8"/>
    </row>
    <row r="27" spans="1:14" ht="15.75">
      <c r="A27" s="20" t="s">
        <v>80</v>
      </c>
      <c r="B27" s="30">
        <v>0.38</v>
      </c>
      <c r="C27" s="30">
        <v>0.43</v>
      </c>
      <c r="D27" s="30">
        <v>0.43</v>
      </c>
      <c r="E27" s="30">
        <v>0.42</v>
      </c>
      <c r="F27" s="30">
        <v>0.43</v>
      </c>
      <c r="G27" s="30">
        <v>0.43</v>
      </c>
      <c r="H27" s="30">
        <v>0.44</v>
      </c>
      <c r="I27" s="8"/>
      <c r="J27" s="8"/>
      <c r="K27" s="8"/>
      <c r="L27" s="8"/>
      <c r="M27" s="8"/>
      <c r="N27" s="8"/>
    </row>
    <row r="28" spans="1:14" ht="15.75">
      <c r="A28" s="20" t="s">
        <v>81</v>
      </c>
      <c r="B28" s="30">
        <v>0.5</v>
      </c>
      <c r="C28" s="30">
        <v>0.49</v>
      </c>
      <c r="D28" s="30">
        <v>0.49</v>
      </c>
      <c r="E28" s="30">
        <v>0.53</v>
      </c>
      <c r="F28" s="30">
        <v>0.53</v>
      </c>
      <c r="G28" s="30">
        <v>0.49</v>
      </c>
      <c r="H28" s="30">
        <v>0.49</v>
      </c>
      <c r="I28" s="8"/>
      <c r="J28" s="8"/>
      <c r="K28" s="8"/>
      <c r="L28" s="8"/>
      <c r="M28" s="8"/>
      <c r="N28" s="8"/>
    </row>
    <row r="29" spans="1:14" ht="15.75">
      <c r="A29" s="29" t="s">
        <v>82</v>
      </c>
      <c r="B29" s="30">
        <v>0.71</v>
      </c>
      <c r="C29" s="30">
        <v>0.76</v>
      </c>
      <c r="D29" s="30">
        <v>0.78</v>
      </c>
      <c r="E29" s="30">
        <v>0.76</v>
      </c>
      <c r="F29" s="30">
        <v>0.83</v>
      </c>
      <c r="G29" s="30">
        <v>0.85</v>
      </c>
      <c r="H29" s="30">
        <v>0.87</v>
      </c>
      <c r="I29" s="8"/>
      <c r="J29" s="8"/>
      <c r="K29" s="8"/>
      <c r="L29" s="8"/>
      <c r="M29" s="8"/>
      <c r="N29" s="8"/>
    </row>
    <row r="30" spans="1:14" ht="15.75">
      <c r="A30" s="20" t="s">
        <v>83</v>
      </c>
      <c r="B30" s="30">
        <v>0.69</v>
      </c>
      <c r="C30" s="30">
        <v>0.67</v>
      </c>
      <c r="D30" s="30">
        <v>0.64</v>
      </c>
      <c r="E30" s="30">
        <v>0.62</v>
      </c>
      <c r="F30" s="30">
        <v>0.59</v>
      </c>
      <c r="G30" s="30">
        <v>0.57</v>
      </c>
      <c r="H30" s="30">
        <v>0.55</v>
      </c>
      <c r="I30" s="8"/>
      <c r="J30" s="8"/>
      <c r="K30" s="8"/>
      <c r="L30" s="8"/>
      <c r="M30" s="8"/>
      <c r="N30" s="8"/>
    </row>
    <row r="31" spans="1:14" ht="15.75">
      <c r="A31" s="20" t="s">
        <v>84</v>
      </c>
      <c r="B31" s="30">
        <v>0.07</v>
      </c>
      <c r="C31" s="30">
        <v>0.08</v>
      </c>
      <c r="D31" s="30">
        <v>0.08</v>
      </c>
      <c r="E31" s="30">
        <v>0.07</v>
      </c>
      <c r="F31" s="30">
        <v>0.08</v>
      </c>
      <c r="G31" s="30">
        <v>0.08</v>
      </c>
      <c r="H31" s="30">
        <v>0.08</v>
      </c>
      <c r="I31" s="8"/>
      <c r="J31" s="8"/>
      <c r="K31" s="8"/>
      <c r="L31" s="8"/>
      <c r="M31" s="8"/>
      <c r="N31" s="8"/>
    </row>
    <row r="32" spans="1:14" ht="15.75">
      <c r="A32" s="20" t="s">
        <v>85</v>
      </c>
      <c r="B32" s="30">
        <v>0.14</v>
      </c>
      <c r="C32" s="30">
        <v>0.17</v>
      </c>
      <c r="D32" s="30">
        <v>0.16</v>
      </c>
      <c r="E32" s="30">
        <v>0.03</v>
      </c>
      <c r="F32" s="30">
        <v>0</v>
      </c>
      <c r="G32" s="30">
        <v>0</v>
      </c>
      <c r="H32" s="30">
        <v>0</v>
      </c>
      <c r="I32" s="8"/>
      <c r="J32" s="8"/>
      <c r="K32" s="8"/>
      <c r="L32" s="8"/>
      <c r="M32" s="8"/>
      <c r="N32" s="8"/>
    </row>
    <row r="33" spans="1:14" ht="15.75">
      <c r="A33" s="20" t="s">
        <v>86</v>
      </c>
      <c r="B33" s="30">
        <f aca="true" t="shared" si="1" ref="B33:H33">SUM(B22:B32)+B20</f>
        <v>10.91</v>
      </c>
      <c r="C33" s="30">
        <f t="shared" si="1"/>
        <v>11.35</v>
      </c>
      <c r="D33" s="30">
        <f t="shared" si="1"/>
        <v>10.850000000000001</v>
      </c>
      <c r="E33" s="30">
        <f t="shared" si="1"/>
        <v>11.489999999999998</v>
      </c>
      <c r="F33" s="30">
        <f t="shared" si="1"/>
        <v>12.47</v>
      </c>
      <c r="G33" s="30">
        <f t="shared" si="1"/>
        <v>11.540000000000001</v>
      </c>
      <c r="H33" s="30">
        <f t="shared" si="1"/>
        <v>10.9</v>
      </c>
      <c r="I33" s="8"/>
      <c r="J33" s="8"/>
      <c r="K33" s="8"/>
      <c r="L33" s="8"/>
      <c r="M33" s="8"/>
      <c r="N33" s="8"/>
    </row>
    <row r="34" spans="1:14" ht="15.75">
      <c r="A34" s="16"/>
      <c r="B34" s="30"/>
      <c r="C34" s="30"/>
      <c r="D34" s="30"/>
      <c r="E34" s="31"/>
      <c r="F34" s="31"/>
      <c r="G34" s="31"/>
      <c r="H34" s="30" t="s">
        <v>12</v>
      </c>
      <c r="I34" s="8"/>
      <c r="J34" s="8"/>
      <c r="K34" s="8"/>
      <c r="L34" s="8"/>
      <c r="M34" s="8"/>
      <c r="N34" s="8"/>
    </row>
    <row r="35" spans="1:14" ht="15.75">
      <c r="A35" s="20" t="s">
        <v>87</v>
      </c>
      <c r="B35" s="30">
        <v>0.47</v>
      </c>
      <c r="C35" s="30">
        <v>0.52</v>
      </c>
      <c r="D35" s="30">
        <v>0.54</v>
      </c>
      <c r="E35" s="30">
        <v>0.53</v>
      </c>
      <c r="F35" s="30">
        <v>0.6</v>
      </c>
      <c r="G35" s="30">
        <v>0.62</v>
      </c>
      <c r="H35" s="30">
        <v>0.6</v>
      </c>
      <c r="I35" s="8"/>
      <c r="J35" s="8"/>
      <c r="K35" s="8"/>
      <c r="L35" s="8"/>
      <c r="M35" s="8"/>
      <c r="N35" s="8"/>
    </row>
    <row r="36" spans="1:14" ht="15.75">
      <c r="A36" s="20" t="s">
        <v>88</v>
      </c>
      <c r="B36" s="30">
        <v>0.26</v>
      </c>
      <c r="C36" s="30">
        <v>0.29</v>
      </c>
      <c r="D36" s="30">
        <v>0.29</v>
      </c>
      <c r="E36" s="30">
        <v>0.33</v>
      </c>
      <c r="F36" s="30">
        <v>0.32</v>
      </c>
      <c r="G36" s="30">
        <v>0.36</v>
      </c>
      <c r="H36" s="30">
        <v>0.31</v>
      </c>
      <c r="I36" s="8"/>
      <c r="J36" s="8"/>
      <c r="K36" s="8"/>
      <c r="L36" s="8"/>
      <c r="M36" s="8"/>
      <c r="N36" s="8"/>
    </row>
    <row r="37" spans="1:14" ht="15.75">
      <c r="A37" s="20" t="s">
        <v>89</v>
      </c>
      <c r="B37" s="30">
        <v>0.72</v>
      </c>
      <c r="C37" s="30">
        <v>0.74</v>
      </c>
      <c r="D37" s="30">
        <v>0.83</v>
      </c>
      <c r="E37" s="30">
        <v>0.85</v>
      </c>
      <c r="F37" s="30">
        <v>0.83</v>
      </c>
      <c r="G37" s="30">
        <v>0.95</v>
      </c>
      <c r="H37" s="30">
        <v>0.98</v>
      </c>
      <c r="I37" s="8"/>
      <c r="J37" s="8"/>
      <c r="K37" s="8"/>
      <c r="L37" s="8"/>
      <c r="M37" s="8"/>
      <c r="N37" s="8"/>
    </row>
    <row r="38" spans="1:14" ht="15.75">
      <c r="A38" s="20" t="s">
        <v>90</v>
      </c>
      <c r="B38" s="30">
        <f aca="true" t="shared" si="2" ref="B38:H38">SUM(B35:B37)</f>
        <v>1.45</v>
      </c>
      <c r="C38" s="30">
        <f t="shared" si="2"/>
        <v>1.55</v>
      </c>
      <c r="D38" s="30">
        <f t="shared" si="2"/>
        <v>1.6600000000000001</v>
      </c>
      <c r="E38" s="30">
        <f t="shared" si="2"/>
        <v>1.71</v>
      </c>
      <c r="F38" s="30">
        <f t="shared" si="2"/>
        <v>1.75</v>
      </c>
      <c r="G38" s="30">
        <f t="shared" si="2"/>
        <v>1.93</v>
      </c>
      <c r="H38" s="30">
        <f t="shared" si="2"/>
        <v>1.89</v>
      </c>
      <c r="I38" s="8"/>
      <c r="J38" s="8"/>
      <c r="K38" s="8"/>
      <c r="L38" s="8"/>
      <c r="M38" s="8"/>
      <c r="N38" s="8"/>
    </row>
    <row r="39" spans="1:14" ht="15.75">
      <c r="A39" s="16"/>
      <c r="B39" s="30"/>
      <c r="C39" s="30"/>
      <c r="D39" s="30"/>
      <c r="E39" s="31"/>
      <c r="F39" s="31"/>
      <c r="G39" s="31"/>
      <c r="H39" s="31"/>
      <c r="I39" s="8"/>
      <c r="J39" s="8"/>
      <c r="K39" s="8"/>
      <c r="L39" s="8"/>
      <c r="M39" s="8"/>
      <c r="N39" s="8"/>
    </row>
    <row r="40" spans="1:14" ht="15.75">
      <c r="A40" s="20" t="s">
        <v>91</v>
      </c>
      <c r="B40" s="30">
        <f>+B33+B38</f>
        <v>12.36</v>
      </c>
      <c r="C40" s="30">
        <f>+C33+C38</f>
        <v>12.9</v>
      </c>
      <c r="D40" s="30">
        <f>+D33+D38</f>
        <v>12.510000000000002</v>
      </c>
      <c r="E40" s="30">
        <f>E33+E38</f>
        <v>13.2</v>
      </c>
      <c r="F40" s="30">
        <f>F33+F38</f>
        <v>14.22</v>
      </c>
      <c r="G40" s="30">
        <f>G33+G38</f>
        <v>13.47</v>
      </c>
      <c r="H40" s="30">
        <f>H33+H38</f>
        <v>12.790000000000001</v>
      </c>
      <c r="I40" s="8"/>
      <c r="J40" s="8"/>
      <c r="K40" s="8"/>
      <c r="L40" s="8"/>
      <c r="M40" s="8"/>
      <c r="N40" s="8"/>
    </row>
    <row r="41" spans="1:14" ht="15.75">
      <c r="A41" s="16"/>
      <c r="B41" s="30"/>
      <c r="C41" s="30"/>
      <c r="D41" s="30"/>
      <c r="E41" s="31"/>
      <c r="F41" s="31"/>
      <c r="G41" s="31"/>
      <c r="H41" s="31"/>
      <c r="I41" s="8"/>
      <c r="J41" s="8"/>
      <c r="K41" s="8"/>
      <c r="L41" s="8"/>
      <c r="M41" s="8"/>
      <c r="N41" s="8"/>
    </row>
    <row r="42" spans="1:14" ht="15.75">
      <c r="A42" s="20" t="s">
        <v>38</v>
      </c>
      <c r="B42" s="30">
        <f>+B10-B40</f>
        <v>1.9900000000000002</v>
      </c>
      <c r="C42" s="30">
        <f>+C10-C40</f>
        <v>1.5999999999999996</v>
      </c>
      <c r="D42" s="30">
        <f>+D10-D40</f>
        <v>1.759999999999998</v>
      </c>
      <c r="E42" s="30">
        <f>E10-E40</f>
        <v>2.969999999999999</v>
      </c>
      <c r="F42" s="30">
        <f>F10-F40</f>
        <v>0.6499999999999986</v>
      </c>
      <c r="G42" s="30">
        <f>G10-G40</f>
        <v>3.42</v>
      </c>
      <c r="H42" s="30">
        <f>H10-H40</f>
        <v>3.040000000000001</v>
      </c>
      <c r="I42" s="8"/>
      <c r="J42" s="8"/>
      <c r="K42" s="8"/>
      <c r="L42" s="8"/>
      <c r="M42" s="8"/>
      <c r="N42" s="8"/>
    </row>
    <row r="43" spans="1:8" ht="9" customHeight="1">
      <c r="A43" s="25"/>
      <c r="B43" s="25"/>
      <c r="C43" s="25"/>
      <c r="D43" s="25"/>
      <c r="E43" s="25"/>
      <c r="F43" s="25"/>
      <c r="G43" s="25"/>
      <c r="H43" s="25"/>
    </row>
    <row r="44" spans="1:14" ht="15.75">
      <c r="A44" s="16"/>
      <c r="B44" s="21"/>
      <c r="C44" s="21"/>
      <c r="D44" s="21"/>
      <c r="E44" s="21"/>
      <c r="F44" s="21"/>
      <c r="G44" s="21"/>
      <c r="I44" s="8"/>
      <c r="J44" s="8"/>
      <c r="K44" s="8"/>
      <c r="L44" s="8"/>
      <c r="M44" s="8"/>
      <c r="N44" s="8"/>
    </row>
    <row r="45" spans="1:14" ht="15.75">
      <c r="A45" s="29" t="s">
        <v>92</v>
      </c>
      <c r="B45" s="21"/>
      <c r="C45" s="21"/>
      <c r="D45" s="21"/>
      <c r="E45" s="21"/>
      <c r="F45" s="21"/>
      <c r="G45" s="21"/>
      <c r="I45" s="8"/>
      <c r="J45" s="8"/>
      <c r="K45" s="8"/>
      <c r="L45" s="8"/>
      <c r="M45" s="8"/>
      <c r="N45" s="8"/>
    </row>
    <row r="46" spans="1:8" ht="2.25" customHeight="1">
      <c r="A46" s="25"/>
      <c r="B46" s="25"/>
      <c r="C46" s="25"/>
      <c r="D46" s="25"/>
      <c r="E46" s="25"/>
      <c r="F46" s="25"/>
      <c r="G46" s="25"/>
      <c r="H46" s="25"/>
    </row>
    <row r="47" spans="1:8" ht="15.75">
      <c r="A47" s="17" t="s">
        <v>2</v>
      </c>
      <c r="B47" s="18">
        <v>1993</v>
      </c>
      <c r="C47" s="18">
        <v>1994</v>
      </c>
      <c r="D47" s="18">
        <v>1995</v>
      </c>
      <c r="E47" s="18">
        <v>1996</v>
      </c>
      <c r="F47" s="17" t="s">
        <v>93</v>
      </c>
      <c r="G47" s="17" t="s">
        <v>94</v>
      </c>
      <c r="H47" s="32" t="s">
        <v>95</v>
      </c>
    </row>
    <row r="48" spans="1:8" ht="3.75" customHeight="1">
      <c r="A48" s="25"/>
      <c r="B48" s="25"/>
      <c r="C48" s="25"/>
      <c r="D48" s="25"/>
      <c r="E48" s="25"/>
      <c r="F48" s="25"/>
      <c r="G48" s="25"/>
      <c r="H48" s="25"/>
    </row>
    <row r="49" spans="1:8" ht="15.75">
      <c r="A49" s="16"/>
      <c r="B49" s="20" t="s">
        <v>66</v>
      </c>
      <c r="C49" s="20" t="s">
        <v>12</v>
      </c>
      <c r="D49" s="20" t="s">
        <v>12</v>
      </c>
      <c r="E49" s="29" t="s">
        <v>67</v>
      </c>
      <c r="F49" s="16"/>
      <c r="G49" s="20" t="s">
        <v>12</v>
      </c>
      <c r="H49" s="20" t="s">
        <v>12</v>
      </c>
    </row>
    <row r="50" spans="1:14" ht="15.75">
      <c r="A50" s="20" t="s">
        <v>7</v>
      </c>
      <c r="B50" s="21"/>
      <c r="C50" s="21"/>
      <c r="D50" s="21"/>
      <c r="E50" s="21"/>
      <c r="F50" s="21"/>
      <c r="G50" s="21"/>
      <c r="H50" s="8"/>
      <c r="I50" s="8"/>
      <c r="J50" s="8"/>
      <c r="K50" s="8"/>
      <c r="L50" s="8"/>
      <c r="M50" s="8"/>
      <c r="N50" s="8"/>
    </row>
    <row r="51" spans="1:14" ht="15.75">
      <c r="A51" s="20" t="s">
        <v>8</v>
      </c>
      <c r="B51" s="30">
        <f aca="true" t="shared" si="3" ref="B51:G53">+B7</f>
        <v>12.78</v>
      </c>
      <c r="C51" s="30">
        <f t="shared" si="3"/>
        <v>12.99</v>
      </c>
      <c r="D51" s="30">
        <f t="shared" si="3"/>
        <v>12.8</v>
      </c>
      <c r="E51" s="30">
        <f t="shared" si="3"/>
        <v>14.78</v>
      </c>
      <c r="F51" s="30">
        <f t="shared" si="3"/>
        <v>13.43</v>
      </c>
      <c r="G51" s="30">
        <f t="shared" si="3"/>
        <v>15.51</v>
      </c>
      <c r="H51" s="30">
        <f>+H7</f>
        <v>14.39</v>
      </c>
      <c r="I51" s="8"/>
      <c r="J51" s="8"/>
      <c r="K51" s="8"/>
      <c r="L51" s="8"/>
      <c r="M51" s="8"/>
      <c r="N51" s="8"/>
    </row>
    <row r="52" spans="1:14" ht="15.75">
      <c r="A52" s="20" t="s">
        <v>9</v>
      </c>
      <c r="B52" s="30">
        <f t="shared" si="3"/>
        <v>1.08</v>
      </c>
      <c r="C52" s="30">
        <f t="shared" si="3"/>
        <v>1</v>
      </c>
      <c r="D52" s="30">
        <f t="shared" si="3"/>
        <v>0.87</v>
      </c>
      <c r="E52" s="30">
        <f t="shared" si="3"/>
        <v>0.78</v>
      </c>
      <c r="F52" s="30">
        <f t="shared" si="3"/>
        <v>0.85</v>
      </c>
      <c r="G52" s="30">
        <f t="shared" si="3"/>
        <v>0.83</v>
      </c>
      <c r="H52" s="30">
        <f>+H8</f>
        <v>0.9</v>
      </c>
      <c r="I52" s="8"/>
      <c r="J52" s="8"/>
      <c r="K52" s="8"/>
      <c r="L52" s="8"/>
      <c r="M52" s="8"/>
      <c r="N52" s="8"/>
    </row>
    <row r="53" spans="1:14" ht="15.75">
      <c r="A53" s="20" t="s">
        <v>68</v>
      </c>
      <c r="B53" s="30">
        <f t="shared" si="3"/>
        <v>0.49</v>
      </c>
      <c r="C53" s="30">
        <f t="shared" si="3"/>
        <v>0.51</v>
      </c>
      <c r="D53" s="30">
        <f t="shared" si="3"/>
        <v>0.6</v>
      </c>
      <c r="E53" s="30">
        <f t="shared" si="3"/>
        <v>0.61</v>
      </c>
      <c r="F53" s="30">
        <f t="shared" si="3"/>
        <v>0.59</v>
      </c>
      <c r="G53" s="30">
        <f t="shared" si="3"/>
        <v>0.55</v>
      </c>
      <c r="H53" s="30">
        <f>+H9</f>
        <v>0.54</v>
      </c>
      <c r="I53" s="8"/>
      <c r="J53" s="8"/>
      <c r="K53" s="8"/>
      <c r="L53" s="8"/>
      <c r="M53" s="8"/>
      <c r="N53" s="8"/>
    </row>
    <row r="54" spans="1:14" ht="15.75">
      <c r="A54" s="20" t="s">
        <v>11</v>
      </c>
      <c r="B54" s="30">
        <f aca="true" t="shared" si="4" ref="B54:H54">SUM(B51:B53)</f>
        <v>14.35</v>
      </c>
      <c r="C54" s="30">
        <f t="shared" si="4"/>
        <v>14.5</v>
      </c>
      <c r="D54" s="30">
        <f t="shared" si="4"/>
        <v>14.27</v>
      </c>
      <c r="E54" s="30">
        <f t="shared" si="4"/>
        <v>16.169999999999998</v>
      </c>
      <c r="F54" s="30">
        <f t="shared" si="4"/>
        <v>14.87</v>
      </c>
      <c r="G54" s="30">
        <f t="shared" si="4"/>
        <v>16.89</v>
      </c>
      <c r="H54" s="30">
        <f t="shared" si="4"/>
        <v>15.830000000000002</v>
      </c>
      <c r="I54" s="8"/>
      <c r="J54" s="8"/>
      <c r="K54" s="8"/>
      <c r="L54" s="8"/>
      <c r="M54" s="8"/>
      <c r="N54" s="8"/>
    </row>
    <row r="55" spans="1:14" ht="15.75">
      <c r="A55" s="16"/>
      <c r="B55" s="30"/>
      <c r="C55" s="30"/>
      <c r="D55" s="30"/>
      <c r="E55" s="30"/>
      <c r="F55" s="30"/>
      <c r="G55" s="30"/>
      <c r="H55" s="30"/>
      <c r="I55" s="8"/>
      <c r="J55" s="8"/>
      <c r="K55" s="8"/>
      <c r="L55" s="8"/>
      <c r="M55" s="8"/>
      <c r="N55" s="8"/>
    </row>
    <row r="56" spans="1:14" ht="15.75">
      <c r="A56" s="20" t="s">
        <v>41</v>
      </c>
      <c r="B56" s="30"/>
      <c r="C56" s="30"/>
      <c r="D56" s="30"/>
      <c r="E56" s="30"/>
      <c r="F56" s="30"/>
      <c r="G56" s="30"/>
      <c r="H56" s="30"/>
      <c r="I56" s="8"/>
      <c r="J56" s="8"/>
      <c r="K56" s="8"/>
      <c r="L56" s="8"/>
      <c r="M56" s="8"/>
      <c r="N56" s="8"/>
    </row>
    <row r="57" spans="1:14" ht="15.75">
      <c r="A57" s="20" t="s">
        <v>42</v>
      </c>
      <c r="B57" s="30">
        <f aca="true" t="shared" si="5" ref="B57:G57">+B33</f>
        <v>10.91</v>
      </c>
      <c r="C57" s="30">
        <f t="shared" si="5"/>
        <v>11.35</v>
      </c>
      <c r="D57" s="30">
        <f t="shared" si="5"/>
        <v>10.850000000000001</v>
      </c>
      <c r="E57" s="30">
        <f t="shared" si="5"/>
        <v>11.489999999999998</v>
      </c>
      <c r="F57" s="30">
        <f t="shared" si="5"/>
        <v>12.47</v>
      </c>
      <c r="G57" s="30">
        <f t="shared" si="5"/>
        <v>11.540000000000001</v>
      </c>
      <c r="H57" s="30">
        <f>+H33</f>
        <v>10.9</v>
      </c>
      <c r="I57" s="8"/>
      <c r="J57" s="8"/>
      <c r="K57" s="8"/>
      <c r="L57" s="8"/>
      <c r="M57" s="8"/>
      <c r="N57" s="8"/>
    </row>
    <row r="58" spans="1:14" ht="15.75">
      <c r="A58" s="20" t="s">
        <v>33</v>
      </c>
      <c r="B58" s="30">
        <f aca="true" t="shared" si="6" ref="B58:G59">+B35</f>
        <v>0.47</v>
      </c>
      <c r="C58" s="30">
        <f t="shared" si="6"/>
        <v>0.52</v>
      </c>
      <c r="D58" s="30">
        <f t="shared" si="6"/>
        <v>0.54</v>
      </c>
      <c r="E58" s="30">
        <f t="shared" si="6"/>
        <v>0.53</v>
      </c>
      <c r="F58" s="30">
        <f t="shared" si="6"/>
        <v>0.6</v>
      </c>
      <c r="G58" s="30">
        <f t="shared" si="6"/>
        <v>0.62</v>
      </c>
      <c r="H58" s="30">
        <f>+H35</f>
        <v>0.6</v>
      </c>
      <c r="I58" s="8"/>
      <c r="J58" s="8"/>
      <c r="K58" s="8"/>
      <c r="L58" s="8"/>
      <c r="M58" s="8"/>
      <c r="N58" s="8"/>
    </row>
    <row r="59" spans="1:14" ht="15.75">
      <c r="A59" s="20" t="s">
        <v>34</v>
      </c>
      <c r="B59" s="30">
        <f t="shared" si="6"/>
        <v>0.26</v>
      </c>
      <c r="C59" s="30">
        <f t="shared" si="6"/>
        <v>0.29</v>
      </c>
      <c r="D59" s="30">
        <f t="shared" si="6"/>
        <v>0.29</v>
      </c>
      <c r="E59" s="30">
        <f t="shared" si="6"/>
        <v>0.33</v>
      </c>
      <c r="F59" s="30">
        <f t="shared" si="6"/>
        <v>0.32</v>
      </c>
      <c r="G59" s="30">
        <f t="shared" si="6"/>
        <v>0.36</v>
      </c>
      <c r="H59" s="30">
        <f>+H36</f>
        <v>0.31</v>
      </c>
      <c r="I59" s="8"/>
      <c r="J59" s="8"/>
      <c r="K59" s="8"/>
      <c r="L59" s="8"/>
      <c r="M59" s="8"/>
      <c r="N59" s="8"/>
    </row>
    <row r="60" spans="1:14" ht="15.75">
      <c r="A60" s="20" t="s">
        <v>96</v>
      </c>
      <c r="B60" s="30">
        <v>1.94</v>
      </c>
      <c r="C60" s="30">
        <v>2.03</v>
      </c>
      <c r="D60" s="30">
        <v>2.07</v>
      </c>
      <c r="E60" s="30">
        <v>2.01</v>
      </c>
      <c r="F60" s="30">
        <v>2.15</v>
      </c>
      <c r="G60" s="30">
        <v>2.1</v>
      </c>
      <c r="H60" s="30">
        <v>2.18</v>
      </c>
      <c r="I60" s="8"/>
      <c r="J60" s="8"/>
      <c r="K60" s="8"/>
      <c r="L60" s="8"/>
      <c r="M60" s="8"/>
      <c r="N60" s="8"/>
    </row>
    <row r="61" spans="1:14" ht="15.75">
      <c r="A61" s="20" t="s">
        <v>97</v>
      </c>
      <c r="B61" s="30">
        <v>0.06</v>
      </c>
      <c r="C61" s="30">
        <v>0.09</v>
      </c>
      <c r="D61" s="30">
        <v>0.1</v>
      </c>
      <c r="E61" s="30">
        <v>0.1</v>
      </c>
      <c r="F61" s="30">
        <v>0.11</v>
      </c>
      <c r="G61" s="30">
        <v>0.1</v>
      </c>
      <c r="H61" s="30">
        <v>0.09</v>
      </c>
      <c r="I61" s="8"/>
      <c r="J61" s="8"/>
      <c r="K61" s="8"/>
      <c r="L61" s="8"/>
      <c r="M61" s="8"/>
      <c r="N61" s="8"/>
    </row>
    <row r="62" spans="1:8" ht="15.75">
      <c r="A62" s="20" t="s">
        <v>98</v>
      </c>
      <c r="B62" s="30">
        <v>0.86</v>
      </c>
      <c r="C62" s="30">
        <v>0.92</v>
      </c>
      <c r="D62" s="30">
        <v>0.94</v>
      </c>
      <c r="E62" s="30">
        <v>0.87</v>
      </c>
      <c r="F62" s="30">
        <v>0.99</v>
      </c>
      <c r="G62" s="30">
        <v>0.87</v>
      </c>
      <c r="H62" s="30">
        <v>0.85</v>
      </c>
    </row>
    <row r="63" spans="1:14" ht="15.75">
      <c r="A63" s="20" t="s">
        <v>99</v>
      </c>
      <c r="B63" s="30">
        <v>0.01</v>
      </c>
      <c r="C63" s="30">
        <v>0</v>
      </c>
      <c r="D63" s="30">
        <v>0.01</v>
      </c>
      <c r="E63" s="30">
        <v>0</v>
      </c>
      <c r="F63" s="30">
        <v>0</v>
      </c>
      <c r="G63" s="30">
        <v>0.01</v>
      </c>
      <c r="H63" s="30">
        <v>0.01</v>
      </c>
      <c r="I63" s="8"/>
      <c r="J63" s="8"/>
      <c r="K63" s="8"/>
      <c r="L63" s="8"/>
      <c r="M63" s="8"/>
      <c r="N63" s="8"/>
    </row>
    <row r="64" spans="1:14" ht="15.75">
      <c r="A64" s="20" t="s">
        <v>100</v>
      </c>
      <c r="B64" s="30">
        <v>1.27</v>
      </c>
      <c r="C64" s="30">
        <v>1.29</v>
      </c>
      <c r="D64" s="30">
        <v>1.85</v>
      </c>
      <c r="E64" s="30">
        <v>1.8</v>
      </c>
      <c r="F64" s="30">
        <v>1.73</v>
      </c>
      <c r="G64" s="30">
        <v>1.65</v>
      </c>
      <c r="H64" s="30">
        <v>1.59</v>
      </c>
      <c r="I64" s="8"/>
      <c r="J64" s="8"/>
      <c r="K64" s="8"/>
      <c r="L64" s="8"/>
      <c r="M64" s="8"/>
      <c r="N64" s="8"/>
    </row>
    <row r="65" spans="1:14" ht="15.75">
      <c r="A65" s="20" t="s">
        <v>48</v>
      </c>
      <c r="B65" s="30">
        <f aca="true" t="shared" si="7" ref="B65:H65">SUM(B57:B64)</f>
        <v>15.78</v>
      </c>
      <c r="C65" s="30">
        <f t="shared" si="7"/>
        <v>16.49</v>
      </c>
      <c r="D65" s="30">
        <f t="shared" si="7"/>
        <v>16.65</v>
      </c>
      <c r="E65" s="30">
        <f t="shared" si="7"/>
        <v>17.129999999999995</v>
      </c>
      <c r="F65" s="30">
        <f t="shared" si="7"/>
        <v>18.37</v>
      </c>
      <c r="G65" s="30">
        <f t="shared" si="7"/>
        <v>17.249999999999996</v>
      </c>
      <c r="H65" s="30">
        <f t="shared" si="7"/>
        <v>16.53</v>
      </c>
      <c r="I65" s="8"/>
      <c r="J65" s="8"/>
      <c r="K65" s="8"/>
      <c r="L65" s="8"/>
      <c r="M65" s="8"/>
      <c r="N65" s="8"/>
    </row>
    <row r="66" spans="1:14" ht="15.75">
      <c r="A66" s="16"/>
      <c r="B66" s="30"/>
      <c r="C66" s="30"/>
      <c r="D66" s="30"/>
      <c r="E66" s="30"/>
      <c r="F66" s="30"/>
      <c r="G66" s="30"/>
      <c r="H66" s="30"/>
      <c r="I66" s="8"/>
      <c r="J66" s="8"/>
      <c r="K66" s="8"/>
      <c r="L66" s="8"/>
      <c r="M66" s="8"/>
      <c r="N66" s="8"/>
    </row>
    <row r="67" spans="1:14" ht="15.75">
      <c r="A67" s="20" t="s">
        <v>49</v>
      </c>
      <c r="B67" s="30">
        <f aca="true" t="shared" si="8" ref="B67:G67">+B54-B65</f>
        <v>-1.4299999999999997</v>
      </c>
      <c r="C67" s="30">
        <f t="shared" si="8"/>
        <v>-1.9899999999999984</v>
      </c>
      <c r="D67" s="30">
        <f t="shared" si="8"/>
        <v>-2.379999999999999</v>
      </c>
      <c r="E67" s="30">
        <f t="shared" si="8"/>
        <v>-0.9599999999999973</v>
      </c>
      <c r="F67" s="30">
        <f t="shared" si="8"/>
        <v>-3.5000000000000018</v>
      </c>
      <c r="G67" s="30">
        <f t="shared" si="8"/>
        <v>-0.3599999999999959</v>
      </c>
      <c r="H67" s="30">
        <f>+H54-H65</f>
        <v>-0.6999999999999993</v>
      </c>
      <c r="I67" s="8"/>
      <c r="J67" s="8"/>
      <c r="K67" s="8"/>
      <c r="L67" s="8"/>
      <c r="M67" s="8"/>
      <c r="N67" s="8"/>
    </row>
    <row r="68" spans="1:23" ht="5.25" customHeight="1">
      <c r="A68" s="25"/>
      <c r="B68" s="25"/>
      <c r="C68" s="25"/>
      <c r="D68" s="25"/>
      <c r="E68" s="25"/>
      <c r="F68" s="25"/>
      <c r="G68" s="25"/>
      <c r="H68" s="25"/>
      <c r="I68" s="7" t="s">
        <v>12</v>
      </c>
      <c r="J68" s="7" t="s">
        <v>12</v>
      </c>
      <c r="K68" s="7" t="s">
        <v>12</v>
      </c>
      <c r="L68" s="7" t="s">
        <v>12</v>
      </c>
      <c r="M68" s="7" t="s">
        <v>12</v>
      </c>
      <c r="N68" s="7" t="s">
        <v>12</v>
      </c>
      <c r="O68" s="7" t="s">
        <v>12</v>
      </c>
      <c r="P68" s="7" t="s">
        <v>12</v>
      </c>
      <c r="Q68" s="7" t="s">
        <v>12</v>
      </c>
      <c r="R68" s="7" t="s">
        <v>12</v>
      </c>
      <c r="S68" s="7" t="s">
        <v>12</v>
      </c>
      <c r="T68" s="7" t="s">
        <v>12</v>
      </c>
      <c r="U68" s="7" t="s">
        <v>12</v>
      </c>
      <c r="V68" s="7" t="s">
        <v>12</v>
      </c>
      <c r="W68" s="7" t="s">
        <v>12</v>
      </c>
    </row>
    <row r="69" spans="1:14" ht="15.75">
      <c r="A69" s="29" t="s">
        <v>101</v>
      </c>
      <c r="B69" s="21"/>
      <c r="C69" s="21"/>
      <c r="D69" s="21"/>
      <c r="E69" s="21"/>
      <c r="F69" s="16"/>
      <c r="G69" s="21"/>
      <c r="I69" s="8"/>
      <c r="J69" s="8"/>
      <c r="K69" s="8"/>
      <c r="L69" s="8"/>
      <c r="M69" s="8"/>
      <c r="N69" s="8"/>
    </row>
    <row r="70" spans="1:14" ht="15.75">
      <c r="A70" s="29" t="s">
        <v>102</v>
      </c>
      <c r="B70" s="21"/>
      <c r="C70" s="21"/>
      <c r="D70" s="21"/>
      <c r="E70" s="21"/>
      <c r="F70" s="21"/>
      <c r="G70" s="21"/>
      <c r="I70" s="8"/>
      <c r="J70" s="8"/>
      <c r="K70" s="8"/>
      <c r="L70" s="8"/>
      <c r="M70" s="8"/>
      <c r="N70" s="8"/>
    </row>
    <row r="71" spans="1:14" ht="15.75">
      <c r="A71" s="16"/>
      <c r="B71" s="16"/>
      <c r="C71" s="16"/>
      <c r="D71" s="16"/>
      <c r="E71" s="16"/>
      <c r="F71" s="16"/>
      <c r="G71" s="16"/>
      <c r="H71" s="16"/>
      <c r="I71" s="8"/>
      <c r="J71" s="8"/>
      <c r="K71" s="8"/>
      <c r="L71" s="8"/>
      <c r="M71" s="8"/>
      <c r="N71" s="8"/>
    </row>
    <row r="72" spans="2:14" ht="15.75">
      <c r="B72" s="21"/>
      <c r="C72" s="21"/>
      <c r="D72" s="21"/>
      <c r="E72" s="21"/>
      <c r="F72" s="21"/>
      <c r="G72" s="21"/>
      <c r="H72" s="8"/>
      <c r="I72" s="8"/>
      <c r="J72" s="8"/>
      <c r="K72" s="8"/>
      <c r="L72" s="8"/>
      <c r="M72" s="8"/>
      <c r="N72" s="8"/>
    </row>
    <row r="73" spans="1:14" ht="15.75">
      <c r="A73" s="20" t="s">
        <v>12</v>
      </c>
      <c r="B73" s="21"/>
      <c r="C73" s="21"/>
      <c r="D73" s="21"/>
      <c r="E73" s="21"/>
      <c r="F73" s="21"/>
      <c r="G73" s="21"/>
      <c r="H73" s="8"/>
      <c r="I73" s="8"/>
      <c r="J73" s="8"/>
      <c r="K73" s="8"/>
      <c r="L73" s="8"/>
      <c r="M73" s="8"/>
      <c r="N73" s="8"/>
    </row>
    <row r="74" spans="1:14" ht="15.75">
      <c r="A74" s="20" t="s">
        <v>12</v>
      </c>
      <c r="B74" s="21"/>
      <c r="C74" s="21"/>
      <c r="D74" s="21"/>
      <c r="E74" s="21"/>
      <c r="F74" s="21"/>
      <c r="G74" s="21"/>
      <c r="H74" s="8"/>
      <c r="I74" s="8"/>
      <c r="J74" s="8"/>
      <c r="K74" s="8"/>
      <c r="L74" s="8"/>
      <c r="M74" s="8"/>
      <c r="N74" s="8"/>
    </row>
    <row r="75" spans="1:14" ht="15.75">
      <c r="A75" s="20" t="s">
        <v>12</v>
      </c>
      <c r="B75" s="21"/>
      <c r="C75" s="21"/>
      <c r="D75" s="21"/>
      <c r="E75" s="21"/>
      <c r="F75" s="21"/>
      <c r="G75" s="21"/>
      <c r="H75" s="8"/>
      <c r="I75" s="8"/>
      <c r="J75" s="8"/>
      <c r="K75" s="8"/>
      <c r="L75" s="8"/>
      <c r="M75" s="8"/>
      <c r="N75" s="8"/>
    </row>
    <row r="76" spans="1:14" ht="15.75">
      <c r="A76" s="16"/>
      <c r="B76" s="21"/>
      <c r="C76" s="21"/>
      <c r="D76" s="21"/>
      <c r="E76" s="21"/>
      <c r="F76" s="21"/>
      <c r="G76" s="21"/>
      <c r="H76" s="8"/>
      <c r="I76" s="8"/>
      <c r="J76" s="8"/>
      <c r="K76" s="8"/>
      <c r="L76" s="8"/>
      <c r="M76" s="8"/>
      <c r="N76" s="8"/>
    </row>
    <row r="77" spans="1:14" ht="15.75">
      <c r="A77" s="16"/>
      <c r="B77" s="21"/>
      <c r="C77" s="21"/>
      <c r="D77" s="21"/>
      <c r="E77" s="21"/>
      <c r="F77" s="21"/>
      <c r="G77" s="21"/>
      <c r="H77" s="8"/>
      <c r="I77" s="8"/>
      <c r="J77" s="8"/>
      <c r="K77" s="8"/>
      <c r="L77" s="8"/>
      <c r="M77" s="8"/>
      <c r="N77" s="8"/>
    </row>
    <row r="78" spans="1:14" ht="15.75">
      <c r="A78" s="16"/>
      <c r="B78" s="21"/>
      <c r="C78" s="21"/>
      <c r="D78" s="21"/>
      <c r="E78" s="21"/>
      <c r="F78" s="21"/>
      <c r="G78" s="21"/>
      <c r="H78" s="8"/>
      <c r="I78" s="8"/>
      <c r="J78" s="8"/>
      <c r="K78" s="8"/>
      <c r="L78" s="8"/>
      <c r="M78" s="8"/>
      <c r="N78" s="8"/>
    </row>
    <row r="79" spans="1:14" ht="15.75">
      <c r="A79" s="16"/>
      <c r="B79" s="21"/>
      <c r="C79" s="21"/>
      <c r="D79" s="21"/>
      <c r="E79" s="21"/>
      <c r="F79" s="21"/>
      <c r="G79" s="21"/>
      <c r="H79" s="8"/>
      <c r="I79" s="8"/>
      <c r="J79" s="8"/>
      <c r="K79" s="8"/>
      <c r="L79" s="8"/>
      <c r="M79" s="8"/>
      <c r="N79" s="8"/>
    </row>
    <row r="80" spans="1:14" ht="15.75">
      <c r="A80" s="16"/>
      <c r="B80" s="21"/>
      <c r="C80" s="21"/>
      <c r="D80" s="21"/>
      <c r="E80" s="21"/>
      <c r="F80" s="21"/>
      <c r="G80" s="21"/>
      <c r="H80" s="8"/>
      <c r="I80" s="8"/>
      <c r="J80" s="8"/>
      <c r="K80" s="8"/>
      <c r="L80" s="8"/>
      <c r="M80" s="8"/>
      <c r="N80" s="8"/>
    </row>
    <row r="81" spans="1:14" ht="15.75">
      <c r="A81" s="16"/>
      <c r="B81" s="21"/>
      <c r="C81" s="21"/>
      <c r="D81" s="21"/>
      <c r="E81" s="21"/>
      <c r="F81" s="21"/>
      <c r="G81" s="21"/>
      <c r="H81" s="8"/>
      <c r="I81" s="8"/>
      <c r="J81" s="8"/>
      <c r="K81" s="8"/>
      <c r="L81" s="8"/>
      <c r="M81" s="8"/>
      <c r="N81" s="8"/>
    </row>
    <row r="82" spans="1:14" ht="15.75">
      <c r="A82" s="16"/>
      <c r="B82" s="21"/>
      <c r="C82" s="21"/>
      <c r="D82" s="21"/>
      <c r="E82" s="21"/>
      <c r="F82" s="21"/>
      <c r="G82" s="21"/>
      <c r="H82" s="8"/>
      <c r="I82" s="8"/>
      <c r="J82" s="8"/>
      <c r="K82" s="8"/>
      <c r="L82" s="8"/>
      <c r="M82" s="8"/>
      <c r="N82" s="8"/>
    </row>
    <row r="83" spans="1:14" ht="15.75">
      <c r="A83" s="16"/>
      <c r="B83" s="21"/>
      <c r="C83" s="21"/>
      <c r="D83" s="21"/>
      <c r="E83" s="21"/>
      <c r="F83" s="21"/>
      <c r="G83" s="21"/>
      <c r="H83" s="8"/>
      <c r="I83" s="8"/>
      <c r="J83" s="8"/>
      <c r="K83" s="8"/>
      <c r="L83" s="8"/>
      <c r="M83" s="8"/>
      <c r="N83" s="8"/>
    </row>
    <row r="84" spans="1:14" ht="15.75">
      <c r="A84" s="16"/>
      <c r="B84" s="21"/>
      <c r="C84" s="21"/>
      <c r="D84" s="21"/>
      <c r="E84" s="21"/>
      <c r="F84" s="21"/>
      <c r="G84" s="21"/>
      <c r="H84" s="8"/>
      <c r="I84" s="8"/>
      <c r="J84" s="8"/>
      <c r="K84" s="8"/>
      <c r="L84" s="8"/>
      <c r="M84" s="8"/>
      <c r="N84" s="8"/>
    </row>
    <row r="85" spans="2:14" ht="15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ht="15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2:14" ht="15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4" ht="15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2:14" ht="15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2:14" ht="15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2:14" ht="15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2:14" ht="15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2:14" ht="15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2:14" ht="15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2:14" ht="15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2:14" ht="15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2:14" ht="15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2:14" ht="15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2:14" ht="15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2:14" ht="15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2:14" ht="15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2:14" ht="15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2:14" ht="15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2:14" ht="15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2:14" ht="15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2:14" ht="15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2:14" ht="15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2:14" ht="15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2:14" ht="15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2:14" ht="15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2:14" ht="15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2:14" ht="15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2:14" ht="15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2:14" ht="15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2:14" ht="15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2:14" ht="15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2:14" ht="15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2:14" ht="15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2:14" ht="15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2:14" ht="15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2:14" ht="15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2:14" ht="15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2:14" ht="15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2:14" ht="15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2:14" ht="15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2:14" ht="15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2:14" ht="15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2:14" ht="15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</sheetData>
  <printOptions/>
  <pageMargins left="0.5" right="0.5" top="0.5" bottom="0.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1999-11-24T05:16:30Z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