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andice_wilson_usda_gov/Documents/Oil Crops Yearbook/"/>
    </mc:Choice>
  </mc:AlternateContent>
  <xr:revisionPtr revIDLastSave="39" documentId="8_{6FD1D8E3-0C94-440E-835D-6343FDF6CCE6}" xr6:coauthVersionLast="45" xr6:coauthVersionMax="45" xr10:uidLastSave="{663DF169-997A-4A2E-A4B8-F10745A606DE}"/>
  <bookViews>
    <workbookView xWindow="-108" yWindow="-108" windowWidth="23256" windowHeight="12576" firstSheet="2" activeTab="12" xr2:uid="{53F404C3-5CD8-4E20-8EC9-B60835CBE73B}"/>
  </bookViews>
  <sheets>
    <sheet name="Contents" sheetId="2" r:id="rId1"/>
    <sheet name="tab32" sheetId="27" r:id="rId2"/>
    <sheet name="tab33" sheetId="28" r:id="rId3"/>
    <sheet name="tab34(1)" sheetId="29" r:id="rId4"/>
    <sheet name="tab34(2)" sheetId="30" r:id="rId5"/>
    <sheet name="tab34(3)" sheetId="31" r:id="rId6"/>
    <sheet name="tab34(4)" sheetId="32" r:id="rId7"/>
    <sheet name="tab34(5)" sheetId="33" r:id="rId8"/>
    <sheet name="tab34(6)" sheetId="34" r:id="rId9"/>
    <sheet name="tab34(7)" sheetId="35" r:id="rId10"/>
    <sheet name="tab34(8)" sheetId="36" r:id="rId11"/>
    <sheet name="tab35" sheetId="37" r:id="rId12"/>
    <sheet name="tab36" sheetId="38" r:id="rId13"/>
  </sheets>
  <definedNames>
    <definedName name="_xlnm.Print_Area" localSheetId="1">'tab32'!$B$4:$P$79</definedName>
    <definedName name="_xlnm.Print_Area" localSheetId="2">'tab33'!$B$7:$M$51</definedName>
    <definedName name="_xlnm.Print_Area" localSheetId="3">'tab34(1)'!$C$4:$N$53</definedName>
    <definedName name="_xlnm.Print_Area" localSheetId="4">'tab34(2)'!$C$4:$N$53</definedName>
    <definedName name="_xlnm.Print_Area" localSheetId="5">'tab34(3)'!$C$4:$N$53</definedName>
    <definedName name="_xlnm.Print_Area" localSheetId="6">'tab34(4)'!$C$4:$N$53</definedName>
    <definedName name="_xlnm.Print_Area" localSheetId="7">'tab34(5)'!$C$4:$N$53</definedName>
    <definedName name="_xlnm.Print_Area" localSheetId="8">'tab34(6)'!$C$4:$N$53</definedName>
    <definedName name="_xlnm.Print_Area" localSheetId="9">'tab34(7)'!$C$4:$N$53</definedName>
    <definedName name="_xlnm.Print_Area" localSheetId="10">'tab34(8)'!$C$4:$N$53</definedName>
    <definedName name="_xlnm.Print_Area" localSheetId="11">'tab35'!$A$1:$L$52</definedName>
    <definedName name="_xlnm.Print_Area" localSheetId="12">'tab36'!$B$7:$K$51</definedName>
    <definedName name="_xlnm.Print_Titles" localSheetId="1">'tab32'!$A:$A,'tab32'!$1:$2</definedName>
    <definedName name="_xlnm.Print_Titles" localSheetId="2">'tab33'!$A:$A,'tab33'!$1:$5</definedName>
    <definedName name="_xlnm.Print_Titles" localSheetId="3">'tab34(1)'!$A:$B,'tab34(1)'!$1:$3</definedName>
    <definedName name="_xlnm.Print_Titles" localSheetId="4">'tab34(2)'!$A:$B,'tab34(2)'!$1:$3</definedName>
    <definedName name="_xlnm.Print_Titles" localSheetId="5">'tab34(3)'!$A:$B,'tab34(3)'!$1:$3</definedName>
    <definedName name="_xlnm.Print_Titles" localSheetId="6">'tab34(4)'!$A:$B,'tab34(4)'!$1:$3</definedName>
    <definedName name="_xlnm.Print_Titles" localSheetId="7">'tab34(5)'!$A:$B,'tab34(5)'!$1:$3</definedName>
    <definedName name="_xlnm.Print_Titles" localSheetId="8">'tab34(6)'!$A:$B,'tab34(6)'!$1:$3</definedName>
    <definedName name="_xlnm.Print_Titles" localSheetId="9">'tab34(7)'!$A:$B,'tab34(7)'!$1:$3</definedName>
    <definedName name="_xlnm.Print_Titles" localSheetId="10">'tab34(8)'!$A:$B,'tab34(8)'!$1:$3</definedName>
    <definedName name="_xlnm.Print_Titles" localSheetId="11">'tab35'!$A:$A,'tab35'!$1:$5</definedName>
    <definedName name="_xlnm.Print_Titles" localSheetId="12">'tab36'!$A:$A,'tab36'!$1:$5</definedName>
    <definedName name="WASDE_Updated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38" l="1"/>
  <c r="H47" i="38" s="1"/>
  <c r="F47" i="38" s="1"/>
  <c r="E46" i="38"/>
  <c r="H46" i="38" s="1"/>
  <c r="F46" i="38" s="1"/>
  <c r="E45" i="38"/>
  <c r="H45" i="38" s="1"/>
  <c r="F45" i="38" s="1"/>
  <c r="E44" i="38"/>
  <c r="H44" i="38" s="1"/>
  <c r="F44" i="38" s="1"/>
  <c r="E43" i="38"/>
  <c r="H43" i="38" s="1"/>
  <c r="F43" i="38" s="1"/>
  <c r="E42" i="38"/>
  <c r="H42" i="38" s="1"/>
  <c r="F42" i="38" s="1"/>
  <c r="E41" i="38"/>
  <c r="H41" i="38" s="1"/>
  <c r="F41" i="38" s="1"/>
  <c r="E40" i="38"/>
  <c r="H40" i="38" s="1"/>
  <c r="F40" i="38" s="1"/>
  <c r="E39" i="38"/>
  <c r="H39" i="38" s="1"/>
  <c r="F39" i="38" s="1"/>
  <c r="E38" i="38"/>
  <c r="H38" i="38" s="1"/>
  <c r="F38" i="38" s="1"/>
  <c r="J37" i="38"/>
  <c r="E37" i="38"/>
  <c r="H37" i="38" s="1"/>
  <c r="F37" i="38" s="1"/>
  <c r="J36" i="38"/>
  <c r="H36" i="38"/>
  <c r="F36" i="38" s="1"/>
  <c r="E36" i="38"/>
  <c r="J35" i="38"/>
  <c r="E35" i="38"/>
  <c r="H35" i="38" s="1"/>
  <c r="F35" i="38" s="1"/>
  <c r="J34" i="38"/>
  <c r="E34" i="38"/>
  <c r="H34" i="38" s="1"/>
  <c r="F34" i="38" s="1"/>
  <c r="J33" i="38"/>
  <c r="H33" i="38"/>
  <c r="F33" i="38" s="1"/>
  <c r="E33" i="38"/>
  <c r="J32" i="38"/>
  <c r="E32" i="38"/>
  <c r="H32" i="38" s="1"/>
  <c r="F32" i="38" s="1"/>
  <c r="J31" i="38"/>
  <c r="E31" i="38"/>
  <c r="H31" i="38" s="1"/>
  <c r="F31" i="38" s="1"/>
  <c r="J30" i="38"/>
  <c r="H30" i="38"/>
  <c r="F30" i="38" s="1"/>
  <c r="E30" i="38"/>
  <c r="J29" i="38"/>
  <c r="E29" i="38"/>
  <c r="H29" i="38" s="1"/>
  <c r="F29" i="38" s="1"/>
  <c r="J28" i="38"/>
  <c r="E28" i="38"/>
  <c r="H28" i="38" s="1"/>
  <c r="F28" i="38" s="1"/>
  <c r="J27" i="38"/>
  <c r="H27" i="38"/>
  <c r="F27" i="38" s="1"/>
  <c r="E27" i="38"/>
  <c r="J26" i="38"/>
  <c r="E26" i="38"/>
  <c r="H26" i="38" s="1"/>
  <c r="F26" i="38" s="1"/>
  <c r="J25" i="38"/>
  <c r="E25" i="38"/>
  <c r="H25" i="38" s="1"/>
  <c r="F25" i="38" s="1"/>
  <c r="J24" i="38"/>
  <c r="H24" i="38"/>
  <c r="F24" i="38" s="1"/>
  <c r="E24" i="38"/>
  <c r="J23" i="38"/>
  <c r="E23" i="38"/>
  <c r="H23" i="38" s="1"/>
  <c r="F23" i="38" s="1"/>
  <c r="J22" i="38"/>
  <c r="E22" i="38"/>
  <c r="H22" i="38" s="1"/>
  <c r="F22" i="38" s="1"/>
  <c r="J21" i="38"/>
  <c r="H21" i="38"/>
  <c r="F21" i="38" s="1"/>
  <c r="E21" i="38"/>
  <c r="J20" i="38"/>
  <c r="E20" i="38"/>
  <c r="H20" i="38" s="1"/>
  <c r="F20" i="38" s="1"/>
  <c r="J19" i="38"/>
  <c r="E19" i="38"/>
  <c r="H19" i="38" s="1"/>
  <c r="F19" i="38" s="1"/>
  <c r="J18" i="38"/>
  <c r="H18" i="38"/>
  <c r="F18" i="38" s="1"/>
  <c r="E18" i="38"/>
  <c r="J17" i="38"/>
  <c r="E17" i="38"/>
  <c r="H17" i="38" s="1"/>
  <c r="F17" i="38" s="1"/>
  <c r="J16" i="38"/>
  <c r="E16" i="38"/>
  <c r="H16" i="38" s="1"/>
  <c r="F16" i="38" s="1"/>
  <c r="J15" i="38"/>
  <c r="H15" i="38"/>
  <c r="F15" i="38" s="1"/>
  <c r="E15" i="38"/>
  <c r="J14" i="38"/>
  <c r="E14" i="38"/>
  <c r="H14" i="38" s="1"/>
  <c r="F14" i="38" s="1"/>
  <c r="J13" i="38"/>
  <c r="E13" i="38"/>
  <c r="H13" i="38" s="1"/>
  <c r="F13" i="38" s="1"/>
  <c r="J12" i="38"/>
  <c r="H12" i="38"/>
  <c r="F12" i="38" s="1"/>
  <c r="E12" i="38"/>
  <c r="J11" i="38"/>
  <c r="E11" i="38"/>
  <c r="H11" i="38" s="1"/>
  <c r="F11" i="38" s="1"/>
  <c r="J10" i="38"/>
  <c r="E10" i="38"/>
  <c r="H10" i="38" s="1"/>
  <c r="F10" i="38" s="1"/>
  <c r="J9" i="38"/>
  <c r="H9" i="38"/>
  <c r="F9" i="38" s="1"/>
  <c r="E9" i="38"/>
  <c r="J8" i="38"/>
  <c r="E8" i="38"/>
  <c r="H8" i="38" s="1"/>
  <c r="F8" i="38" s="1"/>
  <c r="J7" i="38"/>
  <c r="E7" i="38"/>
  <c r="H7" i="38" s="1"/>
  <c r="F7" i="38" s="1"/>
  <c r="H47" i="37"/>
  <c r="F47" i="37"/>
  <c r="E47" i="37"/>
  <c r="E46" i="37"/>
  <c r="H46" i="37" s="1"/>
  <c r="F46" i="37" s="1"/>
  <c r="E45" i="37"/>
  <c r="H45" i="37" s="1"/>
  <c r="F45" i="37" s="1"/>
  <c r="E44" i="37"/>
  <c r="H44" i="37" s="1"/>
  <c r="F44" i="37" s="1"/>
  <c r="H43" i="37"/>
  <c r="F43" i="37"/>
  <c r="E43" i="37"/>
  <c r="E42" i="37"/>
  <c r="H42" i="37" s="1"/>
  <c r="F42" i="37" s="1"/>
  <c r="E41" i="37"/>
  <c r="H41" i="37" s="1"/>
  <c r="F41" i="37" s="1"/>
  <c r="E40" i="37"/>
  <c r="H40" i="37" s="1"/>
  <c r="F40" i="37" s="1"/>
  <c r="H39" i="37"/>
  <c r="F39" i="37"/>
  <c r="E39" i="37"/>
  <c r="E38" i="37"/>
  <c r="H38" i="37" s="1"/>
  <c r="F38" i="37" s="1"/>
  <c r="J37" i="37"/>
  <c r="H37" i="37"/>
  <c r="F37" i="37" s="1"/>
  <c r="E37" i="37"/>
  <c r="J36" i="37"/>
  <c r="E36" i="37"/>
  <c r="H36" i="37" s="1"/>
  <c r="F36" i="37" s="1"/>
  <c r="J35" i="37"/>
  <c r="E35" i="37"/>
  <c r="H35" i="37" s="1"/>
  <c r="F35" i="37" s="1"/>
  <c r="J34" i="37"/>
  <c r="H34" i="37"/>
  <c r="F34" i="37" s="1"/>
  <c r="E34" i="37"/>
  <c r="J33" i="37"/>
  <c r="E33" i="37"/>
  <c r="H33" i="37" s="1"/>
  <c r="F33" i="37" s="1"/>
  <c r="J32" i="37"/>
  <c r="E32" i="37"/>
  <c r="H32" i="37" s="1"/>
  <c r="F32" i="37" s="1"/>
  <c r="J31" i="37"/>
  <c r="H31" i="37"/>
  <c r="F31" i="37" s="1"/>
  <c r="E31" i="37"/>
  <c r="J30" i="37"/>
  <c r="E30" i="37"/>
  <c r="H30" i="37" s="1"/>
  <c r="F30" i="37" s="1"/>
  <c r="J29" i="37"/>
  <c r="E29" i="37"/>
  <c r="H29" i="37" s="1"/>
  <c r="F29" i="37" s="1"/>
  <c r="J28" i="37"/>
  <c r="H28" i="37"/>
  <c r="F28" i="37" s="1"/>
  <c r="E28" i="37"/>
  <c r="J27" i="37"/>
  <c r="E27" i="37"/>
  <c r="H27" i="37" s="1"/>
  <c r="F27" i="37" s="1"/>
  <c r="J26" i="37"/>
  <c r="E26" i="37"/>
  <c r="H26" i="37" s="1"/>
  <c r="F26" i="37" s="1"/>
  <c r="J25" i="37"/>
  <c r="H25" i="37"/>
  <c r="F25" i="37" s="1"/>
  <c r="E25" i="37"/>
  <c r="J24" i="37"/>
  <c r="E24" i="37"/>
  <c r="H24" i="37" s="1"/>
  <c r="F24" i="37" s="1"/>
  <c r="J23" i="37"/>
  <c r="E23" i="37"/>
  <c r="H23" i="37" s="1"/>
  <c r="F23" i="37" s="1"/>
  <c r="J22" i="37"/>
  <c r="H22" i="37"/>
  <c r="F22" i="37" s="1"/>
  <c r="E22" i="37"/>
  <c r="J21" i="37"/>
  <c r="E21" i="37"/>
  <c r="H21" i="37" s="1"/>
  <c r="F21" i="37" s="1"/>
  <c r="J20" i="37"/>
  <c r="E20" i="37"/>
  <c r="H20" i="37" s="1"/>
  <c r="F20" i="37" s="1"/>
  <c r="J19" i="37"/>
  <c r="H19" i="37"/>
  <c r="F19" i="37" s="1"/>
  <c r="E19" i="37"/>
  <c r="J18" i="37"/>
  <c r="E18" i="37"/>
  <c r="H18" i="37" s="1"/>
  <c r="F18" i="37" s="1"/>
  <c r="J17" i="37"/>
  <c r="E17" i="37"/>
  <c r="H17" i="37" s="1"/>
  <c r="F17" i="37" s="1"/>
  <c r="J16" i="37"/>
  <c r="H16" i="37"/>
  <c r="F16" i="37" s="1"/>
  <c r="E16" i="37"/>
  <c r="J15" i="37"/>
  <c r="E15" i="37"/>
  <c r="H15" i="37" s="1"/>
  <c r="F15" i="37" s="1"/>
  <c r="J14" i="37"/>
  <c r="E14" i="37"/>
  <c r="H14" i="37" s="1"/>
  <c r="F14" i="37" s="1"/>
  <c r="J13" i="37"/>
  <c r="H13" i="37"/>
  <c r="F13" i="37" s="1"/>
  <c r="E13" i="37"/>
  <c r="J12" i="37"/>
  <c r="E12" i="37"/>
  <c r="H12" i="37" s="1"/>
  <c r="F12" i="37" s="1"/>
  <c r="J11" i="37"/>
  <c r="E11" i="37"/>
  <c r="H11" i="37" s="1"/>
  <c r="F11" i="37" s="1"/>
  <c r="J10" i="37"/>
  <c r="H10" i="37"/>
  <c r="F10" i="37" s="1"/>
  <c r="E10" i="37"/>
  <c r="J9" i="37"/>
  <c r="E9" i="37"/>
  <c r="H9" i="37" s="1"/>
  <c r="F9" i="37" s="1"/>
  <c r="J8" i="37"/>
  <c r="E8" i="37"/>
  <c r="H8" i="37" s="1"/>
  <c r="F8" i="37" s="1"/>
  <c r="J7" i="37"/>
  <c r="H7" i="37"/>
  <c r="F7" i="37" s="1"/>
  <c r="E7" i="37"/>
  <c r="J47" i="28"/>
  <c r="J46" i="28"/>
  <c r="F46" i="28"/>
  <c r="H46" i="28" s="1"/>
  <c r="E46" i="28"/>
  <c r="B45" i="28"/>
  <c r="E45" i="28" s="1"/>
  <c r="J45" i="28" s="1"/>
  <c r="F45" i="28" s="1"/>
  <c r="H45" i="28" s="1"/>
  <c r="E44" i="28"/>
  <c r="J44" i="28" s="1"/>
  <c r="F44" i="28" s="1"/>
  <c r="H44" i="28" s="1"/>
  <c r="J43" i="28"/>
  <c r="F43" i="28" s="1"/>
  <c r="H43" i="28" s="1"/>
  <c r="E43" i="28"/>
  <c r="E42" i="28"/>
  <c r="J42" i="28" s="1"/>
  <c r="F42" i="28" s="1"/>
  <c r="H42" i="28" s="1"/>
  <c r="B41" i="28"/>
  <c r="E41" i="28" s="1"/>
  <c r="J41" i="28" s="1"/>
  <c r="F41" i="28" s="1"/>
  <c r="H41" i="28" s="1"/>
  <c r="B40" i="28"/>
  <c r="E40" i="28" s="1"/>
  <c r="J40" i="28" s="1"/>
  <c r="F40" i="28" s="1"/>
  <c r="H40" i="28" s="1"/>
  <c r="B39" i="28"/>
  <c r="E39" i="28" s="1"/>
  <c r="J39" i="28" s="1"/>
  <c r="F39" i="28" s="1"/>
  <c r="H39" i="28" s="1"/>
  <c r="B38" i="28"/>
  <c r="E38" i="28" s="1"/>
  <c r="J38" i="28" s="1"/>
  <c r="F38" i="28" s="1"/>
  <c r="H38" i="28" s="1"/>
  <c r="E37" i="28"/>
  <c r="J37" i="28" s="1"/>
  <c r="F37" i="28" s="1"/>
  <c r="H37" i="28" s="1"/>
  <c r="B37" i="28"/>
  <c r="B36" i="28"/>
  <c r="E36" i="28" s="1"/>
  <c r="J36" i="28" s="1"/>
  <c r="F36" i="28" s="1"/>
  <c r="H36" i="28" s="1"/>
  <c r="E35" i="28"/>
  <c r="J35" i="28" s="1"/>
  <c r="F35" i="28" s="1"/>
  <c r="H35" i="28" s="1"/>
  <c r="B35" i="28"/>
  <c r="B34" i="28"/>
  <c r="E34" i="28" s="1"/>
  <c r="J34" i="28" s="1"/>
  <c r="F34" i="28" s="1"/>
  <c r="H34" i="28" s="1"/>
  <c r="J33" i="28"/>
  <c r="F33" i="28" s="1"/>
  <c r="H33" i="28" s="1"/>
  <c r="E33" i="28"/>
  <c r="B33" i="28"/>
  <c r="B32" i="28"/>
  <c r="E32" i="28" s="1"/>
  <c r="J32" i="28" s="1"/>
  <c r="F32" i="28" s="1"/>
  <c r="H32" i="28" s="1"/>
  <c r="E31" i="28"/>
  <c r="J31" i="28" s="1"/>
  <c r="F31" i="28" s="1"/>
  <c r="H31" i="28" s="1"/>
  <c r="B31" i="28"/>
  <c r="B30" i="28"/>
  <c r="E30" i="28" s="1"/>
  <c r="J30" i="28" s="1"/>
  <c r="F30" i="28" s="1"/>
  <c r="H30" i="28" s="1"/>
  <c r="E29" i="28"/>
  <c r="J29" i="28" s="1"/>
  <c r="F29" i="28" s="1"/>
  <c r="H29" i="28" s="1"/>
  <c r="B29" i="28"/>
  <c r="B28" i="28"/>
  <c r="E28" i="28" s="1"/>
  <c r="J28" i="28" s="1"/>
  <c r="F28" i="28" s="1"/>
  <c r="H28" i="28" s="1"/>
  <c r="B27" i="28"/>
  <c r="E27" i="28" s="1"/>
  <c r="J27" i="28" s="1"/>
  <c r="F27" i="28" s="1"/>
  <c r="H27" i="28" s="1"/>
  <c r="B26" i="28"/>
  <c r="E26" i="28" s="1"/>
  <c r="J26" i="28" s="1"/>
  <c r="F26" i="28" s="1"/>
  <c r="H26" i="28" s="1"/>
  <c r="E25" i="28"/>
  <c r="J25" i="28" s="1"/>
  <c r="F25" i="28" s="1"/>
  <c r="H25" i="28" s="1"/>
  <c r="B25" i="28"/>
  <c r="B24" i="28"/>
  <c r="E24" i="28" s="1"/>
  <c r="J24" i="28" s="1"/>
  <c r="F24" i="28" s="1"/>
  <c r="H24" i="28" s="1"/>
  <c r="E23" i="28"/>
  <c r="J23" i="28" s="1"/>
  <c r="F23" i="28" s="1"/>
  <c r="H23" i="28" s="1"/>
  <c r="B23" i="28"/>
  <c r="B22" i="28"/>
  <c r="E22" i="28" s="1"/>
  <c r="J22" i="28" s="1"/>
  <c r="F22" i="28" s="1"/>
  <c r="H22" i="28" s="1"/>
  <c r="B21" i="28"/>
  <c r="E21" i="28" s="1"/>
  <c r="J21" i="28" s="1"/>
  <c r="F21" i="28" s="1"/>
  <c r="H21" i="28" s="1"/>
  <c r="B20" i="28"/>
  <c r="E20" i="28" s="1"/>
  <c r="J20" i="28" s="1"/>
  <c r="F20" i="28" s="1"/>
  <c r="H20" i="28" s="1"/>
  <c r="E19" i="28"/>
  <c r="J19" i="28" s="1"/>
  <c r="F19" i="28" s="1"/>
  <c r="H19" i="28" s="1"/>
  <c r="B19" i="28"/>
  <c r="B18" i="28"/>
  <c r="E18" i="28" s="1"/>
  <c r="J18" i="28" s="1"/>
  <c r="F18" i="28" s="1"/>
  <c r="H18" i="28" s="1"/>
  <c r="E17" i="28"/>
  <c r="J17" i="28" s="1"/>
  <c r="F17" i="28" s="1"/>
  <c r="H17" i="28" s="1"/>
  <c r="B17" i="28"/>
  <c r="B16" i="28"/>
  <c r="E16" i="28" s="1"/>
  <c r="J16" i="28" s="1"/>
  <c r="F16" i="28" s="1"/>
  <c r="H16" i="28" s="1"/>
  <c r="B15" i="28"/>
  <c r="E15" i="28" s="1"/>
  <c r="J15" i="28" s="1"/>
  <c r="F15" i="28" s="1"/>
  <c r="H15" i="28" s="1"/>
  <c r="J14" i="28"/>
  <c r="F14" i="28"/>
  <c r="H14" i="28" s="1"/>
  <c r="E14" i="28"/>
  <c r="B14" i="28"/>
  <c r="E13" i="28"/>
  <c r="J13" i="28" s="1"/>
  <c r="F13" i="28" s="1"/>
  <c r="H13" i="28" s="1"/>
  <c r="B13" i="28"/>
  <c r="B12" i="28"/>
  <c r="E12" i="28" s="1"/>
  <c r="J12" i="28" s="1"/>
  <c r="F12" i="28" s="1"/>
  <c r="H12" i="28" s="1"/>
  <c r="E11" i="28"/>
  <c r="J11" i="28" s="1"/>
  <c r="F11" i="28" s="1"/>
  <c r="H11" i="28" s="1"/>
  <c r="B11" i="28"/>
  <c r="B10" i="28"/>
  <c r="E10" i="28" s="1"/>
  <c r="J10" i="28" s="1"/>
  <c r="F10" i="28" s="1"/>
  <c r="H10" i="28" s="1"/>
  <c r="B9" i="28"/>
  <c r="E9" i="28" s="1"/>
  <c r="J9" i="28" s="1"/>
  <c r="F9" i="28" s="1"/>
  <c r="H9" i="28" s="1"/>
  <c r="B8" i="28"/>
  <c r="E8" i="28" s="1"/>
  <c r="J8" i="28" s="1"/>
  <c r="F8" i="28" s="1"/>
  <c r="H8" i="28" s="1"/>
  <c r="E7" i="28"/>
  <c r="J7" i="28" s="1"/>
  <c r="F7" i="28" s="1"/>
  <c r="H7" i="28" s="1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Q60" i="27"/>
  <c r="P60" i="27"/>
  <c r="L60" i="27"/>
  <c r="K60" i="27"/>
  <c r="J60" i="27"/>
  <c r="I60" i="27"/>
  <c r="H60" i="27"/>
  <c r="G60" i="27"/>
  <c r="F60" i="27"/>
  <c r="E60" i="27"/>
  <c r="D60" i="27"/>
  <c r="C60" i="27"/>
  <c r="B60" i="27"/>
  <c r="Q44" i="27"/>
  <c r="P44" i="27"/>
  <c r="L44" i="27"/>
  <c r="K44" i="27"/>
  <c r="J44" i="27"/>
  <c r="I44" i="27"/>
  <c r="H44" i="27"/>
  <c r="G44" i="27"/>
  <c r="F44" i="27"/>
  <c r="E44" i="27"/>
  <c r="D44" i="27"/>
  <c r="C44" i="27"/>
  <c r="B44" i="27"/>
  <c r="Q32" i="27"/>
  <c r="P32" i="27"/>
  <c r="L32" i="27"/>
  <c r="K32" i="27"/>
  <c r="J32" i="27"/>
  <c r="I32" i="27"/>
  <c r="H32" i="27"/>
  <c r="G32" i="27"/>
  <c r="F32" i="27"/>
  <c r="E32" i="27"/>
  <c r="D32" i="27"/>
  <c r="C32" i="27"/>
  <c r="B32" i="27"/>
  <c r="Q16" i="27"/>
  <c r="P16" i="27"/>
  <c r="L16" i="27"/>
  <c r="K16" i="27"/>
  <c r="J16" i="27"/>
  <c r="I16" i="27"/>
  <c r="H16" i="27"/>
  <c r="G16" i="27"/>
  <c r="F16" i="27"/>
  <c r="E16" i="27"/>
  <c r="D16" i="27"/>
  <c r="C16" i="27"/>
  <c r="B16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7" authorId="0" shapeId="0" xr:uid="{590A4797-CA42-44E6-8066-5E792633715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67904FAC-A30F-4F4F-9D39-E61A77F16750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 shapeId="0" xr:uid="{522412F3-C67C-4E92-B253-549CBE9DAA64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F98BA925-8658-45F4-9348-B8F91F543D89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CB135809-45D8-46BB-A878-A41442370A4A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 shapeId="0" xr:uid="{46C41CB4-BFD6-40C2-834B-813398908351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C297B2B1-88AB-4B0B-9549-9ED56648E461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D627735E-3409-4B67-AAD0-6DA8B4C51A14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 shapeId="0" xr:uid="{84C3EBF6-A00B-4268-900E-984B2EA164A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E4C35EEF-7034-4300-86C5-00BDAB475EBF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E63861D2-929B-435C-898F-6B4F32C4532D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 shapeId="0" xr:uid="{88C95988-F0C7-4B4C-B5FA-D7486A66D96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48BAB305-23CE-4E38-990C-19C48D222AFD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F0A1D0CF-E840-4AD2-8C18-A443A56F382F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 shapeId="0" xr:uid="{F69F4400-1603-4569-9D27-0BA77C9C933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91D3003-8747-49D5-8504-B7EBAEC87499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700928FA-EF37-404B-B2E9-BA213FA303AD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 shapeId="0" xr:uid="{E08C4C3C-5A68-4F1C-A2C7-F607E8B685E4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9" authorId="0" shapeId="0" xr:uid="{E5B58CAE-F2AE-4D0A-8A61-B3D29AE0AACB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39" authorId="0" shapeId="0" xr:uid="{298AD71C-42B8-4964-BD54-4D8172906688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39" authorId="0" shapeId="0" xr:uid="{73F74347-926A-415F-80F3-6F7EF3156C60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0" authorId="0" shapeId="0" xr:uid="{96CF101A-C96D-4B9F-9C8D-B88553091D90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36B495C6-B7D2-4569-AC2D-73FA984766B4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E4ED76FA-328D-45A1-AB20-03E379E50D5D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5C0E1A86-FA4A-4BAD-8C73-23A07F97CFD4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70A3616E-7B17-4FC2-B76A-F69F58E095B2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A7FC7090-3680-432B-B8BD-90A1C11F709A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8AB1D570-9D63-483E-837A-229C03753B26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0DDEDA65-CF90-4FF6-8341-AFC8DC79785A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62861D5A-1D8D-48E8-8168-5FA520D5ADEE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3" authorId="0" shapeId="0" xr:uid="{90475968-8862-4767-ACC3-168CCAE8811E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3" authorId="0" shapeId="0" xr:uid="{D8E74131-FABE-41B4-8E84-481483009177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3" authorId="0" shapeId="0" xr:uid="{9D6586A3-BD35-4B60-97A2-FCB138E6BEB9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4" authorId="0" shapeId="0" xr:uid="{D86E5672-FEF5-41D9-BFF8-4DDE0AFC4EA1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4" authorId="0" shapeId="0" xr:uid="{C92A45A3-9638-4FA2-80D7-27CBD4AA3FE1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4" authorId="0" shapeId="0" xr:uid="{5C31A80E-79E3-4406-A8E7-F879A8AFF408}">
      <text>
        <r>
          <rPr>
            <b/>
            <sz val="9"/>
            <color indexed="81"/>
            <rFont val="Tahoma"/>
            <family val="2"/>
          </rPr>
          <t>ERS estimate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9" authorId="0" shapeId="0" xr:uid="{568EE09E-B884-4208-8047-482065FFA784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39" authorId="0" shapeId="0" xr:uid="{45AA5C47-D97F-4E12-858B-7B6DF0C0F62D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0" authorId="0" shapeId="0" xr:uid="{02B63C17-2119-4826-9DF1-1E2D962A1E56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0" authorId="0" shapeId="0" xr:uid="{792ADAAE-5399-4957-A287-B0E1C45200B9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1" authorId="0" shapeId="0" xr:uid="{1E4648F3-94BD-4022-B827-7F7B2A619FAC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1" authorId="0" shapeId="0" xr:uid="{8E5FA2A5-ECD7-4F72-8EB9-3C7ED95C9413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B42" authorId="0" shapeId="0" xr:uid="{7ED88841-2EF4-4CD3-8139-239D4CA61D42}">
      <text>
        <r>
          <rPr>
            <b/>
            <sz val="9"/>
            <color indexed="81"/>
            <rFont val="Tahoma"/>
            <family val="2"/>
          </rPr>
          <t>ERS estimate</t>
        </r>
      </text>
    </comment>
    <comment ref="F42" authorId="0" shapeId="0" xr:uid="{31311273-A415-4F5D-904B-CEC0AFB074A5}">
      <text>
        <r>
          <rPr>
            <b/>
            <sz val="9"/>
            <color indexed="81"/>
            <rFont val="Tahoma"/>
            <family val="2"/>
          </rPr>
          <t>ERS estimate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954B1DCC-8B6E-46EF-8E1D-F1DE7179F3E9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A08C6453-9265-4437-8553-171FF72CD6D2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7BE85FF0-B7B4-42FA-A801-5D84954C90F2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F620D437-BC4D-4388-981D-D13DE7551BEA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4B8382F5-7BFE-4E65-AFA3-3C57F2EF8CCB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63459053-3C63-4250-A070-5063C8AF4A28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3" authorId="0" shapeId="0" xr:uid="{8FDD9A51-AF41-428A-A2A7-1755F94AA8F8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/>
  </authors>
  <commentList>
    <comment ref="A43" authorId="0" shapeId="0" xr:uid="{C88578B2-C48E-4C3A-BF7F-C7D69F90FE62}">
      <text>
        <r>
          <rPr>
            <b/>
            <sz val="9"/>
            <color indexed="81"/>
            <rFont val="Tahoma"/>
            <family val="2"/>
          </rPr>
          <t>Not seasonally adjusted</t>
        </r>
      </text>
    </comment>
    <comment ref="AK49" authorId="1" shapeId="0" xr:uid="{0D2BE664-98BC-4531-A23B-09CF8A5F99C2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AL49" authorId="1" shapeId="0" xr:uid="{9DFA2EE1-7C4B-48BB-B2DB-558B2B026B42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<sst xmlns="http://schemas.openxmlformats.org/spreadsheetml/2006/main" count="1316" uniqueCount="213">
  <si>
    <t>Oil Crops Data: Yearbook Tables</t>
  </si>
  <si>
    <t xml:space="preserve">  Cottonseed</t>
  </si>
  <si>
    <t xml:space="preserve">  Canola</t>
  </si>
  <si>
    <t>Imports</t>
  </si>
  <si>
    <t>Production</t>
  </si>
  <si>
    <t>Exports</t>
  </si>
  <si>
    <t>Last updated: March 26, 2021.</t>
  </si>
  <si>
    <t>Supply</t>
  </si>
  <si>
    <t>Disappearance</t>
  </si>
  <si>
    <t>Total</t>
  </si>
  <si>
    <t>Cents/pound</t>
  </si>
  <si>
    <t>Unit</t>
  </si>
  <si>
    <t>May</t>
  </si>
  <si>
    <t>June</t>
  </si>
  <si>
    <t>July</t>
  </si>
  <si>
    <t>Oilseeds:</t>
  </si>
  <si>
    <t>Fats and oils:</t>
  </si>
  <si>
    <t>Biodiesel: FOB Iowa, B100 (Soy methyl ester)</t>
  </si>
  <si>
    <t>Oilmeals:</t>
  </si>
  <si>
    <t>Bureau of Labor Statistics Producer Price Indexes:</t>
  </si>
  <si>
    <t>1982=100</t>
  </si>
  <si>
    <t>1991=100</t>
  </si>
  <si>
    <t>NA</t>
  </si>
  <si>
    <t>Per capita</t>
  </si>
  <si>
    <t>domestic</t>
  </si>
  <si>
    <t xml:space="preserve">Calendar </t>
  </si>
  <si>
    <t>Stocks</t>
  </si>
  <si>
    <t>Domestic</t>
  </si>
  <si>
    <t>Direct</t>
  </si>
  <si>
    <t>Jan. 1</t>
  </si>
  <si>
    <t>2/</t>
  </si>
  <si>
    <t>food use</t>
  </si>
  <si>
    <t>----------------------------------------------------------------Million pounds-----------------------------------------------------------</t>
  </si>
  <si>
    <t>Pounds</t>
  </si>
  <si>
    <t>--------------------------------------------------Million pounds, rendered basis------------------------------------------------</t>
  </si>
  <si>
    <r>
      <t xml:space="preserve">Updates of these data and data covering more years and countries can be found from Economic Research Service, Data Products, </t>
    </r>
    <r>
      <rPr>
        <i/>
        <sz val="11"/>
        <color theme="1"/>
        <rFont val="Calibri"/>
        <family val="2"/>
        <scheme val="minor"/>
      </rPr>
      <t>Oil Crops Yearbook</t>
    </r>
  </si>
  <si>
    <t>Created March 26, 2021</t>
  </si>
  <si>
    <t xml:space="preserve">  Item                   </t>
  </si>
  <si>
    <t xml:space="preserve"> Received by farmers, U.S.</t>
  </si>
  <si>
    <t>Dollars/hundredweight</t>
  </si>
  <si>
    <t>Dollars/short ton</t>
  </si>
  <si>
    <t xml:space="preserve">   N.A.</t>
  </si>
  <si>
    <t xml:space="preserve">  Flaxseed</t>
  </si>
  <si>
    <t>Dollars/bushel</t>
  </si>
  <si>
    <t xml:space="preserve">  Peanuts</t>
  </si>
  <si>
    <t xml:space="preserve">  Soybeans</t>
  </si>
  <si>
    <t xml:space="preserve">  Sunflowerseed--All types</t>
  </si>
  <si>
    <t xml:space="preserve">  Sunflowerseed--Oil-type</t>
  </si>
  <si>
    <t xml:space="preserve">  Sunflowerseed--Nonoil type</t>
  </si>
  <si>
    <t xml:space="preserve"> Cash prices at terminal markets</t>
  </si>
  <si>
    <t xml:space="preserve">  Canola, Velva, ND</t>
  </si>
  <si>
    <t xml:space="preserve">  Cottonseed, Memphis, TN</t>
  </si>
  <si>
    <t xml:space="preserve">  Flaxseed, Minneapolis, MN</t>
  </si>
  <si>
    <t xml:space="preserve">  Soybeans, Central Illinois, No. 1 yellow</t>
  </si>
  <si>
    <t xml:space="preserve">  Soybeans, Louisiana Gulf, No.1 yellow</t>
  </si>
  <si>
    <t xml:space="preserve">  Sunflowerseed, Enderlin, ND, Nu-Sun</t>
  </si>
  <si>
    <t xml:space="preserve"> Wholesale</t>
  </si>
  <si>
    <t xml:space="preserve">  Canola oil, Midwest</t>
  </si>
  <si>
    <t xml:space="preserve">  "</t>
  </si>
  <si>
    <t xml:space="preserve">  Corn oil, edible, crude, tank cars, wet/dry mill Chicago, IL</t>
  </si>
  <si>
    <t xml:space="preserve">  Cottonseed oil, PBSY, Greenwood, MS</t>
  </si>
  <si>
    <t xml:space="preserve">  Lard, loose, delivered, Chicago, IL</t>
  </si>
  <si>
    <t xml:space="preserve">  Sunflower oil, crude Minneapolis, MN</t>
  </si>
  <si>
    <t xml:space="preserve">  Tallow, edible, number 1, delivered, Chicago, IL</t>
  </si>
  <si>
    <t xml:space="preserve">  Yellow grease, rail, Minneapolis, MN</t>
  </si>
  <si>
    <t>Dollars/gallon</t>
  </si>
  <si>
    <t xml:space="preserve">  Soybean meal, High protein, Decatur, IL</t>
  </si>
  <si>
    <t xml:space="preserve"> Group by origin:</t>
  </si>
  <si>
    <t xml:space="preserve">  Animal fats</t>
  </si>
  <si>
    <t xml:space="preserve"> Group by use:</t>
  </si>
  <si>
    <t xml:space="preserve">  Margarine</t>
  </si>
  <si>
    <t xml:space="preserve">  Shortening and cooking oils</t>
  </si>
  <si>
    <t xml:space="preserve">  Inedible fats and oils</t>
  </si>
  <si>
    <t xml:space="preserve">  Peanut butter</t>
  </si>
  <si>
    <r>
      <t xml:space="preserve">Sources: USDA, Economic Research Service using data from USDA, National Agricultural Statistics Service, </t>
    </r>
    <r>
      <rPr>
        <i/>
        <sz val="8"/>
        <rFont val="Helvetica"/>
        <family val="2"/>
      </rPr>
      <t xml:space="preserve">Agricultural Prices; </t>
    </r>
    <r>
      <rPr>
        <sz val="11"/>
        <color theme="1"/>
        <rFont val="Calibri"/>
        <family val="2"/>
        <scheme val="minor"/>
      </rPr>
      <t>USDA</t>
    </r>
    <r>
      <rPr>
        <sz val="8"/>
        <rFont val="Helvetica"/>
        <family val="2"/>
      </rPr>
      <t xml:space="preserve">, Agricultural Marketing Service, </t>
    </r>
    <r>
      <rPr>
        <i/>
        <sz val="8"/>
        <rFont val="Helvetica"/>
        <family val="2"/>
      </rPr>
      <t>National Monthly Feedstuff Prices;</t>
    </r>
  </si>
  <si>
    <t>Price 1/</t>
  </si>
  <si>
    <t xml:space="preserve"> year </t>
  </si>
  <si>
    <t>disappearance</t>
  </si>
  <si>
    <t>NA = Not available. 1/ Loose, average wholesale, Chicago, IL. 2/ Estimate.</t>
  </si>
  <si>
    <t xml:space="preserve"> </t>
  </si>
  <si>
    <t xml:space="preserve">   Item</t>
  </si>
  <si>
    <t>2020 1/</t>
  </si>
  <si>
    <t>Million pounds</t>
  </si>
  <si>
    <t>Stocks October 1</t>
  </si>
  <si>
    <t xml:space="preserve"> Coconut</t>
  </si>
  <si>
    <t xml:space="preserve"> Corn</t>
  </si>
  <si>
    <t xml:space="preserve"> Cottonseed</t>
  </si>
  <si>
    <t xml:space="preserve"> Lard</t>
  </si>
  <si>
    <t xml:space="preserve"> Palm</t>
  </si>
  <si>
    <t xml:space="preserve"> Palm kernel</t>
  </si>
  <si>
    <t xml:space="preserve"> Peanut 2/</t>
  </si>
  <si>
    <t xml:space="preserve"> Safflower</t>
  </si>
  <si>
    <t xml:space="preserve"> Soybean</t>
  </si>
  <si>
    <t xml:space="preserve"> Sunflower</t>
  </si>
  <si>
    <t xml:space="preserve"> Canola</t>
  </si>
  <si>
    <t xml:space="preserve"> Tallow, edible</t>
  </si>
  <si>
    <t xml:space="preserve">  Total stocks</t>
  </si>
  <si>
    <t xml:space="preserve"> Olive</t>
  </si>
  <si>
    <t xml:space="preserve"> Sesame</t>
  </si>
  <si>
    <t xml:space="preserve">  Total imports</t>
  </si>
  <si>
    <t xml:space="preserve">  Total production</t>
  </si>
  <si>
    <t xml:space="preserve"> Corn </t>
  </si>
  <si>
    <t xml:space="preserve">  Total exports</t>
  </si>
  <si>
    <t>Domestic disappearance</t>
  </si>
  <si>
    <t xml:space="preserve">  Total disappearance</t>
  </si>
  <si>
    <t xml:space="preserve">1/ Economic Research Service (ERS) and World Agricultural Outlook Board (WAOB) forecasts. 2/ August–July year beginning 1982.  </t>
  </si>
  <si>
    <t xml:space="preserve"> Year</t>
  </si>
  <si>
    <t>Ending</t>
  </si>
  <si>
    <t>Price</t>
  </si>
  <si>
    <t>beginning</t>
  </si>
  <si>
    <t>Beginning</t>
  </si>
  <si>
    <t>Production 2/</t>
  </si>
  <si>
    <t>Domestic use</t>
  </si>
  <si>
    <t>stocks</t>
  </si>
  <si>
    <t>Edible</t>
  </si>
  <si>
    <t>Inedible distillers</t>
  </si>
  <si>
    <t>October 1</t>
  </si>
  <si>
    <t>Biodiesel</t>
  </si>
  <si>
    <t>Edible &amp; other</t>
  </si>
  <si>
    <t>East Corn Belt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</si>
  <si>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</si>
  <si>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</si>
  <si>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</si>
  <si>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</si>
  <si>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</si>
  <si>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</si>
  <si>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</si>
  <si>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</si>
  <si>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</si>
  <si>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</si>
  <si>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</si>
  <si>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</si>
  <si>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</si>
  <si>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</si>
  <si>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</si>
  <si>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</si>
  <si>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</si>
  <si>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</si>
  <si>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</si>
  <si>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</si>
  <si>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 xml:space="preserve">2000/01 </t>
  </si>
  <si>
    <t>2001/02</t>
  </si>
  <si>
    <t>2002/03</t>
  </si>
  <si>
    <t xml:space="preserve">2003/04 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</si>
  <si>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</si>
  <si>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</si>
  <si>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</si>
  <si>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</si>
  <si>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</si>
  <si>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</si>
  <si>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</si>
  <si>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</si>
  <si>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</si>
  <si>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</si>
  <si>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</si>
  <si>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 xml:space="preserve">2015/16 </t>
  </si>
  <si>
    <t>2016/17</t>
  </si>
  <si>
    <t>2017/18</t>
  </si>
  <si>
    <t>2018/19</t>
  </si>
  <si>
    <t>2019/20</t>
  </si>
  <si>
    <t>2020/21 1/</t>
  </si>
  <si>
    <t>1/ Forecast. 2/ Includes inedible distillers corn oil. NA = Not available.</t>
  </si>
  <si>
    <r>
      <t xml:space="preserve">USDA, Agricultural Marketing Service, </t>
    </r>
    <r>
      <rPr>
        <i/>
        <sz val="8"/>
        <rFont val="Helvetica"/>
      </rPr>
      <t>National Monthly Feedstuff Prices;</t>
    </r>
    <r>
      <rPr>
        <sz val="8"/>
        <rFont val="Helvetica"/>
        <family val="2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</si>
  <si>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U.S. Edible Oils and Fats Supply and Disappearance—annual</t>
  </si>
  <si>
    <t>U.S. Corn oil Supply and Disappearance and Price—annual</t>
  </si>
  <si>
    <t>Domestic Prices—monthly</t>
  </si>
  <si>
    <t>U.S. Fats and oils Domestic consumption—annual</t>
  </si>
  <si>
    <t>Contact: Todd Hubbs, USDA, Economic Research Service, Market and Trade Economics Division.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</si>
  <si>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Fats &amp; Oils: Oilseed Crushings, and</t>
    </r>
  </si>
  <si>
    <r>
      <rPr>
        <i/>
        <sz val="8"/>
        <rFont val="Helvetica"/>
      </rPr>
      <t>Peanut Stocks and Processors;</t>
    </r>
    <r>
      <rPr>
        <sz val="8"/>
        <rFont val="Helvetica"/>
        <family val="2"/>
      </rPr>
      <t xml:space="preserve"> and USDA, Foreign Agricultural Service, </t>
    </r>
    <r>
      <rPr>
        <i/>
        <sz val="8"/>
        <rFont val="Helvetica"/>
      </rPr>
      <t>Global Agricultural Trade System</t>
    </r>
    <r>
      <rPr>
        <sz val="8"/>
        <rFont val="Helvetica"/>
        <family val="2"/>
      </rPr>
      <t>.</t>
    </r>
  </si>
  <si>
    <t>Chicago, IL</t>
  </si>
  <si>
    <t xml:space="preserve">  Coconut oil, crude, tank cars, NY</t>
  </si>
  <si>
    <t xml:space="preserve">  Distillers corn oil, inedible, FOB Eastern Corn Belt</t>
  </si>
  <si>
    <t xml:space="preserve">  Palm oil, refined, CIF, bulk, U.S. ports</t>
  </si>
  <si>
    <t xml:space="preserve">  Palm kernel oil, refined, CIF, bulk, U.S. ports</t>
  </si>
  <si>
    <t xml:space="preserve">  Peanut oil, crude, tank cars FOB Southeastern mills</t>
  </si>
  <si>
    <t xml:space="preserve">  Soybean oil, crude, tank cars, FOB Decatur, IL</t>
  </si>
  <si>
    <t xml:space="preserve">  Canola meal, 36-percent protein, Pacific Northwest</t>
  </si>
  <si>
    <t xml:space="preserve">  Cottonseed meal, 41-percent protein, solvent, Memphis, TN</t>
  </si>
  <si>
    <t xml:space="preserve">  Linseed meal, 34-percent protein, Minneapolis, MN</t>
  </si>
  <si>
    <t xml:space="preserve">  Sunflower meal, 34-percent protein, North Dakota–Minnesota</t>
  </si>
  <si>
    <t>Notes: NA = Not available. CIF = Cost, Insurance, Freight. FOB = Free On Board. PSBY = Prime Bleachable Summer Yellow.</t>
  </si>
  <si>
    <r>
      <t xml:space="preserve">Sosland, </t>
    </r>
    <r>
      <rPr>
        <i/>
        <sz val="8"/>
        <rFont val="Helvetica"/>
      </rPr>
      <t>Milling &amp; Baking News;</t>
    </r>
    <r>
      <rPr>
        <sz val="8"/>
        <rFont val="Helvetica"/>
        <family val="2"/>
      </rPr>
      <t xml:space="preserve"> and U.S. Department of Labor, Bureau of Labor Statistics, </t>
    </r>
    <r>
      <rPr>
        <i/>
        <sz val="8"/>
        <rFont val="Helvetica"/>
        <family val="2"/>
      </rPr>
      <t>Producer Price Index Press Release</t>
    </r>
    <r>
      <rPr>
        <sz val="8"/>
        <rFont val="Helvetica"/>
        <family val="2"/>
      </rPr>
      <t>.</t>
    </r>
  </si>
  <si>
    <t xml:space="preserve"> 1/ Loose, average wholesale, tanks, Chicago, IL. 2/ U.S. Department of Commerce, U.S. Census Bureau ended publication of lard production in July 1989. </t>
  </si>
  <si>
    <t xml:space="preserve">USDA, Economic Research Service estimates after 1989, which have been revised from previous publications with a lower yield-per-hog conversion rate. </t>
  </si>
  <si>
    <t>January 1</t>
  </si>
  <si>
    <r>
      <t xml:space="preserve">Sources: USDA, Economic Research Service estimates; USDA, Foreign Agricultural Service, </t>
    </r>
    <r>
      <rPr>
        <i/>
        <sz val="8"/>
        <rFont val="Helvetica"/>
      </rPr>
      <t xml:space="preserve">Global Agricultural Trade System; </t>
    </r>
    <r>
      <rPr>
        <sz val="8"/>
        <color theme="1"/>
        <rFont val="Helvetica"/>
      </rPr>
      <t>USDA, Agricultural Marketing Service</t>
    </r>
    <r>
      <rPr>
        <i/>
        <sz val="8"/>
        <rFont val="Helvetica"/>
      </rPr>
      <t>,</t>
    </r>
  </si>
  <si>
    <t>Table 32—Edible fats and oils: U.S. Supply and disappearance, 2005/06–2019/20</t>
  </si>
  <si>
    <t>Table 33—Corn oil: Supply, disappearance, and price, U.S., 1980/81–2019/20</t>
  </si>
  <si>
    <t>Table 34—Prices: Farm, wholesale, and index numbers of wholesale prices, by month, 2013–2019</t>
  </si>
  <si>
    <t>Table 35—Lard: Supply, disappearance, and price, U.S., 1980–2019</t>
  </si>
  <si>
    <t>Table 36—Edible tallow: Supply, disappearance, and price, U.S., 1980–2019</t>
  </si>
  <si>
    <t>Table 32—Edible fats and oils: U.S. Supply and disappearance, 2005–2020</t>
  </si>
  <si>
    <t>Table 33—Corn oil: Supply, disappearance, and price, U.S., 1980/81–2020/21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</si>
  <si>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Grain</t>
    </r>
    <r>
      <rPr>
        <i/>
        <sz val="8"/>
        <rFont val="Helvetica"/>
        <family val="2"/>
      </rPr>
      <t xml:space="preserve"> Crushings; </t>
    </r>
    <r>
      <rPr>
        <sz val="8"/>
        <rFont val="Helvetica"/>
        <family val="2"/>
      </rPr>
      <t xml:space="preserve">USDA, Economic Research Service estimates; </t>
    </r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</si>
  <si>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</si>
  <si>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</si>
  <si>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</si>
  <si>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</si>
  <si>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</si>
  <si>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</si>
  <si>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</si>
  <si>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</si>
  <si>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</si>
  <si>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r>
      <rPr>
        <i/>
        <sz val="8"/>
        <rFont val="Helvetica"/>
      </rPr>
      <t>Tallow, Protein, and Hide Report;</t>
    </r>
    <r>
      <rPr>
        <sz val="8"/>
        <color theme="1"/>
        <rFont val="Helvetica"/>
      </rPr>
      <t xml:space="preserve"> U.S. Department of Commerce, U.S. Census Bureau; and USDA, National Agricultural Statistics Service, </t>
    </r>
    <r>
      <rPr>
        <i/>
        <sz val="8"/>
        <rFont val="Helvetica"/>
      </rPr>
      <t xml:space="preserve">Fats and Oils: Production, </t>
    </r>
  </si>
  <si>
    <t>Consumption and Stocks.</t>
  </si>
  <si>
    <t xml:space="preserve">Sources: : USDA, Economic Research Service using data from U.S. Department of Commerce, Bureau of the Census; USDA, National Agricultural Statistics </t>
  </si>
  <si>
    <r>
      <t xml:space="preserve">Service, </t>
    </r>
    <r>
      <rPr>
        <i/>
        <sz val="8"/>
        <rFont val="Helvetica"/>
      </rPr>
      <t xml:space="preserve">Fats and Oils: Production, Consumption and Stocks; </t>
    </r>
    <r>
      <rPr>
        <sz val="8"/>
        <rFont val="Helvetica"/>
      </rPr>
      <t>USDA, Agricultural</t>
    </r>
    <r>
      <rPr>
        <i/>
        <sz val="8"/>
        <rFont val="Helvetica"/>
      </rPr>
      <t xml:space="preserve"> </t>
    </r>
    <r>
      <rPr>
        <sz val="8"/>
        <rFont val="Helvetica"/>
      </rPr>
      <t xml:space="preserve">Marketing Service, </t>
    </r>
    <r>
      <rPr>
        <i/>
        <sz val="8"/>
        <rFont val="Helvetica"/>
      </rPr>
      <t>Tallow, Protein, and Hide Report</t>
    </r>
    <r>
      <rPr>
        <sz val="8"/>
        <rFont val="Helvetica"/>
      </rPr>
      <t xml:space="preserve">; USDA, Foreign </t>
    </r>
  </si>
  <si>
    <r>
      <t xml:space="preserve">Agricultural Service, </t>
    </r>
    <r>
      <rPr>
        <i/>
        <sz val="8"/>
        <rFont val="Helvetica"/>
      </rPr>
      <t>Global Agricultural Trade System.</t>
    </r>
  </si>
  <si>
    <t>Table 34—Prices: Farm, wholesale, and index numbers of wholesale prices, by month, 2013–2020</t>
  </si>
  <si>
    <t>Table 34—Prices: Farm, wholesale, and index numbers of wholesale prices, by month, 2013-2020–Continued</t>
  </si>
  <si>
    <t>Table 35—Lard: Supply, disappearance, and price, U.S., 1980–2020</t>
  </si>
  <si>
    <t>Table 36—Edible tallow: Supply, disappearance, and price, U.S., 1980–2020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</si>
</sst>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#,##0___________________)"/>
    <numFmt numFmtId="165" formatCode="#,##0.00_)"/>
    <numFmt numFmtId="166" formatCode="0.0"/>
    <numFmt numFmtId="167" formatCode="#,##0.0_)"/>
    <numFmt numFmtId="168" formatCode="#0.0"/>
    <numFmt numFmtId="169" formatCode="#,##0_________)"/>
    <numFmt numFmtId="170" formatCode="#,##0_______)"/>
    <numFmt numFmtId="171" formatCode="#,##0.00_____)"/>
    <numFmt numFmtId="172" formatCode="#,##0_____)"/>
    <numFmt numFmtId="173" formatCode="#,##0_)"/>
    <numFmt numFmtId="174" formatCode="#,##0___________)"/>
    <numFmt numFmtId="175" formatCode="#,##0.00_______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etica"/>
    </font>
    <font>
      <b/>
      <sz val="14"/>
      <name val="Helvetica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0"/>
      <name val="Arial"/>
      <family val="2"/>
    </font>
    <font>
      <i/>
      <sz val="10"/>
      <name val="Arial"/>
      <family val="2"/>
    </font>
    <font>
      <u/>
      <sz val="8"/>
      <color indexed="12"/>
      <name val="Helvetica"/>
      <family val="2"/>
    </font>
    <font>
      <sz val="8"/>
      <name val="Helvetica"/>
      <family val="2"/>
    </font>
    <font>
      <i/>
      <sz val="8"/>
      <name val="Helvetica"/>
    </font>
    <font>
      <i/>
      <sz val="8"/>
      <name val="Helvetica"/>
      <family val="2"/>
    </font>
    <font>
      <b/>
      <sz val="9"/>
      <color indexed="81"/>
      <name val="Tahoma"/>
      <family val="2"/>
    </font>
    <font>
      <i/>
      <sz val="7"/>
      <name val="Helvetica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Helvetica-Narrow"/>
      <family val="2"/>
    </font>
    <font>
      <i/>
      <sz val="11"/>
      <color theme="1"/>
      <name val="Calibri"/>
      <family val="2"/>
      <scheme val="minor"/>
    </font>
    <font>
      <b/>
      <sz val="8"/>
      <name val="Helvetica"/>
    </font>
    <font>
      <sz val="10"/>
      <name val="Courier"/>
    </font>
    <font>
      <i/>
      <sz val="8"/>
      <color indexed="8"/>
      <name val="Arial"/>
      <family val="2"/>
    </font>
    <font>
      <sz val="9"/>
      <color indexed="81"/>
      <name val="Tahoma"/>
      <family val="2"/>
    </font>
    <font>
      <sz val="8"/>
      <color theme="1"/>
      <name val="Helvetic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1" fillId="0" borderId="0"/>
  </cellStyleXfs>
  <cellXfs count="9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3" fillId="0" borderId="0" xfId="2" applyFont="1" applyAlignment="1">
      <alignment horizontal="left"/>
    </xf>
    <xf numFmtId="0" fontId="5" fillId="0" borderId="0" xfId="3" applyFont="1" applyAlignment="1" applyProtection="1"/>
    <xf numFmtId="0" fontId="6" fillId="0" borderId="0" xfId="1" applyFont="1"/>
    <xf numFmtId="0" fontId="7" fillId="0" borderId="0" xfId="2" applyFont="1" applyAlignment="1">
      <alignment horizontal="left"/>
    </xf>
    <xf numFmtId="0" fontId="2" fillId="0" borderId="0" xfId="2" applyAlignment="1">
      <alignment horizontal="left"/>
    </xf>
    <xf numFmtId="0" fontId="8" fillId="0" borderId="0" xfId="1" applyFont="1"/>
    <xf numFmtId="0" fontId="2" fillId="0" borderId="0" xfId="2" quotePrefix="1" applyAlignment="1">
      <alignment horizontal="left"/>
    </xf>
    <xf numFmtId="0" fontId="9" fillId="0" borderId="0" xfId="1" applyFont="1"/>
    <xf numFmtId="0" fontId="10" fillId="0" borderId="0" xfId="4" applyAlignment="1" applyProtection="1">
      <alignment horizontal="left"/>
    </xf>
    <xf numFmtId="0" fontId="1" fillId="0" borderId="0" xfId="1" applyAlignment="1">
      <alignment wrapText="1"/>
    </xf>
    <xf numFmtId="0" fontId="2" fillId="0" borderId="1" xfId="2" applyBorder="1"/>
    <xf numFmtId="0" fontId="2" fillId="0" borderId="0" xfId="2"/>
    <xf numFmtId="0" fontId="11" fillId="0" borderId="0" xfId="2" applyFont="1" applyAlignment="1">
      <alignment horizontal="left"/>
    </xf>
    <xf numFmtId="0" fontId="11" fillId="0" borderId="0" xfId="2" applyFont="1"/>
    <xf numFmtId="0" fontId="2" fillId="0" borderId="0" xfId="2" applyAlignment="1">
      <alignment horizontal="right"/>
    </xf>
    <xf numFmtId="164" fontId="2" fillId="0" borderId="0" xfId="2" applyNumberFormat="1" applyAlignment="1">
      <alignment horizontal="right"/>
    </xf>
    <xf numFmtId="0" fontId="2" fillId="0" borderId="1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4" xfId="2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1" xfId="2" applyBorder="1" applyAlignment="1">
      <alignment horizontal="right" indent="1"/>
    </xf>
    <xf numFmtId="0" fontId="2" fillId="0" borderId="1" xfId="2" applyBorder="1" applyAlignment="1">
      <alignment horizontal="left" indent="1"/>
    </xf>
    <xf numFmtId="2" fontId="2" fillId="0" borderId="0" xfId="2" applyNumberFormat="1"/>
    <xf numFmtId="165" fontId="2" fillId="0" borderId="0" xfId="2" applyNumberFormat="1"/>
    <xf numFmtId="166" fontId="2" fillId="0" borderId="0" xfId="2" applyNumberFormat="1"/>
    <xf numFmtId="166" fontId="2" fillId="0" borderId="1" xfId="2" applyNumberFormat="1" applyBorder="1"/>
    <xf numFmtId="0" fontId="11" fillId="0" borderId="0" xfId="6"/>
    <xf numFmtId="167" fontId="2" fillId="0" borderId="0" xfId="2" applyNumberFormat="1"/>
    <xf numFmtId="0" fontId="13" fillId="0" borderId="0" xfId="2" applyFont="1"/>
    <xf numFmtId="0" fontId="15" fillId="0" borderId="0" xfId="2" applyFont="1"/>
    <xf numFmtId="0" fontId="11" fillId="0" borderId="1" xfId="6" applyBorder="1"/>
    <xf numFmtId="165" fontId="11" fillId="0" borderId="0" xfId="6" applyNumberFormat="1"/>
    <xf numFmtId="166" fontId="11" fillId="0" borderId="0" xfId="6" applyNumberFormat="1"/>
    <xf numFmtId="2" fontId="2" fillId="0" borderId="0" xfId="2" applyNumberFormat="1" applyAlignment="1">
      <alignment horizontal="right"/>
    </xf>
    <xf numFmtId="165" fontId="2" fillId="0" borderId="0" xfId="2" applyNumberFormat="1" applyAlignment="1">
      <alignment horizontal="right"/>
    </xf>
    <xf numFmtId="0" fontId="11" fillId="0" borderId="0" xfId="6" applyAlignment="1">
      <alignment horizontal="right"/>
    </xf>
    <xf numFmtId="166" fontId="2" fillId="0" borderId="0" xfId="2" applyNumberFormat="1" applyAlignment="1">
      <alignment horizontal="right"/>
    </xf>
    <xf numFmtId="2" fontId="11" fillId="0" borderId="0" xfId="6" applyNumberFormat="1"/>
    <xf numFmtId="2" fontId="11" fillId="0" borderId="1" xfId="6" applyNumberFormat="1" applyBorder="1"/>
    <xf numFmtId="168" fontId="16" fillId="0" borderId="0" xfId="2" applyNumberFormat="1" applyFont="1" applyAlignment="1">
      <alignment horizontal="right"/>
    </xf>
    <xf numFmtId="0" fontId="2" fillId="0" borderId="9" xfId="2" applyBorder="1" applyAlignment="1">
      <alignment horizontal="center"/>
    </xf>
    <xf numFmtId="0" fontId="2" fillId="0" borderId="10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0" xfId="2" quotePrefix="1"/>
    <xf numFmtId="0" fontId="2" fillId="0" borderId="0" xfId="2" quotePrefix="1" applyAlignment="1">
      <alignment horizontal="center"/>
    </xf>
    <xf numFmtId="169" fontId="2" fillId="0" borderId="0" xfId="2" applyNumberFormat="1"/>
    <xf numFmtId="170" fontId="2" fillId="0" borderId="0" xfId="2" applyNumberFormat="1"/>
    <xf numFmtId="166" fontId="18" fillId="0" borderId="0" xfId="2" applyNumberFormat="1" applyFont="1" applyAlignment="1">
      <alignment horizontal="center"/>
    </xf>
    <xf numFmtId="171" fontId="2" fillId="0" borderId="0" xfId="2" applyNumberFormat="1"/>
    <xf numFmtId="169" fontId="2" fillId="0" borderId="0" xfId="2" applyNumberFormat="1" applyAlignment="1">
      <alignment horizontal="center"/>
    </xf>
    <xf numFmtId="0" fontId="2" fillId="0" borderId="1" xfId="2" applyBorder="1" applyAlignment="1">
      <alignment horizontal="left"/>
    </xf>
    <xf numFmtId="169" fontId="2" fillId="0" borderId="1" xfId="2" applyNumberFormat="1" applyBorder="1"/>
    <xf numFmtId="170" fontId="2" fillId="0" borderId="1" xfId="2" applyNumberFormat="1" applyBorder="1"/>
    <xf numFmtId="169" fontId="2" fillId="0" borderId="1" xfId="2" applyNumberFormat="1" applyBorder="1" applyAlignment="1">
      <alignment horizontal="center"/>
    </xf>
    <xf numFmtId="171" fontId="2" fillId="0" borderId="1" xfId="2" applyNumberFormat="1" applyBorder="1"/>
    <xf numFmtId="166" fontId="18" fillId="0" borderId="0" xfId="2" applyNumberFormat="1" applyFont="1" applyAlignment="1">
      <alignment horizontal="right"/>
    </xf>
    <xf numFmtId="0" fontId="2" fillId="0" borderId="6" xfId="2" applyBorder="1" applyAlignment="1">
      <alignment horizontal="center"/>
    </xf>
    <xf numFmtId="172" fontId="2" fillId="0" borderId="0" xfId="2" applyNumberFormat="1"/>
    <xf numFmtId="172" fontId="2" fillId="0" borderId="1" xfId="2" applyNumberFormat="1" applyBorder="1"/>
    <xf numFmtId="166" fontId="18" fillId="0" borderId="1" xfId="2" applyNumberFormat="1" applyFont="1" applyBorder="1" applyAlignment="1">
      <alignment horizontal="center"/>
    </xf>
    <xf numFmtId="0" fontId="12" fillId="0" borderId="1" xfId="2" applyFont="1" applyBorder="1" applyAlignment="1">
      <alignment horizontal="right" indent="1"/>
    </xf>
    <xf numFmtId="0" fontId="20" fillId="0" borderId="0" xfId="2" applyFont="1"/>
    <xf numFmtId="0" fontId="2" fillId="0" borderId="11" xfId="2" applyBorder="1" applyAlignment="1">
      <alignment horizontal="center"/>
    </xf>
    <xf numFmtId="0" fontId="12" fillId="0" borderId="0" xfId="2" applyFont="1"/>
    <xf numFmtId="0" fontId="12" fillId="0" borderId="3" xfId="2" quotePrefix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1" fillId="0" borderId="1" xfId="2" applyFont="1" applyBorder="1"/>
    <xf numFmtId="0" fontId="2" fillId="0" borderId="2" xfId="2" applyBorder="1"/>
    <xf numFmtId="0" fontId="2" fillId="0" borderId="2" xfId="2" quotePrefix="1" applyBorder="1" applyAlignment="1">
      <alignment horizontal="center"/>
    </xf>
    <xf numFmtId="0" fontId="2" fillId="0" borderId="2" xfId="2" quotePrefix="1" applyBorder="1" applyAlignment="1">
      <alignment horizontal="right"/>
    </xf>
    <xf numFmtId="0" fontId="2" fillId="0" borderId="1" xfId="2" applyBorder="1" applyAlignment="1">
      <alignment horizontal="right"/>
    </xf>
    <xf numFmtId="0" fontId="11" fillId="0" borderId="2" xfId="2" applyFont="1" applyBorder="1" applyAlignment="1">
      <alignment horizontal="right"/>
    </xf>
    <xf numFmtId="173" fontId="2" fillId="0" borderId="0" xfId="2" applyNumberFormat="1"/>
    <xf numFmtId="173" fontId="2" fillId="0" borderId="0" xfId="2" applyNumberFormat="1" applyAlignment="1">
      <alignment horizontal="right"/>
    </xf>
    <xf numFmtId="173" fontId="11" fillId="0" borderId="0" xfId="2" applyNumberFormat="1" applyFont="1"/>
    <xf numFmtId="3" fontId="21" fillId="0" borderId="0" xfId="2" applyNumberFormat="1" applyFont="1"/>
    <xf numFmtId="37" fontId="11" fillId="0" borderId="0" xfId="2" applyNumberFormat="1" applyFont="1"/>
    <xf numFmtId="43" fontId="0" fillId="0" borderId="0" xfId="5" applyFont="1"/>
    <xf numFmtId="173" fontId="2" fillId="0" borderId="1" xfId="2" applyNumberFormat="1" applyBorder="1"/>
    <xf numFmtId="0" fontId="22" fillId="0" borderId="0" xfId="6" quotePrefix="1" applyFont="1" applyAlignment="1" applyProtection="1">
      <alignment horizontal="right" vertical="top" wrapText="1" readingOrder="1"/>
      <protection locked="0"/>
    </xf>
    <xf numFmtId="0" fontId="2" fillId="0" borderId="12" xfId="2" applyBorder="1" applyAlignment="1">
      <alignment horizontal="center"/>
    </xf>
    <xf numFmtId="0" fontId="12" fillId="0" borderId="0" xfId="2" applyFont="1" applyAlignment="1">
      <alignment horizontal="right" indent="4"/>
    </xf>
    <xf numFmtId="174" fontId="2" fillId="0" borderId="0" xfId="2" applyNumberFormat="1"/>
    <xf numFmtId="175" fontId="2" fillId="0" borderId="0" xfId="2" applyNumberFormat="1"/>
    <xf numFmtId="165" fontId="2" fillId="0" borderId="0" xfId="2" applyNumberFormat="1" applyAlignment="1">
      <alignment horizontal="right" indent="3"/>
    </xf>
    <xf numFmtId="0" fontId="2" fillId="0" borderId="1" xfId="2" quotePrefix="1" applyBorder="1" applyAlignment="1">
      <alignment horizontal="left"/>
    </xf>
    <xf numFmtId="174" fontId="2" fillId="0" borderId="1" xfId="2" applyNumberFormat="1" applyBorder="1"/>
    <xf numFmtId="175" fontId="2" fillId="0" borderId="1" xfId="2" applyNumberFormat="1" applyBorder="1"/>
    <xf numFmtId="0" fontId="11" fillId="0" borderId="0" xfId="2" applyFont="1" applyAlignment="1">
      <alignment horizontal="right"/>
    </xf>
    <xf numFmtId="49" fontId="2" fillId="0" borderId="7" xfId="2" applyNumberFormat="1" applyBorder="1" applyAlignment="1">
      <alignment horizontal="center"/>
    </xf>
    <xf numFmtId="0" fontId="11" fillId="0" borderId="0" xfId="2" applyFont="1" applyAlignment="1">
      <alignment horizontal="left" indent="1"/>
    </xf>
    <xf numFmtId="0" fontId="2" fillId="0" borderId="0" xfId="2" applyAlignment="1">
      <alignment horizontal="left" indent="1"/>
    </xf>
    <xf numFmtId="0" fontId="2" fillId="0" borderId="0" xfId="2" applyFont="1"/>
  </cellXfs>
  <cellStyles count="7">
    <cellStyle name="Comma 2" xfId="5" xr:uid="{AC61985D-D955-4853-A7A0-744D7B87A47E}"/>
    <cellStyle name="Hyperlink 2" xfId="3" xr:uid="{DBAC3FE1-874C-4371-9237-FDD15C3B1CA3}"/>
    <cellStyle name="Hyperlink 3" xfId="4" xr:uid="{E5878E8A-23AB-43B7-BDB2-1A57EEDE37D9}"/>
    <cellStyle name="Normal" xfId="0" builtinId="0"/>
    <cellStyle name="Normal 2" xfId="2" xr:uid="{DCD47E87-ACB1-4537-882C-0E02647CACE3}"/>
    <cellStyle name="Normal 2 2" xfId="1" xr:uid="{C694D1C7-D039-4BC3-B15F-3A182B850979}"/>
    <cellStyle name="Normal 2 3" xfId="6" xr:uid="{0BCFFD94-2B36-499F-B297-C3DDEDAB2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267200" cy="514350"/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C38D6C43-0A2E-4825-9FB1-667CFA09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AD487B93-6326-4500-A43B-304D47F2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8ED4F17E-3BD7-48EC-8402-584E0102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6B4DA03E-205E-428F-9517-DB9B012D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372561F5-0A0B-4273-B978-D4851AED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8FB211D5-6287-4325-AEEC-4A9E91E1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B45F51F1-54BF-4604-AFAA-F3FE6752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F1B67844-3FEB-454B-B377-3CFDE884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D6492E3E-E234-48A4-8D90-A2BFE6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9F90B425-9D77-4F50-B49D-F198E2BB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059E7662-8DCA-4871-A88B-2098C02C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0A7D81A2-F293-4C36-A3B0-973B23C5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8A5C00FE-8A4B-41FB-A1E0-C899E4C6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D8C6303C-3DA4-490C-8936-F02DCB09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11BCB11D-6CA8-486D-A179-19B58E27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C1D5F427-B5D9-45F8-A79E-F768E3C2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3D0B1393-8B2C-4645-9A37-52F503D2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C55CEEA0-2D85-49C3-88D4-B0F7447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4C240B32-B359-45AA-8687-7C600106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4ECE9BBB-2B81-4B98-8840-E6700CDD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FD7A3110-24D7-4DA7-B25C-1B627F73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255EAAD1-1EDC-43B3-B55C-54F2E126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F1068C9B-663C-4132-9FD9-7C616ED8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108910EB-F806-4F50-B4C2-036FF15B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28A08FD5-D562-4FCE-964B-B47E7BAB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6F1AA2C3-3003-458D-813E-465AF54F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2CEC6E9C-C03D-4E31-B1A5-40EB1ADF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4D49895B-9230-4783-9187-B7A61FB3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44011482-53AA-4DE7-B4CC-20E220E6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0A494338-628D-40F1-BCBB-A4EE788A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FE829F53-188E-4B99-8DD7-CE864685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8E74E26E-5514-4CEE-B988-E249DF33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CEE00816-B65E-48B9-AF2B-CD05C662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C4C1E910-B7A1-40F0-B980-6FF9A5D8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F679E92A-48EA-4C87-87AF-FB152F4B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F42AE00E-BBC8-43BA-B662-7ACF168F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7EC8061A-CE8C-4AD6-8C42-71354F18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D2E491A5-9B9D-48AA-948E-30752A55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AA65B470-93C5-4AE4-AA6B-4895278F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3675E27A-7086-4FA3-A79E-D048DC7F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0A406589-55C0-4BBA-A932-83FF540E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0</xdr:rowOff>
    </xdr:from>
    <xdr:ext cx="4267200" cy="514350"/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2685B520-B6FC-4916-845F-18B256B5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91AD89AC-431C-410D-8F16-A52FAFFB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95DA3F4D-F328-43DE-82B4-DDCB2C05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A41EC687-B817-498F-86C3-436BEF14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7ACDD494-0046-411A-A6B1-CF4F5FC1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AB4292FF-C081-4860-AD25-60D9ABA8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FA997E89-5303-42FF-8A79-C69A4B46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5639BA5A-582A-4F44-A04A-F2399CA5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0</xdr:row>
      <xdr:rowOff>57150</xdr:rowOff>
    </xdr:from>
    <xdr:ext cx="4267200" cy="504825"/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D6B29689-1E99-4299-9344-0699A4E0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EECA-6A7E-48DD-A6F5-C8009F698BB1}">
  <sheetPr>
    <tabColor indexed="12"/>
  </sheetPr>
  <dimension ref="A1:B24"/>
  <sheetViews>
    <sheetView workbookViewId="0">
      <selection activeCell="A18" sqref="A18"/>
    </sheetView>
  </sheetViews>
  <sheetFormatPr defaultColWidth="8.77734375" defaultRowHeight="13.2"/>
  <cols>
    <col min="1" max="1" width="124.6640625" style="12" bestFit="1" customWidth="1"/>
    <col min="2" max="16384" width="8.77734375" style="2"/>
  </cols>
  <sheetData>
    <row r="1" spans="1:2" ht="44.25" customHeight="1">
      <c r="A1" s="1"/>
    </row>
    <row r="2" spans="1:2" ht="17.399999999999999">
      <c r="A2" s="3" t="s">
        <v>0</v>
      </c>
    </row>
    <row r="3" spans="1:2" s="5" customFormat="1">
      <c r="A3" s="4"/>
      <c r="B3" s="2"/>
    </row>
    <row r="4" spans="1:2">
      <c r="A4" s="6" t="s">
        <v>36</v>
      </c>
    </row>
    <row r="5" spans="1:2" ht="14.4">
      <c r="A5" t="s">
        <v>35</v>
      </c>
    </row>
    <row r="6" spans="1:2">
      <c r="A6" s="7"/>
    </row>
    <row r="7" spans="1:2" s="5" customFormat="1">
      <c r="A7" s="4"/>
      <c r="B7" s="8"/>
    </row>
    <row r="8" spans="1:2">
      <c r="A8" s="9"/>
      <c r="B8" s="10"/>
    </row>
    <row r="9" spans="1:2">
      <c r="A9" s="6" t="s">
        <v>163</v>
      </c>
      <c r="B9" s="10"/>
    </row>
    <row r="10" spans="1:2">
      <c r="A10" s="11" t="s">
        <v>187</v>
      </c>
      <c r="B10" s="10"/>
    </row>
    <row r="11" spans="1:2">
      <c r="A11" s="11"/>
      <c r="B11" s="10"/>
    </row>
    <row r="12" spans="1:2">
      <c r="A12" s="6" t="s">
        <v>164</v>
      </c>
      <c r="B12" s="10"/>
    </row>
    <row r="13" spans="1:2">
      <c r="A13" s="11" t="s">
        <v>188</v>
      </c>
      <c r="B13" s="10"/>
    </row>
    <row r="14" spans="1:2">
      <c r="A14" s="11"/>
      <c r="B14" s="10"/>
    </row>
    <row r="15" spans="1:2">
      <c r="A15" s="6" t="s">
        <v>165</v>
      </c>
      <c r="B15" s="10"/>
    </row>
    <row r="16" spans="1:2">
      <c r="A16" s="11" t="s">
        <v>189</v>
      </c>
      <c r="B16" s="10"/>
    </row>
    <row r="17" spans="1:2">
      <c r="A17" s="11"/>
      <c r="B17" s="10"/>
    </row>
    <row r="18" spans="1:2">
      <c r="A18" s="6" t="s">
        <v>166</v>
      </c>
      <c r="B18" s="10"/>
    </row>
    <row r="19" spans="1:2">
      <c r="A19" s="11" t="s">
        <v>190</v>
      </c>
      <c r="B19" s="10"/>
    </row>
    <row r="20" spans="1:2">
      <c r="A20" s="11" t="s">
        <v>191</v>
      </c>
      <c r="B20" s="10"/>
    </row>
    <row r="21" spans="1:2">
      <c r="A21" s="11"/>
      <c r="B21" s="10"/>
    </row>
    <row r="22" spans="1:2">
      <c r="A22" s="6"/>
      <c r="B22" s="10"/>
    </row>
    <row r="23" spans="1:2">
      <c r="A23" s="9" t="s">
        <v>167</v>
      </c>
      <c r="B23" s="10"/>
    </row>
    <row r="24" spans="1:2">
      <c r="A24" s="9"/>
    </row>
  </sheetData>
  <hyperlinks>
    <hyperlink ref="A10" location="'tab32'!A1" display="Table 32--Edible fats and oils: U.S. Supply and disappearance, 2005/06-2019/20" xr:uid="{C2CB8531-4624-440C-8B67-5D1D0A75DB46}"/>
    <hyperlink ref="A13" location="'tab33'!A1" display="Table 33--Corn oil: Supply, disappearance, and price, U.S., 1980/81-2019/20" xr:uid="{785EEA76-B421-4345-AD59-6F0B865150DA}"/>
    <hyperlink ref="A16" location="'tab34(1)'!A1" display="Table 34--Prices: Farm, wholesale, and index numbers of wholesale prices, by month, 2013-2019" xr:uid="{20AF27E3-38DE-45F7-8D7E-C836FBB64410}"/>
    <hyperlink ref="A19" location="'tab35'!A1" display="Table 35--Lard: Supply, disappearance, and price, U.S., 1980-2019" xr:uid="{B050C774-5B76-471E-A4B3-45AF5B2C7758}"/>
    <hyperlink ref="A20" location="'tab36'!A1" display="Table 36--Edible tallow: Supply, disappearance, and price, U.S., 1980-2019" xr:uid="{67B255E0-5F4C-4E69-8508-3671D6D36011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4F94-77B2-47BB-A0AE-D3B1F2DD205B}">
  <sheetPr>
    <pageSetUpPr fitToPage="1"/>
  </sheetPr>
  <dimension ref="A1:O54"/>
  <sheetViews>
    <sheetView zoomScaleNormal="100" zoomScaleSheetLayoutView="100" workbookViewId="0">
      <pane xSplit="2" ySplit="3" topLeftCell="C16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ColWidth="7.21875" defaultRowHeight="10.199999999999999"/>
  <cols>
    <col min="1" max="1" width="40.88671875" style="30" customWidth="1"/>
    <col min="2" max="2" width="15.109375" style="30" bestFit="1" customWidth="1"/>
    <col min="3" max="3" width="6.33203125" style="30" bestFit="1" customWidth="1"/>
    <col min="4" max="14" width="7.5546875" style="30" customWidth="1"/>
    <col min="15" max="16384" width="7.21875" style="30"/>
  </cols>
  <sheetData>
    <row r="1" spans="1:14">
      <c r="A1" s="13" t="s">
        <v>210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>
      <c r="A2" s="14"/>
      <c r="B2" s="14"/>
      <c r="C2" s="24"/>
      <c r="D2" s="24"/>
      <c r="E2" s="24"/>
      <c r="F2" s="24"/>
      <c r="G2" s="24"/>
      <c r="H2" s="65">
        <v>2019</v>
      </c>
      <c r="I2" s="24"/>
      <c r="J2" s="24"/>
      <c r="K2" s="24"/>
      <c r="L2" s="24"/>
      <c r="M2" s="24"/>
      <c r="N2" s="22"/>
    </row>
    <row r="3" spans="1:14">
      <c r="A3" s="13" t="s">
        <v>37</v>
      </c>
      <c r="B3" s="25" t="s">
        <v>11</v>
      </c>
      <c r="C3" s="19" t="s">
        <v>195</v>
      </c>
      <c r="D3" s="19" t="s">
        <v>196</v>
      </c>
      <c r="E3" s="19" t="s">
        <v>197</v>
      </c>
      <c r="F3" s="19" t="s">
        <v>198</v>
      </c>
      <c r="G3" s="19" t="s">
        <v>12</v>
      </c>
      <c r="H3" s="19" t="s">
        <v>13</v>
      </c>
      <c r="I3" s="19" t="s">
        <v>14</v>
      </c>
      <c r="J3" s="19" t="s">
        <v>199</v>
      </c>
      <c r="K3" s="19" t="s">
        <v>200</v>
      </c>
      <c r="L3" s="19" t="s">
        <v>201</v>
      </c>
      <c r="M3" s="19" t="s">
        <v>202</v>
      </c>
      <c r="N3" s="19" t="s">
        <v>203</v>
      </c>
    </row>
    <row r="4" spans="1:14">
      <c r="A4" s="66" t="s">
        <v>15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>
      <c r="A5" s="66" t="s">
        <v>38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4" t="s">
        <v>2</v>
      </c>
      <c r="B6" s="14" t="s">
        <v>39</v>
      </c>
      <c r="C6" s="26">
        <v>16.7</v>
      </c>
      <c r="D6" s="26">
        <v>16.2</v>
      </c>
      <c r="E6" s="26">
        <v>15.8</v>
      </c>
      <c r="F6" s="26">
        <v>15.8</v>
      </c>
      <c r="G6" s="26">
        <v>15.2</v>
      </c>
      <c r="H6" s="26">
        <v>14.9</v>
      </c>
      <c r="I6" s="26">
        <v>14.8</v>
      </c>
      <c r="J6" s="26">
        <v>14.5</v>
      </c>
      <c r="K6" s="26">
        <v>14.2</v>
      </c>
      <c r="L6" s="26">
        <v>14.2</v>
      </c>
      <c r="M6" s="26">
        <v>14.4</v>
      </c>
      <c r="N6" s="26">
        <v>14.4</v>
      </c>
    </row>
    <row r="7" spans="1:14">
      <c r="A7" s="14" t="s">
        <v>1</v>
      </c>
      <c r="B7" s="14" t="s">
        <v>40</v>
      </c>
      <c r="C7" s="26">
        <v>170</v>
      </c>
      <c r="D7" s="26">
        <v>174</v>
      </c>
      <c r="E7" s="27" t="s">
        <v>41</v>
      </c>
      <c r="F7" s="27" t="s">
        <v>41</v>
      </c>
      <c r="G7" s="27" t="s">
        <v>41</v>
      </c>
      <c r="H7" s="27" t="s">
        <v>41</v>
      </c>
      <c r="I7" s="27" t="s">
        <v>41</v>
      </c>
      <c r="J7" s="26">
        <v>149</v>
      </c>
      <c r="K7" s="26">
        <v>150</v>
      </c>
      <c r="L7" s="26">
        <v>154</v>
      </c>
      <c r="M7" s="26">
        <v>163</v>
      </c>
      <c r="N7" s="26">
        <v>164</v>
      </c>
    </row>
    <row r="8" spans="1:14">
      <c r="A8" s="14" t="s">
        <v>42</v>
      </c>
      <c r="B8" s="14" t="s">
        <v>43</v>
      </c>
      <c r="C8" s="26">
        <v>9.85</v>
      </c>
      <c r="D8" s="26">
        <v>9.7899999999999991</v>
      </c>
      <c r="E8" s="26">
        <v>10.1</v>
      </c>
      <c r="F8" s="26">
        <v>9.93</v>
      </c>
      <c r="G8" s="26">
        <v>9.5399999999999991</v>
      </c>
      <c r="H8" s="26">
        <v>9.08</v>
      </c>
      <c r="I8" s="26">
        <v>9.1</v>
      </c>
      <c r="J8" s="26">
        <v>8.84</v>
      </c>
      <c r="K8" s="26">
        <v>8.84</v>
      </c>
      <c r="L8" s="26">
        <v>9.0500000000000007</v>
      </c>
      <c r="M8" s="26">
        <v>8.68</v>
      </c>
      <c r="N8" s="26">
        <v>8.91</v>
      </c>
    </row>
    <row r="9" spans="1:14">
      <c r="A9" s="14" t="s">
        <v>44</v>
      </c>
      <c r="B9" s="14" t="s">
        <v>10</v>
      </c>
      <c r="C9" s="26">
        <v>22.7</v>
      </c>
      <c r="D9" s="26">
        <v>22.3</v>
      </c>
      <c r="E9" s="26">
        <v>19.8</v>
      </c>
      <c r="F9" s="26">
        <v>20.3</v>
      </c>
      <c r="G9" s="26">
        <v>20.5</v>
      </c>
      <c r="H9" s="26">
        <v>21.5</v>
      </c>
      <c r="I9" s="26">
        <v>20.6</v>
      </c>
      <c r="J9" s="26">
        <v>20.5</v>
      </c>
      <c r="K9" s="26">
        <v>19.8</v>
      </c>
      <c r="L9" s="26">
        <v>20.399999999999999</v>
      </c>
      <c r="M9" s="26">
        <v>19.2</v>
      </c>
      <c r="N9" s="26">
        <v>19.600000000000001</v>
      </c>
    </row>
    <row r="10" spans="1:14">
      <c r="A10" s="14" t="s">
        <v>45</v>
      </c>
      <c r="B10" s="14" t="s">
        <v>43</v>
      </c>
      <c r="C10" s="26">
        <v>8.64</v>
      </c>
      <c r="D10" s="26">
        <v>8.52</v>
      </c>
      <c r="E10" s="26">
        <v>8.52</v>
      </c>
      <c r="F10" s="26">
        <v>8.2799999999999994</v>
      </c>
      <c r="G10" s="26">
        <v>8.02</v>
      </c>
      <c r="H10" s="26">
        <v>8.31</v>
      </c>
      <c r="I10" s="26">
        <v>8.3800000000000008</v>
      </c>
      <c r="J10" s="26">
        <v>8.2200000000000006</v>
      </c>
      <c r="K10" s="26">
        <v>8.35</v>
      </c>
      <c r="L10" s="26">
        <v>8.6</v>
      </c>
      <c r="M10" s="26">
        <v>8.59</v>
      </c>
      <c r="N10" s="26">
        <v>8.6999999999999993</v>
      </c>
    </row>
    <row r="11" spans="1:14">
      <c r="A11" s="14" t="s">
        <v>46</v>
      </c>
      <c r="B11" s="14" t="s">
        <v>39</v>
      </c>
      <c r="C11" s="26">
        <v>17.3</v>
      </c>
      <c r="D11" s="26">
        <v>18</v>
      </c>
      <c r="E11" s="26">
        <v>17.8</v>
      </c>
      <c r="F11" s="26">
        <v>17.600000000000001</v>
      </c>
      <c r="G11" s="26">
        <v>18.3</v>
      </c>
      <c r="H11" s="26">
        <v>17.899999999999999</v>
      </c>
      <c r="I11" s="26">
        <v>18</v>
      </c>
      <c r="J11" s="26">
        <v>17.8</v>
      </c>
      <c r="K11" s="26">
        <v>18.5</v>
      </c>
      <c r="L11" s="26">
        <v>17.399999999999999</v>
      </c>
      <c r="M11" s="26">
        <v>17.899999999999999</v>
      </c>
      <c r="N11" s="26">
        <v>17.600000000000001</v>
      </c>
    </row>
    <row r="12" spans="1:14">
      <c r="A12" s="14" t="s">
        <v>47</v>
      </c>
      <c r="B12" s="14" t="s">
        <v>39</v>
      </c>
      <c r="C12" s="26">
        <v>16.8</v>
      </c>
      <c r="D12" s="26">
        <v>17.399999999999999</v>
      </c>
      <c r="E12" s="26">
        <v>17.7</v>
      </c>
      <c r="F12" s="26">
        <v>17</v>
      </c>
      <c r="G12" s="26">
        <v>16.899999999999999</v>
      </c>
      <c r="H12" s="26">
        <v>16.899999999999999</v>
      </c>
      <c r="I12" s="26">
        <v>16.600000000000001</v>
      </c>
      <c r="J12" s="26">
        <v>16.899999999999999</v>
      </c>
      <c r="K12" s="27" t="s">
        <v>41</v>
      </c>
      <c r="L12" s="27" t="s">
        <v>41</v>
      </c>
      <c r="M12" s="27" t="s">
        <v>41</v>
      </c>
      <c r="N12" s="27" t="s">
        <v>41</v>
      </c>
    </row>
    <row r="13" spans="1:14">
      <c r="A13" s="14" t="s">
        <v>48</v>
      </c>
      <c r="B13" s="14" t="s">
        <v>39</v>
      </c>
      <c r="C13" s="26">
        <v>24.7</v>
      </c>
      <c r="D13" s="26">
        <v>23.1</v>
      </c>
      <c r="E13" s="26">
        <v>18.5</v>
      </c>
      <c r="F13" s="26">
        <v>21.3</v>
      </c>
      <c r="G13" s="26">
        <v>24.8</v>
      </c>
      <c r="H13" s="26">
        <v>22.8</v>
      </c>
      <c r="I13" s="26">
        <v>22.6</v>
      </c>
      <c r="J13" s="26">
        <v>25.3</v>
      </c>
      <c r="K13" s="27" t="s">
        <v>41</v>
      </c>
      <c r="L13" s="27" t="s">
        <v>41</v>
      </c>
      <c r="M13" s="27" t="s">
        <v>41</v>
      </c>
      <c r="N13" s="27" t="s">
        <v>41</v>
      </c>
    </row>
    <row r="14" spans="1:14">
      <c r="A14" s="66" t="s">
        <v>49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>
      <c r="A15" s="14" t="s">
        <v>50</v>
      </c>
      <c r="B15" s="14" t="s">
        <v>39</v>
      </c>
      <c r="C15" s="26">
        <v>16.34</v>
      </c>
      <c r="D15" s="26">
        <v>16.21</v>
      </c>
      <c r="E15" s="26">
        <v>15.48</v>
      </c>
      <c r="F15" s="26">
        <v>15.53</v>
      </c>
      <c r="G15" s="26">
        <v>14.98</v>
      </c>
      <c r="H15" s="26">
        <v>15.14</v>
      </c>
      <c r="I15" s="26">
        <v>14.32</v>
      </c>
      <c r="J15" s="26">
        <v>14.16</v>
      </c>
      <c r="K15" s="26">
        <v>14.26</v>
      </c>
      <c r="L15" s="26">
        <v>14.65</v>
      </c>
      <c r="M15" s="26">
        <v>14.88</v>
      </c>
      <c r="N15" s="26">
        <v>15.3</v>
      </c>
    </row>
    <row r="16" spans="1:14">
      <c r="A16" s="14" t="s">
        <v>51</v>
      </c>
      <c r="B16" s="14" t="s">
        <v>40</v>
      </c>
      <c r="C16" s="26">
        <v>182.5</v>
      </c>
      <c r="D16" s="26">
        <v>180</v>
      </c>
      <c r="E16" s="26">
        <v>179</v>
      </c>
      <c r="F16" s="26">
        <v>192</v>
      </c>
      <c r="G16" s="26">
        <v>198.33</v>
      </c>
      <c r="H16" s="26">
        <v>229</v>
      </c>
      <c r="I16" s="26">
        <v>273.2</v>
      </c>
      <c r="J16" s="26">
        <v>262.5</v>
      </c>
      <c r="K16" s="26">
        <v>270</v>
      </c>
      <c r="L16" s="26">
        <v>195</v>
      </c>
      <c r="M16" s="26">
        <v>186.67</v>
      </c>
      <c r="N16" s="26">
        <v>188.33</v>
      </c>
    </row>
    <row r="17" spans="1:14">
      <c r="A17" s="14" t="s">
        <v>52</v>
      </c>
      <c r="B17" s="14" t="s">
        <v>43</v>
      </c>
      <c r="C17" s="26">
        <v>11.05</v>
      </c>
      <c r="D17" s="26">
        <v>11.05</v>
      </c>
      <c r="E17" s="26">
        <v>11.05</v>
      </c>
      <c r="F17" s="26">
        <v>10.69</v>
      </c>
      <c r="G17" s="26">
        <v>9.75</v>
      </c>
      <c r="H17" s="26">
        <v>9.75</v>
      </c>
      <c r="I17" s="26">
        <v>9.75</v>
      </c>
      <c r="J17" s="26">
        <v>9.56</v>
      </c>
      <c r="K17" s="26">
        <v>9.51</v>
      </c>
      <c r="L17" s="26">
        <v>9.51</v>
      </c>
      <c r="M17" s="26">
        <v>9.6300000000000008</v>
      </c>
      <c r="N17" s="26">
        <v>9.7200000000000006</v>
      </c>
    </row>
    <row r="18" spans="1:14">
      <c r="A18" s="14" t="s">
        <v>53</v>
      </c>
      <c r="B18" s="14" t="s">
        <v>43</v>
      </c>
      <c r="C18" s="26">
        <v>8.57</v>
      </c>
      <c r="D18" s="26">
        <v>8.57</v>
      </c>
      <c r="E18" s="26">
        <v>8.4700000000000006</v>
      </c>
      <c r="F18" s="26">
        <v>8.33</v>
      </c>
      <c r="G18" s="26">
        <v>7.85</v>
      </c>
      <c r="H18" s="26">
        <v>8.49</v>
      </c>
      <c r="I18" s="26">
        <v>8.61</v>
      </c>
      <c r="J18" s="26">
        <v>8.2899999999999991</v>
      </c>
      <c r="K18" s="26">
        <v>8.41</v>
      </c>
      <c r="L18" s="26">
        <v>8.89</v>
      </c>
      <c r="M18" s="26">
        <v>8.82</v>
      </c>
      <c r="N18" s="26">
        <v>8.98</v>
      </c>
    </row>
    <row r="19" spans="1:14">
      <c r="A19" s="14" t="s">
        <v>54</v>
      </c>
      <c r="B19" s="14" t="s">
        <v>43</v>
      </c>
      <c r="C19" s="26">
        <v>9.36</v>
      </c>
      <c r="D19" s="26">
        <v>9.42</v>
      </c>
      <c r="E19" s="26">
        <v>9.33</v>
      </c>
      <c r="F19" s="26">
        <v>9.1</v>
      </c>
      <c r="G19" s="26">
        <v>8.77</v>
      </c>
      <c r="H19" s="26">
        <v>9.48</v>
      </c>
      <c r="I19" s="26">
        <v>9.44</v>
      </c>
      <c r="J19" s="26">
        <v>9.07</v>
      </c>
      <c r="K19" s="26">
        <v>9.01</v>
      </c>
      <c r="L19" s="26">
        <v>9.59</v>
      </c>
      <c r="M19" s="26">
        <v>9.5500000000000007</v>
      </c>
      <c r="N19" s="26">
        <v>9.6999999999999993</v>
      </c>
    </row>
    <row r="20" spans="1:14">
      <c r="A20" s="14" t="s">
        <v>55</v>
      </c>
      <c r="B20" s="14" t="s">
        <v>39</v>
      </c>
      <c r="C20" s="26">
        <v>16.809999999999999</v>
      </c>
      <c r="D20" s="26">
        <v>16.91</v>
      </c>
      <c r="E20" s="26">
        <v>17.100000000000001</v>
      </c>
      <c r="F20" s="26">
        <v>17.41</v>
      </c>
      <c r="G20" s="26">
        <v>17.04</v>
      </c>
      <c r="H20" s="26">
        <v>17.29</v>
      </c>
      <c r="I20" s="26">
        <v>17.579999999999998</v>
      </c>
      <c r="J20" s="26">
        <v>18.2</v>
      </c>
      <c r="K20" s="14">
        <v>17.899999999999999</v>
      </c>
      <c r="L20" s="14">
        <v>18.309999999999999</v>
      </c>
      <c r="M20" s="14">
        <v>18.11</v>
      </c>
      <c r="N20" s="14">
        <v>18.809999999999999</v>
      </c>
    </row>
    <row r="21" spans="1:14">
      <c r="A21" s="66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>
      <c r="A22" s="66" t="s">
        <v>56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>
      <c r="A23" s="14" t="s">
        <v>57</v>
      </c>
      <c r="B23" s="14" t="s">
        <v>10</v>
      </c>
      <c r="C23" s="26">
        <v>37.125</v>
      </c>
      <c r="D23" s="26">
        <v>37.75</v>
      </c>
      <c r="E23" s="26">
        <v>36.15</v>
      </c>
      <c r="F23" s="26">
        <v>35.4375</v>
      </c>
      <c r="G23" s="26">
        <v>34.1</v>
      </c>
      <c r="H23" s="26">
        <v>34.625</v>
      </c>
      <c r="I23" s="26">
        <v>34.5625</v>
      </c>
      <c r="J23" s="26">
        <v>35.25</v>
      </c>
      <c r="K23" s="26">
        <v>35</v>
      </c>
      <c r="L23" s="26">
        <v>36.3125</v>
      </c>
      <c r="M23" s="26">
        <v>36.15</v>
      </c>
      <c r="N23" s="26">
        <v>38.0625</v>
      </c>
    </row>
    <row r="24" spans="1:14">
      <c r="A24" s="14" t="s">
        <v>171</v>
      </c>
      <c r="B24" s="14" t="s">
        <v>58</v>
      </c>
      <c r="C24" s="26">
        <v>39</v>
      </c>
      <c r="D24" s="26">
        <v>37.25</v>
      </c>
      <c r="E24" s="26">
        <v>35.299999999999997</v>
      </c>
      <c r="F24" s="26">
        <v>33.5</v>
      </c>
      <c r="G24" s="26">
        <v>33</v>
      </c>
      <c r="H24" s="26">
        <v>32</v>
      </c>
      <c r="I24" s="26">
        <v>32</v>
      </c>
      <c r="J24" s="26">
        <v>33.200000000000003</v>
      </c>
      <c r="K24" s="26">
        <v>34.5</v>
      </c>
      <c r="L24" s="26">
        <v>34</v>
      </c>
      <c r="M24" s="26">
        <v>35.6</v>
      </c>
      <c r="N24" s="26">
        <v>44.5</v>
      </c>
    </row>
    <row r="25" spans="1:14">
      <c r="A25" s="14" t="s">
        <v>59</v>
      </c>
      <c r="B25" s="14" t="s">
        <v>58</v>
      </c>
      <c r="C25" s="26">
        <v>26.21</v>
      </c>
      <c r="D25" s="26">
        <v>25.65</v>
      </c>
      <c r="E25" s="26">
        <v>26.72</v>
      </c>
      <c r="F25" s="26">
        <v>27.94</v>
      </c>
      <c r="G25" s="26">
        <v>27.76</v>
      </c>
      <c r="H25" s="26">
        <v>27.38</v>
      </c>
      <c r="I25" s="26">
        <v>26.75</v>
      </c>
      <c r="J25" s="26">
        <v>27.31</v>
      </c>
      <c r="K25" s="26">
        <v>27.48</v>
      </c>
      <c r="L25" s="14">
        <v>28.3</v>
      </c>
      <c r="M25" s="14">
        <v>30.36</v>
      </c>
      <c r="N25" s="14">
        <v>31.25</v>
      </c>
    </row>
    <row r="26" spans="1:14">
      <c r="A26" s="14" t="s">
        <v>172</v>
      </c>
      <c r="B26" s="14" t="s">
        <v>58</v>
      </c>
      <c r="C26" s="26">
        <v>25.47</v>
      </c>
      <c r="D26" s="26">
        <v>25.09</v>
      </c>
      <c r="E26" s="26">
        <v>24.76</v>
      </c>
      <c r="F26" s="26">
        <v>25.06</v>
      </c>
      <c r="G26" s="26">
        <v>24.94</v>
      </c>
      <c r="H26" s="26">
        <v>24.96</v>
      </c>
      <c r="I26" s="26">
        <v>25.22</v>
      </c>
      <c r="J26" s="26">
        <v>24.64</v>
      </c>
      <c r="K26" s="26">
        <v>24.56</v>
      </c>
      <c r="L26" s="26">
        <v>23.99</v>
      </c>
      <c r="M26" s="26">
        <v>23.55</v>
      </c>
      <c r="N26" s="26">
        <v>23.76</v>
      </c>
    </row>
    <row r="27" spans="1:14">
      <c r="A27" s="14" t="s">
        <v>60</v>
      </c>
      <c r="B27" s="14" t="s">
        <v>58</v>
      </c>
      <c r="C27" s="26">
        <v>33.9375</v>
      </c>
      <c r="D27" s="26">
        <v>36.44</v>
      </c>
      <c r="E27" s="26">
        <v>35.700000000000003</v>
      </c>
      <c r="F27" s="26">
        <v>37.125</v>
      </c>
      <c r="G27" s="26">
        <v>35.65</v>
      </c>
      <c r="H27" s="26">
        <v>36.6875</v>
      </c>
      <c r="I27" s="26">
        <v>37.5</v>
      </c>
      <c r="J27" s="26">
        <v>36.450000000000003</v>
      </c>
      <c r="K27" s="26">
        <v>38.07</v>
      </c>
      <c r="L27" s="26">
        <v>37.9375</v>
      </c>
      <c r="M27" s="26">
        <v>38.4</v>
      </c>
      <c r="N27" s="26">
        <v>40.25</v>
      </c>
    </row>
    <row r="28" spans="1:14">
      <c r="A28" s="14" t="s">
        <v>61</v>
      </c>
      <c r="B28" s="14" t="s">
        <v>58</v>
      </c>
      <c r="C28" s="38" t="s">
        <v>22</v>
      </c>
      <c r="D28" s="38" t="s">
        <v>22</v>
      </c>
      <c r="E28" s="38" t="s">
        <v>22</v>
      </c>
      <c r="F28" s="26">
        <v>28.25</v>
      </c>
      <c r="G28" s="38" t="s">
        <v>22</v>
      </c>
      <c r="H28" s="38" t="s">
        <v>22</v>
      </c>
      <c r="I28" s="38" t="s">
        <v>22</v>
      </c>
      <c r="J28" s="38" t="s">
        <v>22</v>
      </c>
      <c r="K28" s="38" t="s">
        <v>22</v>
      </c>
      <c r="L28" s="38" t="s">
        <v>22</v>
      </c>
      <c r="M28" s="38" t="s">
        <v>22</v>
      </c>
      <c r="N28" s="38" t="s">
        <v>22</v>
      </c>
    </row>
    <row r="29" spans="1:14">
      <c r="A29" s="14" t="s">
        <v>173</v>
      </c>
      <c r="B29" s="14" t="s">
        <v>58</v>
      </c>
      <c r="C29" s="26">
        <v>28.9375</v>
      </c>
      <c r="D29" s="26">
        <v>30</v>
      </c>
      <c r="E29" s="26">
        <v>28.4</v>
      </c>
      <c r="F29" s="26">
        <v>28.625</v>
      </c>
      <c r="G29" s="26">
        <v>28</v>
      </c>
      <c r="H29" s="26">
        <v>27.75</v>
      </c>
      <c r="I29" s="26">
        <v>27.1875</v>
      </c>
      <c r="J29" s="26">
        <v>28.9</v>
      </c>
      <c r="K29" s="26">
        <v>28.625</v>
      </c>
      <c r="L29" s="26">
        <v>28.9375</v>
      </c>
      <c r="M29" s="26">
        <v>32.950000000000003</v>
      </c>
      <c r="N29" s="26">
        <v>37.25</v>
      </c>
    </row>
    <row r="30" spans="1:14">
      <c r="A30" s="14" t="s">
        <v>174</v>
      </c>
      <c r="B30" s="14" t="s">
        <v>58</v>
      </c>
      <c r="C30" s="26">
        <v>57.625</v>
      </c>
      <c r="D30" s="26">
        <v>59.0625</v>
      </c>
      <c r="E30" s="26">
        <v>57.1</v>
      </c>
      <c r="F30" s="26">
        <v>58</v>
      </c>
      <c r="G30" s="26">
        <v>57.1</v>
      </c>
      <c r="H30" s="26">
        <v>57</v>
      </c>
      <c r="I30" s="26">
        <v>56.5</v>
      </c>
      <c r="J30" s="26">
        <v>58.1</v>
      </c>
      <c r="K30" s="26">
        <v>58.5</v>
      </c>
      <c r="L30" s="26">
        <v>58.5</v>
      </c>
      <c r="M30" s="26">
        <v>61.4</v>
      </c>
      <c r="N30" s="26">
        <v>66</v>
      </c>
    </row>
    <row r="31" spans="1:14">
      <c r="A31" s="14" t="s">
        <v>175</v>
      </c>
      <c r="B31" s="14" t="s">
        <v>58</v>
      </c>
      <c r="C31" s="26">
        <v>61.875</v>
      </c>
      <c r="D31" s="26">
        <v>61.125</v>
      </c>
      <c r="E31" s="26">
        <v>61</v>
      </c>
      <c r="F31" s="26">
        <v>65.25</v>
      </c>
      <c r="G31" s="26">
        <v>66</v>
      </c>
      <c r="H31" s="26">
        <v>66</v>
      </c>
      <c r="I31" s="26">
        <v>66.125</v>
      </c>
      <c r="J31" s="26">
        <v>66</v>
      </c>
      <c r="K31" s="26">
        <v>67</v>
      </c>
      <c r="L31" s="26">
        <v>61.5</v>
      </c>
      <c r="M31" s="26">
        <v>63.1</v>
      </c>
      <c r="N31" s="26">
        <v>60.125</v>
      </c>
    </row>
    <row r="32" spans="1:14">
      <c r="A32" s="14" t="s">
        <v>176</v>
      </c>
      <c r="B32" s="14" t="s">
        <v>58</v>
      </c>
      <c r="C32" s="14">
        <v>28.44</v>
      </c>
      <c r="D32" s="14">
        <v>29.58</v>
      </c>
      <c r="E32" s="14">
        <v>28.62</v>
      </c>
      <c r="F32" s="14">
        <v>27.86</v>
      </c>
      <c r="G32" s="14">
        <v>26.93</v>
      </c>
      <c r="H32" s="14">
        <v>28.24</v>
      </c>
      <c r="I32" s="14">
        <v>27.68</v>
      </c>
      <c r="J32" s="14">
        <v>28.41</v>
      </c>
      <c r="K32" s="14">
        <v>28.81</v>
      </c>
      <c r="L32" s="14">
        <v>30.14</v>
      </c>
      <c r="M32" s="14">
        <v>30.62</v>
      </c>
      <c r="N32" s="14">
        <v>32.270000000000003</v>
      </c>
    </row>
    <row r="33" spans="1:15">
      <c r="A33" s="14" t="s">
        <v>62</v>
      </c>
      <c r="B33" s="14" t="s">
        <v>58</v>
      </c>
      <c r="C33" s="26">
        <v>53.5</v>
      </c>
      <c r="D33" s="26">
        <v>53</v>
      </c>
      <c r="E33" s="26">
        <v>53.2</v>
      </c>
      <c r="F33" s="26">
        <v>54</v>
      </c>
      <c r="G33" s="26">
        <v>53.4</v>
      </c>
      <c r="H33" s="26">
        <v>51</v>
      </c>
      <c r="I33" s="26">
        <v>52.5</v>
      </c>
      <c r="J33" s="26">
        <v>53.4</v>
      </c>
      <c r="K33" s="26">
        <v>55</v>
      </c>
      <c r="L33" s="26">
        <v>56</v>
      </c>
      <c r="M33" s="26">
        <v>56</v>
      </c>
      <c r="N33" s="26">
        <v>76</v>
      </c>
    </row>
    <row r="34" spans="1:15">
      <c r="A34" s="14" t="s">
        <v>63</v>
      </c>
      <c r="B34" s="14" t="s">
        <v>58</v>
      </c>
      <c r="C34" s="26">
        <v>33.130000000000003</v>
      </c>
      <c r="D34" s="26">
        <v>33</v>
      </c>
      <c r="E34" s="26">
        <v>32.15</v>
      </c>
      <c r="F34" s="26">
        <v>31.86</v>
      </c>
      <c r="G34" s="26">
        <v>33.700000000000003</v>
      </c>
      <c r="H34" s="38" t="s">
        <v>22</v>
      </c>
      <c r="I34" s="26">
        <v>35</v>
      </c>
      <c r="J34" s="38" t="s">
        <v>22</v>
      </c>
      <c r="K34" s="26">
        <v>34</v>
      </c>
      <c r="L34" s="38" t="s">
        <v>22</v>
      </c>
      <c r="M34" s="26">
        <v>35</v>
      </c>
      <c r="N34" s="38" t="s">
        <v>22</v>
      </c>
      <c r="O34" s="35"/>
    </row>
    <row r="35" spans="1:15">
      <c r="A35" s="16" t="s">
        <v>64</v>
      </c>
      <c r="B35" s="14" t="s">
        <v>58</v>
      </c>
      <c r="C35" s="26">
        <v>19.88</v>
      </c>
      <c r="D35" s="26">
        <v>20.38</v>
      </c>
      <c r="E35" s="26">
        <v>19.63</v>
      </c>
      <c r="F35" s="26">
        <v>19.88</v>
      </c>
      <c r="G35" s="26">
        <v>21.41</v>
      </c>
      <c r="H35" s="26">
        <v>23.13</v>
      </c>
      <c r="I35" s="26">
        <v>24.78</v>
      </c>
      <c r="J35" s="26">
        <v>25.72</v>
      </c>
      <c r="K35" s="26">
        <v>22.97</v>
      </c>
      <c r="L35" s="26">
        <v>21.63</v>
      </c>
      <c r="M35" s="26">
        <v>20.75</v>
      </c>
      <c r="N35" s="26">
        <v>21.69</v>
      </c>
    </row>
    <row r="36" spans="1:15">
      <c r="A36" s="16" t="s">
        <v>17</v>
      </c>
      <c r="B36" s="16" t="s">
        <v>65</v>
      </c>
      <c r="C36" s="26">
        <v>2.88</v>
      </c>
      <c r="D36" s="26">
        <v>3</v>
      </c>
      <c r="E36" s="26">
        <v>2.8720000000000003</v>
      </c>
      <c r="F36" s="26">
        <v>2.7699999999999996</v>
      </c>
      <c r="G36" s="26">
        <v>2.798</v>
      </c>
      <c r="H36" s="26">
        <v>2.7174999999999998</v>
      </c>
      <c r="I36" s="26">
        <v>2.8075000000000001</v>
      </c>
      <c r="J36" s="26">
        <v>2.79</v>
      </c>
      <c r="K36" s="26">
        <v>2.7250000000000001</v>
      </c>
      <c r="L36" s="26">
        <v>2.7024999999999997</v>
      </c>
      <c r="M36" s="26">
        <v>2.742</v>
      </c>
      <c r="N36" s="26">
        <v>3.0150000000000001</v>
      </c>
    </row>
    <row r="37" spans="1:15">
      <c r="A37" s="66" t="s">
        <v>18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5">
      <c r="A38" s="14" t="s">
        <v>177</v>
      </c>
      <c r="B38" s="14" t="s">
        <v>40</v>
      </c>
      <c r="C38" s="38" t="s">
        <v>22</v>
      </c>
      <c r="D38" s="38" t="s">
        <v>22</v>
      </c>
      <c r="E38" s="38" t="s">
        <v>22</v>
      </c>
      <c r="F38" s="38" t="s">
        <v>22</v>
      </c>
      <c r="G38" s="14">
        <v>259.55</v>
      </c>
      <c r="H38" s="14">
        <v>278.76</v>
      </c>
      <c r="I38" s="14">
        <v>265.45</v>
      </c>
      <c r="J38" s="27" t="s">
        <v>41</v>
      </c>
      <c r="K38" s="14">
        <v>253.03</v>
      </c>
      <c r="L38" s="14">
        <v>267.89999999999998</v>
      </c>
      <c r="M38" s="38" t="s">
        <v>22</v>
      </c>
      <c r="N38" s="38" t="s">
        <v>22</v>
      </c>
    </row>
    <row r="39" spans="1:15">
      <c r="A39" s="14" t="s">
        <v>178</v>
      </c>
      <c r="B39" s="14" t="s">
        <v>58</v>
      </c>
      <c r="C39" s="26">
        <v>247.5</v>
      </c>
      <c r="D39" s="26">
        <v>235</v>
      </c>
      <c r="E39" s="26">
        <v>226.25</v>
      </c>
      <c r="F39" s="26">
        <v>216.5</v>
      </c>
      <c r="G39" s="26">
        <v>215</v>
      </c>
      <c r="H39" s="26">
        <v>215.63</v>
      </c>
      <c r="I39" s="26">
        <v>218</v>
      </c>
      <c r="J39" s="26">
        <v>221.25</v>
      </c>
      <c r="K39" s="26">
        <v>215.83</v>
      </c>
      <c r="L39" s="26">
        <v>213.13</v>
      </c>
      <c r="M39" s="26">
        <v>233.75</v>
      </c>
      <c r="N39" s="26">
        <v>250.83</v>
      </c>
    </row>
    <row r="40" spans="1:15">
      <c r="A40" s="14" t="s">
        <v>179</v>
      </c>
      <c r="B40" s="14" t="s">
        <v>58</v>
      </c>
      <c r="C40" s="26">
        <v>219</v>
      </c>
      <c r="D40" s="26">
        <v>225</v>
      </c>
      <c r="E40" s="26">
        <v>235.63</v>
      </c>
      <c r="F40" s="26">
        <v>241.5</v>
      </c>
      <c r="G40" s="26">
        <v>233.75</v>
      </c>
      <c r="H40" s="26">
        <v>228.88</v>
      </c>
      <c r="I40" s="26">
        <v>232.5</v>
      </c>
      <c r="J40" s="26">
        <v>235</v>
      </c>
      <c r="K40" s="26">
        <v>226.25</v>
      </c>
      <c r="L40" s="26">
        <v>226.5</v>
      </c>
      <c r="M40" s="26">
        <v>226.88</v>
      </c>
      <c r="N40" s="26">
        <v>231.67</v>
      </c>
    </row>
    <row r="41" spans="1:15">
      <c r="A41" s="14" t="s">
        <v>66</v>
      </c>
      <c r="B41" s="14" t="s">
        <v>58</v>
      </c>
      <c r="C41" s="14">
        <v>314.92</v>
      </c>
      <c r="D41" s="14">
        <v>306.83</v>
      </c>
      <c r="E41" s="14">
        <v>306.38</v>
      </c>
      <c r="F41" s="14">
        <v>304.26</v>
      </c>
      <c r="G41" s="14">
        <v>297.52</v>
      </c>
      <c r="H41" s="14">
        <v>324.75</v>
      </c>
      <c r="I41" s="14">
        <v>310.77</v>
      </c>
      <c r="J41" s="14">
        <v>296.92</v>
      </c>
      <c r="K41" s="14">
        <v>295.57</v>
      </c>
      <c r="L41" s="14">
        <v>309.48</v>
      </c>
      <c r="M41" s="14">
        <v>303.13</v>
      </c>
      <c r="N41" s="14">
        <v>299.58999999999997</v>
      </c>
    </row>
    <row r="42" spans="1:15">
      <c r="A42" s="14" t="s">
        <v>180</v>
      </c>
      <c r="B42" s="14" t="s">
        <v>58</v>
      </c>
      <c r="C42" s="26">
        <v>190.5</v>
      </c>
      <c r="D42" s="26">
        <v>187.5</v>
      </c>
      <c r="E42" s="26">
        <v>189.38</v>
      </c>
      <c r="F42" s="26">
        <v>166.5</v>
      </c>
      <c r="G42" s="26">
        <v>141.25</v>
      </c>
      <c r="H42" s="26">
        <v>143.13</v>
      </c>
      <c r="I42" s="26">
        <v>142</v>
      </c>
      <c r="J42" s="26">
        <v>144.38</v>
      </c>
      <c r="K42" s="26">
        <v>142.5</v>
      </c>
      <c r="L42" s="26">
        <v>169</v>
      </c>
      <c r="M42" s="26">
        <v>166.88</v>
      </c>
      <c r="N42" s="26">
        <v>180</v>
      </c>
    </row>
    <row r="43" spans="1:15">
      <c r="A43" s="66" t="s">
        <v>19</v>
      </c>
      <c r="B43" s="14" t="s">
        <v>20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5">
      <c r="A44" s="66" t="s">
        <v>67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5">
      <c r="A45" s="14" t="s">
        <v>68</v>
      </c>
      <c r="B45" s="14" t="s">
        <v>58</v>
      </c>
      <c r="C45" s="38" t="s">
        <v>22</v>
      </c>
      <c r="D45" s="38" t="s">
        <v>22</v>
      </c>
      <c r="E45" s="38" t="s">
        <v>22</v>
      </c>
      <c r="F45" s="38" t="s">
        <v>22</v>
      </c>
      <c r="G45" s="38" t="s">
        <v>22</v>
      </c>
      <c r="H45" s="38" t="s">
        <v>22</v>
      </c>
      <c r="I45" s="38" t="s">
        <v>22</v>
      </c>
      <c r="J45" s="38" t="s">
        <v>22</v>
      </c>
      <c r="K45" s="38" t="s">
        <v>22</v>
      </c>
      <c r="L45" s="38" t="s">
        <v>22</v>
      </c>
      <c r="M45" s="38" t="s">
        <v>22</v>
      </c>
      <c r="N45" s="38" t="s">
        <v>22</v>
      </c>
    </row>
    <row r="46" spans="1:15">
      <c r="A46" s="66" t="s">
        <v>69</v>
      </c>
      <c r="B46" s="1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5">
      <c r="A47" s="14" t="s">
        <v>70</v>
      </c>
      <c r="B47" s="14" t="s">
        <v>58</v>
      </c>
      <c r="C47" s="28">
        <v>317.5</v>
      </c>
      <c r="D47" s="28">
        <v>317.2</v>
      </c>
      <c r="E47" s="28">
        <v>320.60000000000002</v>
      </c>
      <c r="F47" s="28">
        <v>320.8</v>
      </c>
      <c r="G47" s="28">
        <v>321</v>
      </c>
      <c r="H47" s="28">
        <v>320.7</v>
      </c>
      <c r="I47" s="28">
        <v>320.39999999999998</v>
      </c>
      <c r="J47" s="28">
        <v>320.3</v>
      </c>
      <c r="K47" s="28">
        <v>320.10000000000002</v>
      </c>
      <c r="L47" s="28">
        <v>321.39999999999998</v>
      </c>
      <c r="M47" s="28">
        <v>321.39999999999998</v>
      </c>
      <c r="N47" s="28">
        <v>321.2</v>
      </c>
      <c r="O47" s="36"/>
    </row>
    <row r="48" spans="1:15">
      <c r="A48" s="14" t="s">
        <v>71</v>
      </c>
      <c r="B48" s="14" t="s">
        <v>58</v>
      </c>
      <c r="C48" s="28">
        <v>245.9</v>
      </c>
      <c r="D48" s="28">
        <v>240.9</v>
      </c>
      <c r="E48" s="28">
        <v>241.2</v>
      </c>
      <c r="F48" s="28">
        <v>239.4</v>
      </c>
      <c r="G48" s="28">
        <v>237.5</v>
      </c>
      <c r="H48" s="28">
        <v>237.1</v>
      </c>
      <c r="I48" s="28">
        <v>239.4</v>
      </c>
      <c r="J48" s="28">
        <v>237.7</v>
      </c>
      <c r="K48" s="28">
        <v>236</v>
      </c>
      <c r="L48" s="28">
        <v>234.9</v>
      </c>
      <c r="M48" s="28">
        <v>238.2</v>
      </c>
      <c r="N48" s="28">
        <v>238.5</v>
      </c>
      <c r="O48" s="36"/>
    </row>
    <row r="49" spans="1:14" s="14" customFormat="1">
      <c r="A49" s="14" t="s">
        <v>72</v>
      </c>
      <c r="B49" s="14" t="s">
        <v>58</v>
      </c>
      <c r="C49" s="28">
        <v>190.3</v>
      </c>
      <c r="D49" s="28">
        <v>193.7</v>
      </c>
      <c r="E49" s="28">
        <v>193</v>
      </c>
      <c r="F49" s="28">
        <v>192.6</v>
      </c>
      <c r="G49" s="28">
        <v>190.2</v>
      </c>
      <c r="H49" s="28">
        <v>192.5</v>
      </c>
      <c r="I49" s="28">
        <v>194.3</v>
      </c>
      <c r="J49" s="28">
        <v>193.8</v>
      </c>
      <c r="K49" s="28">
        <v>193.2</v>
      </c>
      <c r="L49" s="28">
        <v>193.3</v>
      </c>
      <c r="M49" s="28">
        <v>196.2</v>
      </c>
      <c r="N49" s="28">
        <v>197.5</v>
      </c>
    </row>
    <row r="50" spans="1:14">
      <c r="A50" s="13" t="s">
        <v>73</v>
      </c>
      <c r="B50" s="13" t="s">
        <v>21</v>
      </c>
      <c r="C50" s="29">
        <v>143</v>
      </c>
      <c r="D50" s="29">
        <v>144.5</v>
      </c>
      <c r="E50" s="29">
        <v>135.80000000000001</v>
      </c>
      <c r="F50" s="29">
        <v>136.19999999999999</v>
      </c>
      <c r="G50" s="29">
        <v>135.4</v>
      </c>
      <c r="H50" s="29">
        <v>134.4</v>
      </c>
      <c r="I50" s="29">
        <v>135.5</v>
      </c>
      <c r="J50" s="29">
        <v>137</v>
      </c>
      <c r="K50" s="29">
        <v>135</v>
      </c>
      <c r="L50" s="29">
        <v>134.69999999999999</v>
      </c>
      <c r="M50" s="29">
        <v>135.80000000000001</v>
      </c>
      <c r="N50" s="29">
        <v>136.9</v>
      </c>
    </row>
    <row r="51" spans="1:14">
      <c r="A51" s="16" t="s">
        <v>181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10.199999999999999" customHeight="1">
      <c r="A52" s="16" t="s">
        <v>74</v>
      </c>
      <c r="B52" s="14"/>
      <c r="C52" s="14"/>
      <c r="D52" s="14"/>
      <c r="E52" s="14"/>
      <c r="F52" s="14"/>
      <c r="G52" s="14"/>
      <c r="H52" s="14"/>
      <c r="I52" s="14"/>
      <c r="J52" s="14"/>
      <c r="L52" s="14"/>
      <c r="M52" s="15"/>
      <c r="N52" s="15"/>
    </row>
    <row r="53" spans="1:14">
      <c r="A53" s="16" t="s">
        <v>182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14"/>
    </row>
    <row r="54" spans="1:14">
      <c r="N54" s="18" t="s">
        <v>6</v>
      </c>
    </row>
  </sheetData>
  <pageMargins left="0.7" right="0.7" top="0.75" bottom="0.75" header="0.3" footer="0.3"/>
  <pageSetup scale="84" firstPageNumber="40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25C0-4C3A-4B62-8FD2-096A7A89CED9}">
  <sheetPr>
    <pageSetUpPr fitToPage="1"/>
  </sheetPr>
  <dimension ref="A1:AL54"/>
  <sheetViews>
    <sheetView zoomScaleNormal="100" zoomScaleSheetLayoutView="100" workbookViewId="0">
      <pane xSplit="2" ySplit="3" topLeftCell="C20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ColWidth="7.21875" defaultRowHeight="10.199999999999999"/>
  <cols>
    <col min="1" max="1" width="40.88671875" style="30" customWidth="1"/>
    <col min="2" max="2" width="15.109375" style="30" bestFit="1" customWidth="1"/>
    <col min="3" max="14" width="7.5546875" style="30" customWidth="1"/>
    <col min="15" max="16384" width="7.21875" style="30"/>
  </cols>
  <sheetData>
    <row r="1" spans="1:14">
      <c r="A1" s="13" t="s">
        <v>210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>
      <c r="A2" s="14"/>
      <c r="B2" s="14"/>
      <c r="C2" s="24"/>
      <c r="D2" s="24"/>
      <c r="E2" s="24"/>
      <c r="F2" s="24"/>
      <c r="G2" s="24"/>
      <c r="H2" s="65">
        <v>2020</v>
      </c>
      <c r="I2" s="24"/>
      <c r="J2" s="24"/>
      <c r="K2" s="24"/>
      <c r="L2" s="24"/>
      <c r="M2" s="24"/>
      <c r="N2" s="22"/>
    </row>
    <row r="3" spans="1:14">
      <c r="A3" s="13" t="s">
        <v>37</v>
      </c>
      <c r="B3" s="25" t="s">
        <v>11</v>
      </c>
      <c r="C3" s="19" t="s">
        <v>195</v>
      </c>
      <c r="D3" s="19" t="s">
        <v>196</v>
      </c>
      <c r="E3" s="19" t="s">
        <v>197</v>
      </c>
      <c r="F3" s="19" t="s">
        <v>198</v>
      </c>
      <c r="G3" s="19" t="s">
        <v>12</v>
      </c>
      <c r="H3" s="19" t="s">
        <v>13</v>
      </c>
      <c r="I3" s="19" t="s">
        <v>14</v>
      </c>
      <c r="J3" s="19" t="s">
        <v>199</v>
      </c>
      <c r="K3" s="19" t="s">
        <v>200</v>
      </c>
      <c r="L3" s="19" t="s">
        <v>201</v>
      </c>
      <c r="M3" s="19" t="s">
        <v>202</v>
      </c>
      <c r="N3" s="19" t="s">
        <v>203</v>
      </c>
    </row>
    <row r="4" spans="1:14">
      <c r="A4" s="66" t="s">
        <v>15</v>
      </c>
      <c r="B4" s="14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>
      <c r="A5" s="66" t="s">
        <v>38</v>
      </c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>
      <c r="A6" s="14" t="s">
        <v>2</v>
      </c>
      <c r="B6" s="14" t="s">
        <v>39</v>
      </c>
      <c r="C6" s="37">
        <v>16</v>
      </c>
      <c r="D6" s="37">
        <v>16.2</v>
      </c>
      <c r="E6" s="37">
        <v>15.8</v>
      </c>
      <c r="F6" s="37">
        <v>15.8</v>
      </c>
      <c r="G6" s="37">
        <v>15.2</v>
      </c>
      <c r="H6" s="37">
        <v>14.9</v>
      </c>
      <c r="I6" s="37">
        <v>14.8</v>
      </c>
      <c r="J6" s="37">
        <v>14.5</v>
      </c>
      <c r="K6" s="37">
        <v>14.2</v>
      </c>
      <c r="L6" s="37">
        <v>14.2</v>
      </c>
      <c r="M6" s="37">
        <v>14.4</v>
      </c>
      <c r="N6" s="37">
        <v>14.4</v>
      </c>
    </row>
    <row r="7" spans="1:14">
      <c r="A7" s="14" t="s">
        <v>1</v>
      </c>
      <c r="B7" s="14" t="s">
        <v>40</v>
      </c>
      <c r="C7" s="37">
        <v>183</v>
      </c>
      <c r="D7" s="37">
        <v>210</v>
      </c>
      <c r="E7" s="38" t="s">
        <v>22</v>
      </c>
      <c r="F7" s="38" t="s">
        <v>22</v>
      </c>
      <c r="G7" s="38" t="s">
        <v>22</v>
      </c>
      <c r="H7" s="38" t="s">
        <v>22</v>
      </c>
      <c r="I7" s="38" t="s">
        <v>22</v>
      </c>
      <c r="J7" s="37">
        <v>155</v>
      </c>
      <c r="K7" s="37">
        <v>160</v>
      </c>
      <c r="L7" s="37">
        <v>189</v>
      </c>
      <c r="M7" s="37">
        <v>199</v>
      </c>
      <c r="N7" s="37">
        <v>195</v>
      </c>
    </row>
    <row r="8" spans="1:14">
      <c r="A8" s="14" t="s">
        <v>42</v>
      </c>
      <c r="B8" s="14" t="s">
        <v>43</v>
      </c>
      <c r="C8" s="37">
        <v>8.99</v>
      </c>
      <c r="D8" s="37">
        <v>10.4</v>
      </c>
      <c r="E8" s="37">
        <v>10.7</v>
      </c>
      <c r="F8" s="37">
        <v>9.15</v>
      </c>
      <c r="G8" s="37">
        <v>9.57</v>
      </c>
      <c r="H8" s="37">
        <v>10.1</v>
      </c>
      <c r="I8" s="37">
        <v>9.64</v>
      </c>
      <c r="J8" s="37">
        <v>8.56</v>
      </c>
      <c r="K8" s="37">
        <v>9.64</v>
      </c>
      <c r="L8" s="37">
        <v>9.76</v>
      </c>
      <c r="M8" s="37">
        <v>10.7</v>
      </c>
      <c r="N8" s="37">
        <v>10.9</v>
      </c>
    </row>
    <row r="9" spans="1:14">
      <c r="A9" s="14" t="s">
        <v>44</v>
      </c>
      <c r="B9" s="14" t="s">
        <v>10</v>
      </c>
      <c r="C9" s="37">
        <v>20.9</v>
      </c>
      <c r="D9" s="37">
        <v>20.5</v>
      </c>
      <c r="E9" s="37">
        <v>20.6</v>
      </c>
      <c r="F9" s="37">
        <v>20.6</v>
      </c>
      <c r="G9" s="37">
        <v>21.11</v>
      </c>
      <c r="H9" s="37">
        <v>20.7</v>
      </c>
      <c r="I9" s="37">
        <v>20.7</v>
      </c>
      <c r="J9" s="37">
        <v>20.6</v>
      </c>
      <c r="K9" s="37">
        <v>20.5</v>
      </c>
      <c r="L9" s="37">
        <v>20.9</v>
      </c>
      <c r="M9" s="37">
        <v>21.2</v>
      </c>
      <c r="N9" s="37">
        <v>20.399999999999999</v>
      </c>
    </row>
    <row r="10" spans="1:14">
      <c r="A10" s="14" t="s">
        <v>45</v>
      </c>
      <c r="B10" s="14" t="s">
        <v>43</v>
      </c>
      <c r="C10" s="37">
        <v>8.84</v>
      </c>
      <c r="D10" s="37">
        <v>8.59</v>
      </c>
      <c r="E10" s="37">
        <v>8.4600000000000009</v>
      </c>
      <c r="F10" s="37">
        <v>8.35</v>
      </c>
      <c r="G10" s="37">
        <v>8.2799999999999994</v>
      </c>
      <c r="H10" s="37">
        <v>8.34</v>
      </c>
      <c r="I10" s="37">
        <v>8.51</v>
      </c>
      <c r="J10" s="37">
        <v>8.66</v>
      </c>
      <c r="K10" s="37">
        <v>9.24</v>
      </c>
      <c r="L10" s="37">
        <v>9.6300000000000008</v>
      </c>
      <c r="M10" s="37">
        <v>10.3</v>
      </c>
      <c r="N10" s="37">
        <v>10.5</v>
      </c>
    </row>
    <row r="11" spans="1:14">
      <c r="A11" s="14" t="s">
        <v>46</v>
      </c>
      <c r="B11" s="14" t="s">
        <v>39</v>
      </c>
      <c r="C11" s="37">
        <v>19.3</v>
      </c>
      <c r="D11" s="37">
        <v>20.2</v>
      </c>
      <c r="E11" s="37">
        <v>20.6</v>
      </c>
      <c r="F11" s="37">
        <v>20.2</v>
      </c>
      <c r="G11" s="37">
        <v>20.399999999999999</v>
      </c>
      <c r="H11" s="37">
        <v>21.7</v>
      </c>
      <c r="I11" s="37">
        <v>23.7</v>
      </c>
      <c r="J11" s="37">
        <v>25.9</v>
      </c>
      <c r="K11" s="37">
        <v>23.7</v>
      </c>
      <c r="L11" s="37">
        <v>19.100000000000001</v>
      </c>
      <c r="M11" s="37">
        <v>18.899999999999999</v>
      </c>
      <c r="N11" s="37">
        <v>19.2</v>
      </c>
    </row>
    <row r="12" spans="1:14">
      <c r="A12" s="14" t="s">
        <v>47</v>
      </c>
      <c r="B12" s="14" t="s">
        <v>39</v>
      </c>
      <c r="C12" s="39">
        <v>290.79000000000002</v>
      </c>
      <c r="D12" s="39">
        <v>189.95</v>
      </c>
      <c r="E12" s="39">
        <v>131.56</v>
      </c>
      <c r="F12" s="39">
        <v>114.05</v>
      </c>
      <c r="G12" s="39">
        <v>49.14</v>
      </c>
      <c r="H12" s="39">
        <v>61.96</v>
      </c>
      <c r="I12" s="39">
        <v>58.74</v>
      </c>
      <c r="J12" s="39">
        <v>57.59</v>
      </c>
      <c r="K12" s="39">
        <v>102.96</v>
      </c>
      <c r="L12" s="39">
        <v>372.31</v>
      </c>
      <c r="M12" s="39">
        <v>493.89</v>
      </c>
      <c r="N12" s="39">
        <v>344.81</v>
      </c>
    </row>
    <row r="13" spans="1:14">
      <c r="A13" s="14" t="s">
        <v>48</v>
      </c>
      <c r="B13" s="14" t="s">
        <v>39</v>
      </c>
      <c r="C13" s="38">
        <v>20.22</v>
      </c>
      <c r="D13" s="37">
        <v>38.909999999999997</v>
      </c>
      <c r="E13" s="37">
        <v>17.100000000000001</v>
      </c>
      <c r="F13" s="17">
        <v>20.92</v>
      </c>
      <c r="G13" s="37">
        <v>13.46</v>
      </c>
      <c r="H13" s="17">
        <v>6.5</v>
      </c>
      <c r="I13" s="17">
        <v>17.55</v>
      </c>
      <c r="J13" s="38">
        <v>5.01</v>
      </c>
      <c r="K13" s="39">
        <v>3.51</v>
      </c>
      <c r="L13" s="39">
        <v>18.98</v>
      </c>
      <c r="M13" s="39">
        <v>43.24</v>
      </c>
      <c r="N13" s="39">
        <v>29.78</v>
      </c>
    </row>
    <row r="14" spans="1:14">
      <c r="A14" s="66" t="s">
        <v>49</v>
      </c>
      <c r="B14" s="1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14" t="s">
        <v>50</v>
      </c>
      <c r="B15" s="14" t="s">
        <v>39</v>
      </c>
      <c r="C15" s="39">
        <v>15.57</v>
      </c>
      <c r="D15" s="37">
        <v>14.66</v>
      </c>
      <c r="E15" s="37">
        <v>14.18</v>
      </c>
      <c r="F15" s="37">
        <v>14.32</v>
      </c>
      <c r="G15" s="37">
        <v>14.72</v>
      </c>
      <c r="H15" s="37">
        <v>15.04</v>
      </c>
      <c r="I15" s="17">
        <v>15.22</v>
      </c>
      <c r="J15" s="37">
        <v>15.23</v>
      </c>
      <c r="K15" s="37">
        <v>16.170000000000002</v>
      </c>
      <c r="L15" s="37">
        <v>17.5</v>
      </c>
      <c r="M15" s="37">
        <v>18.690000000000001</v>
      </c>
      <c r="N15" s="37">
        <v>19.75</v>
      </c>
    </row>
    <row r="16" spans="1:14">
      <c r="A16" s="14" t="s">
        <v>51</v>
      </c>
      <c r="B16" s="14" t="s">
        <v>40</v>
      </c>
      <c r="C16" s="37">
        <v>210</v>
      </c>
      <c r="D16" s="37">
        <v>215</v>
      </c>
      <c r="E16" s="37">
        <v>215</v>
      </c>
      <c r="F16" s="37">
        <v>215</v>
      </c>
      <c r="G16" s="17">
        <v>197.5</v>
      </c>
      <c r="H16" s="37">
        <v>208.75</v>
      </c>
      <c r="I16" s="37">
        <v>214.75</v>
      </c>
      <c r="J16" s="37">
        <v>208.33</v>
      </c>
      <c r="K16" s="37">
        <v>210</v>
      </c>
      <c r="L16" s="37">
        <v>225</v>
      </c>
      <c r="M16" s="38">
        <v>256.25</v>
      </c>
      <c r="N16" s="37">
        <v>261.67</v>
      </c>
    </row>
    <row r="17" spans="1:14">
      <c r="A17" s="14" t="s">
        <v>52</v>
      </c>
      <c r="B17" s="14" t="s">
        <v>43</v>
      </c>
      <c r="C17" s="37">
        <v>8.9700000000000006</v>
      </c>
      <c r="D17" s="37">
        <v>10.4</v>
      </c>
      <c r="E17" s="37">
        <v>10.7</v>
      </c>
      <c r="F17" s="37">
        <v>9.31</v>
      </c>
      <c r="G17" s="37">
        <v>9.57</v>
      </c>
      <c r="H17" s="37">
        <v>10</v>
      </c>
      <c r="I17" s="37">
        <v>9.64</v>
      </c>
      <c r="J17" s="37">
        <v>8.56</v>
      </c>
      <c r="K17" s="37">
        <v>9.64</v>
      </c>
      <c r="L17" s="37">
        <v>9.76</v>
      </c>
      <c r="M17" s="37">
        <v>10.7</v>
      </c>
      <c r="N17" s="37">
        <v>10.9</v>
      </c>
    </row>
    <row r="18" spans="1:14">
      <c r="A18" s="14" t="s">
        <v>53</v>
      </c>
      <c r="B18" s="14" t="s">
        <v>43</v>
      </c>
      <c r="C18" s="37">
        <v>9.0299999999999994</v>
      </c>
      <c r="D18" s="37">
        <v>8.73</v>
      </c>
      <c r="E18" s="37">
        <v>8.59</v>
      </c>
      <c r="F18" s="17">
        <v>8.35</v>
      </c>
      <c r="G18" s="37">
        <v>8.2899999999999991</v>
      </c>
      <c r="H18" s="37">
        <v>8.5299999999999994</v>
      </c>
      <c r="I18" s="37">
        <v>8.76</v>
      </c>
      <c r="J18" s="37">
        <v>8.8800000000000008</v>
      </c>
      <c r="K18" s="37">
        <v>9.7100000000000009</v>
      </c>
      <c r="L18" s="37">
        <v>10.36</v>
      </c>
      <c r="M18" s="37">
        <v>11.24</v>
      </c>
      <c r="N18" s="37">
        <v>11.95</v>
      </c>
    </row>
    <row r="19" spans="1:14">
      <c r="A19" s="14" t="s">
        <v>54</v>
      </c>
      <c r="B19" s="14" t="s">
        <v>43</v>
      </c>
      <c r="C19" s="37">
        <v>9.74</v>
      </c>
      <c r="D19" s="37">
        <v>9.4</v>
      </c>
      <c r="E19" s="17">
        <v>9.24</v>
      </c>
      <c r="F19" s="37">
        <v>8.98</v>
      </c>
      <c r="G19" s="37">
        <v>8.9600000000000009</v>
      </c>
      <c r="H19" s="37">
        <v>9.26</v>
      </c>
      <c r="I19" s="37">
        <v>9.6</v>
      </c>
      <c r="J19" s="37">
        <v>9.82</v>
      </c>
      <c r="K19" s="37">
        <v>10.68</v>
      </c>
      <c r="L19" s="37">
        <v>11.36</v>
      </c>
      <c r="M19" s="37">
        <v>12.13</v>
      </c>
      <c r="N19" s="37">
        <v>12.76</v>
      </c>
    </row>
    <row r="20" spans="1:14">
      <c r="A20" s="14" t="s">
        <v>55</v>
      </c>
      <c r="B20" s="14" t="s">
        <v>39</v>
      </c>
      <c r="C20" s="37">
        <v>19.5</v>
      </c>
      <c r="D20" s="37">
        <v>20.399999999999999</v>
      </c>
      <c r="E20" s="37">
        <v>20.9</v>
      </c>
      <c r="F20" s="37">
        <v>20.3</v>
      </c>
      <c r="G20" s="37">
        <v>20.5</v>
      </c>
      <c r="H20" s="37">
        <v>21.7</v>
      </c>
      <c r="I20" s="37">
        <v>23.7</v>
      </c>
      <c r="J20" s="37">
        <v>25.8</v>
      </c>
      <c r="K20" s="17">
        <v>23.7</v>
      </c>
      <c r="L20" s="17">
        <v>19.100000000000001</v>
      </c>
      <c r="M20" s="17">
        <v>18.899999999999999</v>
      </c>
      <c r="N20" s="17">
        <v>19.2</v>
      </c>
    </row>
    <row r="21" spans="1:14">
      <c r="A21" s="66" t="s">
        <v>16</v>
      </c>
      <c r="B21" s="14"/>
      <c r="C21" s="3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>
      <c r="A22" s="66" t="s">
        <v>56</v>
      </c>
      <c r="B22" s="14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>
      <c r="A23" s="14" t="s">
        <v>57</v>
      </c>
      <c r="B23" s="14" t="s">
        <v>10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>
      <c r="A24" s="14" t="s">
        <v>171</v>
      </c>
      <c r="B24" s="14" t="s">
        <v>58</v>
      </c>
      <c r="C24" s="37">
        <v>32.880000000000003</v>
      </c>
      <c r="D24" s="37">
        <v>32.380000000000003</v>
      </c>
      <c r="E24" s="37">
        <v>32.4</v>
      </c>
      <c r="F24" s="37">
        <v>36.630000000000003</v>
      </c>
      <c r="G24" s="37">
        <v>40.5</v>
      </c>
      <c r="H24" s="37">
        <v>47.81</v>
      </c>
      <c r="I24" s="37">
        <v>47.94</v>
      </c>
      <c r="J24" s="37">
        <v>37.869999999999997</v>
      </c>
      <c r="K24" s="37">
        <v>44.35</v>
      </c>
      <c r="L24" s="37">
        <v>49.5</v>
      </c>
      <c r="M24" s="37">
        <v>51.65</v>
      </c>
      <c r="N24" s="39">
        <v>53.31</v>
      </c>
    </row>
    <row r="25" spans="1:14">
      <c r="A25" s="14" t="s">
        <v>59</v>
      </c>
      <c r="B25" s="14" t="s">
        <v>58</v>
      </c>
      <c r="C25" s="37">
        <v>33.299999999999997</v>
      </c>
      <c r="D25" s="37">
        <v>36</v>
      </c>
      <c r="E25" s="37">
        <v>36.94</v>
      </c>
      <c r="F25" s="37">
        <v>44.88</v>
      </c>
      <c r="G25" s="37">
        <v>47.64</v>
      </c>
      <c r="H25" s="37">
        <v>51.34</v>
      </c>
      <c r="I25" s="37">
        <v>45.45</v>
      </c>
      <c r="J25" s="37">
        <v>44.75</v>
      </c>
      <c r="K25" s="37">
        <v>43.38</v>
      </c>
      <c r="L25" s="17">
        <v>43.15</v>
      </c>
      <c r="M25" s="17">
        <v>42.53</v>
      </c>
      <c r="N25" s="17">
        <v>41.48</v>
      </c>
    </row>
    <row r="26" spans="1:14">
      <c r="A26" s="14" t="s">
        <v>172</v>
      </c>
      <c r="B26" s="14" t="s">
        <v>58</v>
      </c>
      <c r="C26" s="37">
        <v>25.54</v>
      </c>
      <c r="D26" s="37">
        <v>27.7</v>
      </c>
      <c r="E26" s="37">
        <v>28.28</v>
      </c>
      <c r="F26" s="37">
        <v>30.66</v>
      </c>
      <c r="G26" s="37">
        <v>28.3</v>
      </c>
      <c r="H26" s="37">
        <v>24.98</v>
      </c>
      <c r="I26" s="37">
        <v>23.41</v>
      </c>
      <c r="J26" s="37">
        <v>24.92</v>
      </c>
      <c r="K26" s="37">
        <v>28.38</v>
      </c>
      <c r="L26" s="37">
        <v>30.35</v>
      </c>
      <c r="M26" s="37">
        <v>32.89</v>
      </c>
      <c r="N26" s="37">
        <v>36.01</v>
      </c>
    </row>
    <row r="27" spans="1:14">
      <c r="A27" s="14" t="s">
        <v>60</v>
      </c>
      <c r="B27" s="14" t="s">
        <v>58</v>
      </c>
      <c r="C27" s="37">
        <v>33.94</v>
      </c>
      <c r="D27" s="37">
        <v>36.44</v>
      </c>
      <c r="E27" s="37">
        <v>35.700000000000003</v>
      </c>
      <c r="F27" s="37">
        <v>37.130000000000003</v>
      </c>
      <c r="G27" s="37">
        <v>35.65</v>
      </c>
      <c r="H27" s="37">
        <v>36.69</v>
      </c>
      <c r="I27" s="37">
        <v>37.5</v>
      </c>
      <c r="J27" s="37">
        <v>36.450000000000003</v>
      </c>
      <c r="K27" s="37">
        <v>38.07</v>
      </c>
      <c r="L27" s="37">
        <v>37.94</v>
      </c>
      <c r="M27" s="37">
        <v>38.4</v>
      </c>
      <c r="N27" s="37">
        <v>40.25</v>
      </c>
    </row>
    <row r="28" spans="1:14">
      <c r="A28" s="14" t="s">
        <v>61</v>
      </c>
      <c r="B28" s="14" t="s">
        <v>58</v>
      </c>
      <c r="C28" s="38" t="s">
        <v>22</v>
      </c>
      <c r="D28" s="38" t="s">
        <v>22</v>
      </c>
      <c r="E28" s="38" t="s">
        <v>22</v>
      </c>
      <c r="F28" s="37">
        <v>32</v>
      </c>
      <c r="G28" s="38">
        <v>35.5</v>
      </c>
      <c r="H28" s="38">
        <v>36.5</v>
      </c>
      <c r="I28" s="38" t="s">
        <v>22</v>
      </c>
      <c r="J28" s="38">
        <v>39</v>
      </c>
      <c r="K28" s="38" t="s">
        <v>22</v>
      </c>
      <c r="L28" s="38" t="s">
        <v>22</v>
      </c>
      <c r="M28" s="38">
        <v>41</v>
      </c>
      <c r="N28" s="38">
        <v>41</v>
      </c>
    </row>
    <row r="29" spans="1:14">
      <c r="A29" s="14" t="s">
        <v>173</v>
      </c>
      <c r="B29" s="14" t="s">
        <v>58</v>
      </c>
      <c r="C29" s="37">
        <v>39.4</v>
      </c>
      <c r="D29" s="37">
        <v>35.31</v>
      </c>
      <c r="E29" s="37">
        <v>31.38</v>
      </c>
      <c r="F29" s="37">
        <v>30.81</v>
      </c>
      <c r="G29" s="37">
        <v>29.2</v>
      </c>
      <c r="H29" s="37">
        <v>32.380000000000003</v>
      </c>
      <c r="I29" s="37">
        <v>34</v>
      </c>
      <c r="J29" s="37">
        <v>37</v>
      </c>
      <c r="K29" s="37">
        <v>38.56</v>
      </c>
      <c r="L29" s="37">
        <v>39.35</v>
      </c>
      <c r="M29" s="37">
        <v>44.44</v>
      </c>
      <c r="N29" s="37">
        <v>47.45</v>
      </c>
    </row>
    <row r="30" spans="1:14">
      <c r="A30" s="14" t="s">
        <v>174</v>
      </c>
      <c r="B30" s="14" t="s">
        <v>58</v>
      </c>
      <c r="C30" s="37">
        <v>67.900000000000006</v>
      </c>
      <c r="D30" s="37">
        <v>64.88</v>
      </c>
      <c r="E30" s="37">
        <v>60.38</v>
      </c>
      <c r="F30" s="37">
        <v>60.75</v>
      </c>
      <c r="G30" s="37">
        <v>59</v>
      </c>
      <c r="H30" s="37">
        <v>61.88</v>
      </c>
      <c r="I30" s="37">
        <v>64.099999999999994</v>
      </c>
      <c r="J30" s="37">
        <v>67</v>
      </c>
      <c r="K30" s="37">
        <v>68.5</v>
      </c>
      <c r="L30" s="37">
        <v>69.3</v>
      </c>
      <c r="M30" s="37">
        <v>74.81</v>
      </c>
      <c r="N30" s="37">
        <v>77.400000000000006</v>
      </c>
    </row>
    <row r="31" spans="1:14">
      <c r="A31" s="14" t="s">
        <v>175</v>
      </c>
      <c r="B31" s="14" t="s">
        <v>58</v>
      </c>
      <c r="C31" s="37">
        <v>0.20899999999999999</v>
      </c>
      <c r="D31" s="37">
        <v>0.20499999999999999</v>
      </c>
      <c r="E31" s="37">
        <v>0.20599999999999999</v>
      </c>
      <c r="F31" s="37">
        <v>0.20599999999999999</v>
      </c>
      <c r="G31" s="37">
        <v>0.21099999999999999</v>
      </c>
      <c r="H31" s="37">
        <v>0.20699999999999999</v>
      </c>
      <c r="I31" s="37">
        <v>0.20699999999999999</v>
      </c>
      <c r="J31" s="37">
        <v>0.20599999999999999</v>
      </c>
      <c r="K31" s="37">
        <v>0.20499999999999999</v>
      </c>
      <c r="L31" s="37">
        <v>0.20899999999999999</v>
      </c>
      <c r="M31" s="37">
        <v>0.21199999999999999</v>
      </c>
      <c r="N31" s="37">
        <v>0.20399999999999999</v>
      </c>
    </row>
    <row r="32" spans="1:14">
      <c r="A32" s="14" t="s">
        <v>176</v>
      </c>
      <c r="B32" s="14" t="s">
        <v>58</v>
      </c>
      <c r="C32" s="37">
        <v>33.045000000000002</v>
      </c>
      <c r="D32" s="37">
        <v>30.265000000000001</v>
      </c>
      <c r="E32" s="37">
        <v>27.035</v>
      </c>
      <c r="F32" s="37">
        <v>25.695</v>
      </c>
      <c r="G32" s="37">
        <v>25.27</v>
      </c>
      <c r="H32" s="37">
        <v>26.615000000000002</v>
      </c>
      <c r="I32" s="37">
        <v>28.71</v>
      </c>
      <c r="J32" s="37">
        <v>32.14</v>
      </c>
      <c r="K32" s="37">
        <v>34.18</v>
      </c>
      <c r="L32" s="37">
        <v>33.914999999999999</v>
      </c>
      <c r="M32" s="37">
        <v>37.784999999999997</v>
      </c>
      <c r="N32" s="37">
        <v>43.76</v>
      </c>
    </row>
    <row r="33" spans="1:38">
      <c r="A33" s="14" t="s">
        <v>62</v>
      </c>
      <c r="B33" s="14" t="s">
        <v>58</v>
      </c>
      <c r="C33" s="37">
        <v>70</v>
      </c>
      <c r="D33" s="37">
        <v>76</v>
      </c>
      <c r="E33" s="37">
        <v>76</v>
      </c>
      <c r="F33" s="37">
        <v>74</v>
      </c>
      <c r="G33" s="37">
        <v>56</v>
      </c>
      <c r="H33" s="37">
        <v>56.4</v>
      </c>
      <c r="I33" s="37">
        <v>57</v>
      </c>
      <c r="J33" s="37">
        <v>57</v>
      </c>
      <c r="K33" s="37">
        <v>57</v>
      </c>
      <c r="L33" s="37" t="s">
        <v>22</v>
      </c>
      <c r="M33" s="37" t="s">
        <v>22</v>
      </c>
      <c r="N33" s="37" t="s">
        <v>22</v>
      </c>
    </row>
    <row r="34" spans="1:38">
      <c r="A34" s="14" t="s">
        <v>63</v>
      </c>
      <c r="B34" s="14" t="s">
        <v>58</v>
      </c>
      <c r="C34" s="37">
        <v>36.14</v>
      </c>
      <c r="D34" s="37">
        <v>38.21</v>
      </c>
      <c r="E34" s="37">
        <v>35.5</v>
      </c>
      <c r="F34" s="37">
        <v>37.18</v>
      </c>
      <c r="G34" s="37">
        <v>43.95</v>
      </c>
      <c r="H34" s="38">
        <v>41.92</v>
      </c>
      <c r="I34" s="37">
        <v>39.43</v>
      </c>
      <c r="J34" s="38">
        <v>39.33</v>
      </c>
      <c r="K34" s="37">
        <v>37</v>
      </c>
      <c r="L34" s="38">
        <v>35.57</v>
      </c>
      <c r="M34" s="37">
        <v>33.5</v>
      </c>
      <c r="N34" s="38">
        <v>36.380000000000003</v>
      </c>
      <c r="O34" s="35"/>
    </row>
    <row r="35" spans="1:38">
      <c r="A35" s="16" t="s">
        <v>64</v>
      </c>
      <c r="B35" s="14" t="s">
        <v>58</v>
      </c>
      <c r="C35" s="37">
        <v>21.164999999999999</v>
      </c>
      <c r="D35" s="17">
        <v>23.335000000000001</v>
      </c>
      <c r="E35" s="38">
        <v>22.064999999999998</v>
      </c>
      <c r="F35" s="37">
        <v>23</v>
      </c>
      <c r="G35" s="37">
        <v>20.5</v>
      </c>
      <c r="H35" s="17">
        <v>18.2</v>
      </c>
      <c r="I35" s="37">
        <v>16.75</v>
      </c>
      <c r="J35" s="17">
        <v>19.625</v>
      </c>
      <c r="K35" s="17">
        <v>22.25</v>
      </c>
      <c r="L35" s="38">
        <v>24.125</v>
      </c>
      <c r="M35" s="40">
        <v>23.310000000000002</v>
      </c>
      <c r="N35" s="40">
        <v>25.5</v>
      </c>
    </row>
    <row r="36" spans="1:38">
      <c r="A36" s="16" t="s">
        <v>17</v>
      </c>
      <c r="B36" s="16" t="s">
        <v>65</v>
      </c>
      <c r="C36" s="37">
        <v>3.16</v>
      </c>
      <c r="D36" s="37">
        <v>3.1</v>
      </c>
      <c r="E36" s="37">
        <v>3.01</v>
      </c>
      <c r="F36" s="37">
        <v>2.74</v>
      </c>
      <c r="G36" s="37">
        <v>2.57</v>
      </c>
      <c r="H36" s="37">
        <v>2.71</v>
      </c>
      <c r="I36" s="37">
        <v>2.83</v>
      </c>
      <c r="J36" s="37">
        <v>2.98</v>
      </c>
      <c r="K36" s="37">
        <v>2.91</v>
      </c>
      <c r="L36" s="37">
        <v>2.98</v>
      </c>
      <c r="M36" s="37">
        <v>3.25</v>
      </c>
      <c r="N36" s="37">
        <v>3.34</v>
      </c>
    </row>
    <row r="37" spans="1:38">
      <c r="A37" s="66" t="s">
        <v>18</v>
      </c>
      <c r="B37" s="1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38">
      <c r="A38" s="14" t="s">
        <v>177</v>
      </c>
      <c r="B38" s="14" t="s">
        <v>40</v>
      </c>
      <c r="C38" s="38" t="s">
        <v>22</v>
      </c>
      <c r="D38" s="38">
        <v>253.67</v>
      </c>
      <c r="E38" s="38">
        <v>274.75</v>
      </c>
      <c r="F38" s="38">
        <v>274.52999999999997</v>
      </c>
      <c r="G38" s="17">
        <v>276.25</v>
      </c>
      <c r="H38" s="17">
        <v>270.02999999999997</v>
      </c>
      <c r="I38" s="17">
        <v>271.11</v>
      </c>
      <c r="J38" s="38">
        <v>281.08999999999997</v>
      </c>
      <c r="K38" s="17">
        <v>296.60000000000002</v>
      </c>
      <c r="L38" s="17">
        <v>327.24</v>
      </c>
      <c r="M38" s="38">
        <v>297.64999999999998</v>
      </c>
      <c r="N38" s="38">
        <v>296.2</v>
      </c>
    </row>
    <row r="39" spans="1:38">
      <c r="A39" s="14" t="s">
        <v>178</v>
      </c>
      <c r="B39" s="14" t="s">
        <v>58</v>
      </c>
      <c r="C39" s="37">
        <v>239.38</v>
      </c>
      <c r="D39" s="37">
        <v>250.63</v>
      </c>
      <c r="E39" s="37">
        <v>259</v>
      </c>
      <c r="F39" s="37">
        <v>281.88</v>
      </c>
      <c r="G39" s="37">
        <v>251.88</v>
      </c>
      <c r="H39" s="37">
        <v>245.5</v>
      </c>
      <c r="I39" s="37">
        <v>245</v>
      </c>
      <c r="J39" s="37">
        <v>245</v>
      </c>
      <c r="K39" s="37">
        <v>248.5</v>
      </c>
      <c r="L39" s="37">
        <v>301.88</v>
      </c>
      <c r="M39" s="37">
        <v>365.63</v>
      </c>
      <c r="N39" s="37">
        <v>425</v>
      </c>
    </row>
    <row r="40" spans="1:38">
      <c r="A40" s="14" t="s">
        <v>179</v>
      </c>
      <c r="B40" s="14" t="s">
        <v>58</v>
      </c>
      <c r="C40" s="37">
        <v>248.13</v>
      </c>
      <c r="D40" s="37">
        <v>262.5</v>
      </c>
      <c r="E40" s="37">
        <v>263</v>
      </c>
      <c r="F40" s="37">
        <v>260</v>
      </c>
      <c r="G40" s="37">
        <v>257.5</v>
      </c>
      <c r="H40" s="37">
        <v>245.63</v>
      </c>
      <c r="I40" s="37">
        <v>250</v>
      </c>
      <c r="J40" s="37">
        <v>251.75</v>
      </c>
      <c r="K40" s="37">
        <v>227</v>
      </c>
      <c r="L40" s="37">
        <v>239.38</v>
      </c>
      <c r="M40" s="37">
        <v>253.75</v>
      </c>
      <c r="N40" s="37">
        <v>275</v>
      </c>
    </row>
    <row r="41" spans="1:38">
      <c r="A41" s="14" t="s">
        <v>66</v>
      </c>
      <c r="B41" s="14" t="s">
        <v>58</v>
      </c>
      <c r="C41" s="17">
        <v>295.27999999999997</v>
      </c>
      <c r="D41" s="17">
        <v>312.38</v>
      </c>
      <c r="E41" s="17">
        <v>295.39999999999998</v>
      </c>
      <c r="F41" s="17">
        <v>288.56</v>
      </c>
      <c r="G41" s="17">
        <v>288.66000000000003</v>
      </c>
      <c r="H41" s="17">
        <v>291.25</v>
      </c>
      <c r="I41" s="17">
        <v>290.18</v>
      </c>
      <c r="J41" s="17">
        <v>319.99</v>
      </c>
      <c r="K41" s="17">
        <v>367.11</v>
      </c>
      <c r="L41" s="17">
        <v>387.83</v>
      </c>
      <c r="M41" s="17">
        <v>396.68</v>
      </c>
      <c r="N41" s="17">
        <v>439.24</v>
      </c>
    </row>
    <row r="42" spans="1:38">
      <c r="A42" s="14" t="s">
        <v>180</v>
      </c>
      <c r="B42" s="14" t="s">
        <v>58</v>
      </c>
      <c r="C42" s="37">
        <v>188.13</v>
      </c>
      <c r="D42" s="37">
        <v>180</v>
      </c>
      <c r="E42" s="37">
        <v>183.75</v>
      </c>
      <c r="F42" s="37">
        <v>180.63</v>
      </c>
      <c r="G42" s="37">
        <v>187.5</v>
      </c>
      <c r="H42" s="37">
        <v>202.5</v>
      </c>
      <c r="I42" s="37">
        <v>217.5</v>
      </c>
      <c r="J42" s="37">
        <v>211.5</v>
      </c>
      <c r="K42" s="37">
        <v>211.25</v>
      </c>
      <c r="L42" s="37">
        <v>213.13</v>
      </c>
      <c r="M42" s="37">
        <v>252.5</v>
      </c>
      <c r="N42" s="37">
        <v>280.63</v>
      </c>
    </row>
    <row r="43" spans="1:38">
      <c r="A43" s="66" t="s">
        <v>19</v>
      </c>
      <c r="B43" s="14" t="s">
        <v>20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38">
      <c r="A44" s="66" t="s">
        <v>67</v>
      </c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38">
      <c r="A45" s="14" t="s">
        <v>68</v>
      </c>
      <c r="B45" s="14" t="s">
        <v>58</v>
      </c>
      <c r="C45" s="38" t="s">
        <v>22</v>
      </c>
      <c r="D45" s="38" t="s">
        <v>22</v>
      </c>
      <c r="E45" s="38" t="s">
        <v>22</v>
      </c>
      <c r="F45" s="38" t="s">
        <v>22</v>
      </c>
      <c r="G45" s="38" t="s">
        <v>22</v>
      </c>
      <c r="H45" s="38" t="s">
        <v>22</v>
      </c>
      <c r="I45" s="38" t="s">
        <v>22</v>
      </c>
      <c r="J45" s="38" t="s">
        <v>22</v>
      </c>
      <c r="K45" s="38" t="s">
        <v>22</v>
      </c>
      <c r="L45" s="38" t="s">
        <v>22</v>
      </c>
      <c r="M45" s="38" t="s">
        <v>22</v>
      </c>
      <c r="N45" s="38" t="s">
        <v>22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</row>
    <row r="46" spans="1:38">
      <c r="A46" s="66" t="s">
        <v>69</v>
      </c>
      <c r="B46" s="1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</row>
    <row r="47" spans="1:38">
      <c r="A47" s="14" t="s">
        <v>70</v>
      </c>
      <c r="B47" s="14" t="s">
        <v>58</v>
      </c>
      <c r="C47" s="41">
        <v>320.22740348221043</v>
      </c>
      <c r="D47" s="41">
        <v>319.74110522331569</v>
      </c>
      <c r="E47" s="41">
        <v>320.47055261165787</v>
      </c>
      <c r="F47" s="41">
        <v>320.71370174110524</v>
      </c>
      <c r="G47" s="41">
        <v>321.44314912944736</v>
      </c>
      <c r="H47" s="41">
        <v>320.71370174110524</v>
      </c>
      <c r="I47" s="41">
        <v>319.74110522331569</v>
      </c>
      <c r="J47" s="41">
        <v>317.79591218773652</v>
      </c>
      <c r="K47" s="41">
        <v>319.74110522331569</v>
      </c>
      <c r="L47" s="41">
        <v>319.25480696442094</v>
      </c>
      <c r="M47" s="41">
        <v>319.49795609386831</v>
      </c>
      <c r="N47" s="41">
        <v>319.25480696442094</v>
      </c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</row>
    <row r="48" spans="1:38">
      <c r="A48" s="14" t="s">
        <v>71</v>
      </c>
      <c r="B48" s="14" t="s">
        <v>58</v>
      </c>
      <c r="C48" s="41">
        <v>252.32112068965517</v>
      </c>
      <c r="D48" s="41">
        <v>259.17456896551721</v>
      </c>
      <c r="E48" s="41">
        <v>265.79956896551721</v>
      </c>
      <c r="F48" s="41">
        <v>249.23706896551721</v>
      </c>
      <c r="G48" s="41">
        <v>254.60560344827584</v>
      </c>
      <c r="H48" s="41">
        <v>239.87068965517238</v>
      </c>
      <c r="I48" s="41">
        <v>230.27586206896549</v>
      </c>
      <c r="J48" s="41">
        <v>232.9030172413793</v>
      </c>
      <c r="K48" s="41">
        <v>251.17887931034483</v>
      </c>
      <c r="L48" s="41">
        <v>261.11637931034483</v>
      </c>
      <c r="M48" s="41">
        <v>261.34482758620692</v>
      </c>
      <c r="N48" s="41">
        <v>282.47629310344826</v>
      </c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1:38" s="14" customFormat="1">
      <c r="A49" s="14" t="s">
        <v>72</v>
      </c>
      <c r="B49" s="14" t="s">
        <v>58</v>
      </c>
      <c r="C49" s="41">
        <v>209.10577414409809</v>
      </c>
      <c r="D49" s="41">
        <v>203.65610628513031</v>
      </c>
      <c r="E49" s="41">
        <v>200.02299437915175</v>
      </c>
      <c r="F49" s="41">
        <v>192.3530914665304</v>
      </c>
      <c r="G49" s="41">
        <v>187.30710270822686</v>
      </c>
      <c r="H49" s="41">
        <v>191.74757281553397</v>
      </c>
      <c r="I49" s="41">
        <v>192.85769034236074</v>
      </c>
      <c r="J49" s="41">
        <v>200.42667347981603</v>
      </c>
      <c r="K49" s="41">
        <v>209.40853346959631</v>
      </c>
      <c r="L49" s="41">
        <v>210.31681144609095</v>
      </c>
      <c r="M49" s="41">
        <v>215.76647930505877</v>
      </c>
      <c r="N49" s="41">
        <v>229.69340827797649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38">
      <c r="A50" s="13" t="s">
        <v>73</v>
      </c>
      <c r="B50" s="13" t="s">
        <v>21</v>
      </c>
      <c r="C50" s="42">
        <v>137.10540135033759</v>
      </c>
      <c r="D50" s="42">
        <v>137.20810202550638</v>
      </c>
      <c r="E50" s="42">
        <v>137.10540135033759</v>
      </c>
      <c r="F50" s="42">
        <v>137.10540135033759</v>
      </c>
      <c r="G50" s="42">
        <v>137.10540135033759</v>
      </c>
      <c r="H50" s="42">
        <v>137.20810202550638</v>
      </c>
      <c r="I50" s="42">
        <v>137.10540135033759</v>
      </c>
      <c r="J50" s="42">
        <v>138.33780945236308</v>
      </c>
      <c r="K50" s="42">
        <v>139.46751687921983</v>
      </c>
      <c r="L50" s="42">
        <v>139.46751687921983</v>
      </c>
      <c r="M50" s="42">
        <v>139.46751687921983</v>
      </c>
      <c r="N50" s="42">
        <v>139.46751687921983</v>
      </c>
      <c r="Z50" s="14"/>
    </row>
    <row r="51" spans="1:38" ht="13.2">
      <c r="A51" s="16" t="s">
        <v>181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Z51" s="43"/>
    </row>
    <row r="52" spans="1:38" ht="10.199999999999999" customHeight="1">
      <c r="A52" s="16" t="s">
        <v>74</v>
      </c>
      <c r="B52" s="14"/>
      <c r="C52" s="14"/>
      <c r="D52" s="14"/>
      <c r="E52" s="14"/>
      <c r="F52" s="14"/>
      <c r="G52" s="14"/>
      <c r="H52" s="14"/>
      <c r="I52" s="14"/>
      <c r="J52" s="14"/>
      <c r="L52" s="14"/>
      <c r="M52" s="15"/>
      <c r="N52" s="15"/>
      <c r="Z52" s="14"/>
    </row>
    <row r="53" spans="1:38">
      <c r="A53" s="16" t="s">
        <v>182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14"/>
      <c r="Z53" s="14"/>
    </row>
    <row r="54" spans="1:38">
      <c r="N54" s="18" t="s">
        <v>6</v>
      </c>
    </row>
  </sheetData>
  <pageMargins left="0.7" right="0.7" top="0.75" bottom="0.75" header="0.3" footer="0.3"/>
  <pageSetup scale="81" firstPageNumber="40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1E63-7171-409F-B2B5-EAA6AD3B06FE}">
  <sheetPr>
    <pageSetUpPr fitToPage="1"/>
  </sheetPr>
  <dimension ref="A1:O65"/>
  <sheetViews>
    <sheetView zoomScaleNormal="100" zoomScaleSheetLayoutView="100" workbookViewId="0">
      <pane xSplit="1" ySplit="5" topLeftCell="B31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RowHeight="10.199999999999999"/>
  <cols>
    <col min="1" max="9" width="9.21875" style="14" customWidth="1"/>
    <col min="10" max="10" width="11.109375" style="14" customWidth="1"/>
    <col min="11" max="11" width="9.21875" style="14" customWidth="1"/>
    <col min="12" max="16384" width="8.88671875" style="14"/>
  </cols>
  <sheetData>
    <row r="1" spans="1:15">
      <c r="A1" s="13" t="s">
        <v>211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5">
      <c r="A2" s="20"/>
      <c r="B2" s="21"/>
      <c r="C2" s="19"/>
      <c r="D2" s="19" t="s">
        <v>7</v>
      </c>
      <c r="E2" s="45"/>
      <c r="F2" s="19"/>
      <c r="G2" s="19" t="s">
        <v>8</v>
      </c>
      <c r="H2" s="19"/>
      <c r="I2" s="19"/>
      <c r="J2" s="44" t="s">
        <v>23</v>
      </c>
      <c r="K2" s="46" t="s">
        <v>75</v>
      </c>
    </row>
    <row r="3" spans="1:15">
      <c r="A3" s="20" t="s">
        <v>25</v>
      </c>
      <c r="B3" s="46" t="s">
        <v>26</v>
      </c>
      <c r="C3" s="20" t="s">
        <v>4</v>
      </c>
      <c r="D3" s="20" t="s">
        <v>3</v>
      </c>
      <c r="E3" s="45" t="s">
        <v>9</v>
      </c>
      <c r="F3" s="20" t="s">
        <v>27</v>
      </c>
      <c r="G3" s="20" t="s">
        <v>5</v>
      </c>
      <c r="H3" s="20" t="s">
        <v>9</v>
      </c>
      <c r="I3" s="20" t="s">
        <v>28</v>
      </c>
      <c r="J3" s="46" t="s">
        <v>24</v>
      </c>
      <c r="K3" s="46"/>
    </row>
    <row r="4" spans="1:15">
      <c r="A4" s="19" t="s">
        <v>76</v>
      </c>
      <c r="B4" s="47" t="s">
        <v>29</v>
      </c>
      <c r="C4" s="19" t="s">
        <v>30</v>
      </c>
      <c r="D4" s="19"/>
      <c r="E4" s="23"/>
      <c r="F4" s="19"/>
      <c r="G4" s="19"/>
      <c r="H4" s="19"/>
      <c r="I4" s="19" t="s">
        <v>31</v>
      </c>
      <c r="J4" s="67" t="s">
        <v>77</v>
      </c>
      <c r="K4" s="47"/>
    </row>
    <row r="5" spans="1:15">
      <c r="A5" s="68"/>
      <c r="B5" s="68"/>
      <c r="C5" s="69"/>
      <c r="D5" s="69"/>
      <c r="E5" s="69"/>
      <c r="F5" s="69" t="s">
        <v>32</v>
      </c>
      <c r="G5" s="69"/>
      <c r="H5" s="69"/>
      <c r="I5" s="69"/>
      <c r="J5" s="70" t="s">
        <v>33</v>
      </c>
      <c r="K5" s="70" t="s">
        <v>10</v>
      </c>
    </row>
    <row r="6" spans="1:15">
      <c r="B6" s="48"/>
      <c r="C6" s="49"/>
      <c r="D6" s="49"/>
      <c r="E6" s="49"/>
      <c r="F6" s="49"/>
      <c r="G6" s="49"/>
      <c r="H6" s="49"/>
      <c r="I6" s="49"/>
      <c r="J6" s="20"/>
      <c r="K6" s="20"/>
      <c r="L6" s="48"/>
    </row>
    <row r="7" spans="1:15">
      <c r="A7" s="7">
        <v>1980</v>
      </c>
      <c r="B7" s="50">
        <v>49.906999999999996</v>
      </c>
      <c r="C7" s="51">
        <v>1207</v>
      </c>
      <c r="D7" s="51">
        <v>0</v>
      </c>
      <c r="E7" s="51">
        <f>SUM(B7:D7)</f>
        <v>1256.9069999999999</v>
      </c>
      <c r="F7" s="50">
        <f>H7-G7</f>
        <v>1115.0629999999999</v>
      </c>
      <c r="G7" s="50">
        <v>92.402000000000001</v>
      </c>
      <c r="H7" s="51">
        <f>E7-B8</f>
        <v>1207.4649999999999</v>
      </c>
      <c r="I7" s="51">
        <v>588.08199999999999</v>
      </c>
      <c r="J7" s="52">
        <f>+I7/227.726</f>
        <v>2.5824104406172328</v>
      </c>
      <c r="K7" s="53">
        <v>20.72</v>
      </c>
      <c r="L7" s="51"/>
      <c r="M7" s="51"/>
      <c r="N7" s="51"/>
      <c r="O7" s="51"/>
    </row>
    <row r="8" spans="1:15">
      <c r="A8" s="7">
        <v>1981</v>
      </c>
      <c r="B8" s="50">
        <v>49.442</v>
      </c>
      <c r="C8" s="51">
        <v>1159</v>
      </c>
      <c r="D8" s="51">
        <v>0</v>
      </c>
      <c r="E8" s="51">
        <f t="shared" ref="E8:E43" si="0">SUM(B8:D8)</f>
        <v>1208.442</v>
      </c>
      <c r="F8" s="50">
        <f t="shared" ref="F8:F42" si="1">H8-G8</f>
        <v>1021.7070000000001</v>
      </c>
      <c r="G8" s="50">
        <v>149.69299999999998</v>
      </c>
      <c r="H8" s="51">
        <f t="shared" ref="H8:H42" si="2">E8-B9</f>
        <v>1171.4000000000001</v>
      </c>
      <c r="I8" s="51">
        <v>573.43599999999992</v>
      </c>
      <c r="J8" s="52">
        <f>+I8/229.966</f>
        <v>2.4935686144908376</v>
      </c>
      <c r="K8" s="53">
        <v>20.329999999999998</v>
      </c>
      <c r="L8" s="51"/>
      <c r="M8" s="51"/>
      <c r="N8" s="51"/>
      <c r="O8" s="51"/>
    </row>
    <row r="9" spans="1:15">
      <c r="A9" s="7">
        <v>1982</v>
      </c>
      <c r="B9" s="50">
        <v>37.042000000000002</v>
      </c>
      <c r="C9" s="51">
        <v>1011</v>
      </c>
      <c r="D9" s="51">
        <v>0</v>
      </c>
      <c r="E9" s="51">
        <f t="shared" si="0"/>
        <v>1048.0419999999999</v>
      </c>
      <c r="F9" s="50">
        <f t="shared" si="1"/>
        <v>907.59199999999998</v>
      </c>
      <c r="G9" s="50">
        <v>102.97299999999998</v>
      </c>
      <c r="H9" s="51">
        <f t="shared" si="2"/>
        <v>1010.5649999999999</v>
      </c>
      <c r="I9" s="51">
        <v>585.48</v>
      </c>
      <c r="J9" s="52">
        <f>+I9/232.188</f>
        <v>2.5215773424983206</v>
      </c>
      <c r="K9" s="53">
        <v>21.4</v>
      </c>
      <c r="L9" s="51"/>
      <c r="M9" s="51"/>
      <c r="N9" s="51"/>
      <c r="O9" s="51"/>
    </row>
    <row r="10" spans="1:15">
      <c r="A10" s="7">
        <v>1983</v>
      </c>
      <c r="B10" s="50">
        <v>37.476999999999997</v>
      </c>
      <c r="C10" s="51">
        <v>973</v>
      </c>
      <c r="D10" s="51">
        <v>0</v>
      </c>
      <c r="E10" s="51">
        <f t="shared" si="0"/>
        <v>1010.477</v>
      </c>
      <c r="F10" s="50">
        <f t="shared" si="1"/>
        <v>887.66700000000003</v>
      </c>
      <c r="G10" s="50">
        <v>88.616</v>
      </c>
      <c r="H10" s="51">
        <f t="shared" si="2"/>
        <v>976.28300000000002</v>
      </c>
      <c r="I10" s="51">
        <v>487.38100000000003</v>
      </c>
      <c r="J10" s="52">
        <f>+I10/234.307</f>
        <v>2.080095771786588</v>
      </c>
      <c r="K10" s="53">
        <v>17.600000000000001</v>
      </c>
      <c r="L10" s="51"/>
      <c r="M10" s="51"/>
      <c r="N10" s="51"/>
      <c r="O10" s="51"/>
    </row>
    <row r="11" spans="1:15">
      <c r="A11" s="7">
        <v>1984</v>
      </c>
      <c r="B11" s="50">
        <v>34.194000000000003</v>
      </c>
      <c r="C11" s="51">
        <v>939</v>
      </c>
      <c r="D11" s="51">
        <v>2.181</v>
      </c>
      <c r="E11" s="51">
        <f t="shared" si="0"/>
        <v>975.375</v>
      </c>
      <c r="F11" s="50">
        <f t="shared" si="1"/>
        <v>847.68700000000001</v>
      </c>
      <c r="G11" s="50">
        <v>88.972999999999999</v>
      </c>
      <c r="H11" s="51">
        <f t="shared" si="2"/>
        <v>936.66</v>
      </c>
      <c r="I11" s="51">
        <v>492.91200000000015</v>
      </c>
      <c r="J11" s="52">
        <f>+I11/236.348</f>
        <v>2.0855348892311341</v>
      </c>
      <c r="K11" s="53">
        <v>28.23</v>
      </c>
      <c r="L11" s="51"/>
      <c r="M11" s="51"/>
      <c r="N11" s="51"/>
      <c r="O11" s="51"/>
    </row>
    <row r="12" spans="1:15">
      <c r="A12" s="7">
        <v>1985</v>
      </c>
      <c r="B12" s="50">
        <v>38.715000000000003</v>
      </c>
      <c r="C12" s="51">
        <v>927</v>
      </c>
      <c r="D12" s="51">
        <v>2.1910000000000003</v>
      </c>
      <c r="E12" s="51">
        <f t="shared" si="0"/>
        <v>967.90600000000006</v>
      </c>
      <c r="F12" s="50">
        <f t="shared" si="1"/>
        <v>827.94100000000003</v>
      </c>
      <c r="G12" s="50">
        <v>104.52800000000002</v>
      </c>
      <c r="H12" s="51">
        <f t="shared" si="2"/>
        <v>932.46900000000005</v>
      </c>
      <c r="I12" s="51">
        <v>427.42499999999995</v>
      </c>
      <c r="J12" s="52">
        <f>+I12/238.466</f>
        <v>1.7923938842434559</v>
      </c>
      <c r="K12" s="53">
        <v>19.55</v>
      </c>
      <c r="L12" s="51"/>
      <c r="M12" s="51"/>
      <c r="N12" s="51"/>
      <c r="O12" s="51"/>
    </row>
    <row r="13" spans="1:15">
      <c r="A13" s="7">
        <v>1986</v>
      </c>
      <c r="B13" s="50">
        <v>35.436999999999998</v>
      </c>
      <c r="C13" s="51">
        <v>875</v>
      </c>
      <c r="D13" s="51">
        <v>1.4790000000000001</v>
      </c>
      <c r="E13" s="51">
        <f t="shared" si="0"/>
        <v>911.91600000000005</v>
      </c>
      <c r="F13" s="50">
        <f t="shared" si="1"/>
        <v>785.50000000000011</v>
      </c>
      <c r="G13" s="50">
        <v>104.468</v>
      </c>
      <c r="H13" s="51">
        <f t="shared" si="2"/>
        <v>889.96800000000007</v>
      </c>
      <c r="I13" s="51">
        <v>417.65100000000007</v>
      </c>
      <c r="J13" s="52">
        <f>+I13/240.651</f>
        <v>1.7355049428425398</v>
      </c>
      <c r="K13" s="53">
        <v>13.69</v>
      </c>
      <c r="L13" s="51"/>
      <c r="M13" s="51"/>
      <c r="N13" s="51"/>
      <c r="O13" s="51"/>
    </row>
    <row r="14" spans="1:15">
      <c r="A14" s="7">
        <v>1987</v>
      </c>
      <c r="B14" s="50">
        <v>21.948</v>
      </c>
      <c r="C14" s="51">
        <v>863</v>
      </c>
      <c r="D14" s="51">
        <v>1.0990000000000002</v>
      </c>
      <c r="E14" s="51">
        <f t="shared" si="0"/>
        <v>886.04700000000003</v>
      </c>
      <c r="F14" s="50">
        <f t="shared" si="1"/>
        <v>745.79399999999998</v>
      </c>
      <c r="G14" s="50">
        <v>107.206</v>
      </c>
      <c r="H14" s="51">
        <f t="shared" si="2"/>
        <v>853</v>
      </c>
      <c r="I14" s="51">
        <v>441.58699999999999</v>
      </c>
      <c r="J14" s="52">
        <f>+I14/242.804</f>
        <v>1.8186973855455428</v>
      </c>
      <c r="K14" s="53">
        <v>14.79</v>
      </c>
      <c r="L14" s="51"/>
      <c r="M14" s="51"/>
      <c r="N14" s="51"/>
      <c r="O14" s="51"/>
    </row>
    <row r="15" spans="1:15">
      <c r="A15" s="7">
        <v>1988</v>
      </c>
      <c r="B15" s="50">
        <v>33.046999999999997</v>
      </c>
      <c r="C15" s="51">
        <v>932</v>
      </c>
      <c r="D15" s="51">
        <v>1.0489999999999999</v>
      </c>
      <c r="E15" s="51">
        <f t="shared" si="0"/>
        <v>966.096</v>
      </c>
      <c r="F15" s="50">
        <f t="shared" si="1"/>
        <v>801.71199999999999</v>
      </c>
      <c r="G15" s="50">
        <v>127.03399999999999</v>
      </c>
      <c r="H15" s="51">
        <f t="shared" si="2"/>
        <v>928.74599999999998</v>
      </c>
      <c r="I15" s="51">
        <v>434.29899999999992</v>
      </c>
      <c r="J15" s="52">
        <f>+I15/245.021</f>
        <v>1.7724970512731559</v>
      </c>
      <c r="K15" s="53">
        <v>16.309999999999999</v>
      </c>
      <c r="L15" s="51"/>
      <c r="M15" s="51"/>
      <c r="N15" s="51"/>
      <c r="O15" s="51"/>
    </row>
    <row r="16" spans="1:15">
      <c r="A16" s="7">
        <v>1989</v>
      </c>
      <c r="B16" s="50">
        <v>37.35</v>
      </c>
      <c r="C16" s="51">
        <v>850.07228500000008</v>
      </c>
      <c r="D16" s="51">
        <v>1.4067626843339998</v>
      </c>
      <c r="E16" s="51">
        <f t="shared" si="0"/>
        <v>888.82904768433411</v>
      </c>
      <c r="F16" s="50">
        <f t="shared" si="1"/>
        <v>746.43538547192009</v>
      </c>
      <c r="G16" s="50">
        <v>110.393662212414</v>
      </c>
      <c r="H16" s="51">
        <f t="shared" si="2"/>
        <v>856.82904768433411</v>
      </c>
      <c r="I16" s="51">
        <v>422.67238547192005</v>
      </c>
      <c r="J16" s="52">
        <f>+I16/247.342</f>
        <v>1.7088581214347747</v>
      </c>
      <c r="K16" s="53">
        <v>14.09</v>
      </c>
      <c r="L16" s="51"/>
      <c r="M16" s="51"/>
      <c r="N16" s="51"/>
      <c r="O16" s="51"/>
    </row>
    <row r="17" spans="1:15">
      <c r="A17" s="7">
        <v>1990</v>
      </c>
      <c r="B17" s="50">
        <v>32</v>
      </c>
      <c r="C17" s="51">
        <v>743.05269500000009</v>
      </c>
      <c r="D17" s="51">
        <v>2.9229799999999999</v>
      </c>
      <c r="E17" s="51">
        <f t="shared" si="0"/>
        <v>777.97567500000014</v>
      </c>
      <c r="F17" s="50">
        <f t="shared" si="1"/>
        <v>655.46050500000013</v>
      </c>
      <c r="G17" s="50">
        <v>97.255170000000007</v>
      </c>
      <c r="H17" s="51">
        <f t="shared" si="2"/>
        <v>752.71567500000015</v>
      </c>
      <c r="I17" s="51">
        <v>291.11750500000011</v>
      </c>
      <c r="J17" s="52">
        <f>+I17/250.132</f>
        <v>1.1638555042937333</v>
      </c>
      <c r="K17" s="53">
        <v>13.3</v>
      </c>
      <c r="L17" s="51"/>
      <c r="M17" s="51"/>
      <c r="N17" s="51"/>
      <c r="O17" s="51"/>
    </row>
    <row r="18" spans="1:15">
      <c r="A18" s="7">
        <v>1991</v>
      </c>
      <c r="B18" s="50">
        <v>25.26</v>
      </c>
      <c r="C18" s="51">
        <v>776.995135</v>
      </c>
      <c r="D18" s="51">
        <v>2.7531999999999996</v>
      </c>
      <c r="E18" s="51">
        <f t="shared" si="0"/>
        <v>805.00833499999999</v>
      </c>
      <c r="F18" s="50">
        <f t="shared" si="1"/>
        <v>646.984195</v>
      </c>
      <c r="G18" s="50">
        <v>120.60314</v>
      </c>
      <c r="H18" s="51">
        <f t="shared" si="2"/>
        <v>767.58733499999994</v>
      </c>
      <c r="I18" s="51">
        <v>253.93119500000009</v>
      </c>
      <c r="J18" s="52">
        <f>+I18/253.493</f>
        <v>1.0017286276149642</v>
      </c>
      <c r="K18" s="53">
        <v>13.47</v>
      </c>
      <c r="L18" s="51"/>
      <c r="M18" s="51"/>
      <c r="N18" s="51"/>
      <c r="O18" s="51"/>
    </row>
    <row r="19" spans="1:15">
      <c r="A19" s="7">
        <v>1992</v>
      </c>
      <c r="B19" s="50">
        <v>37.420999999999999</v>
      </c>
      <c r="C19" s="51">
        <v>838.30971</v>
      </c>
      <c r="D19" s="51">
        <v>2.4576739999999999</v>
      </c>
      <c r="E19" s="51">
        <f t="shared" si="0"/>
        <v>878.18838400000004</v>
      </c>
      <c r="F19" s="50">
        <f t="shared" si="1"/>
        <v>719.19815900000003</v>
      </c>
      <c r="G19" s="50">
        <v>136.27022499999998</v>
      </c>
      <c r="H19" s="51">
        <f t="shared" si="2"/>
        <v>855.46838400000001</v>
      </c>
      <c r="I19" s="51">
        <v>239.48515900000015</v>
      </c>
      <c r="J19" s="52">
        <f>+I19/256.894</f>
        <v>0.93223336862674933</v>
      </c>
      <c r="K19" s="53">
        <v>13.3</v>
      </c>
      <c r="L19" s="51"/>
      <c r="M19" s="51"/>
      <c r="N19" s="51"/>
      <c r="O19" s="51"/>
    </row>
    <row r="20" spans="1:15">
      <c r="A20" s="7">
        <v>1993</v>
      </c>
      <c r="B20" s="50">
        <v>22.72</v>
      </c>
      <c r="C20" s="51">
        <v>801.26045299999998</v>
      </c>
      <c r="D20" s="51">
        <v>3.098055</v>
      </c>
      <c r="E20" s="51">
        <f t="shared" si="0"/>
        <v>827.07850800000006</v>
      </c>
      <c r="F20" s="50">
        <f t="shared" si="1"/>
        <v>674.93820100000016</v>
      </c>
      <c r="G20" s="50">
        <v>114.42630699999999</v>
      </c>
      <c r="H20" s="51">
        <f t="shared" si="2"/>
        <v>789.36450800000011</v>
      </c>
      <c r="I20" s="51">
        <v>200.63820100000007</v>
      </c>
      <c r="J20" s="52">
        <f>+I20/260.255</f>
        <v>0.7709292847399668</v>
      </c>
      <c r="K20" s="53">
        <v>15.42</v>
      </c>
      <c r="L20" s="51"/>
      <c r="M20" s="51"/>
      <c r="N20" s="51"/>
      <c r="O20" s="51"/>
    </row>
    <row r="21" spans="1:15">
      <c r="A21" s="7">
        <v>1994</v>
      </c>
      <c r="B21" s="50">
        <v>37.713999999999999</v>
      </c>
      <c r="C21" s="51">
        <v>743.75176700000009</v>
      </c>
      <c r="D21" s="51">
        <v>2.745319190274</v>
      </c>
      <c r="E21" s="51">
        <f t="shared" si="0"/>
        <v>784.21108619027416</v>
      </c>
      <c r="F21" s="50">
        <f t="shared" si="1"/>
        <v>606.60077201482227</v>
      </c>
      <c r="G21" s="50">
        <v>136.99831417545198</v>
      </c>
      <c r="H21" s="51">
        <f t="shared" si="2"/>
        <v>743.59908619027419</v>
      </c>
      <c r="I21" s="51">
        <v>154.60077201482204</v>
      </c>
      <c r="J21" s="52">
        <f>+I21/263.436</f>
        <v>0.58686273711573989</v>
      </c>
      <c r="K21" s="53">
        <v>17.53</v>
      </c>
      <c r="L21" s="51"/>
      <c r="M21" s="51"/>
      <c r="N21" s="51"/>
      <c r="O21" s="51"/>
    </row>
    <row r="22" spans="1:15">
      <c r="A22" s="7">
        <v>1995</v>
      </c>
      <c r="B22" s="50">
        <v>40.612000000000002</v>
      </c>
      <c r="C22" s="51">
        <v>714.64624600000002</v>
      </c>
      <c r="D22" s="51">
        <v>1.4571890033399999</v>
      </c>
      <c r="E22" s="51">
        <f t="shared" si="0"/>
        <v>756.71543500333996</v>
      </c>
      <c r="F22" s="50">
        <f t="shared" si="1"/>
        <v>594.31062084715199</v>
      </c>
      <c r="G22" s="50">
        <v>124.03281415618804</v>
      </c>
      <c r="H22" s="51">
        <f t="shared" si="2"/>
        <v>718.34343500334001</v>
      </c>
      <c r="I22" s="51">
        <v>106.17222921558604</v>
      </c>
      <c r="J22" s="52">
        <f>+I22/266.557</f>
        <v>0.39830966440793542</v>
      </c>
      <c r="K22" s="53">
        <v>20.260000000000002</v>
      </c>
      <c r="L22" s="51"/>
      <c r="M22" s="51"/>
      <c r="N22" s="51"/>
      <c r="O22" s="51"/>
    </row>
    <row r="23" spans="1:15">
      <c r="A23" s="7">
        <v>1996</v>
      </c>
      <c r="B23" s="50">
        <v>38.372</v>
      </c>
      <c r="C23" s="51">
        <v>679.5079320000001</v>
      </c>
      <c r="D23" s="51">
        <v>1.4931948898439997</v>
      </c>
      <c r="E23" s="51">
        <f t="shared" si="0"/>
        <v>719.373126889844</v>
      </c>
      <c r="F23" s="50">
        <f t="shared" si="1"/>
        <v>599.69656941324797</v>
      </c>
      <c r="G23" s="50">
        <v>100.72855747659602</v>
      </c>
      <c r="H23" s="51">
        <f t="shared" si="2"/>
        <v>700.42512688984402</v>
      </c>
      <c r="I23" s="51">
        <v>151.80156941324805</v>
      </c>
      <c r="J23" s="52">
        <f>+I23/269.667</f>
        <v>0.56292230570758772</v>
      </c>
      <c r="K23" s="53">
        <v>21.9</v>
      </c>
      <c r="L23" s="51"/>
      <c r="M23" s="51"/>
      <c r="N23" s="51"/>
      <c r="O23" s="51"/>
    </row>
    <row r="24" spans="1:15">
      <c r="A24" s="7">
        <v>1997</v>
      </c>
      <c r="B24" s="50">
        <v>18.948</v>
      </c>
      <c r="C24" s="51">
        <v>682.48304200000007</v>
      </c>
      <c r="D24" s="51">
        <v>1.22359827933</v>
      </c>
      <c r="E24" s="51">
        <f t="shared" si="0"/>
        <v>702.65464027933001</v>
      </c>
      <c r="F24" s="50">
        <f t="shared" si="1"/>
        <v>590.08195259490594</v>
      </c>
      <c r="G24" s="50">
        <v>90.419687684424019</v>
      </c>
      <c r="H24" s="51">
        <f t="shared" si="2"/>
        <v>680.50164027932999</v>
      </c>
      <c r="I24" s="51">
        <v>209.04795259490606</v>
      </c>
      <c r="J24" s="52">
        <f>+I24/272.912</f>
        <v>0.76599032873199446</v>
      </c>
      <c r="K24" s="53">
        <v>23.42</v>
      </c>
      <c r="L24" s="51"/>
      <c r="M24" s="51"/>
      <c r="N24" s="51"/>
      <c r="O24" s="51"/>
    </row>
    <row r="25" spans="1:15">
      <c r="A25" s="7">
        <v>1998</v>
      </c>
      <c r="B25" s="50">
        <v>22.152999999999999</v>
      </c>
      <c r="C25" s="51">
        <v>743.88144199999999</v>
      </c>
      <c r="D25" s="51">
        <v>2.2460931444420003</v>
      </c>
      <c r="E25" s="51">
        <f t="shared" si="0"/>
        <v>768.28053514444207</v>
      </c>
      <c r="F25" s="50">
        <f t="shared" si="1"/>
        <v>608.48239822002608</v>
      </c>
      <c r="G25" s="50">
        <v>131.445136924416</v>
      </c>
      <c r="H25" s="51">
        <f t="shared" si="2"/>
        <v>739.92753514444212</v>
      </c>
      <c r="I25" s="51">
        <v>195.58539822002606</v>
      </c>
      <c r="J25" s="52">
        <f>+I25/276.115</f>
        <v>0.70834760233969929</v>
      </c>
      <c r="K25" s="53">
        <v>17.86</v>
      </c>
      <c r="L25" s="51"/>
      <c r="M25" s="51"/>
      <c r="N25" s="51"/>
      <c r="O25" s="51"/>
    </row>
    <row r="26" spans="1:15">
      <c r="A26" s="7">
        <v>1999</v>
      </c>
      <c r="B26" s="50">
        <v>28.353000000000002</v>
      </c>
      <c r="C26" s="51">
        <v>735.1751680000001</v>
      </c>
      <c r="D26" s="51">
        <v>1.824009444054</v>
      </c>
      <c r="E26" s="51">
        <f t="shared" si="0"/>
        <v>765.35217744405406</v>
      </c>
      <c r="F26" s="50">
        <f t="shared" si="1"/>
        <v>591.24050537986614</v>
      </c>
      <c r="G26" s="50">
        <v>147.43267206418798</v>
      </c>
      <c r="H26" s="51">
        <f t="shared" si="2"/>
        <v>738.67317744405409</v>
      </c>
      <c r="I26" s="51">
        <v>202.47850537986605</v>
      </c>
      <c r="J26" s="52">
        <f>+I26/279.295</f>
        <v>0.72496287215978106</v>
      </c>
      <c r="K26" s="53">
        <v>14.909999999999998</v>
      </c>
      <c r="L26" s="51"/>
      <c r="M26" s="51"/>
      <c r="N26" s="51"/>
      <c r="O26" s="51"/>
    </row>
    <row r="27" spans="1:15">
      <c r="A27" s="7">
        <v>2000</v>
      </c>
      <c r="B27" s="50">
        <v>26.678999999999998</v>
      </c>
      <c r="C27" s="51">
        <v>718.48378000000002</v>
      </c>
      <c r="D27" s="51">
        <v>2.4835265245980001</v>
      </c>
      <c r="E27" s="51">
        <f t="shared" si="0"/>
        <v>747.646306524598</v>
      </c>
      <c r="F27" s="50">
        <f t="shared" si="1"/>
        <v>557.50655144090194</v>
      </c>
      <c r="G27" s="50">
        <v>173.93975508369599</v>
      </c>
      <c r="H27" s="51">
        <f t="shared" si="2"/>
        <v>731.44630652459796</v>
      </c>
      <c r="I27" s="51">
        <v>221.02555144090203</v>
      </c>
      <c r="J27" s="52">
        <f>+I27/282.385</f>
        <v>0.78270995782673314</v>
      </c>
      <c r="K27" s="53">
        <v>12.25</v>
      </c>
      <c r="L27" s="51"/>
      <c r="M27" s="51"/>
      <c r="N27" s="51"/>
      <c r="O27" s="51"/>
    </row>
    <row r="28" spans="1:15">
      <c r="A28" s="7">
        <v>2001</v>
      </c>
      <c r="B28" s="50">
        <v>16.2</v>
      </c>
      <c r="C28" s="51">
        <v>724.190292</v>
      </c>
      <c r="D28" s="51">
        <v>3.2403181416480002</v>
      </c>
      <c r="E28" s="51">
        <f t="shared" si="0"/>
        <v>743.63061014164805</v>
      </c>
      <c r="F28" s="50">
        <f t="shared" si="1"/>
        <v>626.68004273246208</v>
      </c>
      <c r="G28" s="50">
        <v>103.32856740918599</v>
      </c>
      <c r="H28" s="51">
        <f t="shared" si="2"/>
        <v>730.00861014164809</v>
      </c>
      <c r="I28" s="51">
        <v>325.47404273246201</v>
      </c>
      <c r="J28" s="52">
        <f>+I28/285.309</f>
        <v>1.140777342223561</v>
      </c>
      <c r="K28" s="53">
        <v>14.93</v>
      </c>
      <c r="L28" s="51"/>
      <c r="M28" s="51"/>
      <c r="N28" s="51"/>
      <c r="O28" s="51"/>
    </row>
    <row r="29" spans="1:15">
      <c r="A29" s="7">
        <v>2002</v>
      </c>
      <c r="B29" s="50">
        <v>13.622</v>
      </c>
      <c r="C29" s="51">
        <v>743.72054400000013</v>
      </c>
      <c r="D29" s="51">
        <v>8.3558480732999989</v>
      </c>
      <c r="E29" s="51">
        <f t="shared" si="0"/>
        <v>765.69839207330006</v>
      </c>
      <c r="F29" s="50">
        <f t="shared" si="1"/>
        <v>670.94937082460604</v>
      </c>
      <c r="G29" s="50">
        <v>84.22202124869402</v>
      </c>
      <c r="H29" s="51">
        <f t="shared" si="2"/>
        <v>755.17139207330001</v>
      </c>
      <c r="I29" s="51">
        <v>370.31737082460597</v>
      </c>
      <c r="J29" s="52">
        <f>+I29/288.105</f>
        <v>1.2853555850283958</v>
      </c>
      <c r="K29" s="53">
        <v>14.22</v>
      </c>
      <c r="L29" s="51"/>
      <c r="M29" s="51"/>
      <c r="N29" s="51"/>
      <c r="O29" s="51"/>
    </row>
    <row r="30" spans="1:15">
      <c r="A30" s="7">
        <v>2003</v>
      </c>
      <c r="B30" s="50">
        <v>10.526999999999999</v>
      </c>
      <c r="C30" s="51">
        <v>752.52086000000008</v>
      </c>
      <c r="D30" s="51">
        <v>7.1872947960660012</v>
      </c>
      <c r="E30" s="51">
        <f t="shared" si="0"/>
        <v>770.23515479606613</v>
      </c>
      <c r="F30" s="50">
        <f t="shared" si="1"/>
        <v>639.61561525048023</v>
      </c>
      <c r="G30" s="50">
        <v>117.319539545586</v>
      </c>
      <c r="H30" s="51">
        <f t="shared" si="2"/>
        <v>756.93515479606617</v>
      </c>
      <c r="I30" s="51">
        <v>368.51761525047999</v>
      </c>
      <c r="J30" s="52">
        <f>+I30/290.82</f>
        <v>1.2671673724313322</v>
      </c>
      <c r="K30" s="53">
        <v>20.63</v>
      </c>
      <c r="L30" s="51"/>
      <c r="M30" s="51"/>
      <c r="N30" s="51"/>
      <c r="O30" s="51"/>
    </row>
    <row r="31" spans="1:15">
      <c r="A31" s="7">
        <v>2004</v>
      </c>
      <c r="B31" s="50">
        <v>13.3</v>
      </c>
      <c r="C31" s="51">
        <v>772.47290400000009</v>
      </c>
      <c r="D31" s="51">
        <v>4.9995425636100004</v>
      </c>
      <c r="E31" s="51">
        <f t="shared" si="0"/>
        <v>790.77244656361006</v>
      </c>
      <c r="F31" s="50">
        <f t="shared" si="1"/>
        <v>487.79641512037597</v>
      </c>
      <c r="G31" s="50">
        <v>289.20903144323404</v>
      </c>
      <c r="H31" s="51">
        <f t="shared" si="2"/>
        <v>777.00544656361001</v>
      </c>
      <c r="I31" s="51">
        <v>220.18941512037597</v>
      </c>
      <c r="J31" s="52">
        <f>+I31/293.463</f>
        <v>0.75031406044501681</v>
      </c>
      <c r="K31" s="53">
        <v>26.35</v>
      </c>
      <c r="L31" s="51"/>
      <c r="M31" s="51"/>
      <c r="N31" s="51"/>
      <c r="O31" s="51"/>
    </row>
    <row r="32" spans="1:15">
      <c r="A32" s="7">
        <v>2005</v>
      </c>
      <c r="B32" s="50">
        <v>13.766999999999999</v>
      </c>
      <c r="C32" s="51">
        <v>779.18800399999998</v>
      </c>
      <c r="D32" s="51">
        <v>4.9972762121940004</v>
      </c>
      <c r="E32" s="51">
        <f t="shared" si="0"/>
        <v>797.95228021219407</v>
      </c>
      <c r="F32" s="50">
        <f t="shared" si="1"/>
        <v>694.75367150942805</v>
      </c>
      <c r="G32" s="50">
        <v>93.828608702766005</v>
      </c>
      <c r="H32" s="51">
        <f t="shared" si="2"/>
        <v>788.58228021219406</v>
      </c>
      <c r="I32" s="51">
        <v>459.74267150942802</v>
      </c>
      <c r="J32" s="52">
        <f>+I32/296.186</f>
        <v>1.5522093262660221</v>
      </c>
      <c r="K32" s="53">
        <v>21.14</v>
      </c>
      <c r="L32" s="51"/>
      <c r="M32" s="51"/>
      <c r="N32" s="51"/>
      <c r="O32" s="51"/>
    </row>
    <row r="33" spans="1:15">
      <c r="A33" s="7">
        <v>2006</v>
      </c>
      <c r="B33" s="50">
        <v>9.3699999999999992</v>
      </c>
      <c r="C33" s="51">
        <v>787.99352799999997</v>
      </c>
      <c r="D33" s="51">
        <v>7.2840843157320005</v>
      </c>
      <c r="E33" s="51">
        <f t="shared" si="0"/>
        <v>804.64761231573198</v>
      </c>
      <c r="F33" s="50">
        <f t="shared" si="1"/>
        <v>718.50725803742193</v>
      </c>
      <c r="G33" s="50">
        <v>71.940354278309997</v>
      </c>
      <c r="H33" s="51">
        <f t="shared" si="2"/>
        <v>790.44761231573193</v>
      </c>
      <c r="I33" s="51">
        <v>498.62325803742209</v>
      </c>
      <c r="J33" s="52">
        <f>+I33/298.996</f>
        <v>1.6676586243208007</v>
      </c>
      <c r="K33" s="53">
        <v>21.17</v>
      </c>
      <c r="L33" s="51"/>
      <c r="M33" s="51"/>
      <c r="N33" s="51"/>
      <c r="O33" s="51"/>
    </row>
    <row r="34" spans="1:15">
      <c r="A34" s="7">
        <v>2007</v>
      </c>
      <c r="B34" s="50">
        <v>14.2</v>
      </c>
      <c r="C34" s="51">
        <v>820.78726799999993</v>
      </c>
      <c r="D34" s="51">
        <v>8.633134405349999</v>
      </c>
      <c r="E34" s="51">
        <f t="shared" si="0"/>
        <v>843.62040240534998</v>
      </c>
      <c r="F34" s="50">
        <f t="shared" si="1"/>
        <v>756.84678672630798</v>
      </c>
      <c r="G34" s="50">
        <v>72.869615679042013</v>
      </c>
      <c r="H34" s="51">
        <f t="shared" si="2"/>
        <v>829.71640240534998</v>
      </c>
      <c r="I34" s="51">
        <v>486.71278672630802</v>
      </c>
      <c r="J34" s="52">
        <f>+I34/302.004</f>
        <v>1.6116103982937577</v>
      </c>
      <c r="K34" s="53">
        <v>31.32</v>
      </c>
      <c r="L34" s="51"/>
      <c r="M34" s="51"/>
      <c r="N34" s="51"/>
      <c r="O34" s="51"/>
    </row>
    <row r="35" spans="1:15">
      <c r="A35" s="7">
        <v>2008</v>
      </c>
      <c r="B35" s="50">
        <v>13.904</v>
      </c>
      <c r="C35" s="51">
        <v>873.56340399999999</v>
      </c>
      <c r="D35" s="51">
        <v>6.9303196465020012</v>
      </c>
      <c r="E35" s="51">
        <f t="shared" si="0"/>
        <v>894.39772364650196</v>
      </c>
      <c r="F35" s="50">
        <f t="shared" si="1"/>
        <v>801.13594857445196</v>
      </c>
      <c r="G35" s="50">
        <v>81.120775072050023</v>
      </c>
      <c r="H35" s="51">
        <f t="shared" si="2"/>
        <v>882.256723646502</v>
      </c>
      <c r="I35" s="51">
        <v>317.43394857445196</v>
      </c>
      <c r="J35" s="52">
        <f>+I35/304.798</f>
        <v>1.041456796220618</v>
      </c>
      <c r="K35" s="53">
        <v>39.340000000000003</v>
      </c>
      <c r="L35" s="51"/>
      <c r="M35" s="51"/>
      <c r="N35" s="51"/>
      <c r="O35" s="51"/>
    </row>
    <row r="36" spans="1:15">
      <c r="A36" s="7">
        <v>2009</v>
      </c>
      <c r="B36" s="50">
        <v>12.141</v>
      </c>
      <c r="C36" s="51">
        <v>860.24881600000003</v>
      </c>
      <c r="D36" s="51">
        <v>16.553208075642001</v>
      </c>
      <c r="E36" s="51">
        <f t="shared" si="0"/>
        <v>888.94302407564203</v>
      </c>
      <c r="F36" s="50">
        <f t="shared" si="1"/>
        <v>787.97323087645805</v>
      </c>
      <c r="G36" s="50">
        <v>83.469793199183997</v>
      </c>
      <c r="H36" s="51">
        <f t="shared" si="2"/>
        <v>871.44302407564203</v>
      </c>
      <c r="I36" s="51">
        <v>447.67323087645798</v>
      </c>
      <c r="J36" s="52">
        <f>+I36/307.439</f>
        <v>1.4561367649402253</v>
      </c>
      <c r="K36" s="53">
        <v>26.81</v>
      </c>
      <c r="L36" s="51"/>
      <c r="M36" s="51"/>
      <c r="N36" s="51"/>
      <c r="O36" s="51"/>
    </row>
    <row r="37" spans="1:15">
      <c r="A37" s="7">
        <v>2010</v>
      </c>
      <c r="B37" s="50">
        <v>17.5</v>
      </c>
      <c r="C37" s="51">
        <v>840.12989199999993</v>
      </c>
      <c r="D37" s="51">
        <v>15.375547504925999</v>
      </c>
      <c r="E37" s="51">
        <f t="shared" si="0"/>
        <v>873.0054395049259</v>
      </c>
      <c r="F37" s="50">
        <f t="shared" si="1"/>
        <v>775.81970316725585</v>
      </c>
      <c r="G37" s="50">
        <v>71.580736337670004</v>
      </c>
      <c r="H37" s="51">
        <f t="shared" si="2"/>
        <v>847.40043950492588</v>
      </c>
      <c r="I37" s="51">
        <v>479.76326316725607</v>
      </c>
      <c r="J37" s="52">
        <f>+I37/310.062</f>
        <v>1.5473139667784381</v>
      </c>
      <c r="K37" s="53">
        <v>35.130000000000003</v>
      </c>
      <c r="L37" s="51"/>
      <c r="M37" s="51"/>
      <c r="N37" s="51"/>
      <c r="O37" s="51"/>
    </row>
    <row r="38" spans="1:15">
      <c r="A38" s="7">
        <v>2011</v>
      </c>
      <c r="B38" s="50">
        <v>25.605</v>
      </c>
      <c r="C38" s="51">
        <v>851.819164</v>
      </c>
      <c r="D38" s="51">
        <v>13.405772863475999</v>
      </c>
      <c r="E38" s="51">
        <f t="shared" si="0"/>
        <v>890.82993686347606</v>
      </c>
      <c r="F38" s="50">
        <f t="shared" si="1"/>
        <v>794.16272089824804</v>
      </c>
      <c r="G38" s="50">
        <v>76.66721596522801</v>
      </c>
      <c r="H38" s="51">
        <f t="shared" si="2"/>
        <v>870.82993686347606</v>
      </c>
      <c r="I38" s="52" t="s">
        <v>22</v>
      </c>
      <c r="J38" s="52" t="s">
        <v>22</v>
      </c>
      <c r="K38" s="53">
        <v>54.55</v>
      </c>
      <c r="L38" s="51"/>
      <c r="M38" s="51"/>
      <c r="N38" s="51"/>
      <c r="O38" s="51"/>
    </row>
    <row r="39" spans="1:15">
      <c r="A39" s="7">
        <v>2012</v>
      </c>
      <c r="B39" s="50">
        <v>20</v>
      </c>
      <c r="C39" s="51">
        <v>870.57829600000002</v>
      </c>
      <c r="D39" s="51">
        <v>14.309564266242001</v>
      </c>
      <c r="E39" s="51">
        <f t="shared" si="0"/>
        <v>904.887860266242</v>
      </c>
      <c r="F39" s="50">
        <f t="shared" si="1"/>
        <v>830.15700578213205</v>
      </c>
      <c r="G39" s="50">
        <v>54.730854484109997</v>
      </c>
      <c r="H39" s="51">
        <f t="shared" si="2"/>
        <v>884.887860266242</v>
      </c>
      <c r="I39" s="52" t="s">
        <v>22</v>
      </c>
      <c r="J39" s="52" t="s">
        <v>22</v>
      </c>
      <c r="K39" s="53">
        <v>53.87</v>
      </c>
      <c r="L39" s="51"/>
      <c r="M39" s="51"/>
      <c r="N39" s="51"/>
      <c r="O39" s="51"/>
    </row>
    <row r="40" spans="1:15">
      <c r="A40" s="7">
        <v>2013</v>
      </c>
      <c r="B40" s="50">
        <v>20</v>
      </c>
      <c r="C40" s="51">
        <v>867.08425999999997</v>
      </c>
      <c r="D40" s="51">
        <v>14.153479233264001</v>
      </c>
      <c r="E40" s="51">
        <f t="shared" si="0"/>
        <v>901.23773923326394</v>
      </c>
      <c r="F40" s="50">
        <f t="shared" si="1"/>
        <v>819.78101072382196</v>
      </c>
      <c r="G40" s="50">
        <v>61.456728509442009</v>
      </c>
      <c r="H40" s="51">
        <f t="shared" si="2"/>
        <v>881.23773923326394</v>
      </c>
      <c r="I40" s="52" t="s">
        <v>22</v>
      </c>
      <c r="J40" s="52" t="s">
        <v>22</v>
      </c>
      <c r="K40" s="53">
        <v>49.27</v>
      </c>
      <c r="L40" s="51"/>
      <c r="M40" s="51"/>
      <c r="N40" s="51"/>
      <c r="O40" s="51"/>
    </row>
    <row r="41" spans="1:15">
      <c r="A41" s="7">
        <v>2014</v>
      </c>
      <c r="B41" s="50">
        <v>20</v>
      </c>
      <c r="C41" s="51">
        <v>857.47575199999994</v>
      </c>
      <c r="D41" s="51">
        <v>16.192507665600001</v>
      </c>
      <c r="E41" s="51">
        <f t="shared" si="0"/>
        <v>893.66825966559998</v>
      </c>
      <c r="F41" s="50">
        <f t="shared" si="1"/>
        <v>821.88140889860597</v>
      </c>
      <c r="G41" s="50">
        <v>51.786850766994</v>
      </c>
      <c r="H41" s="51">
        <f t="shared" si="2"/>
        <v>873.66825966559998</v>
      </c>
      <c r="I41" s="52" t="s">
        <v>22</v>
      </c>
      <c r="J41" s="52" t="s">
        <v>22</v>
      </c>
      <c r="K41" s="53">
        <v>43.36</v>
      </c>
      <c r="L41" s="51"/>
      <c r="M41" s="51"/>
      <c r="N41" s="51"/>
      <c r="O41" s="51"/>
    </row>
    <row r="42" spans="1:15">
      <c r="A42" s="7">
        <v>2015</v>
      </c>
      <c r="B42" s="50">
        <v>20</v>
      </c>
      <c r="C42" s="51">
        <v>902.10134000000005</v>
      </c>
      <c r="D42" s="51">
        <v>14.241337829208002</v>
      </c>
      <c r="E42" s="51">
        <f t="shared" si="0"/>
        <v>936.34267782920801</v>
      </c>
      <c r="F42" s="50">
        <f t="shared" si="1"/>
        <v>881.13738265053996</v>
      </c>
      <c r="G42" s="50">
        <v>46.586295178667996</v>
      </c>
      <c r="H42" s="51">
        <f t="shared" si="2"/>
        <v>927.72367782920799</v>
      </c>
      <c r="I42" s="52" t="s">
        <v>22</v>
      </c>
      <c r="J42" s="52" t="s">
        <v>22</v>
      </c>
      <c r="K42" s="53">
        <v>30.17</v>
      </c>
      <c r="L42" s="51"/>
      <c r="M42" s="51"/>
      <c r="N42" s="51"/>
      <c r="O42" s="51"/>
    </row>
    <row r="43" spans="1:15">
      <c r="A43" s="7">
        <v>2016</v>
      </c>
      <c r="B43" s="50">
        <v>8.6189999999999998</v>
      </c>
      <c r="C43" s="51">
        <v>932.46078799999998</v>
      </c>
      <c r="D43" s="51">
        <v>10.378692375533999</v>
      </c>
      <c r="E43" s="51">
        <f t="shared" si="0"/>
        <v>951.45848037553401</v>
      </c>
      <c r="F43" s="50">
        <f>H43-G43</f>
        <v>901.39535744796001</v>
      </c>
      <c r="G43" s="50">
        <v>42.063122927574</v>
      </c>
      <c r="H43" s="51">
        <f>E43-B44</f>
        <v>943.45848037553401</v>
      </c>
      <c r="I43" s="52" t="s">
        <v>22</v>
      </c>
      <c r="J43" s="52" t="s">
        <v>22</v>
      </c>
      <c r="K43" s="53">
        <v>32.04</v>
      </c>
      <c r="L43" s="51"/>
      <c r="M43" s="51"/>
      <c r="N43" s="51"/>
      <c r="O43" s="51"/>
    </row>
    <row r="44" spans="1:15">
      <c r="A44" s="7">
        <v>2017</v>
      </c>
      <c r="B44" s="50">
        <v>8</v>
      </c>
      <c r="C44" s="51">
        <v>958.74127999999996</v>
      </c>
      <c r="D44" s="51">
        <v>12.802506713262</v>
      </c>
      <c r="E44" s="51">
        <f>SUM(B44:D44)</f>
        <v>979.54378671326197</v>
      </c>
      <c r="F44" s="50">
        <f t="shared" ref="F44:F47" si="3">H44-G44</f>
        <v>934.73674341830792</v>
      </c>
      <c r="G44" s="50">
        <v>38.048043294953999</v>
      </c>
      <c r="H44" s="51">
        <f>E44-B45</f>
        <v>972.78478671326195</v>
      </c>
      <c r="I44" s="54" t="s">
        <v>22</v>
      </c>
      <c r="J44" s="54" t="s">
        <v>22</v>
      </c>
      <c r="K44" s="53">
        <v>35.25333333333333</v>
      </c>
      <c r="L44" s="51"/>
      <c r="M44" s="51"/>
      <c r="N44" s="51"/>
      <c r="O44" s="51"/>
    </row>
    <row r="45" spans="1:15">
      <c r="A45" s="7">
        <v>2018</v>
      </c>
      <c r="B45" s="50">
        <v>6.7590000000000003</v>
      </c>
      <c r="C45" s="51">
        <v>986.511708</v>
      </c>
      <c r="D45" s="51">
        <v>15.113</v>
      </c>
      <c r="E45" s="51">
        <f>SUM(B45:D45)</f>
        <v>1008.3837080000001</v>
      </c>
      <c r="F45" s="50">
        <f t="shared" si="3"/>
        <v>960.48470800000007</v>
      </c>
      <c r="G45" s="50">
        <v>37.093000000000004</v>
      </c>
      <c r="H45" s="51">
        <f>E45-B46</f>
        <v>997.57770800000003</v>
      </c>
      <c r="I45" s="54" t="s">
        <v>22</v>
      </c>
      <c r="J45" s="54" t="s">
        <v>22</v>
      </c>
      <c r="K45" s="53">
        <v>32.552500000000002</v>
      </c>
      <c r="L45" s="51"/>
      <c r="M45" s="51"/>
      <c r="N45" s="51"/>
      <c r="O45" s="51"/>
    </row>
    <row r="46" spans="1:15">
      <c r="A46" s="7">
        <v>2019</v>
      </c>
      <c r="B46" s="50">
        <v>10.805999999999999</v>
      </c>
      <c r="C46" s="51">
        <v>1036.6679999999999</v>
      </c>
      <c r="D46" s="51">
        <v>13.726000000000001</v>
      </c>
      <c r="E46" s="51">
        <f>SUM(B46:D46)</f>
        <v>1061.2</v>
      </c>
      <c r="F46" s="50">
        <f t="shared" si="3"/>
        <v>1002.582</v>
      </c>
      <c r="G46" s="50">
        <v>49.618000000000002</v>
      </c>
      <c r="H46" s="51">
        <f t="shared" ref="H46:H47" si="4">E46-B47</f>
        <v>1052.2</v>
      </c>
      <c r="I46" s="54" t="s">
        <v>22</v>
      </c>
      <c r="J46" s="54" t="s">
        <v>22</v>
      </c>
      <c r="K46" s="53">
        <v>35.75</v>
      </c>
      <c r="L46" s="51"/>
      <c r="M46" s="51"/>
      <c r="N46" s="51"/>
      <c r="O46" s="51"/>
    </row>
    <row r="47" spans="1:15">
      <c r="A47" s="55">
        <v>2020</v>
      </c>
      <c r="B47" s="56">
        <v>9</v>
      </c>
      <c r="C47" s="57">
        <v>1122</v>
      </c>
      <c r="D47" s="57">
        <v>15</v>
      </c>
      <c r="E47" s="57">
        <f>SUM(B47:D47)</f>
        <v>1146</v>
      </c>
      <c r="F47" s="56">
        <f t="shared" si="3"/>
        <v>1103</v>
      </c>
      <c r="G47" s="56">
        <v>43</v>
      </c>
      <c r="H47" s="57">
        <f t="shared" si="4"/>
        <v>1146</v>
      </c>
      <c r="I47" s="58" t="s">
        <v>22</v>
      </c>
      <c r="J47" s="58" t="s">
        <v>22</v>
      </c>
      <c r="K47" s="59">
        <v>43.5</v>
      </c>
      <c r="L47" s="51"/>
      <c r="M47" s="51"/>
      <c r="N47" s="51"/>
      <c r="O47" s="51"/>
    </row>
    <row r="48" spans="1:15" ht="13.2" customHeight="1">
      <c r="A48" s="16" t="s">
        <v>183</v>
      </c>
      <c r="C48" s="51"/>
      <c r="D48" s="51"/>
      <c r="J48" s="60"/>
    </row>
    <row r="49" spans="1:12">
      <c r="A49" s="97" t="s">
        <v>184</v>
      </c>
      <c r="C49" s="51"/>
      <c r="D49" s="51"/>
      <c r="J49" s="60"/>
    </row>
    <row r="50" spans="1:12">
      <c r="A50" s="97" t="s">
        <v>186</v>
      </c>
      <c r="J50" s="60"/>
    </row>
    <row r="51" spans="1:12">
      <c r="A51" s="97" t="s">
        <v>204</v>
      </c>
      <c r="J51" s="60"/>
    </row>
    <row r="52" spans="1:12" ht="10.199999999999999" customHeight="1">
      <c r="A52" s="68" t="s">
        <v>205</v>
      </c>
      <c r="K52" s="18" t="s">
        <v>6</v>
      </c>
      <c r="L52" s="15"/>
    </row>
    <row r="54" spans="1:12">
      <c r="J54" s="60"/>
    </row>
    <row r="55" spans="1:12">
      <c r="J55" s="60"/>
    </row>
    <row r="56" spans="1:12">
      <c r="J56" s="60"/>
    </row>
    <row r="57" spans="1:12">
      <c r="J57" s="60"/>
    </row>
    <row r="58" spans="1:12">
      <c r="J58" s="60"/>
    </row>
    <row r="59" spans="1:12">
      <c r="J59" s="60"/>
    </row>
    <row r="60" spans="1:12">
      <c r="J60" s="60"/>
    </row>
    <row r="61" spans="1:12">
      <c r="J61" s="60"/>
    </row>
    <row r="62" spans="1:12">
      <c r="J62" s="60"/>
    </row>
    <row r="63" spans="1:12">
      <c r="J63" s="60"/>
    </row>
    <row r="64" spans="1:12">
      <c r="J64" s="60"/>
    </row>
    <row r="65" spans="10:10">
      <c r="J65" s="60"/>
    </row>
  </sheetData>
  <pageMargins left="0.7" right="0.7" top="0.75" bottom="0.75" header="0.3" footer="0.3"/>
  <pageSetup scale="74" firstPageNumber="41" orientation="portrait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0B86-940B-4F30-BED7-55AD9BDB1709}">
  <sheetPr>
    <pageSetUpPr fitToPage="1"/>
  </sheetPr>
  <dimension ref="A1:L51"/>
  <sheetViews>
    <sheetView tabSelected="1" zoomScaleNormal="100" zoomScaleSheetLayoutView="100" workbookViewId="0">
      <pane xSplit="1" ySplit="5" topLeftCell="B18" activePane="bottomRight" state="frozen"/>
      <selection activeCell="A81" sqref="A81"/>
      <selection pane="topRight" activeCell="A81" sqref="A81"/>
      <selection pane="bottomLeft" activeCell="A81" sqref="A81"/>
      <selection pane="bottomRight" activeCell="P43" sqref="P43"/>
    </sheetView>
  </sheetViews>
  <sheetFormatPr defaultRowHeight="10.199999999999999"/>
  <cols>
    <col min="1" max="1" width="9.109375" style="14" customWidth="1"/>
    <col min="2" max="9" width="9.21875" style="14" customWidth="1"/>
    <col min="10" max="10" width="10.33203125" style="14" customWidth="1"/>
    <col min="11" max="11" width="9.21875" style="14" customWidth="1"/>
    <col min="12" max="16384" width="8.88671875" style="14"/>
  </cols>
  <sheetData>
    <row r="1" spans="1:11">
      <c r="A1" s="13" t="s">
        <v>212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20"/>
      <c r="B2" s="47"/>
      <c r="C2" s="19"/>
      <c r="D2" s="19" t="s">
        <v>7</v>
      </c>
      <c r="E2" s="23"/>
      <c r="F2" s="19"/>
      <c r="G2" s="19" t="s">
        <v>8</v>
      </c>
      <c r="H2" s="19"/>
      <c r="I2" s="19"/>
      <c r="J2" s="44" t="s">
        <v>23</v>
      </c>
      <c r="K2" s="46" t="s">
        <v>75</v>
      </c>
    </row>
    <row r="3" spans="1:11">
      <c r="A3" s="20" t="s">
        <v>25</v>
      </c>
      <c r="B3" s="46" t="s">
        <v>26</v>
      </c>
      <c r="C3" s="20" t="s">
        <v>4</v>
      </c>
      <c r="D3" s="20" t="s">
        <v>3</v>
      </c>
      <c r="E3" s="61" t="s">
        <v>9</v>
      </c>
      <c r="F3" s="20" t="s">
        <v>27</v>
      </c>
      <c r="G3" s="20" t="s">
        <v>5</v>
      </c>
      <c r="H3" s="20" t="s">
        <v>9</v>
      </c>
      <c r="I3" s="20" t="s">
        <v>28</v>
      </c>
      <c r="J3" s="46" t="s">
        <v>24</v>
      </c>
      <c r="K3" s="46"/>
    </row>
    <row r="4" spans="1:11">
      <c r="A4" s="19" t="s">
        <v>76</v>
      </c>
      <c r="B4" s="94" t="s">
        <v>185</v>
      </c>
      <c r="C4" s="19"/>
      <c r="D4" s="19"/>
      <c r="E4" s="23"/>
      <c r="F4" s="19"/>
      <c r="G4" s="19"/>
      <c r="H4" s="19"/>
      <c r="I4" s="19" t="s">
        <v>31</v>
      </c>
      <c r="J4" s="67" t="s">
        <v>77</v>
      </c>
      <c r="K4" s="47"/>
    </row>
    <row r="5" spans="1:11" ht="12" customHeight="1">
      <c r="A5" s="68"/>
      <c r="B5" s="68"/>
      <c r="C5" s="69"/>
      <c r="D5" s="69"/>
      <c r="E5" s="69"/>
      <c r="F5" s="69" t="s">
        <v>34</v>
      </c>
      <c r="G5" s="69"/>
      <c r="H5" s="69"/>
      <c r="I5" s="69"/>
      <c r="J5" s="70" t="s">
        <v>33</v>
      </c>
      <c r="K5" s="70" t="s">
        <v>10</v>
      </c>
    </row>
    <row r="6" spans="1:11" ht="12" customHeight="1">
      <c r="B6" s="49"/>
      <c r="C6" s="49"/>
      <c r="D6" s="49"/>
      <c r="E6" s="49"/>
      <c r="F6" s="49"/>
      <c r="G6" s="49"/>
      <c r="H6" s="49"/>
      <c r="I6" s="49"/>
      <c r="J6" s="20"/>
      <c r="K6" s="20"/>
    </row>
    <row r="7" spans="1:11">
      <c r="A7" s="7">
        <v>1980</v>
      </c>
      <c r="B7" s="62">
        <v>56.6</v>
      </c>
      <c r="C7" s="62">
        <v>1042.6400000000001</v>
      </c>
      <c r="D7" s="62">
        <v>0</v>
      </c>
      <c r="E7" s="62">
        <f>SUM(B7:D7)</f>
        <v>1099.24</v>
      </c>
      <c r="F7" s="62">
        <f>+H7-G7</f>
        <v>955.33999999999992</v>
      </c>
      <c r="G7" s="62">
        <v>88</v>
      </c>
      <c r="H7" s="62">
        <f t="shared" ref="H7:H45" si="0">E7-B8</f>
        <v>1043.3399999999999</v>
      </c>
      <c r="I7" s="62">
        <v>241</v>
      </c>
      <c r="J7" s="52">
        <f>+I7/227.726</f>
        <v>1.0582893477248976</v>
      </c>
      <c r="K7" s="53">
        <v>21.55</v>
      </c>
    </row>
    <row r="8" spans="1:11">
      <c r="A8" s="7">
        <v>1981</v>
      </c>
      <c r="B8" s="62">
        <v>55.9</v>
      </c>
      <c r="C8" s="62">
        <v>1130.0739999999998</v>
      </c>
      <c r="D8" s="62">
        <v>0</v>
      </c>
      <c r="E8" s="62">
        <f t="shared" ref="E8:E43" si="1">SUM(B8:D8)</f>
        <v>1185.9739999999999</v>
      </c>
      <c r="F8" s="62">
        <f t="shared" ref="F8:F47" si="2">+H8-G8</f>
        <v>990.07399999999984</v>
      </c>
      <c r="G8" s="62">
        <v>142</v>
      </c>
      <c r="H8" s="62">
        <f t="shared" si="0"/>
        <v>1132.0739999999998</v>
      </c>
      <c r="I8" s="62">
        <v>223</v>
      </c>
      <c r="J8" s="52">
        <f>+I8/229.966</f>
        <v>0.96970856561404728</v>
      </c>
      <c r="K8" s="53">
        <v>30.25</v>
      </c>
    </row>
    <row r="9" spans="1:11">
      <c r="A9" s="7">
        <v>1982</v>
      </c>
      <c r="B9" s="62">
        <v>53.9</v>
      </c>
      <c r="C9" s="62">
        <v>1109.9669999999999</v>
      </c>
      <c r="D9" s="62">
        <v>0</v>
      </c>
      <c r="E9" s="62">
        <f t="shared" si="1"/>
        <v>1163.867</v>
      </c>
      <c r="F9" s="62">
        <f t="shared" si="2"/>
        <v>1030.1779999999999</v>
      </c>
      <c r="G9" s="62">
        <v>74.88900000000001</v>
      </c>
      <c r="H9" s="62">
        <f t="shared" si="0"/>
        <v>1105.067</v>
      </c>
      <c r="I9" s="62">
        <v>303.892</v>
      </c>
      <c r="J9" s="52">
        <f>+I9/232.188</f>
        <v>1.3088187158681759</v>
      </c>
      <c r="K9" s="53">
        <v>20.719916666666666</v>
      </c>
    </row>
    <row r="10" spans="1:11">
      <c r="A10" s="7">
        <v>1983</v>
      </c>
      <c r="B10" s="62">
        <v>58.8</v>
      </c>
      <c r="C10" s="62">
        <v>1260.163</v>
      </c>
      <c r="D10" s="62">
        <v>0</v>
      </c>
      <c r="E10" s="62">
        <f t="shared" si="1"/>
        <v>1318.963</v>
      </c>
      <c r="F10" s="62">
        <f>+H10-G10</f>
        <v>1172.6679999999999</v>
      </c>
      <c r="G10" s="62">
        <v>103.79500000000002</v>
      </c>
      <c r="H10" s="62">
        <f t="shared" si="0"/>
        <v>1276.463</v>
      </c>
      <c r="I10" s="62">
        <v>495.51679999999999</v>
      </c>
      <c r="J10" s="52">
        <f>+I10/234.307</f>
        <v>2.1148185927010292</v>
      </c>
      <c r="K10" s="53">
        <v>18.820805555555555</v>
      </c>
    </row>
    <row r="11" spans="1:11">
      <c r="A11" s="7">
        <v>1984</v>
      </c>
      <c r="B11" s="62">
        <v>42.5</v>
      </c>
      <c r="C11" s="62">
        <v>1337.81</v>
      </c>
      <c r="D11" s="62">
        <v>7.9129999999999994</v>
      </c>
      <c r="E11" s="62">
        <f t="shared" si="1"/>
        <v>1388.223</v>
      </c>
      <c r="F11" s="62">
        <f t="shared" si="2"/>
        <v>1298.836</v>
      </c>
      <c r="G11" s="62">
        <v>53.186999999999998</v>
      </c>
      <c r="H11" s="62">
        <f t="shared" si="0"/>
        <v>1352.0229999999999</v>
      </c>
      <c r="I11" s="62">
        <v>410.29100000000011</v>
      </c>
      <c r="J11" s="52">
        <f>+I11/236.348</f>
        <v>1.7359613789835331</v>
      </c>
      <c r="K11" s="53">
        <v>28.503125000000001</v>
      </c>
    </row>
    <row r="12" spans="1:11">
      <c r="A12" s="7">
        <v>1985</v>
      </c>
      <c r="B12" s="62">
        <v>36.200000000000003</v>
      </c>
      <c r="C12" s="62">
        <v>1610.713</v>
      </c>
      <c r="D12" s="62">
        <v>7.8890000000000002</v>
      </c>
      <c r="E12" s="62">
        <f t="shared" si="1"/>
        <v>1654.8019999999999</v>
      </c>
      <c r="F12" s="62">
        <f>+H12-G12</f>
        <v>1539.7449999999999</v>
      </c>
      <c r="G12" s="62">
        <v>74.557000000000002</v>
      </c>
      <c r="H12" s="62">
        <f t="shared" si="0"/>
        <v>1614.3019999999999</v>
      </c>
      <c r="I12" s="62">
        <v>471.11299999999994</v>
      </c>
      <c r="J12" s="52">
        <f>+I12/238.466</f>
        <v>1.9755981984853184</v>
      </c>
      <c r="K12" s="53">
        <v>20.136458333333334</v>
      </c>
    </row>
    <row r="13" spans="1:11">
      <c r="A13" s="7">
        <v>1986</v>
      </c>
      <c r="B13" s="62">
        <v>40.5</v>
      </c>
      <c r="C13" s="62">
        <v>1523.066</v>
      </c>
      <c r="D13" s="62">
        <v>4.8279999999999994</v>
      </c>
      <c r="E13" s="62">
        <f t="shared" si="1"/>
        <v>1568.394</v>
      </c>
      <c r="F13" s="62">
        <f t="shared" si="2"/>
        <v>1478.057</v>
      </c>
      <c r="G13" s="62">
        <v>57.537000000000013</v>
      </c>
      <c r="H13" s="62">
        <f t="shared" si="0"/>
        <v>1535.5940000000001</v>
      </c>
      <c r="I13" s="62">
        <v>437.50499999999994</v>
      </c>
      <c r="J13" s="52">
        <f>+I13/240.651</f>
        <v>1.8180061582956228</v>
      </c>
      <c r="K13" s="53">
        <v>13.48958333333333</v>
      </c>
    </row>
    <row r="14" spans="1:11">
      <c r="A14" s="7">
        <v>1987</v>
      </c>
      <c r="B14" s="62">
        <v>32.799999999999997</v>
      </c>
      <c r="C14" s="62">
        <v>1257.9789999999998</v>
      </c>
      <c r="D14" s="62">
        <v>4.9450000000000003</v>
      </c>
      <c r="E14" s="62">
        <f t="shared" si="1"/>
        <v>1295.7239999999997</v>
      </c>
      <c r="F14" s="62">
        <f t="shared" si="2"/>
        <v>1192.0439999999999</v>
      </c>
      <c r="G14" s="62">
        <v>64.080000000000013</v>
      </c>
      <c r="H14" s="62">
        <f t="shared" si="0"/>
        <v>1256.1239999999998</v>
      </c>
      <c r="I14" s="62">
        <v>226.04100000000005</v>
      </c>
      <c r="J14" s="52">
        <f>+I14/242.804</f>
        <v>0.93096077494604723</v>
      </c>
      <c r="K14" s="53">
        <v>15.606472222222223</v>
      </c>
    </row>
    <row r="15" spans="1:11">
      <c r="A15" s="7">
        <v>1988</v>
      </c>
      <c r="B15" s="62">
        <v>39.6</v>
      </c>
      <c r="C15" s="62">
        <v>1296.213</v>
      </c>
      <c r="D15" s="62">
        <v>2.3449999999999998</v>
      </c>
      <c r="E15" s="62">
        <f t="shared" si="1"/>
        <v>1338.1579999999999</v>
      </c>
      <c r="F15" s="62">
        <f t="shared" si="2"/>
        <v>1156.7670000000001</v>
      </c>
      <c r="G15" s="62">
        <v>133.09099999999998</v>
      </c>
      <c r="H15" s="62">
        <f t="shared" si="0"/>
        <v>1289.8579999999999</v>
      </c>
      <c r="I15" s="62">
        <v>205.30899999999997</v>
      </c>
      <c r="J15" s="52">
        <f>+I15/245.021</f>
        <v>0.83792409630194953</v>
      </c>
      <c r="K15" s="53">
        <v>17.762541666666667</v>
      </c>
    </row>
    <row r="16" spans="1:11">
      <c r="A16" s="7">
        <v>1989</v>
      </c>
      <c r="B16" s="62">
        <v>48.3</v>
      </c>
      <c r="C16" s="62">
        <v>1156.913</v>
      </c>
      <c r="D16" s="62">
        <v>0.26470896354000001</v>
      </c>
      <c r="E16" s="62">
        <f t="shared" si="1"/>
        <v>1205.47770896354</v>
      </c>
      <c r="F16" s="62">
        <f t="shared" si="2"/>
        <v>965.28289001238784</v>
      </c>
      <c r="G16" s="62">
        <v>201.794818951152</v>
      </c>
      <c r="H16" s="62">
        <f t="shared" si="0"/>
        <v>1167.0777089635399</v>
      </c>
      <c r="I16" s="62">
        <v>63.101890012387862</v>
      </c>
      <c r="J16" s="52">
        <f>+I16/247.342</f>
        <v>0.25511999584537953</v>
      </c>
      <c r="K16" s="53">
        <v>16.088888888888892</v>
      </c>
    </row>
    <row r="17" spans="1:11">
      <c r="A17" s="7">
        <v>1990</v>
      </c>
      <c r="B17" s="62">
        <v>38.4</v>
      </c>
      <c r="C17" s="62">
        <v>1206.7470000000001</v>
      </c>
      <c r="D17" s="62">
        <v>6.234327094968001</v>
      </c>
      <c r="E17" s="62">
        <f t="shared" si="1"/>
        <v>1251.3813270949681</v>
      </c>
      <c r="F17" s="62">
        <f t="shared" si="2"/>
        <v>962.54561133128414</v>
      </c>
      <c r="G17" s="62">
        <v>251.59371576368403</v>
      </c>
      <c r="H17" s="62">
        <f t="shared" si="0"/>
        <v>1214.1393270949682</v>
      </c>
      <c r="I17" s="62">
        <v>154.24861133128394</v>
      </c>
      <c r="J17" s="52">
        <f>+I17/250.132</f>
        <v>0.61666884417541112</v>
      </c>
      <c r="K17" s="53">
        <v>21.263333333333332</v>
      </c>
    </row>
    <row r="18" spans="1:11">
      <c r="A18" s="7">
        <v>1991</v>
      </c>
      <c r="B18" s="62">
        <v>37.241999999999997</v>
      </c>
      <c r="C18" s="62">
        <v>1251.3</v>
      </c>
      <c r="D18" s="62">
        <v>10.794252128438</v>
      </c>
      <c r="E18" s="62">
        <f t="shared" si="1"/>
        <v>1299.336252128438</v>
      </c>
      <c r="F18" s="62">
        <f t="shared" si="2"/>
        <v>975.46847739085194</v>
      </c>
      <c r="G18" s="62">
        <v>285.167774737586</v>
      </c>
      <c r="H18" s="62">
        <f t="shared" si="0"/>
        <v>1260.6362521284379</v>
      </c>
      <c r="I18" s="62">
        <v>363.86847739085215</v>
      </c>
      <c r="J18" s="52">
        <f>+I18/253.493</f>
        <v>1.435418245832635</v>
      </c>
      <c r="K18" s="53">
        <v>14.265875000000001</v>
      </c>
    </row>
    <row r="19" spans="1:11">
      <c r="A19" s="7">
        <v>1992</v>
      </c>
      <c r="B19" s="62">
        <v>38.700000000000003</v>
      </c>
      <c r="C19" s="62">
        <v>1526.7</v>
      </c>
      <c r="D19" s="62">
        <v>5.5068920000000006</v>
      </c>
      <c r="E19" s="62">
        <f t="shared" si="1"/>
        <v>1570.9068920000002</v>
      </c>
      <c r="F19" s="62">
        <f t="shared" si="2"/>
        <v>1205.0472930000003</v>
      </c>
      <c r="G19" s="62">
        <v>332.58659899999998</v>
      </c>
      <c r="H19" s="62">
        <f t="shared" si="0"/>
        <v>1537.6338920000003</v>
      </c>
      <c r="I19" s="62">
        <v>609.84729300000004</v>
      </c>
      <c r="J19" s="52">
        <f>+I19/256.894</f>
        <v>2.3739257942964804</v>
      </c>
      <c r="K19" s="53">
        <v>15.539791666666668</v>
      </c>
    </row>
    <row r="20" spans="1:11">
      <c r="A20" s="7">
        <v>1993</v>
      </c>
      <c r="B20" s="62">
        <v>33.273000000000003</v>
      </c>
      <c r="C20" s="62">
        <v>1425.2</v>
      </c>
      <c r="D20" s="62">
        <v>11.819735999999999</v>
      </c>
      <c r="E20" s="62">
        <f t="shared" si="1"/>
        <v>1470.2927359999999</v>
      </c>
      <c r="F20" s="62">
        <f t="shared" si="2"/>
        <v>1127.0699839999997</v>
      </c>
      <c r="G20" s="62">
        <v>310.02275199999997</v>
      </c>
      <c r="H20" s="62">
        <f t="shared" si="0"/>
        <v>1437.0927359999998</v>
      </c>
      <c r="I20" s="62">
        <v>564.96998399999995</v>
      </c>
      <c r="J20" s="52">
        <f>+I20/260.255</f>
        <v>2.1708323913085241</v>
      </c>
      <c r="K20" s="53">
        <v>16.201666666666668</v>
      </c>
    </row>
    <row r="21" spans="1:11">
      <c r="A21" s="7">
        <v>1994</v>
      </c>
      <c r="B21" s="62">
        <v>33.200000000000003</v>
      </c>
      <c r="C21" s="62">
        <v>1557.2</v>
      </c>
      <c r="D21" s="62">
        <v>16.05078</v>
      </c>
      <c r="E21" s="62">
        <f t="shared" si="1"/>
        <v>1606.4507800000001</v>
      </c>
      <c r="F21" s="62">
        <f t="shared" si="2"/>
        <v>1275.4760690000003</v>
      </c>
      <c r="G21" s="62">
        <v>294.703711</v>
      </c>
      <c r="H21" s="62">
        <f t="shared" si="0"/>
        <v>1570.1797800000002</v>
      </c>
      <c r="I21" s="62">
        <v>639.17606899999976</v>
      </c>
      <c r="J21" s="52">
        <f>+I21/263.436</f>
        <v>2.4263049431360932</v>
      </c>
      <c r="K21" s="53">
        <v>18.420499999999997</v>
      </c>
    </row>
    <row r="22" spans="1:11">
      <c r="A22" s="7">
        <v>1995</v>
      </c>
      <c r="B22" s="62">
        <v>36.271000000000001</v>
      </c>
      <c r="C22" s="62">
        <v>1536.2570000000001</v>
      </c>
      <c r="D22" s="62">
        <v>18.049033000000001</v>
      </c>
      <c r="E22" s="62">
        <f t="shared" si="1"/>
        <v>1590.577033</v>
      </c>
      <c r="F22" s="62">
        <f t="shared" si="2"/>
        <v>1268.2285649999999</v>
      </c>
      <c r="G22" s="62">
        <v>279.29146800000001</v>
      </c>
      <c r="H22" s="62">
        <f t="shared" si="0"/>
        <v>1547.520033</v>
      </c>
      <c r="I22" s="62">
        <v>710.52456499999994</v>
      </c>
      <c r="J22" s="52">
        <f>+I22/266.557</f>
        <v>2.6655633316701488</v>
      </c>
      <c r="K22" s="53">
        <v>21.347291666666663</v>
      </c>
    </row>
    <row r="23" spans="1:11">
      <c r="A23" s="7">
        <v>1996</v>
      </c>
      <c r="B23" s="62">
        <v>43.057000000000002</v>
      </c>
      <c r="C23" s="62">
        <v>1519.6</v>
      </c>
      <c r="D23" s="62">
        <v>5.3267690000000005</v>
      </c>
      <c r="E23" s="62">
        <f t="shared" si="1"/>
        <v>1567.9837689999999</v>
      </c>
      <c r="F23" s="62">
        <f t="shared" si="2"/>
        <v>1305.424485</v>
      </c>
      <c r="G23" s="62">
        <v>229.24128400000001</v>
      </c>
      <c r="H23" s="62">
        <f t="shared" si="0"/>
        <v>1534.665769</v>
      </c>
      <c r="I23" s="62">
        <v>784.40548499999989</v>
      </c>
      <c r="J23" s="52">
        <f>+I23/269.667</f>
        <v>2.9087930113807028</v>
      </c>
      <c r="K23" s="53">
        <v>22.033333333333335</v>
      </c>
    </row>
    <row r="24" spans="1:11">
      <c r="A24" s="7">
        <v>1997</v>
      </c>
      <c r="B24" s="62">
        <v>33.317999999999998</v>
      </c>
      <c r="C24" s="62">
        <v>1416.2230000000004</v>
      </c>
      <c r="D24" s="62">
        <v>5.7592214426000004</v>
      </c>
      <c r="E24" s="62">
        <f t="shared" si="1"/>
        <v>1455.3002214426003</v>
      </c>
      <c r="F24" s="62">
        <f t="shared" si="2"/>
        <v>1223.0754429308204</v>
      </c>
      <c r="G24" s="62">
        <v>184.86077851178001</v>
      </c>
      <c r="H24" s="62">
        <f t="shared" si="0"/>
        <v>1407.9362214426003</v>
      </c>
      <c r="I24" s="62">
        <v>580.32344293081997</v>
      </c>
      <c r="J24" s="52">
        <f>+I24/272.912</f>
        <v>2.1264123341253591</v>
      </c>
      <c r="K24" s="53">
        <v>23.454166666666666</v>
      </c>
    </row>
    <row r="25" spans="1:11">
      <c r="A25" s="7">
        <v>1998</v>
      </c>
      <c r="B25" s="62">
        <v>47.363999999999997</v>
      </c>
      <c r="C25" s="62">
        <v>1536.7909999999999</v>
      </c>
      <c r="D25" s="62">
        <v>2.2793873458859997</v>
      </c>
      <c r="E25" s="62">
        <f t="shared" si="1"/>
        <v>1586.4343873458861</v>
      </c>
      <c r="F25" s="62">
        <f t="shared" si="2"/>
        <v>1300.838662770394</v>
      </c>
      <c r="G25" s="62">
        <v>246.47472457549202</v>
      </c>
      <c r="H25" s="62">
        <f t="shared" si="0"/>
        <v>1547.313387345886</v>
      </c>
      <c r="I25" s="62">
        <v>868.33866277039419</v>
      </c>
      <c r="J25" s="52">
        <f>+I25/276.115</f>
        <v>3.1448442234952618</v>
      </c>
      <c r="K25" s="53">
        <v>19.051666666666669</v>
      </c>
    </row>
    <row r="26" spans="1:11">
      <c r="A26" s="7">
        <v>1999</v>
      </c>
      <c r="B26" s="62">
        <v>39.121000000000002</v>
      </c>
      <c r="C26" s="62">
        <v>1729.2600000000002</v>
      </c>
      <c r="D26" s="62">
        <v>6.7996076081220007</v>
      </c>
      <c r="E26" s="62">
        <f t="shared" si="1"/>
        <v>1775.1806076081223</v>
      </c>
      <c r="F26" s="62">
        <f t="shared" si="2"/>
        <v>1424.8409544453702</v>
      </c>
      <c r="G26" s="62">
        <v>317.06965316275205</v>
      </c>
      <c r="H26" s="62">
        <f t="shared" si="0"/>
        <v>1741.9106076081223</v>
      </c>
      <c r="I26" s="62">
        <v>996.31295444537</v>
      </c>
      <c r="J26" s="52">
        <f>+I26/279.295</f>
        <v>3.5672423582426105</v>
      </c>
      <c r="K26" s="53">
        <v>15.112499999999999</v>
      </c>
    </row>
    <row r="27" spans="1:11">
      <c r="A27" s="7">
        <v>2000</v>
      </c>
      <c r="B27" s="62">
        <v>33.270000000000003</v>
      </c>
      <c r="C27" s="62">
        <v>1824.9999999999998</v>
      </c>
      <c r="D27" s="62">
        <v>7.42643455365</v>
      </c>
      <c r="E27" s="62">
        <f t="shared" si="1"/>
        <v>1865.6964345536499</v>
      </c>
      <c r="F27" s="62">
        <f t="shared" si="2"/>
        <v>1581.3553811645218</v>
      </c>
      <c r="G27" s="62">
        <v>247.64105338912799</v>
      </c>
      <c r="H27" s="62">
        <f t="shared" si="0"/>
        <v>1828.9964345536498</v>
      </c>
      <c r="I27" s="62">
        <v>1125.094381164522</v>
      </c>
      <c r="J27" s="52">
        <f>+I27/282.385</f>
        <v>3.9842568874569189</v>
      </c>
      <c r="K27" s="53">
        <v>11.657499999999999</v>
      </c>
    </row>
    <row r="28" spans="1:11">
      <c r="A28" s="7">
        <v>2001</v>
      </c>
      <c r="B28" s="62">
        <v>36.700000000000003</v>
      </c>
      <c r="C28" s="62">
        <v>1791.6869999999999</v>
      </c>
      <c r="D28" s="62">
        <v>31.133017111266003</v>
      </c>
      <c r="E28" s="62">
        <f t="shared" si="1"/>
        <v>1859.520017111266</v>
      </c>
      <c r="F28" s="62">
        <f t="shared" si="2"/>
        <v>1454.808993891766</v>
      </c>
      <c r="G28" s="62">
        <v>364.45102321950003</v>
      </c>
      <c r="H28" s="62">
        <f t="shared" si="0"/>
        <v>1819.2600171112661</v>
      </c>
      <c r="I28" s="62">
        <v>868.68999389176588</v>
      </c>
      <c r="J28" s="52">
        <f>+I28/285.309</f>
        <v>3.0447339337061425</v>
      </c>
      <c r="K28" s="53">
        <v>13.713333333333333</v>
      </c>
    </row>
    <row r="29" spans="1:11">
      <c r="A29" s="7">
        <v>2002</v>
      </c>
      <c r="B29" s="62">
        <v>40.26</v>
      </c>
      <c r="C29" s="62">
        <v>1974.1110000000001</v>
      </c>
      <c r="D29" s="62">
        <v>8.7088014416340016</v>
      </c>
      <c r="E29" s="62">
        <f t="shared" si="1"/>
        <v>2023.0798014416341</v>
      </c>
      <c r="F29" s="62">
        <f t="shared" si="2"/>
        <v>1486.3612354224001</v>
      </c>
      <c r="G29" s="62">
        <v>511.45256601923398</v>
      </c>
      <c r="H29" s="62">
        <f t="shared" si="0"/>
        <v>1997.813801441634</v>
      </c>
      <c r="I29" s="62">
        <v>973.59023542239993</v>
      </c>
      <c r="J29" s="52">
        <f>+I29/288.105</f>
        <v>3.3792896180989564</v>
      </c>
      <c r="K29" s="53">
        <v>14.799999999999999</v>
      </c>
    </row>
    <row r="30" spans="1:11">
      <c r="A30" s="7">
        <v>2003</v>
      </c>
      <c r="B30" s="62">
        <v>25.265999999999998</v>
      </c>
      <c r="C30" s="62">
        <v>1965.7079999999999</v>
      </c>
      <c r="D30" s="62">
        <v>4.6857895790579995</v>
      </c>
      <c r="E30" s="62">
        <f t="shared" si="1"/>
        <v>1995.659789579058</v>
      </c>
      <c r="F30" s="62">
        <f t="shared" si="2"/>
        <v>1552.3566775052323</v>
      </c>
      <c r="G30" s="62">
        <v>419.70311207382599</v>
      </c>
      <c r="H30" s="62">
        <f t="shared" si="0"/>
        <v>1972.0597895790581</v>
      </c>
      <c r="I30" s="62">
        <v>1107.6326775052321</v>
      </c>
      <c r="J30" s="52">
        <f>+I30/290.82</f>
        <v>3.808653729128781</v>
      </c>
      <c r="K30" s="53">
        <v>20.341666666666665</v>
      </c>
    </row>
    <row r="31" spans="1:11">
      <c r="A31" s="7">
        <v>2004</v>
      </c>
      <c r="B31" s="62">
        <v>23.6</v>
      </c>
      <c r="C31" s="62">
        <v>1817.691</v>
      </c>
      <c r="D31" s="62">
        <v>0.96644455538399998</v>
      </c>
      <c r="E31" s="62">
        <f t="shared" si="1"/>
        <v>1842.2574445553839</v>
      </c>
      <c r="F31" s="62">
        <f t="shared" si="2"/>
        <v>1564.5349549963098</v>
      </c>
      <c r="G31" s="62">
        <v>255.37848955907401</v>
      </c>
      <c r="H31" s="62">
        <f t="shared" si="0"/>
        <v>1819.9134445553839</v>
      </c>
      <c r="I31" s="62">
        <v>1163.2779549963097</v>
      </c>
      <c r="J31" s="52">
        <f>+I31/293.463</f>
        <v>3.9639680470666137</v>
      </c>
      <c r="K31" s="53">
        <v>19.741666666666667</v>
      </c>
    </row>
    <row r="32" spans="1:11">
      <c r="A32" s="7">
        <v>2005</v>
      </c>
      <c r="B32" s="62">
        <v>22.344000000000001</v>
      </c>
      <c r="C32" s="62">
        <v>1812.5000000000002</v>
      </c>
      <c r="D32" s="62">
        <v>1.0410136899120002</v>
      </c>
      <c r="E32" s="62">
        <f t="shared" si="1"/>
        <v>1835.8850136899123</v>
      </c>
      <c r="F32" s="62">
        <f t="shared" si="2"/>
        <v>1517.7210791812004</v>
      </c>
      <c r="G32" s="62">
        <v>293.45193450871199</v>
      </c>
      <c r="H32" s="62">
        <f t="shared" si="0"/>
        <v>1811.1730136899123</v>
      </c>
      <c r="I32" s="62">
        <v>1115.7740791812</v>
      </c>
      <c r="J32" s="52">
        <f>+I32/296.186</f>
        <v>3.7671398350401439</v>
      </c>
      <c r="K32" s="53">
        <v>19.139999999999997</v>
      </c>
    </row>
    <row r="33" spans="1:11">
      <c r="A33" s="7">
        <v>2006</v>
      </c>
      <c r="B33" s="62">
        <v>24.712</v>
      </c>
      <c r="C33" s="62">
        <v>1861.2999999999997</v>
      </c>
      <c r="D33" s="62">
        <v>6.519677934294001</v>
      </c>
      <c r="E33" s="62">
        <f t="shared" si="1"/>
        <v>1892.5316779342936</v>
      </c>
      <c r="F33" s="62">
        <f t="shared" si="2"/>
        <v>1583.0290713755737</v>
      </c>
      <c r="G33" s="62">
        <v>274.90260655871998</v>
      </c>
      <c r="H33" s="62">
        <f t="shared" si="0"/>
        <v>1857.9316779342937</v>
      </c>
      <c r="I33" s="62">
        <v>1160.452071375574</v>
      </c>
      <c r="J33" s="52">
        <f>+I33/298.996</f>
        <v>3.881162528514007</v>
      </c>
      <c r="K33" s="53">
        <v>18.740833333333331</v>
      </c>
    </row>
    <row r="34" spans="1:11">
      <c r="A34" s="7">
        <v>2007</v>
      </c>
      <c r="B34" s="62">
        <v>34.6</v>
      </c>
      <c r="C34" s="62">
        <v>1788.9390000000001</v>
      </c>
      <c r="D34" s="62">
        <v>7.4656415512979999</v>
      </c>
      <c r="E34" s="62">
        <f t="shared" si="1"/>
        <v>1831.0046415512979</v>
      </c>
      <c r="F34" s="62">
        <f t="shared" si="2"/>
        <v>1403.931995104268</v>
      </c>
      <c r="G34" s="62">
        <v>388.19064644702996</v>
      </c>
      <c r="H34" s="62">
        <f t="shared" si="0"/>
        <v>1792.1226415512979</v>
      </c>
      <c r="I34" s="62">
        <v>889.44699510426767</v>
      </c>
      <c r="J34" s="52">
        <f>+I34/302.004</f>
        <v>2.945149716905298</v>
      </c>
      <c r="K34" s="53">
        <v>30.757500000000004</v>
      </c>
    </row>
    <row r="35" spans="1:11">
      <c r="A35" s="7">
        <v>2008</v>
      </c>
      <c r="B35" s="62">
        <v>38.881999999999998</v>
      </c>
      <c r="C35" s="62">
        <v>1793.7999999999997</v>
      </c>
      <c r="D35" s="62">
        <v>30.284713839618</v>
      </c>
      <c r="E35" s="62">
        <f t="shared" si="1"/>
        <v>1862.9667138396178</v>
      </c>
      <c r="F35" s="62">
        <f t="shared" si="2"/>
        <v>1648.1578205958319</v>
      </c>
      <c r="G35" s="62">
        <v>185.30589324378602</v>
      </c>
      <c r="H35" s="62">
        <f t="shared" si="0"/>
        <v>1833.4637138396179</v>
      </c>
      <c r="I35" s="62">
        <v>896.26082059583189</v>
      </c>
      <c r="J35" s="52">
        <f>+I35/304.798</f>
        <v>2.9405075512169763</v>
      </c>
      <c r="K35" s="53">
        <v>38.055833333333339</v>
      </c>
    </row>
    <row r="36" spans="1:11">
      <c r="A36" s="7">
        <v>2009</v>
      </c>
      <c r="B36" s="62">
        <v>29.503</v>
      </c>
      <c r="C36" s="62">
        <v>1837.3</v>
      </c>
      <c r="D36" s="62">
        <v>35.888933511521998</v>
      </c>
      <c r="E36" s="62">
        <f t="shared" si="1"/>
        <v>1902.6919335115219</v>
      </c>
      <c r="F36" s="62">
        <f t="shared" si="2"/>
        <v>1710.1766933281838</v>
      </c>
      <c r="G36" s="62">
        <v>161.81524018333801</v>
      </c>
      <c r="H36" s="62">
        <f t="shared" si="0"/>
        <v>1871.9919335115219</v>
      </c>
      <c r="I36" s="62">
        <v>211.57369332818405</v>
      </c>
      <c r="J36" s="52">
        <f>+I36/307.439</f>
        <v>0.68818104836466432</v>
      </c>
      <c r="K36" s="53">
        <v>27.522499999999997</v>
      </c>
    </row>
    <row r="37" spans="1:11">
      <c r="A37" s="7">
        <v>2010</v>
      </c>
      <c r="B37" s="62">
        <v>30.7</v>
      </c>
      <c r="C37" s="62">
        <v>1859.34608</v>
      </c>
      <c r="D37" s="62">
        <v>23.258830443281997</v>
      </c>
      <c r="E37" s="62">
        <f t="shared" si="1"/>
        <v>1913.3049104432821</v>
      </c>
      <c r="F37" s="62">
        <f t="shared" si="2"/>
        <v>1692.9546697296</v>
      </c>
      <c r="G37" s="62">
        <v>182.74824071368201</v>
      </c>
      <c r="H37" s="62">
        <f t="shared" si="0"/>
        <v>1875.702910443282</v>
      </c>
      <c r="I37" s="62">
        <v>1050.0342197296</v>
      </c>
      <c r="J37" s="52">
        <f>+I37/309.348193</f>
        <v>3.3943441193128288</v>
      </c>
      <c r="K37" s="53">
        <v>35.302500000000002</v>
      </c>
    </row>
    <row r="38" spans="1:11">
      <c r="A38" s="7">
        <v>2011</v>
      </c>
      <c r="B38" s="62">
        <v>37.601999999999997</v>
      </c>
      <c r="C38" s="62">
        <v>2050.1001679999999</v>
      </c>
      <c r="D38" s="62">
        <v>28.790562143825998</v>
      </c>
      <c r="E38" s="62">
        <f t="shared" si="1"/>
        <v>2116.4927301438256</v>
      </c>
      <c r="F38" s="62">
        <f t="shared" si="2"/>
        <v>1954.1203600709175</v>
      </c>
      <c r="G38" s="62">
        <v>132.37237007290801</v>
      </c>
      <c r="H38" s="62">
        <f t="shared" si="0"/>
        <v>2086.4927301438256</v>
      </c>
      <c r="I38" s="52" t="s">
        <v>22</v>
      </c>
      <c r="J38" s="52" t="s">
        <v>22</v>
      </c>
      <c r="K38" s="53">
        <v>53.396666666666668</v>
      </c>
    </row>
    <row r="39" spans="1:11">
      <c r="A39" s="7">
        <v>2012</v>
      </c>
      <c r="B39" s="62">
        <v>30</v>
      </c>
      <c r="C39" s="62">
        <v>2055.283488</v>
      </c>
      <c r="D39" s="62">
        <v>51.365293971264002</v>
      </c>
      <c r="E39" s="62">
        <f t="shared" si="1"/>
        <v>2136.6487819712638</v>
      </c>
      <c r="F39" s="62">
        <f t="shared" si="2"/>
        <v>1940.4232197277679</v>
      </c>
      <c r="G39" s="62">
        <v>166.225562243496</v>
      </c>
      <c r="H39" s="62">
        <f t="shared" si="0"/>
        <v>2106.6487819712638</v>
      </c>
      <c r="I39" s="52" t="s">
        <v>22</v>
      </c>
      <c r="J39" s="52" t="s">
        <v>22</v>
      </c>
      <c r="K39" s="53">
        <v>47.990833333333335</v>
      </c>
    </row>
    <row r="40" spans="1:11">
      <c r="A40" s="7">
        <v>2013</v>
      </c>
      <c r="B40" s="62">
        <v>30</v>
      </c>
      <c r="C40" s="62">
        <v>2042.8225439999999</v>
      </c>
      <c r="D40" s="62">
        <v>49.489934471586004</v>
      </c>
      <c r="E40" s="62">
        <f t="shared" si="1"/>
        <v>2122.3124784715856</v>
      </c>
      <c r="F40" s="62">
        <f t="shared" si="2"/>
        <v>1935.4579839139014</v>
      </c>
      <c r="G40" s="62">
        <v>156.85449455768401</v>
      </c>
      <c r="H40" s="62">
        <f t="shared" si="0"/>
        <v>2092.3124784715856</v>
      </c>
      <c r="I40" s="52" t="s">
        <v>22</v>
      </c>
      <c r="J40" s="52" t="s">
        <v>22</v>
      </c>
      <c r="K40" s="53">
        <v>42.519166666666671</v>
      </c>
    </row>
    <row r="41" spans="1:11">
      <c r="A41" s="7">
        <v>2014</v>
      </c>
      <c r="B41" s="62">
        <v>30</v>
      </c>
      <c r="C41" s="62">
        <v>1922.1753600000004</v>
      </c>
      <c r="D41" s="62">
        <v>51.677933621706003</v>
      </c>
      <c r="E41" s="62">
        <f t="shared" si="1"/>
        <v>2003.8532936217064</v>
      </c>
      <c r="F41" s="62">
        <f t="shared" si="2"/>
        <v>1883.9429573949183</v>
      </c>
      <c r="G41" s="62">
        <v>89.910336226788004</v>
      </c>
      <c r="H41" s="62">
        <f t="shared" si="0"/>
        <v>1973.8532936217064</v>
      </c>
      <c r="I41" s="52" t="s">
        <v>22</v>
      </c>
      <c r="J41" s="52" t="s">
        <v>22</v>
      </c>
      <c r="K41" s="53">
        <v>38.910833333333336</v>
      </c>
    </row>
    <row r="42" spans="1:11">
      <c r="A42" s="7">
        <v>2015</v>
      </c>
      <c r="B42" s="62">
        <v>30</v>
      </c>
      <c r="C42" s="62">
        <v>1927.5174400000001</v>
      </c>
      <c r="D42" s="62">
        <v>45.307188926621997</v>
      </c>
      <c r="E42" s="62">
        <f t="shared" si="1"/>
        <v>2002.8246289266222</v>
      </c>
      <c r="F42" s="62">
        <f t="shared" si="2"/>
        <v>1830.281096480214</v>
      </c>
      <c r="G42" s="62">
        <v>142.77653244640803</v>
      </c>
      <c r="H42" s="62">
        <f t="shared" si="0"/>
        <v>1973.0576289266221</v>
      </c>
      <c r="I42" s="52" t="s">
        <v>22</v>
      </c>
      <c r="J42" s="52" t="s">
        <v>22</v>
      </c>
      <c r="K42" s="53">
        <v>28.418333333333337</v>
      </c>
    </row>
    <row r="43" spans="1:11">
      <c r="A43" s="7">
        <v>2016</v>
      </c>
      <c r="B43" s="62">
        <v>29.767000000000003</v>
      </c>
      <c r="C43" s="62">
        <v>2143.2270000000003</v>
      </c>
      <c r="D43" s="62">
        <v>62.274325805874</v>
      </c>
      <c r="E43" s="62">
        <f t="shared" si="1"/>
        <v>2235.2683258058742</v>
      </c>
      <c r="F43" s="62">
        <f t="shared" si="2"/>
        <v>1929.456829937084</v>
      </c>
      <c r="G43" s="62">
        <v>264.87749586878999</v>
      </c>
      <c r="H43" s="62">
        <f t="shared" si="0"/>
        <v>2194.334325805874</v>
      </c>
      <c r="I43" s="52" t="s">
        <v>22</v>
      </c>
      <c r="J43" s="52" t="s">
        <v>22</v>
      </c>
      <c r="K43" s="53">
        <v>32.962499999999999</v>
      </c>
    </row>
    <row r="44" spans="1:11">
      <c r="A44" s="7">
        <v>2017</v>
      </c>
      <c r="B44" s="62">
        <v>40.933999999999997</v>
      </c>
      <c r="C44" s="62">
        <v>2052.788</v>
      </c>
      <c r="D44" s="62">
        <v>64.842564930822007</v>
      </c>
      <c r="E44" s="62">
        <f>SUM(B44:D44)</f>
        <v>2158.5645649308221</v>
      </c>
      <c r="F44" s="62">
        <f t="shared" si="2"/>
        <v>1944.8351704044801</v>
      </c>
      <c r="G44" s="62">
        <v>180.69139452634204</v>
      </c>
      <c r="H44" s="62">
        <f t="shared" si="0"/>
        <v>2125.5265649308221</v>
      </c>
      <c r="I44" s="52" t="s">
        <v>22</v>
      </c>
      <c r="J44" s="52" t="s">
        <v>22</v>
      </c>
      <c r="K44" s="53">
        <v>34.432499999999997</v>
      </c>
    </row>
    <row r="45" spans="1:11">
      <c r="A45" s="7">
        <v>2018</v>
      </c>
      <c r="B45" s="62">
        <v>33.037999999999997</v>
      </c>
      <c r="C45" s="62">
        <v>2233.3879999999999</v>
      </c>
      <c r="D45" s="62">
        <v>35.475132575987999</v>
      </c>
      <c r="E45" s="62">
        <f>SUM(B45:D45)</f>
        <v>2301.901132575988</v>
      </c>
      <c r="F45" s="62">
        <f t="shared" si="2"/>
        <v>2010.466132575988</v>
      </c>
      <c r="G45" s="62">
        <v>259.93700000000001</v>
      </c>
      <c r="H45" s="62">
        <f t="shared" si="0"/>
        <v>2270.4031325759879</v>
      </c>
      <c r="I45" s="52" t="s">
        <v>22</v>
      </c>
      <c r="J45" s="52" t="s">
        <v>22</v>
      </c>
      <c r="K45" s="53">
        <v>31.23</v>
      </c>
    </row>
    <row r="46" spans="1:11">
      <c r="A46" s="7">
        <v>2019</v>
      </c>
      <c r="B46" s="62">
        <v>31.498000000000001</v>
      </c>
      <c r="C46" s="62">
        <v>2252.0439999999999</v>
      </c>
      <c r="D46" s="62">
        <v>14.159524306788001</v>
      </c>
      <c r="E46" s="62">
        <f>SUM(B46:D46)</f>
        <v>2297.7015243067881</v>
      </c>
      <c r="F46" s="62">
        <f t="shared" si="2"/>
        <v>2012.0081573515222</v>
      </c>
      <c r="G46" s="62">
        <v>267.69336695526601</v>
      </c>
      <c r="H46" s="62">
        <f>E46-B47</f>
        <v>2279.7015243067881</v>
      </c>
      <c r="I46" s="52" t="s">
        <v>22</v>
      </c>
      <c r="J46" s="52" t="s">
        <v>22</v>
      </c>
      <c r="K46" s="53">
        <v>33.479999999999997</v>
      </c>
    </row>
    <row r="47" spans="1:11">
      <c r="A47" s="55">
        <v>2020</v>
      </c>
      <c r="B47" s="63">
        <v>18</v>
      </c>
      <c r="C47" s="63">
        <v>1970</v>
      </c>
      <c r="D47" s="63">
        <v>32</v>
      </c>
      <c r="E47" s="63">
        <f>SUM(B47:D47)</f>
        <v>2020</v>
      </c>
      <c r="F47" s="63">
        <f t="shared" si="2"/>
        <v>1813</v>
      </c>
      <c r="G47" s="63">
        <v>207</v>
      </c>
      <c r="H47" s="63">
        <f>E47-B48</f>
        <v>2020</v>
      </c>
      <c r="I47" s="64" t="s">
        <v>22</v>
      </c>
      <c r="J47" s="64" t="s">
        <v>22</v>
      </c>
      <c r="K47" s="59">
        <v>37.840000000000003</v>
      </c>
    </row>
    <row r="48" spans="1:11" ht="13.2" customHeight="1">
      <c r="A48" s="16" t="s">
        <v>78</v>
      </c>
    </row>
    <row r="49" spans="1:12">
      <c r="A49" s="16" t="s">
        <v>206</v>
      </c>
    </row>
    <row r="50" spans="1:12" ht="10.199999999999999" customHeight="1">
      <c r="A50" s="16" t="s">
        <v>207</v>
      </c>
      <c r="K50" s="15"/>
      <c r="L50" s="15"/>
    </row>
    <row r="51" spans="1:12">
      <c r="A51" s="14" t="s">
        <v>208</v>
      </c>
      <c r="K51" s="18" t="s">
        <v>6</v>
      </c>
    </row>
  </sheetData>
  <pageMargins left="0.7" right="0.7" top="0.75" bottom="0.75" header="0.3" footer="0.3"/>
  <pageSetup scale="87" firstPageNumber="42" orientation="portrait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E655A-8B73-44F2-AFB3-4DCD351B4325}">
  <sheetPr>
    <pageSetUpPr fitToPage="1"/>
  </sheetPr>
  <dimension ref="A1:AD80"/>
  <sheetViews>
    <sheetView zoomScaleNormal="100" zoomScaleSheetLayoutView="100" workbookViewId="0">
      <pane xSplit="1" ySplit="2" topLeftCell="B3" activePane="bottomRight" state="frozen"/>
      <selection activeCell="A81" sqref="A81"/>
      <selection pane="topRight" activeCell="A81" sqref="A81"/>
      <selection pane="bottomLeft" activeCell="A81" sqref="A81"/>
      <selection pane="bottomRight" activeCell="A2" sqref="A2"/>
    </sheetView>
  </sheetViews>
  <sheetFormatPr defaultRowHeight="10.199999999999999"/>
  <cols>
    <col min="1" max="1" width="51.6640625" style="14" customWidth="1"/>
    <col min="2" max="16" width="6.88671875" style="14" customWidth="1"/>
    <col min="17" max="18" width="8.88671875" style="14"/>
    <col min="19" max="19" width="10" style="14" bestFit="1" customWidth="1"/>
    <col min="20" max="16384" width="8.88671875" style="14"/>
  </cols>
  <sheetData>
    <row r="1" spans="1:18">
      <c r="A1" s="71" t="s">
        <v>192</v>
      </c>
      <c r="B1" s="13"/>
      <c r="C1" s="13"/>
      <c r="D1" s="13"/>
      <c r="E1" s="13"/>
      <c r="F1" s="13"/>
      <c r="G1" s="13"/>
      <c r="H1" s="13"/>
      <c r="I1" s="13" t="s">
        <v>79</v>
      </c>
      <c r="J1" s="13"/>
      <c r="K1" s="13"/>
      <c r="L1" s="13"/>
      <c r="M1" s="13"/>
      <c r="N1" s="13"/>
      <c r="O1" s="13"/>
    </row>
    <row r="2" spans="1:18">
      <c r="A2" s="72" t="s">
        <v>80</v>
      </c>
      <c r="B2" s="73">
        <v>2005</v>
      </c>
      <c r="C2" s="73">
        <v>2006</v>
      </c>
      <c r="D2" s="74">
        <v>2007</v>
      </c>
      <c r="E2" s="75">
        <v>2008</v>
      </c>
      <c r="F2" s="75">
        <v>2009</v>
      </c>
      <c r="G2" s="75">
        <v>2010</v>
      </c>
      <c r="H2" s="75">
        <v>2011</v>
      </c>
      <c r="I2" s="75">
        <v>2012</v>
      </c>
      <c r="J2" s="75">
        <v>2013</v>
      </c>
      <c r="K2" s="75">
        <v>2014</v>
      </c>
      <c r="L2" s="75">
        <v>2015</v>
      </c>
      <c r="M2" s="75">
        <v>2016</v>
      </c>
      <c r="N2" s="75">
        <v>2017</v>
      </c>
      <c r="O2" s="75">
        <v>2018</v>
      </c>
      <c r="P2" s="76">
        <v>2019</v>
      </c>
      <c r="Q2" s="76" t="s">
        <v>81</v>
      </c>
      <c r="R2" s="15"/>
    </row>
    <row r="3" spans="1:18" ht="10.199999999999999" customHeight="1">
      <c r="A3" s="66" t="s">
        <v>83</v>
      </c>
      <c r="E3" s="77"/>
    </row>
    <row r="4" spans="1:18" ht="10.199999999999999" customHeight="1">
      <c r="A4" s="96" t="s">
        <v>84</v>
      </c>
      <c r="B4" s="77">
        <v>242.12200000000001</v>
      </c>
      <c r="C4" s="77">
        <v>222.251</v>
      </c>
      <c r="D4" s="77">
        <v>128.428</v>
      </c>
      <c r="E4" s="77">
        <v>181.36699999999999</v>
      </c>
      <c r="F4" s="77">
        <v>183.01499999999999</v>
      </c>
      <c r="G4" s="77">
        <v>185.96899999999999</v>
      </c>
      <c r="H4" s="77">
        <v>165</v>
      </c>
      <c r="I4" s="77">
        <v>165.34665000000001</v>
      </c>
      <c r="J4" s="77">
        <v>165.34665000000001</v>
      </c>
      <c r="K4" s="77">
        <v>165.34665000000001</v>
      </c>
      <c r="L4" s="77">
        <v>133.905</v>
      </c>
      <c r="M4" s="77">
        <v>62.790999999999997</v>
      </c>
      <c r="N4" s="77">
        <v>51.331000000000003</v>
      </c>
      <c r="O4" s="77">
        <v>56.305999999999997</v>
      </c>
      <c r="P4" s="78">
        <v>105</v>
      </c>
      <c r="Q4" s="77">
        <v>110</v>
      </c>
    </row>
    <row r="5" spans="1:18" ht="10.199999999999999" customHeight="1">
      <c r="A5" s="96" t="s">
        <v>85</v>
      </c>
      <c r="B5" s="77">
        <v>155.54599999999999</v>
      </c>
      <c r="C5" s="77">
        <v>199.88499999999999</v>
      </c>
      <c r="D5" s="77">
        <v>178.65700000000001</v>
      </c>
      <c r="E5" s="77">
        <v>205.36099999999999</v>
      </c>
      <c r="F5" s="77">
        <v>285.8</v>
      </c>
      <c r="G5" s="77">
        <v>138.82400000000001</v>
      </c>
      <c r="H5" s="77">
        <v>240</v>
      </c>
      <c r="I5" s="77">
        <v>165</v>
      </c>
      <c r="J5" s="77">
        <v>165</v>
      </c>
      <c r="K5" s="77">
        <v>165</v>
      </c>
      <c r="L5" s="77">
        <v>165</v>
      </c>
      <c r="M5" s="77">
        <v>165</v>
      </c>
      <c r="N5" s="77">
        <v>127.15</v>
      </c>
      <c r="O5" s="77">
        <v>104.453</v>
      </c>
      <c r="P5" s="78">
        <v>81.605000000000004</v>
      </c>
      <c r="Q5" s="77">
        <v>102</v>
      </c>
    </row>
    <row r="6" spans="1:18" ht="10.199999999999999" customHeight="1">
      <c r="A6" s="96" t="s">
        <v>86</v>
      </c>
      <c r="B6" s="77">
        <v>76.353999999999999</v>
      </c>
      <c r="C6" s="77">
        <v>101.137</v>
      </c>
      <c r="D6" s="77">
        <v>99.427000000000007</v>
      </c>
      <c r="E6" s="77">
        <v>146.60499999999999</v>
      </c>
      <c r="F6" s="77">
        <v>121.1</v>
      </c>
      <c r="G6" s="77">
        <v>92.539000000000001</v>
      </c>
      <c r="H6" s="77">
        <v>165</v>
      </c>
      <c r="I6" s="77">
        <v>100</v>
      </c>
      <c r="J6" s="77">
        <v>115</v>
      </c>
      <c r="K6" s="77">
        <v>90</v>
      </c>
      <c r="L6" s="77">
        <v>58</v>
      </c>
      <c r="M6" s="77">
        <v>41.546999999999997</v>
      </c>
      <c r="N6" s="77">
        <v>44.128999999999998</v>
      </c>
      <c r="O6" s="77">
        <v>32.087000000000003</v>
      </c>
      <c r="P6" s="78">
        <v>35.040999999999997</v>
      </c>
      <c r="Q6" s="77">
        <v>45</v>
      </c>
    </row>
    <row r="7" spans="1:18" ht="10.199999999999999" customHeight="1">
      <c r="A7" s="96" t="s">
        <v>87</v>
      </c>
      <c r="B7" s="77">
        <v>12.827</v>
      </c>
      <c r="C7" s="77">
        <v>11.41</v>
      </c>
      <c r="D7" s="77">
        <v>9.3859999999999992</v>
      </c>
      <c r="E7" s="77">
        <v>17.876000000000001</v>
      </c>
      <c r="F7" s="77">
        <v>30.3</v>
      </c>
      <c r="G7" s="77">
        <v>21.734999999999999</v>
      </c>
      <c r="H7" s="77">
        <v>25</v>
      </c>
      <c r="I7" s="77">
        <v>20</v>
      </c>
      <c r="J7" s="77">
        <v>20</v>
      </c>
      <c r="K7" s="77">
        <v>20</v>
      </c>
      <c r="L7" s="77">
        <v>6.4359999999999999</v>
      </c>
      <c r="M7" s="77">
        <v>9.1440000000000001</v>
      </c>
      <c r="N7" s="77">
        <v>5.4009999999999998</v>
      </c>
      <c r="O7" s="77">
        <v>13.111000000000001</v>
      </c>
      <c r="P7" s="78">
        <v>16</v>
      </c>
      <c r="Q7" s="77">
        <v>7</v>
      </c>
    </row>
    <row r="8" spans="1:18" ht="10.199999999999999" customHeight="1">
      <c r="A8" s="96" t="s">
        <v>88</v>
      </c>
      <c r="B8" s="77">
        <v>168.51499999999999</v>
      </c>
      <c r="C8" s="77">
        <v>207.16900000000001</v>
      </c>
      <c r="D8" s="77">
        <v>201.679</v>
      </c>
      <c r="E8" s="77">
        <v>161.304</v>
      </c>
      <c r="F8" s="77">
        <v>285.70100000000002</v>
      </c>
      <c r="G8" s="77">
        <v>332.22</v>
      </c>
      <c r="H8" s="77">
        <v>325</v>
      </c>
      <c r="I8" s="77">
        <v>260.14539600000001</v>
      </c>
      <c r="J8" s="77">
        <v>299.82859200000001</v>
      </c>
      <c r="K8" s="77">
        <v>299.82859200000001</v>
      </c>
      <c r="L8" s="77">
        <v>364.15100000000001</v>
      </c>
      <c r="M8" s="77">
        <v>417.024</v>
      </c>
      <c r="N8" s="77">
        <v>405.93099999999998</v>
      </c>
      <c r="O8" s="77">
        <v>291.11500000000001</v>
      </c>
      <c r="P8" s="78">
        <v>343.57400000000001</v>
      </c>
      <c r="Q8" s="77">
        <v>376</v>
      </c>
    </row>
    <row r="9" spans="1:18" ht="10.199999999999999" customHeight="1">
      <c r="A9" s="96" t="s">
        <v>89</v>
      </c>
      <c r="B9" s="77">
        <v>81.372</v>
      </c>
      <c r="C9" s="77">
        <v>78.2</v>
      </c>
      <c r="D9" s="77">
        <v>94.260999999999996</v>
      </c>
      <c r="E9" s="77">
        <v>72.483000000000004</v>
      </c>
      <c r="F9" s="77">
        <v>76.221000000000004</v>
      </c>
      <c r="G9" s="77">
        <v>73.968999999999994</v>
      </c>
      <c r="H9" s="77">
        <v>80</v>
      </c>
      <c r="I9" s="77">
        <v>81.571014000000005</v>
      </c>
      <c r="J9" s="77">
        <v>74.957148000000004</v>
      </c>
      <c r="K9" s="77">
        <v>74.957148000000004</v>
      </c>
      <c r="L9" s="77">
        <v>86.718999999999994</v>
      </c>
      <c r="M9" s="77">
        <v>94.899000000000001</v>
      </c>
      <c r="N9" s="77">
        <v>92.191000000000003</v>
      </c>
      <c r="O9" s="77">
        <v>66.754000000000005</v>
      </c>
      <c r="P9" s="78">
        <v>73.298000000000002</v>
      </c>
      <c r="Q9" s="77">
        <v>72</v>
      </c>
    </row>
    <row r="10" spans="1:18" ht="10.199999999999999" customHeight="1">
      <c r="A10" s="96" t="s">
        <v>90</v>
      </c>
      <c r="B10" s="77">
        <v>60.3</v>
      </c>
      <c r="C10" s="77">
        <v>36.084000000000003</v>
      </c>
      <c r="D10" s="77">
        <v>22.276</v>
      </c>
      <c r="E10" s="77">
        <v>24.164999999999999</v>
      </c>
      <c r="F10" s="77">
        <v>18.099</v>
      </c>
      <c r="G10" s="77">
        <v>21.658999999999999</v>
      </c>
      <c r="H10" s="77">
        <v>29.669</v>
      </c>
      <c r="I10" s="77">
        <v>12.39</v>
      </c>
      <c r="J10" s="77">
        <v>20</v>
      </c>
      <c r="K10" s="77">
        <v>25</v>
      </c>
      <c r="L10" s="77">
        <v>16.925999999999998</v>
      </c>
      <c r="M10" s="77">
        <v>20</v>
      </c>
      <c r="N10" s="77">
        <v>25</v>
      </c>
      <c r="O10" s="77">
        <v>53.930999999999997</v>
      </c>
      <c r="P10" s="78">
        <v>25</v>
      </c>
      <c r="Q10" s="77">
        <v>25</v>
      </c>
    </row>
    <row r="11" spans="1:18" ht="10.199999999999999" customHeight="1">
      <c r="A11" s="96" t="s">
        <v>91</v>
      </c>
      <c r="B11" s="77">
        <v>10.695</v>
      </c>
      <c r="C11" s="77">
        <v>14.4</v>
      </c>
      <c r="D11" s="77">
        <v>18.242999999999999</v>
      </c>
      <c r="E11" s="77">
        <v>22.2</v>
      </c>
      <c r="F11" s="77">
        <v>25.7</v>
      </c>
      <c r="G11" s="77">
        <v>20.646000000000001</v>
      </c>
      <c r="H11" s="77">
        <v>20.260276671126679</v>
      </c>
      <c r="I11" s="77">
        <v>18.504230203077462</v>
      </c>
      <c r="J11" s="77">
        <v>17.661297637807699</v>
      </c>
      <c r="K11" s="77">
        <v>15.369059985793312</v>
      </c>
      <c r="L11" s="77">
        <v>12.482448931415117</v>
      </c>
      <c r="M11" s="77">
        <v>10.892017436132459</v>
      </c>
      <c r="N11" s="77">
        <v>10.433209689656714</v>
      </c>
      <c r="O11" s="77">
        <v>10.855</v>
      </c>
      <c r="P11" s="78">
        <v>16</v>
      </c>
      <c r="Q11" s="77">
        <v>14.1</v>
      </c>
    </row>
    <row r="12" spans="1:18" ht="10.199999999999999" customHeight="1">
      <c r="A12" s="96" t="s">
        <v>92</v>
      </c>
      <c r="B12" s="77">
        <v>1699.03</v>
      </c>
      <c r="C12" s="77">
        <v>3009.826</v>
      </c>
      <c r="D12" s="77">
        <v>3085.2249999999999</v>
      </c>
      <c r="E12" s="77">
        <v>2484.5970000000002</v>
      </c>
      <c r="F12" s="77">
        <v>2860.5</v>
      </c>
      <c r="G12" s="77">
        <v>3405.78</v>
      </c>
      <c r="H12" s="77">
        <v>2675.0010299999999</v>
      </c>
      <c r="I12" s="77">
        <v>2589.6953916000002</v>
      </c>
      <c r="J12" s="77">
        <v>1654.972092</v>
      </c>
      <c r="K12" s="77">
        <v>1165.01028</v>
      </c>
      <c r="L12" s="77">
        <v>1854.818</v>
      </c>
      <c r="M12" s="77">
        <v>1686.8130000000001</v>
      </c>
      <c r="N12" s="77">
        <v>1710.954</v>
      </c>
      <c r="O12" s="77">
        <v>1995.434</v>
      </c>
      <c r="P12" s="78">
        <v>1775.316</v>
      </c>
      <c r="Q12" s="77">
        <v>1853</v>
      </c>
    </row>
    <row r="13" spans="1:18" ht="10.199999999999999" customHeight="1">
      <c r="A13" s="96" t="s">
        <v>93</v>
      </c>
      <c r="B13" s="77">
        <v>22.295000000000002</v>
      </c>
      <c r="C13" s="77">
        <v>54.106000000000002</v>
      </c>
      <c r="D13" s="77">
        <v>59.9</v>
      </c>
      <c r="E13" s="77">
        <v>26.324999999999999</v>
      </c>
      <c r="F13" s="77">
        <v>111.1</v>
      </c>
      <c r="G13" s="77">
        <v>83.447000000000003</v>
      </c>
      <c r="H13" s="77">
        <v>60</v>
      </c>
      <c r="I13" s="77">
        <v>50</v>
      </c>
      <c r="J13" s="77">
        <v>50</v>
      </c>
      <c r="K13" s="77">
        <v>50</v>
      </c>
      <c r="L13" s="77">
        <v>50</v>
      </c>
      <c r="M13" s="77">
        <v>75.756</v>
      </c>
      <c r="N13" s="77">
        <v>90.813999999999993</v>
      </c>
      <c r="O13" s="77">
        <v>72.441999999999993</v>
      </c>
      <c r="P13" s="78">
        <v>41.530999999999999</v>
      </c>
      <c r="Q13" s="77">
        <v>48</v>
      </c>
    </row>
    <row r="14" spans="1:18" ht="10.199999999999999" customHeight="1">
      <c r="A14" s="96" t="s">
        <v>94</v>
      </c>
      <c r="B14" s="77">
        <v>127.98399999999999</v>
      </c>
      <c r="C14" s="77">
        <v>263.5</v>
      </c>
      <c r="D14" s="77">
        <v>149.19999999999999</v>
      </c>
      <c r="E14" s="77">
        <v>133</v>
      </c>
      <c r="F14" s="77">
        <v>171.8</v>
      </c>
      <c r="G14" s="77">
        <v>193.732</v>
      </c>
      <c r="H14" s="77">
        <v>299</v>
      </c>
      <c r="I14" s="77">
        <v>188</v>
      </c>
      <c r="J14" s="77">
        <v>140</v>
      </c>
      <c r="K14" s="77">
        <v>275</v>
      </c>
      <c r="L14" s="77">
        <v>267</v>
      </c>
      <c r="M14" s="77">
        <v>252.78300000000002</v>
      </c>
      <c r="N14" s="77">
        <v>294.80700000000002</v>
      </c>
      <c r="O14" s="77">
        <v>194.56799999999998</v>
      </c>
      <c r="P14" s="78">
        <v>157.93</v>
      </c>
      <c r="Q14" s="77">
        <v>132</v>
      </c>
    </row>
    <row r="15" spans="1:18" ht="10.199999999999999" customHeight="1">
      <c r="A15" s="96" t="s">
        <v>95</v>
      </c>
      <c r="B15" s="77">
        <v>22.114999999999998</v>
      </c>
      <c r="C15" s="77">
        <v>35.1</v>
      </c>
      <c r="D15" s="77">
        <v>27.076000000000001</v>
      </c>
      <c r="E15" s="77">
        <v>31.2</v>
      </c>
      <c r="F15" s="77">
        <v>47.5</v>
      </c>
      <c r="G15" s="77">
        <v>32.637999999999998</v>
      </c>
      <c r="H15" s="77">
        <v>35</v>
      </c>
      <c r="I15" s="77">
        <v>30</v>
      </c>
      <c r="J15" s="77">
        <v>30</v>
      </c>
      <c r="K15" s="77">
        <v>30</v>
      </c>
      <c r="L15" s="77">
        <v>39.029000000000003</v>
      </c>
      <c r="M15" s="77">
        <v>30.198</v>
      </c>
      <c r="N15" s="77">
        <v>23.69</v>
      </c>
      <c r="O15" s="77">
        <v>31.361999999999998</v>
      </c>
      <c r="P15" s="78">
        <v>25.112000000000002</v>
      </c>
      <c r="Q15" s="77">
        <v>10</v>
      </c>
    </row>
    <row r="16" spans="1:18" ht="10.199999999999999" customHeight="1">
      <c r="A16" s="95" t="s">
        <v>96</v>
      </c>
      <c r="B16" s="77">
        <f t="shared" ref="B16:L16" si="0">SUM(B4:B15)</f>
        <v>2679.1549999999997</v>
      </c>
      <c r="C16" s="77">
        <f t="shared" si="0"/>
        <v>4233.0680000000011</v>
      </c>
      <c r="D16" s="77">
        <f t="shared" si="0"/>
        <v>4073.7579999999998</v>
      </c>
      <c r="E16" s="77">
        <f t="shared" si="0"/>
        <v>3506.4829999999997</v>
      </c>
      <c r="F16" s="77">
        <f t="shared" si="0"/>
        <v>4216.8359999999993</v>
      </c>
      <c r="G16" s="77">
        <f t="shared" si="0"/>
        <v>4603.1580000000004</v>
      </c>
      <c r="H16" s="77">
        <f t="shared" si="0"/>
        <v>4118.9303066711263</v>
      </c>
      <c r="I16" s="77">
        <f t="shared" si="0"/>
        <v>3680.6526818030779</v>
      </c>
      <c r="J16" s="77">
        <f t="shared" si="0"/>
        <v>2752.7657796378076</v>
      </c>
      <c r="K16" s="77">
        <f t="shared" si="0"/>
        <v>2375.5117299857934</v>
      </c>
      <c r="L16" s="77">
        <f t="shared" si="0"/>
        <v>3054.466448931415</v>
      </c>
      <c r="M16" s="77">
        <v>3061.8494489314153</v>
      </c>
      <c r="N16" s="77">
        <v>2862.1330174361324</v>
      </c>
      <c r="O16" s="77">
        <v>2917.1532096896567</v>
      </c>
      <c r="P16" s="78">
        <f>SUM(P4:P15)</f>
        <v>2695.4069999999997</v>
      </c>
      <c r="Q16" s="77">
        <f>SUM(Q4:Q15)</f>
        <v>2794.1</v>
      </c>
      <c r="R16" s="77"/>
    </row>
    <row r="17" spans="1:17" ht="10.199999999999999" customHeight="1">
      <c r="A17" s="66" t="s">
        <v>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17"/>
    </row>
    <row r="18" spans="1:17" ht="10.199999999999999" customHeight="1">
      <c r="A18" s="95" t="s">
        <v>84</v>
      </c>
      <c r="B18" s="77">
        <v>1110.9614347355705</v>
      </c>
      <c r="C18" s="77">
        <v>914.86630374602407</v>
      </c>
      <c r="D18" s="77">
        <v>1182.492158561784</v>
      </c>
      <c r="E18" s="77">
        <v>958.176299147382</v>
      </c>
      <c r="F18" s="77">
        <v>1334.3966770722843</v>
      </c>
      <c r="G18" s="77">
        <v>1077.0048054486001</v>
      </c>
      <c r="H18" s="77">
        <v>1161.5172239163778</v>
      </c>
      <c r="I18" s="77">
        <v>1213.7606981966339</v>
      </c>
      <c r="J18" s="77">
        <v>1168.692646822974</v>
      </c>
      <c r="K18" s="77">
        <v>1266.936028717716</v>
      </c>
      <c r="L18" s="77">
        <v>1149.0647670842759</v>
      </c>
      <c r="M18" s="77">
        <v>1036.2335050327683</v>
      </c>
      <c r="N18" s="77">
        <v>987.96105542370606</v>
      </c>
      <c r="O18" s="77">
        <v>995.99555779428613</v>
      </c>
      <c r="P18" s="77">
        <v>1080</v>
      </c>
      <c r="Q18" s="77">
        <v>1173</v>
      </c>
    </row>
    <row r="19" spans="1:17" ht="10.199999999999999" customHeight="1">
      <c r="A19" s="95" t="s">
        <v>85</v>
      </c>
      <c r="B19" s="77">
        <v>45.018266599656002</v>
      </c>
      <c r="C19" s="77">
        <v>43.093466247005999</v>
      </c>
      <c r="D19" s="77">
        <v>45.188242955856005</v>
      </c>
      <c r="E19" s="77">
        <v>43.485108526818003</v>
      </c>
      <c r="F19" s="77">
        <v>37.046113143858008</v>
      </c>
      <c r="G19" s="77">
        <v>47.564953339931989</v>
      </c>
      <c r="H19" s="77">
        <v>45.753717475746001</v>
      </c>
      <c r="I19" s="77">
        <v>60.04575499708799</v>
      </c>
      <c r="J19" s="77">
        <v>42.076685762118004</v>
      </c>
      <c r="K19" s="77">
        <v>38.809559416950002</v>
      </c>
      <c r="L19" s="77">
        <v>82.835172914886016</v>
      </c>
      <c r="M19" s="77">
        <v>73</v>
      </c>
      <c r="N19" s="77">
        <v>62.467790204861998</v>
      </c>
      <c r="O19" s="77">
        <v>64.352131334568</v>
      </c>
      <c r="P19" s="77">
        <v>52</v>
      </c>
      <c r="Q19" s="77">
        <v>40</v>
      </c>
    </row>
    <row r="20" spans="1:17" ht="10.199999999999999" customHeight="1">
      <c r="A20" s="95" t="s">
        <v>86</v>
      </c>
      <c r="B20" s="77">
        <v>1.4005368318060001</v>
      </c>
      <c r="C20" s="77">
        <v>1.317682727802</v>
      </c>
      <c r="D20" s="77">
        <v>5.0926768200000002E-3</v>
      </c>
      <c r="E20" s="77">
        <v>9.5998060368000002E-2</v>
      </c>
      <c r="F20" s="77">
        <v>9.9728280791999996E-2</v>
      </c>
      <c r="G20" s="77">
        <v>0.20214620042399997</v>
      </c>
      <c r="H20" s="77">
        <v>10.347106756139999</v>
      </c>
      <c r="I20" s="77">
        <v>19.917408336714001</v>
      </c>
      <c r="J20" s="77">
        <v>31.952836666674003</v>
      </c>
      <c r="K20" s="77">
        <v>17.423747164782</v>
      </c>
      <c r="L20" s="77">
        <v>6.6168995598719995</v>
      </c>
      <c r="M20" s="77">
        <v>0.12190457349</v>
      </c>
      <c r="N20" s="77">
        <v>0.16077867321600001</v>
      </c>
      <c r="O20" s="77">
        <v>4.2840214704000006E-2</v>
      </c>
      <c r="P20" s="77">
        <v>0</v>
      </c>
      <c r="Q20" s="77">
        <v>5</v>
      </c>
    </row>
    <row r="21" spans="1:17" ht="10.199999999999999" customHeight="1">
      <c r="A21" s="95" t="s">
        <v>87</v>
      </c>
      <c r="B21" s="77">
        <v>6.7823696687039998</v>
      </c>
      <c r="C21" s="77">
        <v>8.7463351311840007</v>
      </c>
      <c r="D21" s="77">
        <v>6.1739645446080003</v>
      </c>
      <c r="E21" s="77">
        <v>15.400719878922001</v>
      </c>
      <c r="F21" s="77">
        <v>15.920970987726001</v>
      </c>
      <c r="G21" s="77">
        <v>13.596536600514</v>
      </c>
      <c r="H21" s="77">
        <v>13.687206089508001</v>
      </c>
      <c r="I21" s="77">
        <v>14.477494733226001</v>
      </c>
      <c r="J21" s="77">
        <v>16.064269213104001</v>
      </c>
      <c r="K21" s="77">
        <v>13.724539158456002</v>
      </c>
      <c r="L21" s="77">
        <v>11.225260609668</v>
      </c>
      <c r="M21" s="77">
        <v>11.009948406660001</v>
      </c>
      <c r="N21" s="77">
        <v>16.306019243135999</v>
      </c>
      <c r="O21" s="77">
        <v>13.459175422182001</v>
      </c>
      <c r="P21" s="77">
        <v>12</v>
      </c>
      <c r="Q21" s="77">
        <v>14</v>
      </c>
    </row>
    <row r="22" spans="1:17" ht="10.199999999999999" customHeight="1">
      <c r="A22" s="95" t="s">
        <v>97</v>
      </c>
      <c r="B22" s="77">
        <v>534.57860767021202</v>
      </c>
      <c r="C22" s="77">
        <v>577.63620030803406</v>
      </c>
      <c r="D22" s="77">
        <v>582.66148844735994</v>
      </c>
      <c r="E22" s="77">
        <v>608.92835078311737</v>
      </c>
      <c r="F22" s="77">
        <v>591.2425210209841</v>
      </c>
      <c r="G22" s="77">
        <v>640.40612734413003</v>
      </c>
      <c r="H22" s="77">
        <v>696.05580875304611</v>
      </c>
      <c r="I22" s="77">
        <v>653.46774548567407</v>
      </c>
      <c r="J22" s="77">
        <v>686.72186469709209</v>
      </c>
      <c r="K22" s="77">
        <v>684.03296661008392</v>
      </c>
      <c r="L22" s="77">
        <v>728.57268252606593</v>
      </c>
      <c r="M22" s="77">
        <v>695.8863901662121</v>
      </c>
      <c r="N22" s="77">
        <v>709.996952023002</v>
      </c>
      <c r="O22" s="77">
        <v>783.71355040511423</v>
      </c>
      <c r="P22" s="77">
        <v>875</v>
      </c>
      <c r="Q22" s="77">
        <v>838</v>
      </c>
    </row>
    <row r="23" spans="1:17" ht="10.199999999999999" customHeight="1">
      <c r="A23" s="95" t="s">
        <v>88</v>
      </c>
      <c r="B23" s="77">
        <v>1313.9341979922904</v>
      </c>
      <c r="C23" s="77">
        <v>1548.4957361184781</v>
      </c>
      <c r="D23" s="77">
        <v>2098.1183073263278</v>
      </c>
      <c r="E23" s="77">
        <v>2283.8647876629479</v>
      </c>
      <c r="F23" s="77">
        <v>2192.3852544074884</v>
      </c>
      <c r="G23" s="77">
        <v>2160.140408943048</v>
      </c>
      <c r="H23" s="77">
        <v>2275.2666648595805</v>
      </c>
      <c r="I23" s="77">
        <v>2849.8716598319093</v>
      </c>
      <c r="J23" s="77">
        <v>2689.7602485335406</v>
      </c>
      <c r="K23" s="77">
        <v>2519.4272770880639</v>
      </c>
      <c r="L23" s="77">
        <v>2881.8164694698821</v>
      </c>
      <c r="M23" s="77">
        <v>3012.7899605867292</v>
      </c>
      <c r="N23" s="77">
        <v>3365.3576501434268</v>
      </c>
      <c r="O23" s="77">
        <v>3375.569135167992</v>
      </c>
      <c r="P23" s="77">
        <v>3344</v>
      </c>
      <c r="Q23" s="77">
        <v>3197</v>
      </c>
    </row>
    <row r="24" spans="1:17" ht="10.199999999999999" customHeight="1">
      <c r="A24" s="95" t="s">
        <v>89</v>
      </c>
      <c r="B24" s="77">
        <v>529.56732549445189</v>
      </c>
      <c r="C24" s="77">
        <v>658.12460601484815</v>
      </c>
      <c r="D24" s="77">
        <v>504.59156630227801</v>
      </c>
      <c r="E24" s="77">
        <v>744.09085143741618</v>
      </c>
      <c r="F24" s="77">
        <v>664.94505832397999</v>
      </c>
      <c r="G24" s="77">
        <v>630.62821430519409</v>
      </c>
      <c r="H24" s="77">
        <v>671.07864742128004</v>
      </c>
      <c r="I24" s="77">
        <v>604.48826257810197</v>
      </c>
      <c r="J24" s="77">
        <v>593.22941014302012</v>
      </c>
      <c r="K24" s="77">
        <v>672.70219058687405</v>
      </c>
      <c r="L24" s="77">
        <v>782.7090606878761</v>
      </c>
      <c r="M24" s="77">
        <v>796.21560020910601</v>
      </c>
      <c r="N24" s="77">
        <v>830.66941518813007</v>
      </c>
      <c r="O24" s="77">
        <v>721.45331213382008</v>
      </c>
      <c r="P24" s="77">
        <v>836</v>
      </c>
      <c r="Q24" s="77">
        <v>838</v>
      </c>
    </row>
    <row r="25" spans="1:17" ht="10.199999999999999" customHeight="1">
      <c r="A25" s="96" t="s">
        <v>90</v>
      </c>
      <c r="B25" s="77">
        <v>61.926299767709992</v>
      </c>
      <c r="C25" s="77">
        <v>104.62311483372</v>
      </c>
      <c r="D25" s="77">
        <v>75.546055447127998</v>
      </c>
      <c r="E25" s="77">
        <v>54.304908285978001</v>
      </c>
      <c r="F25" s="77">
        <v>73.18414909978199</v>
      </c>
      <c r="G25" s="77">
        <v>60.011653903992013</v>
      </c>
      <c r="H25" s="77">
        <v>28.289508883398003</v>
      </c>
      <c r="I25" s="77">
        <v>10.359457048584002</v>
      </c>
      <c r="J25" s="77">
        <v>55.264873457303999</v>
      </c>
      <c r="K25" s="77">
        <v>30.173854422347997</v>
      </c>
      <c r="L25" s="77">
        <v>93.313743485507999</v>
      </c>
      <c r="M25" s="77">
        <v>40.445437442634002</v>
      </c>
      <c r="N25" s="77">
        <v>71.353726410329998</v>
      </c>
      <c r="O25" s="77">
        <v>58.844002317156011</v>
      </c>
      <c r="P25" s="77">
        <v>3</v>
      </c>
      <c r="Q25" s="77">
        <v>20</v>
      </c>
    </row>
    <row r="26" spans="1:17" ht="10.199999999999999" customHeight="1">
      <c r="A26" s="95" t="s">
        <v>94</v>
      </c>
      <c r="B26" s="77">
        <v>1597.797</v>
      </c>
      <c r="C26" s="77">
        <v>1567.806</v>
      </c>
      <c r="D26" s="77">
        <v>2240.6689999999999</v>
      </c>
      <c r="E26" s="77">
        <v>2315.194</v>
      </c>
      <c r="F26" s="77">
        <v>2350.9380000000001</v>
      </c>
      <c r="G26" s="77">
        <v>3130.9859999999999</v>
      </c>
      <c r="H26" s="77">
        <v>3288.7330000000002</v>
      </c>
      <c r="I26" s="77">
        <v>2760.56</v>
      </c>
      <c r="J26" s="77">
        <v>3385.470621679272</v>
      </c>
      <c r="K26" s="77">
        <v>3691.5499652081398</v>
      </c>
      <c r="L26" s="77">
        <v>3961.8659438807399</v>
      </c>
      <c r="M26" s="77">
        <v>4408.4083845484238</v>
      </c>
      <c r="N26" s="77">
        <v>4082.2126203525909</v>
      </c>
      <c r="O26" s="77">
        <v>3908.9182648319997</v>
      </c>
      <c r="P26" s="77">
        <v>4029</v>
      </c>
      <c r="Q26" s="77">
        <v>4028</v>
      </c>
    </row>
    <row r="27" spans="1:17" ht="10.199999999999999" customHeight="1">
      <c r="A27" s="95" t="s">
        <v>91</v>
      </c>
      <c r="B27" s="77">
        <v>56.301903395262002</v>
      </c>
      <c r="C27" s="77">
        <v>58.459417032366005</v>
      </c>
      <c r="D27" s="77">
        <v>62.82548791974002</v>
      </c>
      <c r="E27" s="77">
        <v>38.418426404819996</v>
      </c>
      <c r="F27" s="77">
        <v>45.764037311328003</v>
      </c>
      <c r="G27" s="77">
        <v>56.512433773152004</v>
      </c>
      <c r="H27" s="77">
        <v>66.042168104303997</v>
      </c>
      <c r="I27" s="77">
        <v>67.685760102366004</v>
      </c>
      <c r="J27" s="77">
        <v>60.65651465748001</v>
      </c>
      <c r="K27" s="77">
        <v>46.547570993237997</v>
      </c>
      <c r="L27" s="77">
        <v>32.019612462431994</v>
      </c>
      <c r="M27" s="77">
        <v>29.338333549056006</v>
      </c>
      <c r="N27" s="77">
        <v>30.724189802963995</v>
      </c>
      <c r="O27" s="77">
        <v>36.789583327937997</v>
      </c>
      <c r="P27" s="77">
        <v>38</v>
      </c>
      <c r="Q27" s="77">
        <v>40</v>
      </c>
    </row>
    <row r="28" spans="1:17" ht="10.199999999999999" customHeight="1">
      <c r="A28" s="95" t="s">
        <v>98</v>
      </c>
      <c r="B28" s="77">
        <v>25.978000194972001</v>
      </c>
      <c r="C28" s="77">
        <v>26.480768651316001</v>
      </c>
      <c r="D28" s="77">
        <v>27.805995595601999</v>
      </c>
      <c r="E28" s="77">
        <v>23.613589397034001</v>
      </c>
      <c r="F28" s="77">
        <v>31.416344107596</v>
      </c>
      <c r="G28" s="77">
        <v>27.768340651842006</v>
      </c>
      <c r="H28" s="77">
        <v>27.526328271791996</v>
      </c>
      <c r="I28" s="77">
        <v>29.380979757024001</v>
      </c>
      <c r="J28" s="77">
        <v>28.898884041174</v>
      </c>
      <c r="K28" s="77">
        <v>33.845359148622002</v>
      </c>
      <c r="L28" s="77">
        <v>33.852872500398007</v>
      </c>
      <c r="M28" s="77">
        <v>38.394876632615997</v>
      </c>
      <c r="N28" s="77">
        <v>42.001067227518</v>
      </c>
      <c r="O28" s="77">
        <v>42.400945975122006</v>
      </c>
      <c r="P28" s="77">
        <v>42.900945975122006</v>
      </c>
      <c r="Q28" s="77">
        <v>64</v>
      </c>
    </row>
    <row r="29" spans="1:17" ht="10.199999999999999" customHeight="1">
      <c r="A29" s="95" t="s">
        <v>92</v>
      </c>
      <c r="B29" s="77">
        <v>35.337008598444001</v>
      </c>
      <c r="C29" s="77">
        <v>37.473177085344005</v>
      </c>
      <c r="D29" s="77">
        <v>65.355102067247998</v>
      </c>
      <c r="E29" s="77">
        <v>89.577464760251985</v>
      </c>
      <c r="F29" s="77">
        <v>102.57960440485799</v>
      </c>
      <c r="G29" s="77">
        <v>159.00528189306598</v>
      </c>
      <c r="H29" s="77">
        <v>149.136403945788</v>
      </c>
      <c r="I29" s="77">
        <v>195.58962152667002</v>
      </c>
      <c r="J29" s="77">
        <v>165.03883626711601</v>
      </c>
      <c r="K29" s="77">
        <v>264.32139319702196</v>
      </c>
      <c r="L29" s="77">
        <v>286.55315418454205</v>
      </c>
      <c r="M29" s="77">
        <v>318.71121470395201</v>
      </c>
      <c r="N29" s="77">
        <v>335.30024347785007</v>
      </c>
      <c r="O29" s="77">
        <v>400</v>
      </c>
      <c r="P29" s="77">
        <v>319</v>
      </c>
      <c r="Q29" s="77">
        <v>350</v>
      </c>
    </row>
    <row r="30" spans="1:17" ht="10.199999999999999" customHeight="1">
      <c r="A30" s="95" t="s">
        <v>93</v>
      </c>
      <c r="B30" s="77">
        <v>56.463000000000001</v>
      </c>
      <c r="C30" s="77">
        <v>155.797</v>
      </c>
      <c r="D30" s="77">
        <v>103.49299999999999</v>
      </c>
      <c r="E30" s="77">
        <v>67.033000000000001</v>
      </c>
      <c r="F30" s="77">
        <v>48.64</v>
      </c>
      <c r="G30" s="77">
        <v>102.559</v>
      </c>
      <c r="H30" s="77">
        <v>162.607</v>
      </c>
      <c r="I30" s="77">
        <v>71.561000000000007</v>
      </c>
      <c r="J30" s="77">
        <v>76.427000000000007</v>
      </c>
      <c r="K30" s="77">
        <v>176.88200000000001</v>
      </c>
      <c r="L30" s="77">
        <v>92.754000000000005</v>
      </c>
      <c r="M30" s="77">
        <v>119.83799999999999</v>
      </c>
      <c r="N30" s="77">
        <v>160.827</v>
      </c>
      <c r="O30" s="77">
        <v>131.506</v>
      </c>
      <c r="P30" s="77">
        <v>372</v>
      </c>
      <c r="Q30" s="77">
        <v>300</v>
      </c>
    </row>
    <row r="31" spans="1:17" ht="10.199999999999999" customHeight="1">
      <c r="A31" s="95" t="s">
        <v>95</v>
      </c>
      <c r="B31" s="77">
        <v>5.1322211248140004</v>
      </c>
      <c r="C31" s="77">
        <v>6.0849330897599998</v>
      </c>
      <c r="D31" s="77">
        <v>27.554831829629997</v>
      </c>
      <c r="E31" s="77">
        <v>32.780619316745998</v>
      </c>
      <c r="F31" s="77">
        <v>27.866937961547997</v>
      </c>
      <c r="G31" s="77">
        <v>22.629413066904</v>
      </c>
      <c r="H31" s="77">
        <v>47.323150398972004</v>
      </c>
      <c r="I31" s="77">
        <v>49.670060907474003</v>
      </c>
      <c r="J31" s="77">
        <v>50.91656080013999</v>
      </c>
      <c r="K31" s="77">
        <v>45.465145683678003</v>
      </c>
      <c r="L31" s="77">
        <v>59.329345441211998</v>
      </c>
      <c r="M31" s="77">
        <v>67.442801939478002</v>
      </c>
      <c r="N31" s="77">
        <v>44.428475099105995</v>
      </c>
      <c r="O31" s="77">
        <v>15.825473376552003</v>
      </c>
      <c r="P31" s="77">
        <v>15</v>
      </c>
      <c r="Q31" s="77">
        <v>32</v>
      </c>
    </row>
    <row r="32" spans="1:17" ht="10.199999999999999" customHeight="1">
      <c r="A32" s="95" t="s">
        <v>99</v>
      </c>
      <c r="B32" s="77">
        <f t="shared" ref="B32:L32" si="1">SUM(B18:B31)</f>
        <v>5381.1781720738936</v>
      </c>
      <c r="C32" s="77">
        <f t="shared" si="1"/>
        <v>5709.0047409858826</v>
      </c>
      <c r="D32" s="77">
        <f t="shared" si="1"/>
        <v>7022.4802936743818</v>
      </c>
      <c r="E32" s="77">
        <f t="shared" si="1"/>
        <v>7274.9641236618018</v>
      </c>
      <c r="F32" s="77">
        <f t="shared" si="1"/>
        <v>7516.4253961222257</v>
      </c>
      <c r="G32" s="77">
        <f t="shared" si="1"/>
        <v>8129.0153154707978</v>
      </c>
      <c r="H32" s="77">
        <f t="shared" si="1"/>
        <v>8643.3639348759316</v>
      </c>
      <c r="I32" s="77">
        <f t="shared" si="1"/>
        <v>8600.8359035014655</v>
      </c>
      <c r="J32" s="77">
        <f t="shared" si="1"/>
        <v>9051.1712527410091</v>
      </c>
      <c r="K32" s="77">
        <f t="shared" si="1"/>
        <v>9501.8415973959745</v>
      </c>
      <c r="L32" s="77">
        <f t="shared" si="1"/>
        <v>10202.528984807359</v>
      </c>
      <c r="M32" s="77">
        <v>10202.544097491169</v>
      </c>
      <c r="N32" s="77">
        <v>10640.006535833958</v>
      </c>
      <c r="O32" s="77">
        <v>10745.486344550629</v>
      </c>
      <c r="P32" s="77">
        <f>SUM(P21:P31)</f>
        <v>9885.9009459751214</v>
      </c>
      <c r="Q32" s="77">
        <f>SUM(Q21:Q31)</f>
        <v>9721</v>
      </c>
    </row>
    <row r="33" spans="1:30" ht="10.199999999999999" customHeight="1">
      <c r="A33" s="66" t="s">
        <v>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30" ht="10.199999999999999" customHeight="1">
      <c r="A34" s="96" t="s">
        <v>85</v>
      </c>
      <c r="B34" s="77">
        <v>2482.7339999999999</v>
      </c>
      <c r="C34" s="77">
        <v>2560.2550000000001</v>
      </c>
      <c r="D34" s="77">
        <v>2506.8400499999998</v>
      </c>
      <c r="E34" s="77">
        <v>2418.4557500000001</v>
      </c>
      <c r="F34" s="77">
        <v>2485.1489999999999</v>
      </c>
      <c r="G34" s="77">
        <v>3650</v>
      </c>
      <c r="H34" s="77">
        <v>3625</v>
      </c>
      <c r="I34" s="77">
        <v>3685</v>
      </c>
      <c r="J34" s="77">
        <v>3890</v>
      </c>
      <c r="K34" s="77">
        <v>4740</v>
      </c>
      <c r="L34" s="77">
        <v>5300</v>
      </c>
      <c r="M34" s="79">
        <v>5850</v>
      </c>
      <c r="N34" s="79">
        <v>6066.1379999999999</v>
      </c>
      <c r="O34" s="77">
        <v>5764.6880000000001</v>
      </c>
      <c r="P34" s="77">
        <v>5382</v>
      </c>
      <c r="Q34" s="77">
        <v>5925</v>
      </c>
    </row>
    <row r="35" spans="1:30" ht="10.199999999999999" customHeight="1">
      <c r="A35" s="96" t="s">
        <v>86</v>
      </c>
      <c r="B35" s="77">
        <v>950.572</v>
      </c>
      <c r="C35" s="77">
        <v>848.70311000000004</v>
      </c>
      <c r="D35" s="77">
        <v>856.2844399999999</v>
      </c>
      <c r="E35" s="77">
        <v>668.67881000000011</v>
      </c>
      <c r="F35" s="77">
        <v>617.29017999999996</v>
      </c>
      <c r="G35" s="77">
        <v>835</v>
      </c>
      <c r="H35" s="77">
        <v>755</v>
      </c>
      <c r="I35" s="77">
        <v>800</v>
      </c>
      <c r="J35" s="77">
        <v>630</v>
      </c>
      <c r="K35" s="77">
        <v>610</v>
      </c>
      <c r="L35" s="77">
        <v>465</v>
      </c>
      <c r="M35" s="79">
        <v>541.625</v>
      </c>
      <c r="N35" s="79">
        <v>561.30100000000004</v>
      </c>
      <c r="O35" s="77">
        <v>455.77300000000002</v>
      </c>
      <c r="P35" s="77">
        <v>481</v>
      </c>
      <c r="Q35" s="77">
        <v>455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1:30" ht="10.199999999999999" customHeight="1">
      <c r="A36" s="96" t="s">
        <v>87</v>
      </c>
      <c r="B36" s="77">
        <v>785.48016399999995</v>
      </c>
      <c r="C36" s="77">
        <v>801.06079200000011</v>
      </c>
      <c r="D36" s="77">
        <v>875.86494800000014</v>
      </c>
      <c r="E36" s="77">
        <v>863.8575679999999</v>
      </c>
      <c r="F36" s="77">
        <v>835.19556399999988</v>
      </c>
      <c r="G36" s="77">
        <v>849.58409199999994</v>
      </c>
      <c r="H36" s="77">
        <v>868.11505199999988</v>
      </c>
      <c r="I36" s="77">
        <v>866.95400400000005</v>
      </c>
      <c r="J36" s="77">
        <v>857.47575199999994</v>
      </c>
      <c r="K36" s="77">
        <v>902.10134000000005</v>
      </c>
      <c r="L36" s="77">
        <v>925.16054400000007</v>
      </c>
      <c r="M36" s="81">
        <v>952.94547599999999</v>
      </c>
      <c r="N36" s="81">
        <v>977.43041200000005</v>
      </c>
      <c r="O36" s="77">
        <v>1019.6659480000001</v>
      </c>
      <c r="P36" s="77">
        <v>1061</v>
      </c>
      <c r="Q36" s="77">
        <v>1065</v>
      </c>
    </row>
    <row r="37" spans="1:30" ht="10.199999999999999" customHeight="1">
      <c r="A37" s="95" t="s">
        <v>97</v>
      </c>
      <c r="B37" s="77">
        <v>4.4092440000000002</v>
      </c>
      <c r="C37" s="77">
        <v>2.2046220000000001</v>
      </c>
      <c r="D37" s="77">
        <v>4.4092440000000002</v>
      </c>
      <c r="E37" s="77">
        <v>4.4092440000000002</v>
      </c>
      <c r="F37" s="77">
        <v>6.6138659999999998</v>
      </c>
      <c r="G37" s="77">
        <v>11.023110000000001</v>
      </c>
      <c r="H37" s="77">
        <v>13.227732</v>
      </c>
      <c r="I37" s="77">
        <v>22.046220000000002</v>
      </c>
      <c r="J37" s="77">
        <v>22.046220000000002</v>
      </c>
      <c r="K37" s="77">
        <v>17.636976000000001</v>
      </c>
      <c r="L37" s="77">
        <v>30.864708</v>
      </c>
      <c r="M37" s="81">
        <v>33.069330000000001</v>
      </c>
      <c r="N37" s="81">
        <v>35.273952000000001</v>
      </c>
      <c r="O37" s="77">
        <v>35.273952000000001</v>
      </c>
      <c r="P37" s="77">
        <v>35.273952000000001</v>
      </c>
      <c r="Q37" s="77">
        <v>35</v>
      </c>
      <c r="S37" s="82"/>
    </row>
    <row r="38" spans="1:30" ht="10.199999999999999" customHeight="1">
      <c r="A38" s="96" t="s">
        <v>90</v>
      </c>
      <c r="B38" s="77">
        <v>181.08500000000001</v>
      </c>
      <c r="C38" s="77">
        <v>166.45</v>
      </c>
      <c r="D38" s="77">
        <v>158.14400000000001</v>
      </c>
      <c r="E38" s="77">
        <v>142.666</v>
      </c>
      <c r="F38" s="77">
        <v>139.90299999999999</v>
      </c>
      <c r="G38" s="77">
        <v>190.11</v>
      </c>
      <c r="H38" s="77">
        <v>188.47900000000001</v>
      </c>
      <c r="I38" s="77">
        <v>210.702</v>
      </c>
      <c r="J38" s="77">
        <v>209.80799999999999</v>
      </c>
      <c r="K38" s="77">
        <v>214.041</v>
      </c>
      <c r="L38" s="77">
        <v>226.21899999999999</v>
      </c>
      <c r="M38" s="81">
        <v>283.68900000000002</v>
      </c>
      <c r="N38" s="81">
        <v>231.74799999999999</v>
      </c>
      <c r="O38" s="77">
        <v>219.334</v>
      </c>
      <c r="P38" s="77">
        <v>254</v>
      </c>
      <c r="Q38" s="77">
        <v>260</v>
      </c>
    </row>
    <row r="39" spans="1:30" ht="10.199999999999999" customHeight="1">
      <c r="A39" s="96" t="s">
        <v>94</v>
      </c>
      <c r="B39" s="77">
        <v>928.17222296226657</v>
      </c>
      <c r="C39" s="77">
        <v>932.35848317969794</v>
      </c>
      <c r="D39" s="77">
        <v>1015.0025294441491</v>
      </c>
      <c r="E39" s="77">
        <v>1103</v>
      </c>
      <c r="F39" s="77">
        <v>1072</v>
      </c>
      <c r="G39" s="77">
        <v>1136</v>
      </c>
      <c r="H39" s="77">
        <v>1099</v>
      </c>
      <c r="I39" s="77">
        <v>1274</v>
      </c>
      <c r="J39" s="77">
        <v>1562</v>
      </c>
      <c r="K39" s="77">
        <v>1552</v>
      </c>
      <c r="L39" s="77">
        <v>1587.894</v>
      </c>
      <c r="M39" s="81">
        <v>1751.6469999999997</v>
      </c>
      <c r="N39" s="81">
        <v>1654.4920000000002</v>
      </c>
      <c r="O39" s="77">
        <v>1531.4369999999999</v>
      </c>
      <c r="P39" s="77">
        <v>1810</v>
      </c>
      <c r="Q39" s="77">
        <v>1932</v>
      </c>
    </row>
    <row r="40" spans="1:30" ht="10.199999999999999" customHeight="1">
      <c r="A40" s="96" t="s">
        <v>91</v>
      </c>
      <c r="B40" s="77">
        <v>75.667366261593841</v>
      </c>
      <c r="C40" s="77">
        <v>71.409101654248431</v>
      </c>
      <c r="D40" s="77">
        <v>69.235649845376614</v>
      </c>
      <c r="E40" s="77">
        <v>104.28680716746665</v>
      </c>
      <c r="F40" s="77">
        <v>94.84309191996941</v>
      </c>
      <c r="G40" s="77">
        <v>81.434211243702975</v>
      </c>
      <c r="H40" s="77">
        <v>62.255684269380808</v>
      </c>
      <c r="I40" s="77">
        <v>57.551207058402817</v>
      </c>
      <c r="J40" s="77">
        <v>52.325076002018911</v>
      </c>
      <c r="K40" s="77">
        <v>52.231312756700767</v>
      </c>
      <c r="L40" s="77">
        <v>60.557541431435183</v>
      </c>
      <c r="M40" s="79">
        <v>62.207696114027875</v>
      </c>
      <c r="N40" s="79">
        <v>66.8</v>
      </c>
      <c r="O40" s="77">
        <v>86.1</v>
      </c>
      <c r="P40" s="77">
        <v>70</v>
      </c>
      <c r="Q40" s="77">
        <v>52</v>
      </c>
    </row>
    <row r="41" spans="1:30" ht="10.199999999999999" customHeight="1">
      <c r="A41" s="96" t="s">
        <v>92</v>
      </c>
      <c r="B41" s="77">
        <v>20387.420999999998</v>
      </c>
      <c r="C41" s="77">
        <v>20488.99351</v>
      </c>
      <c r="D41" s="77">
        <v>20579.830779999997</v>
      </c>
      <c r="E41" s="77">
        <v>18744.967840000001</v>
      </c>
      <c r="F41" s="77">
        <v>19615.31352</v>
      </c>
      <c r="G41" s="77">
        <v>18887.582520000004</v>
      </c>
      <c r="H41" s="77">
        <v>19740.489905999999</v>
      </c>
      <c r="I41" s="77">
        <v>19819.526644000001</v>
      </c>
      <c r="J41" s="77">
        <v>20129.804834999995</v>
      </c>
      <c r="K41" s="77">
        <v>21398.771410000005</v>
      </c>
      <c r="L41" s="77">
        <v>21950.231</v>
      </c>
      <c r="M41" s="79">
        <v>22123.409</v>
      </c>
      <c r="N41" s="79">
        <v>23772.428</v>
      </c>
      <c r="O41" s="77">
        <v>24197.199000000001</v>
      </c>
      <c r="P41" s="77">
        <v>24911</v>
      </c>
      <c r="Q41" s="77">
        <v>25630</v>
      </c>
    </row>
    <row r="42" spans="1:30" ht="10.199999999999999" customHeight="1">
      <c r="A42" s="96" t="s">
        <v>93</v>
      </c>
      <c r="B42" s="77">
        <v>553</v>
      </c>
      <c r="C42" s="77">
        <v>600</v>
      </c>
      <c r="D42" s="77">
        <v>632</v>
      </c>
      <c r="E42" s="77">
        <v>646</v>
      </c>
      <c r="F42" s="77">
        <v>722</v>
      </c>
      <c r="G42" s="77">
        <v>487</v>
      </c>
      <c r="H42" s="77">
        <v>322</v>
      </c>
      <c r="I42" s="77">
        <v>428</v>
      </c>
      <c r="J42" s="77">
        <v>430</v>
      </c>
      <c r="K42" s="77">
        <v>322</v>
      </c>
      <c r="L42" s="77">
        <v>452</v>
      </c>
      <c r="M42" s="79">
        <v>465</v>
      </c>
      <c r="N42" s="79">
        <v>434</v>
      </c>
      <c r="O42" s="77">
        <v>443</v>
      </c>
      <c r="P42" s="77">
        <v>355</v>
      </c>
      <c r="Q42" s="77">
        <v>503</v>
      </c>
    </row>
    <row r="43" spans="1:30" ht="10.199999999999999" customHeight="1">
      <c r="A43" s="96" t="s">
        <v>95</v>
      </c>
      <c r="B43" s="77">
        <v>1833.1100000000001</v>
      </c>
      <c r="C43" s="77">
        <v>1797.7930000000003</v>
      </c>
      <c r="D43" s="77">
        <v>1789.0459999999996</v>
      </c>
      <c r="E43" s="77">
        <v>1846.1</v>
      </c>
      <c r="F43" s="77">
        <v>1821.1536900000001</v>
      </c>
      <c r="G43" s="77">
        <v>2021.0007019999998</v>
      </c>
      <c r="H43" s="77">
        <v>2050.8921600000003</v>
      </c>
      <c r="I43" s="77">
        <v>2053.6843680000002</v>
      </c>
      <c r="J43" s="77">
        <v>1957.91112</v>
      </c>
      <c r="K43" s="77">
        <v>1876.1680400000002</v>
      </c>
      <c r="L43" s="77">
        <v>2111.09</v>
      </c>
      <c r="M43" s="79">
        <v>2051.0079999999998</v>
      </c>
      <c r="N43" s="79">
        <v>2218.9740000000002</v>
      </c>
      <c r="O43" s="77">
        <v>2251.326</v>
      </c>
      <c r="P43" s="77">
        <v>2295</v>
      </c>
      <c r="Q43" s="77">
        <v>1970</v>
      </c>
    </row>
    <row r="44" spans="1:30" ht="10.199999999999999" customHeight="1">
      <c r="A44" s="95" t="s">
        <v>100</v>
      </c>
      <c r="B44" s="77">
        <f t="shared" ref="B44:L44" si="2">SUM(B34:B43)</f>
        <v>28181.65099722386</v>
      </c>
      <c r="C44" s="77">
        <f t="shared" si="2"/>
        <v>28269.227618833949</v>
      </c>
      <c r="D44" s="77">
        <f t="shared" si="2"/>
        <v>28486.657641289519</v>
      </c>
      <c r="E44" s="77">
        <f t="shared" si="2"/>
        <v>26542.422019167469</v>
      </c>
      <c r="F44" s="77">
        <f t="shared" si="2"/>
        <v>27409.461911919967</v>
      </c>
      <c r="G44" s="77">
        <f t="shared" si="2"/>
        <v>28148.734635243705</v>
      </c>
      <c r="H44" s="77">
        <f t="shared" si="2"/>
        <v>28724.459534269379</v>
      </c>
      <c r="I44" s="77">
        <f t="shared" si="2"/>
        <v>29217.464443058409</v>
      </c>
      <c r="J44" s="77">
        <f t="shared" si="2"/>
        <v>29741.371003002016</v>
      </c>
      <c r="K44" s="77">
        <f t="shared" si="2"/>
        <v>31684.950078756705</v>
      </c>
      <c r="L44" s="77">
        <f t="shared" si="2"/>
        <v>33109.016793431438</v>
      </c>
      <c r="M44" s="77">
        <v>33109.016793431438</v>
      </c>
      <c r="N44" s="77">
        <v>34114.60050211403</v>
      </c>
      <c r="O44" s="77">
        <v>36013.365984000004</v>
      </c>
      <c r="P44" s="77">
        <f>SUM(P34:P43)</f>
        <v>36654.273952000003</v>
      </c>
      <c r="Q44" s="77">
        <f>SUM(Q34:Q43)</f>
        <v>37827</v>
      </c>
    </row>
    <row r="45" spans="1:30" ht="10.199999999999999" customHeight="1">
      <c r="A45" s="66" t="s">
        <v>5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30" ht="10.199999999999999" customHeight="1">
      <c r="A46" s="96" t="s">
        <v>84</v>
      </c>
      <c r="B46" s="77">
        <v>14.861264307875999</v>
      </c>
      <c r="C46" s="77">
        <v>9.0144590542020016</v>
      </c>
      <c r="D46" s="77">
        <v>8.4873185016479997</v>
      </c>
      <c r="E46" s="77">
        <v>13.888393279362001</v>
      </c>
      <c r="F46" s="77">
        <v>13.550473228445998</v>
      </c>
      <c r="G46" s="77">
        <v>25.953259926887998</v>
      </c>
      <c r="H46" s="77">
        <v>25.497562354866002</v>
      </c>
      <c r="I46" s="77">
        <v>25.210954880999999</v>
      </c>
      <c r="J46" s="77">
        <v>37.034399987172002</v>
      </c>
      <c r="K46" s="77">
        <v>59.867403281910001</v>
      </c>
      <c r="L46" s="77">
        <v>58.753870755930002</v>
      </c>
      <c r="M46" s="77">
        <v>42.667758148049998</v>
      </c>
      <c r="N46" s="77">
        <v>21.098885108112</v>
      </c>
      <c r="O46" s="77">
        <v>21.066585191190004</v>
      </c>
      <c r="P46" s="77">
        <v>17</v>
      </c>
      <c r="Q46" s="77">
        <v>22</v>
      </c>
    </row>
    <row r="47" spans="1:30" ht="10.199999999999999" customHeight="1">
      <c r="A47" s="96" t="s">
        <v>101</v>
      </c>
      <c r="B47" s="77">
        <v>798.77636346085228</v>
      </c>
      <c r="C47" s="77">
        <v>792.96945084226809</v>
      </c>
      <c r="D47" s="77">
        <v>769.257643330512</v>
      </c>
      <c r="E47" s="77">
        <v>813.70250538494417</v>
      </c>
      <c r="F47" s="77">
        <v>774.09081189027006</v>
      </c>
      <c r="G47" s="77">
        <v>791.74480316286599</v>
      </c>
      <c r="H47" s="77">
        <v>1003.3988261799599</v>
      </c>
      <c r="I47" s="77">
        <v>1018.7799337415701</v>
      </c>
      <c r="J47" s="77">
        <v>1004.1465347543701</v>
      </c>
      <c r="K47" s="77">
        <v>908.59042173097805</v>
      </c>
      <c r="L47" s="77">
        <v>1093.9486196317139</v>
      </c>
      <c r="M47" s="77">
        <v>1119.98552071266</v>
      </c>
      <c r="N47" s="77">
        <v>728.41851110498396</v>
      </c>
      <c r="O47" s="77">
        <v>572.93623721413792</v>
      </c>
      <c r="P47" s="77">
        <v>570</v>
      </c>
      <c r="Q47" s="77">
        <v>475</v>
      </c>
    </row>
    <row r="48" spans="1:30" ht="10.199999999999999" customHeight="1">
      <c r="A48" s="96" t="s">
        <v>86</v>
      </c>
      <c r="B48" s="77">
        <v>67.466843342387989</v>
      </c>
      <c r="C48" s="77">
        <v>137.81836181925001</v>
      </c>
      <c r="D48" s="77">
        <v>186.49135376713801</v>
      </c>
      <c r="E48" s="77">
        <v>192.22683001905602</v>
      </c>
      <c r="F48" s="77">
        <v>94.027681660121999</v>
      </c>
      <c r="G48" s="77">
        <v>163.23590300938201</v>
      </c>
      <c r="H48" s="77">
        <v>258.72821206747204</v>
      </c>
      <c r="I48" s="77">
        <v>220.66299256251602</v>
      </c>
      <c r="J48" s="77">
        <v>148.403212807248</v>
      </c>
      <c r="K48" s="77">
        <v>118.49962299588</v>
      </c>
      <c r="L48" s="77">
        <v>54.826321230575999</v>
      </c>
      <c r="M48" s="77">
        <v>102.76745142698999</v>
      </c>
      <c r="N48" s="77">
        <v>99.018383689512007</v>
      </c>
      <c r="O48" s="77">
        <v>87.643396176713992</v>
      </c>
      <c r="P48" s="77">
        <v>84</v>
      </c>
      <c r="Q48" s="77">
        <v>65</v>
      </c>
    </row>
    <row r="49" spans="1:20" ht="10.199999999999999" customHeight="1">
      <c r="A49" s="96" t="s">
        <v>87</v>
      </c>
      <c r="B49" s="77">
        <v>73.619361324180019</v>
      </c>
      <c r="C49" s="77">
        <v>79.380896208138012</v>
      </c>
      <c r="D49" s="77">
        <v>74.713947328692015</v>
      </c>
      <c r="E49" s="77">
        <v>86.878456276752004</v>
      </c>
      <c r="F49" s="77">
        <v>68.718817311479995</v>
      </c>
      <c r="G49" s="77">
        <v>70.372887877908013</v>
      </c>
      <c r="H49" s="77">
        <v>66.008512344852008</v>
      </c>
      <c r="I49" s="77">
        <v>61.456728509442009</v>
      </c>
      <c r="J49" s="77">
        <v>51.786850766994</v>
      </c>
      <c r="K49" s="77">
        <v>46.586295178667996</v>
      </c>
      <c r="L49" s="77">
        <v>43.325469643175992</v>
      </c>
      <c r="M49" s="77">
        <v>38.889382165703992</v>
      </c>
      <c r="N49" s="77">
        <v>36.256415338836</v>
      </c>
      <c r="O49" s="77">
        <v>48.044582083764006</v>
      </c>
      <c r="P49" s="77">
        <v>42</v>
      </c>
      <c r="Q49" s="77">
        <v>37</v>
      </c>
    </row>
    <row r="50" spans="1:20" ht="10.199999999999999" customHeight="1">
      <c r="A50" s="96" t="s">
        <v>97</v>
      </c>
      <c r="B50" s="77">
        <v>24.954601434840004</v>
      </c>
      <c r="C50" s="77">
        <v>20.520570869694001</v>
      </c>
      <c r="D50" s="77">
        <v>8.2202748434099995</v>
      </c>
      <c r="E50" s="77">
        <v>10.612554268050003</v>
      </c>
      <c r="F50" s="77">
        <v>7.4812701166560007</v>
      </c>
      <c r="G50" s="77">
        <v>7.8151843693979988</v>
      </c>
      <c r="H50" s="77">
        <v>8.1777609127620003</v>
      </c>
      <c r="I50" s="77">
        <v>15.25291981542</v>
      </c>
      <c r="J50" s="77">
        <v>15.393122751510004</v>
      </c>
      <c r="K50" s="77">
        <v>12.85268170536</v>
      </c>
      <c r="L50" s="77">
        <v>16.804226336562003</v>
      </c>
      <c r="M50" s="77">
        <v>17.25350404932</v>
      </c>
      <c r="N50" s="77">
        <v>28.451740402512002</v>
      </c>
      <c r="O50" s="77">
        <v>25.551108214001999</v>
      </c>
      <c r="P50" s="77">
        <v>17</v>
      </c>
      <c r="Q50" s="77">
        <v>22</v>
      </c>
    </row>
    <row r="51" spans="1:20" ht="10.199999999999999" customHeight="1">
      <c r="A51" s="96" t="s">
        <v>89</v>
      </c>
      <c r="B51" s="77">
        <v>3.7829726192159998</v>
      </c>
      <c r="C51" s="77">
        <v>2.6838957996900001</v>
      </c>
      <c r="D51" s="77">
        <v>5.8580863044480012</v>
      </c>
      <c r="E51" s="77">
        <v>5.4681085142459995</v>
      </c>
      <c r="F51" s="77">
        <v>2.6741976675119998</v>
      </c>
      <c r="G51" s="77">
        <v>2.7318397143239999</v>
      </c>
      <c r="H51" s="77">
        <v>1.9594812613320001</v>
      </c>
      <c r="I51" s="77">
        <v>1.5223069233540003</v>
      </c>
      <c r="J51" s="77">
        <v>1.9314362648700001</v>
      </c>
      <c r="K51" s="77">
        <v>2.2531391163540002</v>
      </c>
      <c r="L51" s="77">
        <v>3.8486394901080003</v>
      </c>
      <c r="M51" s="77">
        <v>2.234258733546</v>
      </c>
      <c r="N51" s="77">
        <v>4.5497842432559992</v>
      </c>
      <c r="O51" s="77">
        <v>7.339312301454</v>
      </c>
      <c r="P51" s="77">
        <v>2.2046220000000001</v>
      </c>
      <c r="Q51" s="77">
        <v>4</v>
      </c>
    </row>
    <row r="52" spans="1:20" ht="10.199999999999999" customHeight="1">
      <c r="A52" s="96" t="s">
        <v>88</v>
      </c>
      <c r="B52" s="77">
        <v>31.422629484917998</v>
      </c>
      <c r="C52" s="77">
        <v>92.901053679462009</v>
      </c>
      <c r="D52" s="77">
        <v>48.400941593088007</v>
      </c>
      <c r="E52" s="77">
        <v>43.292157804755995</v>
      </c>
      <c r="F52" s="77">
        <v>34.414475704056002</v>
      </c>
      <c r="G52" s="77">
        <v>59.413290833106004</v>
      </c>
      <c r="H52" s="77">
        <v>40.645209265164006</v>
      </c>
      <c r="I52" s="77">
        <v>81.286364230469999</v>
      </c>
      <c r="J52" s="77">
        <v>27.653367409920001</v>
      </c>
      <c r="K52" s="77">
        <v>49.942331724473995</v>
      </c>
      <c r="L52" s="77">
        <v>31.474303619976006</v>
      </c>
      <c r="M52" s="77">
        <v>38.339478890999999</v>
      </c>
      <c r="N52" s="77">
        <v>35.030804239619997</v>
      </c>
      <c r="O52" s="77">
        <v>12.990651359364</v>
      </c>
      <c r="P52" s="77">
        <v>10</v>
      </c>
      <c r="Q52" s="77">
        <v>11</v>
      </c>
    </row>
    <row r="53" spans="1:20" ht="10.199999999999999" customHeight="1">
      <c r="A53" s="96" t="s">
        <v>90</v>
      </c>
      <c r="B53" s="77">
        <v>7.4661177496500013</v>
      </c>
      <c r="C53" s="77">
        <v>11.008921052807999</v>
      </c>
      <c r="D53" s="77">
        <v>12.978894110237999</v>
      </c>
      <c r="E53" s="77">
        <v>9.3111196043880007</v>
      </c>
      <c r="F53" s="77">
        <v>10.76435351586</v>
      </c>
      <c r="G53" s="77">
        <v>15.933208844448</v>
      </c>
      <c r="H53" s="77">
        <v>15.646171469292</v>
      </c>
      <c r="I53" s="77">
        <v>12.597635600046001</v>
      </c>
      <c r="J53" s="77">
        <v>8.9400751079220004</v>
      </c>
      <c r="K53" s="77">
        <v>18.840011769936002</v>
      </c>
      <c r="L53" s="77">
        <v>10.252786413114</v>
      </c>
      <c r="M53" s="77">
        <v>11.908206208206</v>
      </c>
      <c r="N53" s="77">
        <v>10.942731686501999</v>
      </c>
      <c r="O53" s="77">
        <v>9.383982361488</v>
      </c>
      <c r="P53" s="77">
        <v>27</v>
      </c>
      <c r="Q53" s="77">
        <v>15</v>
      </c>
    </row>
    <row r="54" spans="1:20" ht="10.199999999999999" customHeight="1">
      <c r="A54" s="96" t="s">
        <v>94</v>
      </c>
      <c r="B54" s="77">
        <v>471.44551999999999</v>
      </c>
      <c r="C54" s="77">
        <v>629.70799999999997</v>
      </c>
      <c r="D54" s="77">
        <v>348.505</v>
      </c>
      <c r="E54" s="77">
        <v>548.72400000000005</v>
      </c>
      <c r="F54" s="77">
        <v>553.09400000000005</v>
      </c>
      <c r="G54" s="77">
        <v>510.63337037185198</v>
      </c>
      <c r="H54" s="77">
        <v>663.94035255378606</v>
      </c>
      <c r="I54" s="77">
        <v>475.19288210782082</v>
      </c>
      <c r="J54" s="77">
        <v>262.20648211637035</v>
      </c>
      <c r="K54" s="77">
        <v>241.398143700714</v>
      </c>
      <c r="L54" s="77">
        <v>245.60552148728394</v>
      </c>
      <c r="M54" s="77">
        <v>271.15265917706398</v>
      </c>
      <c r="N54" s="77">
        <v>230.747008547664</v>
      </c>
      <c r="O54" s="77">
        <v>198.24091758084597</v>
      </c>
      <c r="P54" s="77">
        <v>235</v>
      </c>
      <c r="Q54" s="77">
        <v>247</v>
      </c>
    </row>
    <row r="55" spans="1:20" ht="10.199999999999999" customHeight="1">
      <c r="A55" s="96" t="s">
        <v>91</v>
      </c>
      <c r="B55" s="77">
        <v>40.498795908900007</v>
      </c>
      <c r="C55" s="77">
        <v>37.232125920485998</v>
      </c>
      <c r="D55" s="77">
        <v>38.639426532588004</v>
      </c>
      <c r="E55" s="77">
        <v>44.291830422924001</v>
      </c>
      <c r="F55" s="77">
        <v>57.051170637426011</v>
      </c>
      <c r="G55" s="77">
        <v>42.156530557092005</v>
      </c>
      <c r="H55" s="77">
        <v>43.863972817518011</v>
      </c>
      <c r="I55" s="77">
        <v>45.138339132264001</v>
      </c>
      <c r="J55" s="77">
        <v>29.561547117312003</v>
      </c>
      <c r="K55" s="77">
        <v>51.611153416703992</v>
      </c>
      <c r="L55" s="77">
        <v>45.717363258966003</v>
      </c>
      <c r="M55" s="77">
        <v>31.330121341176003</v>
      </c>
      <c r="N55" s="77">
        <v>29.285330026932002</v>
      </c>
      <c r="O55" s="77">
        <v>27.491462174862001</v>
      </c>
      <c r="P55" s="77">
        <v>32</v>
      </c>
      <c r="Q55" s="77">
        <v>23</v>
      </c>
    </row>
    <row r="56" spans="1:20" ht="10.199999999999999" customHeight="1">
      <c r="A56" s="95" t="s">
        <v>98</v>
      </c>
      <c r="B56" s="77">
        <v>2.2348098890460002</v>
      </c>
      <c r="C56" s="77">
        <v>0.79759696564800009</v>
      </c>
      <c r="D56" s="77">
        <v>1.55814966783</v>
      </c>
      <c r="E56" s="77">
        <v>1.5873498862200002</v>
      </c>
      <c r="F56" s="77">
        <v>1.9717411642740004</v>
      </c>
      <c r="G56" s="77">
        <v>2.2627292220539998</v>
      </c>
      <c r="H56" s="77">
        <v>1.7166421480319998</v>
      </c>
      <c r="I56" s="77">
        <v>1.7691143562540002</v>
      </c>
      <c r="J56" s="77">
        <v>2.5224160566780003</v>
      </c>
      <c r="K56" s="77">
        <v>2.6097168832560005</v>
      </c>
      <c r="L56" s="77">
        <v>2.8829378923379996</v>
      </c>
      <c r="M56" s="77">
        <v>2.6064099502560003</v>
      </c>
      <c r="N56" s="77">
        <v>2.3284666408500003</v>
      </c>
      <c r="O56" s="77">
        <v>3.184693323966</v>
      </c>
      <c r="P56" s="77">
        <v>4.184693323966</v>
      </c>
      <c r="Q56" s="77">
        <v>3</v>
      </c>
    </row>
    <row r="57" spans="1:20" ht="10.199999999999999" customHeight="1">
      <c r="A57" s="96" t="s">
        <v>92</v>
      </c>
      <c r="B57" s="77">
        <v>1153.354456637838</v>
      </c>
      <c r="C57" s="77">
        <v>1876.6194984711722</v>
      </c>
      <c r="D57" s="77">
        <v>2911.0484564629019</v>
      </c>
      <c r="E57" s="77">
        <v>2193.4384199738643</v>
      </c>
      <c r="F57" s="77">
        <v>3358.4855391315896</v>
      </c>
      <c r="G57" s="77">
        <v>3233.0068589106531</v>
      </c>
      <c r="H57" s="77">
        <v>1464.1127377805883</v>
      </c>
      <c r="I57" s="77">
        <v>2163.493910173554</v>
      </c>
      <c r="J57" s="77">
        <v>1878.4999153737178</v>
      </c>
      <c r="K57" s="77">
        <v>2014.3727820536042</v>
      </c>
      <c r="L57" s="77">
        <v>2242.5412316407378</v>
      </c>
      <c r="M57" s="77">
        <v>2555.6622326363522</v>
      </c>
      <c r="N57" s="77">
        <v>2443.0335180264719</v>
      </c>
      <c r="O57" s="77">
        <v>1941.3500201027102</v>
      </c>
      <c r="P57" s="77">
        <v>2839</v>
      </c>
      <c r="Q57" s="77">
        <v>2600</v>
      </c>
    </row>
    <row r="58" spans="1:20" ht="10.199999999999999" customHeight="1">
      <c r="A58" s="96" t="s">
        <v>93</v>
      </c>
      <c r="B58" s="77">
        <v>210.00315356181</v>
      </c>
      <c r="C58" s="77">
        <v>169.93776649651201</v>
      </c>
      <c r="D58" s="77">
        <v>169.066583657748</v>
      </c>
      <c r="E58" s="77">
        <v>199.71018791274602</v>
      </c>
      <c r="F58" s="77">
        <v>215.02181240278202</v>
      </c>
      <c r="G58" s="77">
        <v>83.700392251140002</v>
      </c>
      <c r="H58" s="77">
        <v>41.353675567974001</v>
      </c>
      <c r="I58" s="77">
        <v>62.485965108630005</v>
      </c>
      <c r="J58" s="77">
        <v>81.749345873580012</v>
      </c>
      <c r="K58" s="77">
        <v>63.549816477840011</v>
      </c>
      <c r="L58" s="77">
        <v>85.619</v>
      </c>
      <c r="M58" s="77">
        <v>71.472999999999999</v>
      </c>
      <c r="N58" s="77">
        <v>89.094999999999999</v>
      </c>
      <c r="O58" s="77">
        <v>122.188</v>
      </c>
      <c r="P58" s="77">
        <v>87</v>
      </c>
      <c r="Q58" s="77">
        <v>85</v>
      </c>
    </row>
    <row r="59" spans="1:20" ht="10.199999999999999" customHeight="1">
      <c r="A59" s="96" t="s">
        <v>95</v>
      </c>
      <c r="B59" s="77">
        <v>258.56886860317803</v>
      </c>
      <c r="C59" s="77">
        <v>334.90629516342602</v>
      </c>
      <c r="D59" s="77">
        <v>247.93102291154401</v>
      </c>
      <c r="E59" s="77">
        <v>181.32182161959602</v>
      </c>
      <c r="F59" s="77">
        <v>183.22264229875202</v>
      </c>
      <c r="G59" s="77">
        <v>139.376793678696</v>
      </c>
      <c r="H59" s="77">
        <v>141.61652869329001</v>
      </c>
      <c r="I59" s="77">
        <v>181.96295656190398</v>
      </c>
      <c r="J59" s="77">
        <v>104.61279058889397</v>
      </c>
      <c r="K59" s="77">
        <v>119.97237001667401</v>
      </c>
      <c r="L59" s="77">
        <v>230.25271245366602</v>
      </c>
      <c r="M59" s="77">
        <v>191.219562478098</v>
      </c>
      <c r="N59" s="77">
        <v>248.42781022840205</v>
      </c>
      <c r="O59" s="77">
        <v>263.93761921312802</v>
      </c>
      <c r="P59" s="77">
        <v>280</v>
      </c>
      <c r="Q59" s="77">
        <v>207</v>
      </c>
    </row>
    <row r="60" spans="1:20" ht="10.199999999999999" customHeight="1">
      <c r="A60" s="95" t="s">
        <v>102</v>
      </c>
      <c r="B60" s="77">
        <f t="shared" ref="B60:L60" si="3">SUM(B46:B59)</f>
        <v>3158.4557583246924</v>
      </c>
      <c r="C60" s="77">
        <f t="shared" si="3"/>
        <v>4195.4988923427563</v>
      </c>
      <c r="D60" s="77">
        <f t="shared" si="3"/>
        <v>4831.1570990117852</v>
      </c>
      <c r="E60" s="77">
        <f t="shared" si="3"/>
        <v>4344.4537349669054</v>
      </c>
      <c r="F60" s="77">
        <f t="shared" si="3"/>
        <v>5374.5689867292258</v>
      </c>
      <c r="G60" s="77">
        <f t="shared" si="3"/>
        <v>5148.3370527298075</v>
      </c>
      <c r="H60" s="77">
        <f t="shared" si="3"/>
        <v>3776.6656454168888</v>
      </c>
      <c r="I60" s="77">
        <f t="shared" si="3"/>
        <v>4366.8130037042456</v>
      </c>
      <c r="J60" s="77">
        <f t="shared" si="3"/>
        <v>3654.441496976558</v>
      </c>
      <c r="K60" s="77">
        <f t="shared" si="3"/>
        <v>3710.9458900523523</v>
      </c>
      <c r="L60" s="77">
        <f t="shared" si="3"/>
        <v>4165.8530038541476</v>
      </c>
      <c r="M60" s="77">
        <v>4183.4368769446255</v>
      </c>
      <c r="N60" s="77">
        <v>4533.4440231915041</v>
      </c>
      <c r="O60" s="77">
        <v>4032.2008649421678</v>
      </c>
      <c r="P60" s="77">
        <f>SUM(P46:P59)</f>
        <v>4246.389315323966</v>
      </c>
      <c r="Q60" s="77">
        <f>SUM(Q46:Q59)</f>
        <v>3816</v>
      </c>
    </row>
    <row r="61" spans="1:20" ht="10.199999999999999" customHeight="1">
      <c r="A61" s="66" t="s">
        <v>103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1:20" ht="10.199999999999999" customHeight="1">
      <c r="A62" s="96" t="s">
        <v>84</v>
      </c>
      <c r="B62" s="77">
        <v>1115.9711704276947</v>
      </c>
      <c r="C62" s="77">
        <v>999.67484469182216</v>
      </c>
      <c r="D62" s="77">
        <v>1121.065840060136</v>
      </c>
      <c r="E62" s="77">
        <v>942.63990586802004</v>
      </c>
      <c r="F62" s="77">
        <v>1317.8922038438384</v>
      </c>
      <c r="G62" s="77">
        <v>1072.0205455217122</v>
      </c>
      <c r="H62" s="77">
        <v>1135.6730115615119</v>
      </c>
      <c r="I62" s="77">
        <v>1188.549743315634</v>
      </c>
      <c r="J62" s="77">
        <v>1131.6582468358019</v>
      </c>
      <c r="K62" s="77">
        <v>1238.5102754358061</v>
      </c>
      <c r="L62" s="77">
        <v>1161.424896328346</v>
      </c>
      <c r="M62" s="77">
        <v>1005.0257468847182</v>
      </c>
      <c r="N62" s="77">
        <v>961.88717031559395</v>
      </c>
      <c r="O62" s="77">
        <v>926.49397260309615</v>
      </c>
      <c r="P62" s="77">
        <v>1057</v>
      </c>
      <c r="Q62" s="77">
        <v>1041</v>
      </c>
      <c r="R62" s="77"/>
      <c r="S62" s="77"/>
      <c r="T62" s="77"/>
    </row>
    <row r="63" spans="1:20" ht="10.199999999999999" customHeight="1">
      <c r="A63" s="96" t="s">
        <v>85</v>
      </c>
      <c r="B63" s="77">
        <v>1684.6369031388035</v>
      </c>
      <c r="C63" s="77">
        <v>1831.6070154047379</v>
      </c>
      <c r="D63" s="77">
        <v>1756.0666496253439</v>
      </c>
      <c r="E63" s="77">
        <v>1567.7993531418733</v>
      </c>
      <c r="F63" s="77">
        <v>1895.0803012535878</v>
      </c>
      <c r="G63" s="77">
        <v>2804.644150177066</v>
      </c>
      <c r="H63" s="77">
        <v>2742.3548912957858</v>
      </c>
      <c r="I63" s="77">
        <v>2726.2658212555179</v>
      </c>
      <c r="J63" s="77">
        <v>2927.9301510077485</v>
      </c>
      <c r="K63" s="77">
        <v>3870.2191376859719</v>
      </c>
      <c r="L63" s="77">
        <v>4288.8865532831724</v>
      </c>
      <c r="M63" s="77">
        <v>4840.8644792873401</v>
      </c>
      <c r="N63" s="77">
        <v>5426.1142790998792</v>
      </c>
      <c r="O63" s="77">
        <v>5278.9518941204315</v>
      </c>
      <c r="P63" s="77">
        <v>5414</v>
      </c>
      <c r="Q63" s="77">
        <v>5992</v>
      </c>
      <c r="R63" s="77"/>
      <c r="S63" s="77"/>
      <c r="T63" s="77"/>
    </row>
    <row r="64" spans="1:20" ht="10.199999999999999" customHeight="1">
      <c r="A64" s="96" t="s">
        <v>86</v>
      </c>
      <c r="B64" s="77">
        <v>859.72269348941802</v>
      </c>
      <c r="C64" s="77">
        <v>713.9124309085521</v>
      </c>
      <c r="D64" s="77">
        <v>622.62017890968195</v>
      </c>
      <c r="E64" s="77">
        <v>502.05297804131203</v>
      </c>
      <c r="F64" s="77">
        <v>551.92322662066999</v>
      </c>
      <c r="G64" s="77">
        <v>599.50524319104193</v>
      </c>
      <c r="H64" s="77">
        <v>571.61889468866798</v>
      </c>
      <c r="I64" s="77">
        <v>584.25441577419792</v>
      </c>
      <c r="J64" s="77">
        <v>538.54962385942599</v>
      </c>
      <c r="K64" s="77">
        <v>540.92412416890193</v>
      </c>
      <c r="L64" s="77">
        <v>433.24357832929593</v>
      </c>
      <c r="M64" s="77">
        <v>436.39745314650008</v>
      </c>
      <c r="N64" s="77">
        <v>474.48539498370405</v>
      </c>
      <c r="O64" s="77">
        <v>365.21844403799003</v>
      </c>
      <c r="P64" s="77">
        <v>388</v>
      </c>
      <c r="Q64" s="77">
        <v>395</v>
      </c>
      <c r="R64" s="77"/>
      <c r="S64" s="77"/>
      <c r="T64" s="77"/>
    </row>
    <row r="65" spans="1:20" ht="10.199999999999999" customHeight="1">
      <c r="A65" s="96" t="s">
        <v>87</v>
      </c>
      <c r="B65" s="77">
        <v>720.06017234452395</v>
      </c>
      <c r="C65" s="77">
        <v>732.45023092304609</v>
      </c>
      <c r="D65" s="77">
        <v>798.8349652159161</v>
      </c>
      <c r="E65" s="77">
        <v>779.95583160216995</v>
      </c>
      <c r="F65" s="77">
        <v>790.9627176762458</v>
      </c>
      <c r="G65" s="77">
        <v>789.54274072260591</v>
      </c>
      <c r="H65" s="77">
        <v>820.79374574465589</v>
      </c>
      <c r="I65" s="77">
        <v>819.97477022378405</v>
      </c>
      <c r="J65" s="77">
        <v>821.75317044610995</v>
      </c>
      <c r="K65" s="77">
        <v>882.80358397978796</v>
      </c>
      <c r="L65" s="77">
        <v>890.35233496649209</v>
      </c>
      <c r="M65" s="77">
        <v>928.80904224095605</v>
      </c>
      <c r="N65" s="77">
        <v>949.77001590430007</v>
      </c>
      <c r="O65" s="77">
        <v>981.74954133841811</v>
      </c>
      <c r="P65" s="77">
        <v>1040</v>
      </c>
      <c r="Q65" s="77">
        <v>1044</v>
      </c>
      <c r="R65" s="77"/>
      <c r="S65" s="77"/>
      <c r="T65" s="77"/>
    </row>
    <row r="66" spans="1:20" ht="10.199999999999999" customHeight="1">
      <c r="A66" s="96" t="s">
        <v>97</v>
      </c>
      <c r="B66" s="77">
        <v>514.03325023537195</v>
      </c>
      <c r="C66" s="77">
        <v>559.32025143834005</v>
      </c>
      <c r="D66" s="77">
        <v>578.85045760394985</v>
      </c>
      <c r="E66" s="77">
        <v>602.72504051506735</v>
      </c>
      <c r="F66" s="77">
        <v>590.37511690432814</v>
      </c>
      <c r="G66" s="77">
        <v>643.61405297473198</v>
      </c>
      <c r="H66" s="77">
        <v>701.10577984028407</v>
      </c>
      <c r="I66" s="77">
        <v>660.26104567025402</v>
      </c>
      <c r="J66" s="77">
        <v>693.37496194558207</v>
      </c>
      <c r="K66" s="77">
        <v>688.81726090472387</v>
      </c>
      <c r="L66" s="77">
        <v>742.63316418950387</v>
      </c>
      <c r="M66" s="77">
        <v>711.70221611689215</v>
      </c>
      <c r="N66" s="77">
        <v>716.81916362049003</v>
      </c>
      <c r="O66" s="77">
        <v>793.43639419111219</v>
      </c>
      <c r="P66" s="77">
        <v>894</v>
      </c>
      <c r="Q66" s="77">
        <v>851</v>
      </c>
      <c r="R66" s="77"/>
      <c r="S66" s="77"/>
      <c r="T66" s="77"/>
    </row>
    <row r="67" spans="1:20" ht="10.199999999999999" customHeight="1">
      <c r="A67" s="96" t="s">
        <v>88</v>
      </c>
      <c r="B67" s="77">
        <v>1243.8575685073724</v>
      </c>
      <c r="C67" s="77">
        <v>1461.0846824390162</v>
      </c>
      <c r="D67" s="77">
        <v>2090.0923657332396</v>
      </c>
      <c r="E67" s="77">
        <v>2116.1756298581922</v>
      </c>
      <c r="F67" s="77">
        <v>2111.4517787034329</v>
      </c>
      <c r="G67" s="77">
        <v>2107.947118109942</v>
      </c>
      <c r="H67" s="77">
        <v>2299.4760595944167</v>
      </c>
      <c r="I67" s="77">
        <v>2728.9020996014392</v>
      </c>
      <c r="J67" s="77">
        <v>2662.1068811236205</v>
      </c>
      <c r="K67" s="77">
        <v>2405.1625373635898</v>
      </c>
      <c r="L67" s="77">
        <v>2797.4691658499059</v>
      </c>
      <c r="M67" s="77">
        <v>2985.543481695729</v>
      </c>
      <c r="N67" s="77">
        <v>3445.142845903807</v>
      </c>
      <c r="O67" s="77">
        <v>3310.119483808628</v>
      </c>
      <c r="P67" s="77">
        <v>3344</v>
      </c>
      <c r="Q67" s="77">
        <v>3187</v>
      </c>
      <c r="R67" s="77"/>
      <c r="S67" s="77"/>
      <c r="T67" s="77"/>
    </row>
    <row r="68" spans="1:20" ht="10.199999999999999" customHeight="1">
      <c r="A68" s="96" t="s">
        <v>89</v>
      </c>
      <c r="B68" s="77">
        <v>528.95635287523578</v>
      </c>
      <c r="C68" s="77">
        <v>639.37971021515818</v>
      </c>
      <c r="D68" s="77">
        <v>520.51147999783007</v>
      </c>
      <c r="E68" s="77">
        <v>734.88474292317017</v>
      </c>
      <c r="F68" s="77">
        <v>664.52286065646808</v>
      </c>
      <c r="G68" s="77">
        <v>621.86537459087003</v>
      </c>
      <c r="H68" s="77">
        <v>667.54815215994802</v>
      </c>
      <c r="I68" s="77">
        <v>609.579821654748</v>
      </c>
      <c r="J68" s="77">
        <v>591.29797387815017</v>
      </c>
      <c r="K68" s="77">
        <v>658.68719947052</v>
      </c>
      <c r="L68" s="77">
        <v>770.68042119776806</v>
      </c>
      <c r="M68" s="77">
        <v>796.68934147556001</v>
      </c>
      <c r="N68" s="77">
        <v>851.55663094487409</v>
      </c>
      <c r="O68" s="77">
        <v>707.56999983236608</v>
      </c>
      <c r="P68" s="77">
        <v>836</v>
      </c>
      <c r="Q68" s="77">
        <v>836</v>
      </c>
      <c r="R68" s="77"/>
      <c r="S68" s="77"/>
      <c r="T68" s="77"/>
    </row>
    <row r="69" spans="1:20" ht="10.199999999999999" customHeight="1">
      <c r="A69" s="96" t="s">
        <v>90</v>
      </c>
      <c r="B69" s="77">
        <v>259.76118201806003</v>
      </c>
      <c r="C69" s="77">
        <v>273.87219378091203</v>
      </c>
      <c r="D69" s="77">
        <v>218.82216133689002</v>
      </c>
      <c r="E69" s="77">
        <v>193.72578868158999</v>
      </c>
      <c r="F69" s="77">
        <v>198.76279558392199</v>
      </c>
      <c r="G69" s="77">
        <v>226.178445059544</v>
      </c>
      <c r="H69" s="77">
        <v>218.40133741410605</v>
      </c>
      <c r="I69" s="77">
        <v>200.85382144853799</v>
      </c>
      <c r="J69" s="77">
        <v>251.132798349382</v>
      </c>
      <c r="K69" s="77">
        <v>233.44884265241197</v>
      </c>
      <c r="L69" s="77">
        <v>306.20595707239397</v>
      </c>
      <c r="M69" s="77">
        <v>307.22623123442798</v>
      </c>
      <c r="N69" s="77">
        <v>263.22799472382803</v>
      </c>
      <c r="O69" s="77">
        <v>299.10001995566802</v>
      </c>
      <c r="P69" s="77">
        <v>231</v>
      </c>
      <c r="Q69" s="77">
        <v>265</v>
      </c>
      <c r="R69" s="77"/>
      <c r="S69" s="77"/>
      <c r="T69" s="77"/>
    </row>
    <row r="70" spans="1:20" ht="10.199999999999999" customHeight="1">
      <c r="A70" s="96" t="s">
        <v>94</v>
      </c>
      <c r="B70" s="77">
        <v>1919.0077029622664</v>
      </c>
      <c r="C70" s="77">
        <v>1984.7564831796981</v>
      </c>
      <c r="D70" s="77">
        <v>2923.3665294441489</v>
      </c>
      <c r="E70" s="77">
        <v>2830.6699999999996</v>
      </c>
      <c r="F70" s="77">
        <v>2847.9120000000003</v>
      </c>
      <c r="G70" s="77">
        <v>3651.0846296281479</v>
      </c>
      <c r="H70" s="77">
        <v>3834.7926474462142</v>
      </c>
      <c r="I70" s="77">
        <v>3607.3671178921786</v>
      </c>
      <c r="J70" s="77">
        <v>4550.2641395629016</v>
      </c>
      <c r="K70" s="77">
        <v>5010.1518215074257</v>
      </c>
      <c r="L70" s="77">
        <v>5318.3714223934558</v>
      </c>
      <c r="M70" s="77">
        <v>5846.8787253713599</v>
      </c>
      <c r="N70" s="77">
        <v>5606.1966118049268</v>
      </c>
      <c r="O70" s="77">
        <v>5278.752347251153</v>
      </c>
      <c r="P70" s="77">
        <v>5631</v>
      </c>
      <c r="Q70" s="77">
        <v>5690</v>
      </c>
      <c r="R70" s="77"/>
      <c r="S70" s="77"/>
      <c r="T70" s="77"/>
    </row>
    <row r="71" spans="1:20" ht="10.199999999999999" customHeight="1">
      <c r="A71" s="96" t="s">
        <v>91</v>
      </c>
      <c r="B71" s="77">
        <v>87.765473747955838</v>
      </c>
      <c r="C71" s="77">
        <v>88.793392766128449</v>
      </c>
      <c r="D71" s="77">
        <v>89.464711232528629</v>
      </c>
      <c r="E71" s="77">
        <v>94.913403149362665</v>
      </c>
      <c r="F71" s="77">
        <v>88.609958593871411</v>
      </c>
      <c r="G71" s="77">
        <v>96.175837788636301</v>
      </c>
      <c r="H71" s="77">
        <v>86.189926024216021</v>
      </c>
      <c r="I71" s="77">
        <v>80.941560593774568</v>
      </c>
      <c r="J71" s="77">
        <v>85.71228119420131</v>
      </c>
      <c r="K71" s="77">
        <v>50.054341387612958</v>
      </c>
      <c r="L71" s="77">
        <v>48.450222130183832</v>
      </c>
      <c r="M71" s="77">
        <v>60.674716068383624</v>
      </c>
      <c r="N71" s="77">
        <v>67.817069465688704</v>
      </c>
      <c r="O71" s="77">
        <v>101.33012115307599</v>
      </c>
      <c r="P71" s="77">
        <v>78</v>
      </c>
      <c r="Q71" s="77">
        <v>73</v>
      </c>
      <c r="R71" s="77"/>
      <c r="S71" s="77"/>
      <c r="T71" s="77"/>
    </row>
    <row r="72" spans="1:20" ht="10.199999999999999" customHeight="1">
      <c r="A72" s="95" t="s">
        <v>98</v>
      </c>
      <c r="B72" s="77">
        <v>23.743190305925999</v>
      </c>
      <c r="C72" s="77">
        <v>25.683171685668</v>
      </c>
      <c r="D72" s="77">
        <v>26.247845927771998</v>
      </c>
      <c r="E72" s="77">
        <v>22.026239510814001</v>
      </c>
      <c r="F72" s="77">
        <v>29.444602943322</v>
      </c>
      <c r="G72" s="77">
        <v>25.505611429788008</v>
      </c>
      <c r="H72" s="77">
        <v>25.809686123759995</v>
      </c>
      <c r="I72" s="77">
        <v>27.61186540077</v>
      </c>
      <c r="J72" s="77">
        <v>26.376467984495999</v>
      </c>
      <c r="K72" s="77">
        <v>31.235642265366003</v>
      </c>
      <c r="L72" s="77">
        <v>30.969934608060008</v>
      </c>
      <c r="M72" s="77">
        <v>35.788466682359996</v>
      </c>
      <c r="N72" s="77">
        <v>39.672600586667997</v>
      </c>
      <c r="O72" s="77">
        <v>39.216252651156005</v>
      </c>
      <c r="P72" s="77">
        <v>42</v>
      </c>
      <c r="Q72" s="77">
        <v>43</v>
      </c>
      <c r="R72" s="77"/>
      <c r="S72" s="77"/>
      <c r="T72" s="77"/>
    </row>
    <row r="73" spans="1:20" ht="10.199999999999999" customHeight="1">
      <c r="A73" s="96" t="s">
        <v>92</v>
      </c>
      <c r="B73" s="77">
        <v>17958.607551960602</v>
      </c>
      <c r="C73" s="77">
        <v>18574.448188614173</v>
      </c>
      <c r="D73" s="77">
        <v>18334.765425604342</v>
      </c>
      <c r="E73" s="77">
        <v>16265.203884786391</v>
      </c>
      <c r="F73" s="77">
        <v>15814.127585273269</v>
      </c>
      <c r="G73" s="77">
        <v>16544.359912982418</v>
      </c>
      <c r="H73" s="77">
        <v>18510.819210565198</v>
      </c>
      <c r="I73" s="77">
        <v>18786.345654953118</v>
      </c>
      <c r="J73" s="77">
        <v>18906.305567893392</v>
      </c>
      <c r="K73" s="77">
        <v>18958.91230114342</v>
      </c>
      <c r="L73" s="77">
        <v>20162.2479225438</v>
      </c>
      <c r="M73" s="77">
        <v>19862.316982067598</v>
      </c>
      <c r="N73" s="77">
        <v>21380.214725451377</v>
      </c>
      <c r="O73" s="77">
        <v>22875.966979897294</v>
      </c>
      <c r="P73" s="77">
        <v>22314</v>
      </c>
      <c r="Q73" s="77">
        <v>23500</v>
      </c>
      <c r="R73" s="77"/>
      <c r="S73" s="77"/>
      <c r="T73" s="77"/>
    </row>
    <row r="74" spans="1:20" ht="10.199999999999999" customHeight="1">
      <c r="A74" s="96" t="s">
        <v>93</v>
      </c>
      <c r="B74" s="77">
        <v>367.64884643818993</v>
      </c>
      <c r="C74" s="77">
        <v>580.065233503488</v>
      </c>
      <c r="D74" s="77">
        <v>600.00141634225201</v>
      </c>
      <c r="E74" s="77">
        <v>428.54781208725399</v>
      </c>
      <c r="F74" s="77">
        <v>583.27118759721793</v>
      </c>
      <c r="G74" s="77">
        <v>529.30560774885998</v>
      </c>
      <c r="H74" s="77">
        <v>453.25332443202598</v>
      </c>
      <c r="I74" s="77">
        <v>437.07503489137002</v>
      </c>
      <c r="J74" s="77">
        <v>424.67765412642001</v>
      </c>
      <c r="K74" s="77">
        <v>435.33218352216005</v>
      </c>
      <c r="L74" s="77">
        <v>433.37900000000002</v>
      </c>
      <c r="M74" s="77">
        <v>498.30699999999996</v>
      </c>
      <c r="N74" s="77">
        <v>524.10399999999993</v>
      </c>
      <c r="O74" s="77">
        <v>483.22900000000004</v>
      </c>
      <c r="P74" s="77">
        <v>633</v>
      </c>
      <c r="Q74" s="77">
        <v>691</v>
      </c>
      <c r="R74" s="77"/>
      <c r="S74" s="77"/>
      <c r="T74" s="77"/>
    </row>
    <row r="75" spans="1:20" ht="10.199999999999999" customHeight="1">
      <c r="A75" s="96" t="s">
        <v>95</v>
      </c>
      <c r="B75" s="77">
        <v>1566.688352521636</v>
      </c>
      <c r="C75" s="77">
        <v>1476.9956379263342</v>
      </c>
      <c r="D75" s="77">
        <v>1564.5458089180856</v>
      </c>
      <c r="E75" s="77">
        <v>1681.2587976971499</v>
      </c>
      <c r="F75" s="77">
        <v>1680.6599856627963</v>
      </c>
      <c r="G75" s="77">
        <v>1901.8913213882076</v>
      </c>
      <c r="H75" s="77">
        <v>1961.5987817056821</v>
      </c>
      <c r="I75" s="77">
        <v>1921.3914723455705</v>
      </c>
      <c r="J75" s="77">
        <v>1904.2148902112458</v>
      </c>
      <c r="K75" s="77">
        <v>1792.6318156670043</v>
      </c>
      <c r="L75" s="77">
        <v>1948.9976329875462</v>
      </c>
      <c r="M75" s="77">
        <v>1933.7392394613798</v>
      </c>
      <c r="N75" s="77">
        <v>2007.3026648707041</v>
      </c>
      <c r="O75" s="77">
        <v>2009.463854163424</v>
      </c>
      <c r="P75" s="77">
        <v>2030.1120000000001</v>
      </c>
      <c r="Q75" s="77">
        <v>1796</v>
      </c>
      <c r="R75" s="77"/>
      <c r="S75" s="77"/>
      <c r="T75" s="77"/>
    </row>
    <row r="76" spans="1:20" ht="10.199999999999999" customHeight="1">
      <c r="A76" s="25" t="s">
        <v>104</v>
      </c>
      <c r="B76" s="83">
        <f>SUM(B62:B75)</f>
        <v>28850.460410973057</v>
      </c>
      <c r="C76" s="83">
        <f t="shared" ref="C76:O76" si="4">SUM(C62:C75)</f>
        <v>29942.043467477073</v>
      </c>
      <c r="D76" s="83">
        <f t="shared" si="4"/>
        <v>31245.255835952117</v>
      </c>
      <c r="E76" s="83">
        <f t="shared" si="4"/>
        <v>28762.579407862366</v>
      </c>
      <c r="F76" s="83">
        <f t="shared" si="4"/>
        <v>29164.996321312967</v>
      </c>
      <c r="G76" s="83">
        <f t="shared" si="4"/>
        <v>31613.640591313571</v>
      </c>
      <c r="H76" s="83">
        <f t="shared" si="4"/>
        <v>34029.435448596472</v>
      </c>
      <c r="I76" s="83">
        <f t="shared" si="4"/>
        <v>34379.374245020896</v>
      </c>
      <c r="J76" s="83">
        <f t="shared" si="4"/>
        <v>35515.354808418473</v>
      </c>
      <c r="K76" s="83">
        <f t="shared" si="4"/>
        <v>36796.891067154698</v>
      </c>
      <c r="L76" s="83">
        <f t="shared" si="4"/>
        <v>39333.312205879934</v>
      </c>
      <c r="M76" s="83">
        <f t="shared" si="4"/>
        <v>40249.963121733199</v>
      </c>
      <c r="N76" s="83">
        <f t="shared" si="4"/>
        <v>42714.311167675834</v>
      </c>
      <c r="O76" s="83">
        <f t="shared" si="4"/>
        <v>43450.598305003812</v>
      </c>
      <c r="P76" s="83">
        <f>SUM(P62:P75)</f>
        <v>43932.112000000001</v>
      </c>
      <c r="Q76" s="83">
        <f>SUM(Q62:Q75)</f>
        <v>45404</v>
      </c>
    </row>
    <row r="77" spans="1:20" ht="13.2" customHeight="1">
      <c r="A77" s="16" t="s">
        <v>105</v>
      </c>
    </row>
    <row r="78" spans="1:20" ht="13.2" customHeight="1">
      <c r="A78" s="16" t="s">
        <v>168</v>
      </c>
    </row>
    <row r="79" spans="1:20">
      <c r="A79" s="14" t="s">
        <v>169</v>
      </c>
      <c r="L79" s="15"/>
      <c r="M79" s="15"/>
      <c r="Q79" s="18" t="s">
        <v>6</v>
      </c>
    </row>
    <row r="80" spans="1:20" ht="10.199999999999999" customHeight="1">
      <c r="A80" s="84"/>
    </row>
  </sheetData>
  <pageMargins left="0.7" right="0.7" top="0.75" bottom="0.75" header="0.3" footer="0.3"/>
  <pageSetup scale="56" firstPageNumber="32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1324-88AF-43D0-A041-5675F24ABC41}">
  <sheetPr>
    <pageSetUpPr fitToPage="1"/>
  </sheetPr>
  <dimension ref="A1:N51"/>
  <sheetViews>
    <sheetView zoomScaleNormal="100" zoomScaleSheetLayoutView="100" workbookViewId="0">
      <pane xSplit="1" ySplit="5" topLeftCell="B6" activePane="bottomRight" state="frozen"/>
      <selection activeCell="A81" sqref="A81"/>
      <selection pane="topRight" activeCell="A81" sqref="A81"/>
      <selection pane="bottomLeft" activeCell="A81" sqref="A81"/>
      <selection pane="bottomRight" activeCell="A50" sqref="A50"/>
    </sheetView>
  </sheetViews>
  <sheetFormatPr defaultRowHeight="10.199999999999999"/>
  <cols>
    <col min="1" max="11" width="9.88671875" style="14" customWidth="1"/>
    <col min="12" max="12" width="9.109375" style="14" customWidth="1"/>
    <col min="13" max="13" width="11.5546875" style="14" customWidth="1"/>
    <col min="14" max="16384" width="8.88671875" style="14"/>
  </cols>
  <sheetData>
    <row r="1" spans="1:13">
      <c r="A1" s="13" t="s">
        <v>193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20" t="s">
        <v>106</v>
      </c>
      <c r="B2" s="21"/>
      <c r="C2" s="19" t="s">
        <v>7</v>
      </c>
      <c r="D2" s="19"/>
      <c r="E2" s="19"/>
      <c r="F2" s="21"/>
      <c r="G2" s="19"/>
      <c r="H2" s="19" t="s">
        <v>8</v>
      </c>
      <c r="I2" s="22"/>
      <c r="J2" s="85"/>
      <c r="K2" s="20" t="s">
        <v>107</v>
      </c>
      <c r="L2" s="21" t="s">
        <v>108</v>
      </c>
      <c r="M2" s="22"/>
    </row>
    <row r="3" spans="1:13">
      <c r="A3" s="20" t="s">
        <v>109</v>
      </c>
      <c r="B3" s="46" t="s">
        <v>110</v>
      </c>
      <c r="C3" s="20" t="s">
        <v>111</v>
      </c>
      <c r="D3" s="20" t="s">
        <v>3</v>
      </c>
      <c r="E3" s="20" t="s">
        <v>9</v>
      </c>
      <c r="F3" s="21"/>
      <c r="G3" s="22" t="s">
        <v>112</v>
      </c>
      <c r="H3" s="85"/>
      <c r="I3" s="20" t="s">
        <v>5</v>
      </c>
      <c r="J3" s="61" t="s">
        <v>9</v>
      </c>
      <c r="K3" s="20" t="s">
        <v>113</v>
      </c>
      <c r="L3" s="46" t="s">
        <v>114</v>
      </c>
      <c r="M3" s="20" t="s">
        <v>115</v>
      </c>
    </row>
    <row r="4" spans="1:13">
      <c r="A4" s="19" t="s">
        <v>116</v>
      </c>
      <c r="B4" s="47" t="s">
        <v>113</v>
      </c>
      <c r="C4" s="19"/>
      <c r="D4" s="19"/>
      <c r="E4" s="19"/>
      <c r="F4" s="47" t="s">
        <v>9</v>
      </c>
      <c r="G4" s="19" t="s">
        <v>117</v>
      </c>
      <c r="H4" s="23" t="s">
        <v>118</v>
      </c>
      <c r="I4" s="19"/>
      <c r="J4" s="23"/>
      <c r="K4" s="19"/>
      <c r="L4" s="47" t="s">
        <v>170</v>
      </c>
      <c r="M4" s="19" t="s">
        <v>119</v>
      </c>
    </row>
    <row r="5" spans="1:13">
      <c r="A5" s="68"/>
      <c r="B5" s="68"/>
      <c r="C5" s="70"/>
      <c r="D5" s="70"/>
      <c r="E5" s="70"/>
      <c r="F5" s="86" t="s">
        <v>82</v>
      </c>
      <c r="G5" s="86"/>
      <c r="H5" s="86"/>
      <c r="I5" s="70"/>
      <c r="J5" s="70"/>
      <c r="K5" s="70"/>
      <c r="L5" s="70" t="s">
        <v>10</v>
      </c>
      <c r="M5" s="70" t="s">
        <v>10</v>
      </c>
    </row>
    <row r="6" spans="1:13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>
      <c r="A7" s="7" t="s">
        <v>120</v>
      </c>
      <c r="B7" s="87">
        <v>66</v>
      </c>
      <c r="C7" s="87">
        <v>863.505</v>
      </c>
      <c r="D7" s="87">
        <v>0</v>
      </c>
      <c r="E7" s="87">
        <f>+B7+C7+D7</f>
        <v>929.505</v>
      </c>
      <c r="F7" s="87">
        <f t="shared" ref="F7:F46" si="0">+J7-I7</f>
        <v>673.27199999999993</v>
      </c>
      <c r="G7" s="87">
        <v>0</v>
      </c>
      <c r="H7" s="87">
        <f>F7-G7</f>
        <v>673.27199999999993</v>
      </c>
      <c r="I7" s="87">
        <v>180.53299999999999</v>
      </c>
      <c r="J7" s="87">
        <f t="shared" ref="J7:J47" si="1">+E7-K7</f>
        <v>853.80499999999995</v>
      </c>
      <c r="K7" s="87">
        <v>75.7</v>
      </c>
      <c r="L7" s="88">
        <v>25.22</v>
      </c>
      <c r="M7" s="89" t="s">
        <v>22</v>
      </c>
    </row>
    <row r="8" spans="1:13">
      <c r="A8" s="7" t="s">
        <v>121</v>
      </c>
      <c r="B8" s="87">
        <f t="shared" ref="B8:B37" si="2">+K7</f>
        <v>75.7</v>
      </c>
      <c r="C8" s="87">
        <v>871.52300000000002</v>
      </c>
      <c r="D8" s="87">
        <v>0</v>
      </c>
      <c r="E8" s="87">
        <f t="shared" ref="E8:E42" si="3">+B8+C8+D8</f>
        <v>947.22300000000007</v>
      </c>
      <c r="F8" s="87">
        <f t="shared" si="0"/>
        <v>692.17400000000009</v>
      </c>
      <c r="G8" s="87">
        <v>0</v>
      </c>
      <c r="H8" s="87">
        <f t="shared" ref="H8:H46" si="4">F8-G8</f>
        <v>692.17400000000009</v>
      </c>
      <c r="I8" s="87">
        <v>202.249</v>
      </c>
      <c r="J8" s="87">
        <f t="shared" si="1"/>
        <v>894.42300000000012</v>
      </c>
      <c r="K8" s="87">
        <v>52.8</v>
      </c>
      <c r="L8" s="88">
        <v>23.42</v>
      </c>
      <c r="M8" s="89" t="s">
        <v>22</v>
      </c>
    </row>
    <row r="9" spans="1:13">
      <c r="A9" s="7" t="s">
        <v>122</v>
      </c>
      <c r="B9" s="87">
        <f t="shared" si="2"/>
        <v>52.8</v>
      </c>
      <c r="C9" s="87">
        <v>982.59699999999998</v>
      </c>
      <c r="D9" s="87">
        <v>0.56000000000000005</v>
      </c>
      <c r="E9" s="87">
        <f t="shared" si="3"/>
        <v>1035.9569999999999</v>
      </c>
      <c r="F9" s="87">
        <f t="shared" si="0"/>
        <v>722.07899999999995</v>
      </c>
      <c r="G9" s="87">
        <v>0</v>
      </c>
      <c r="H9" s="87">
        <f t="shared" si="4"/>
        <v>722.07899999999995</v>
      </c>
      <c r="I9" s="87">
        <v>224.37799999999999</v>
      </c>
      <c r="J9" s="87">
        <f t="shared" si="1"/>
        <v>946.45699999999988</v>
      </c>
      <c r="K9" s="87">
        <v>89.5</v>
      </c>
      <c r="L9" s="88">
        <v>23.82</v>
      </c>
      <c r="M9" s="89" t="s">
        <v>22</v>
      </c>
    </row>
    <row r="10" spans="1:13">
      <c r="A10" s="7" t="s">
        <v>123</v>
      </c>
      <c r="B10" s="87">
        <f t="shared" si="2"/>
        <v>89.5</v>
      </c>
      <c r="C10" s="87">
        <v>1052.9839999999999</v>
      </c>
      <c r="D10" s="87">
        <v>0</v>
      </c>
      <c r="E10" s="87">
        <f t="shared" si="3"/>
        <v>1142.4839999999999</v>
      </c>
      <c r="F10" s="87">
        <f t="shared" si="0"/>
        <v>762.15299999999991</v>
      </c>
      <c r="G10" s="87">
        <v>0</v>
      </c>
      <c r="H10" s="87">
        <f t="shared" si="4"/>
        <v>762.15299999999991</v>
      </c>
      <c r="I10" s="87">
        <v>310.63099999999997</v>
      </c>
      <c r="J10" s="87">
        <f t="shared" si="1"/>
        <v>1072.7839999999999</v>
      </c>
      <c r="K10" s="87">
        <v>69.7</v>
      </c>
      <c r="L10" s="88">
        <v>28.62</v>
      </c>
      <c r="M10" s="89" t="s">
        <v>22</v>
      </c>
    </row>
    <row r="11" spans="1:13">
      <c r="A11" s="7" t="s">
        <v>124</v>
      </c>
      <c r="B11" s="87">
        <f t="shared" si="2"/>
        <v>69.7</v>
      </c>
      <c r="C11" s="87">
        <v>1193.9480000000001</v>
      </c>
      <c r="D11" s="87">
        <v>0</v>
      </c>
      <c r="E11" s="87">
        <f t="shared" si="3"/>
        <v>1263.6480000000001</v>
      </c>
      <c r="F11" s="87">
        <f t="shared" si="0"/>
        <v>930.08800000000019</v>
      </c>
      <c r="G11" s="87">
        <v>0</v>
      </c>
      <c r="H11" s="87">
        <f t="shared" si="4"/>
        <v>930.08800000000019</v>
      </c>
      <c r="I11" s="87">
        <v>260.06</v>
      </c>
      <c r="J11" s="87">
        <f t="shared" si="1"/>
        <v>1190.1480000000001</v>
      </c>
      <c r="K11" s="87">
        <v>73.5</v>
      </c>
      <c r="L11" s="88">
        <v>29.14</v>
      </c>
      <c r="M11" s="89" t="s">
        <v>22</v>
      </c>
    </row>
    <row r="12" spans="1:13">
      <c r="A12" s="7" t="s">
        <v>125</v>
      </c>
      <c r="B12" s="87">
        <f t="shared" si="2"/>
        <v>73.5</v>
      </c>
      <c r="C12" s="87">
        <v>1252.7260000000001</v>
      </c>
      <c r="D12" s="87">
        <v>0</v>
      </c>
      <c r="E12" s="87">
        <f t="shared" si="3"/>
        <v>1326.2260000000001</v>
      </c>
      <c r="F12" s="87">
        <f t="shared" si="0"/>
        <v>862.09400000000005</v>
      </c>
      <c r="G12" s="87">
        <v>0</v>
      </c>
      <c r="H12" s="87">
        <f t="shared" si="4"/>
        <v>862.09400000000005</v>
      </c>
      <c r="I12" s="87">
        <v>343.93200000000002</v>
      </c>
      <c r="J12" s="87">
        <f t="shared" si="1"/>
        <v>1206.0260000000001</v>
      </c>
      <c r="K12" s="87">
        <v>120.2</v>
      </c>
      <c r="L12" s="88">
        <v>18.46</v>
      </c>
      <c r="M12" s="89" t="s">
        <v>22</v>
      </c>
    </row>
    <row r="13" spans="1:13">
      <c r="A13" s="7" t="s">
        <v>126</v>
      </c>
      <c r="B13" s="87">
        <f t="shared" si="2"/>
        <v>120.2</v>
      </c>
      <c r="C13" s="87">
        <v>1400.1</v>
      </c>
      <c r="D13" s="87">
        <v>0</v>
      </c>
      <c r="E13" s="87">
        <f t="shared" si="3"/>
        <v>1520.3</v>
      </c>
      <c r="F13" s="87">
        <f t="shared" si="0"/>
        <v>1143.1129999999998</v>
      </c>
      <c r="G13" s="87">
        <v>0</v>
      </c>
      <c r="H13" s="87">
        <f t="shared" si="4"/>
        <v>1143.1129999999998</v>
      </c>
      <c r="I13" s="87">
        <v>267.78699999999998</v>
      </c>
      <c r="J13" s="87">
        <f t="shared" si="1"/>
        <v>1410.8999999999999</v>
      </c>
      <c r="K13" s="87">
        <v>109.4</v>
      </c>
      <c r="L13" s="88">
        <v>21.43</v>
      </c>
      <c r="M13" s="89" t="s">
        <v>22</v>
      </c>
    </row>
    <row r="14" spans="1:13">
      <c r="A14" s="7" t="s">
        <v>127</v>
      </c>
      <c r="B14" s="87">
        <f t="shared" si="2"/>
        <v>109.4</v>
      </c>
      <c r="C14" s="87">
        <v>1435.2950000000001</v>
      </c>
      <c r="D14" s="87">
        <v>2.234</v>
      </c>
      <c r="E14" s="87">
        <f t="shared" si="3"/>
        <v>1546.9290000000001</v>
      </c>
      <c r="F14" s="87">
        <f t="shared" si="0"/>
        <v>1065.9180000000001</v>
      </c>
      <c r="G14" s="87">
        <v>0</v>
      </c>
      <c r="H14" s="87">
        <f t="shared" si="4"/>
        <v>1065.9180000000001</v>
      </c>
      <c r="I14" s="87">
        <v>369.911</v>
      </c>
      <c r="J14" s="87">
        <f t="shared" si="1"/>
        <v>1435.8290000000002</v>
      </c>
      <c r="K14" s="87">
        <v>111.1</v>
      </c>
      <c r="L14" s="88">
        <v>23.27</v>
      </c>
      <c r="M14" s="89" t="s">
        <v>22</v>
      </c>
    </row>
    <row r="15" spans="1:13">
      <c r="A15" s="7" t="s">
        <v>128</v>
      </c>
      <c r="B15" s="87">
        <f t="shared" si="2"/>
        <v>111.1</v>
      </c>
      <c r="C15" s="87">
        <v>1414.8869999999999</v>
      </c>
      <c r="D15" s="87">
        <v>0.80338098975399985</v>
      </c>
      <c r="E15" s="87">
        <f t="shared" si="3"/>
        <v>1526.7903809897539</v>
      </c>
      <c r="F15" s="87">
        <f t="shared" si="0"/>
        <v>1064.395915756128</v>
      </c>
      <c r="G15" s="87">
        <v>0</v>
      </c>
      <c r="H15" s="87">
        <f t="shared" si="4"/>
        <v>1064.395915756128</v>
      </c>
      <c r="I15" s="87">
        <v>363.89446523362597</v>
      </c>
      <c r="J15" s="87">
        <f t="shared" si="1"/>
        <v>1428.2903809897539</v>
      </c>
      <c r="K15" s="87">
        <v>98.5</v>
      </c>
      <c r="L15" s="88">
        <v>21.01</v>
      </c>
      <c r="M15" s="89" t="s">
        <v>22</v>
      </c>
    </row>
    <row r="16" spans="1:13">
      <c r="A16" s="7" t="s">
        <v>129</v>
      </c>
      <c r="B16" s="87">
        <f t="shared" si="2"/>
        <v>98.5</v>
      </c>
      <c r="C16" s="87">
        <v>1470.3</v>
      </c>
      <c r="D16" s="87">
        <v>0</v>
      </c>
      <c r="E16" s="87">
        <f t="shared" si="3"/>
        <v>1568.8</v>
      </c>
      <c r="F16" s="87">
        <f t="shared" si="0"/>
        <v>1111.1774949968681</v>
      </c>
      <c r="G16" s="87">
        <v>0</v>
      </c>
      <c r="H16" s="87">
        <f t="shared" si="4"/>
        <v>1111.1774949968681</v>
      </c>
      <c r="I16" s="87">
        <v>413.52250500313204</v>
      </c>
      <c r="J16" s="87">
        <f t="shared" si="1"/>
        <v>1524.7</v>
      </c>
      <c r="K16" s="87">
        <v>44.1</v>
      </c>
      <c r="L16" s="88">
        <v>24.82</v>
      </c>
      <c r="M16" s="89" t="s">
        <v>22</v>
      </c>
    </row>
    <row r="17" spans="1:13">
      <c r="A17" s="7" t="s">
        <v>130</v>
      </c>
      <c r="B17" s="87">
        <f t="shared" si="2"/>
        <v>44.1</v>
      </c>
      <c r="C17" s="87">
        <v>1655.9290000000001</v>
      </c>
      <c r="D17" s="87">
        <v>1.7629999999999999</v>
      </c>
      <c r="E17" s="87">
        <f t="shared" si="3"/>
        <v>1701.7919999999999</v>
      </c>
      <c r="F17" s="87">
        <f t="shared" si="0"/>
        <v>1065.3483889999998</v>
      </c>
      <c r="G17" s="87">
        <v>0</v>
      </c>
      <c r="H17" s="87">
        <f t="shared" si="4"/>
        <v>1065.3483889999998</v>
      </c>
      <c r="I17" s="87">
        <v>498.05261100000001</v>
      </c>
      <c r="J17" s="87">
        <f t="shared" si="1"/>
        <v>1563.4009999999998</v>
      </c>
      <c r="K17" s="87">
        <v>138.39099999999999</v>
      </c>
      <c r="L17" s="88">
        <v>27.5</v>
      </c>
      <c r="M17" s="89" t="s">
        <v>22</v>
      </c>
    </row>
    <row r="18" spans="1:13">
      <c r="A18" s="7" t="s">
        <v>131</v>
      </c>
      <c r="B18" s="87">
        <f t="shared" si="2"/>
        <v>138.39099999999999</v>
      </c>
      <c r="C18" s="87">
        <v>1821.2860000000001</v>
      </c>
      <c r="D18" s="87">
        <v>5.0516480000000001</v>
      </c>
      <c r="E18" s="87">
        <f t="shared" si="3"/>
        <v>1964.7286480000002</v>
      </c>
      <c r="F18" s="87">
        <f t="shared" si="0"/>
        <v>1201.9076180000002</v>
      </c>
      <c r="G18" s="87">
        <v>0</v>
      </c>
      <c r="H18" s="87">
        <f t="shared" si="4"/>
        <v>1201.9076180000002</v>
      </c>
      <c r="I18" s="87">
        <v>566.41503</v>
      </c>
      <c r="J18" s="87">
        <f t="shared" si="1"/>
        <v>1768.3226480000003</v>
      </c>
      <c r="K18" s="87">
        <v>196.40600000000001</v>
      </c>
      <c r="L18" s="88">
        <v>25.82</v>
      </c>
      <c r="M18" s="89" t="s">
        <v>22</v>
      </c>
    </row>
    <row r="19" spans="1:13">
      <c r="A19" s="7" t="s">
        <v>132</v>
      </c>
      <c r="B19" s="87">
        <f t="shared" si="2"/>
        <v>196.40600000000001</v>
      </c>
      <c r="C19" s="87">
        <v>1877.7349999999999</v>
      </c>
      <c r="D19" s="87">
        <v>7.1773719999999983</v>
      </c>
      <c r="E19" s="87">
        <f t="shared" si="3"/>
        <v>2081.3183720000002</v>
      </c>
      <c r="F19" s="87">
        <f t="shared" si="0"/>
        <v>1220.0821429999999</v>
      </c>
      <c r="G19" s="87">
        <v>0</v>
      </c>
      <c r="H19" s="87">
        <f t="shared" si="4"/>
        <v>1220.0821429999999</v>
      </c>
      <c r="I19" s="87">
        <v>711.5392290000002</v>
      </c>
      <c r="J19" s="87">
        <f t="shared" si="1"/>
        <v>1931.6213720000001</v>
      </c>
      <c r="K19" s="87">
        <v>149.697</v>
      </c>
      <c r="L19" s="88">
        <v>20.9</v>
      </c>
      <c r="M19" s="89" t="s">
        <v>22</v>
      </c>
    </row>
    <row r="20" spans="1:13">
      <c r="A20" s="7" t="s">
        <v>133</v>
      </c>
      <c r="B20" s="87">
        <f t="shared" si="2"/>
        <v>149.697</v>
      </c>
      <c r="C20" s="87">
        <v>1906.184</v>
      </c>
      <c r="D20" s="87">
        <v>6.6099520000000007</v>
      </c>
      <c r="E20" s="87">
        <f t="shared" si="3"/>
        <v>2062.4909519999997</v>
      </c>
      <c r="F20" s="87">
        <f t="shared" si="0"/>
        <v>1227.6414919999997</v>
      </c>
      <c r="G20" s="87">
        <v>0</v>
      </c>
      <c r="H20" s="87">
        <f t="shared" si="4"/>
        <v>1227.6414919999997</v>
      </c>
      <c r="I20" s="87">
        <v>716.57746000000009</v>
      </c>
      <c r="J20" s="87">
        <f t="shared" si="1"/>
        <v>1944.2189519999997</v>
      </c>
      <c r="K20" s="87">
        <v>118.27200000000001</v>
      </c>
      <c r="L20" s="88">
        <v>27.17</v>
      </c>
      <c r="M20" s="89" t="s">
        <v>22</v>
      </c>
    </row>
    <row r="21" spans="1:13">
      <c r="A21" s="7" t="s">
        <v>134</v>
      </c>
      <c r="B21" s="87">
        <f t="shared" si="2"/>
        <v>118.27200000000001</v>
      </c>
      <c r="C21" s="87">
        <v>2227.46</v>
      </c>
      <c r="D21" s="87">
        <v>10.077254118994</v>
      </c>
      <c r="E21" s="87">
        <f t="shared" si="3"/>
        <v>2355.809254118994</v>
      </c>
      <c r="F21" s="87">
        <f t="shared" si="0"/>
        <v>1249.6817045895559</v>
      </c>
      <c r="G21" s="87">
        <v>0</v>
      </c>
      <c r="H21" s="87">
        <f t="shared" si="4"/>
        <v>1249.6817045895559</v>
      </c>
      <c r="I21" s="87">
        <v>865.47554952943801</v>
      </c>
      <c r="J21" s="87">
        <f t="shared" si="1"/>
        <v>2115.1572541189939</v>
      </c>
      <c r="K21" s="87">
        <v>240.65199999999999</v>
      </c>
      <c r="L21" s="88">
        <v>26.47</v>
      </c>
      <c r="M21" s="89" t="s">
        <v>22</v>
      </c>
    </row>
    <row r="22" spans="1:13">
      <c r="A22" s="7" t="s">
        <v>135</v>
      </c>
      <c r="B22" s="87">
        <f t="shared" si="2"/>
        <v>240.65199999999999</v>
      </c>
      <c r="C22" s="87">
        <v>2138.9589999999998</v>
      </c>
      <c r="D22" s="87">
        <v>10.992614835148885</v>
      </c>
      <c r="E22" s="87">
        <f t="shared" si="3"/>
        <v>2390.6036148351486</v>
      </c>
      <c r="F22" s="87">
        <f t="shared" si="0"/>
        <v>1298.3008951060265</v>
      </c>
      <c r="G22" s="87">
        <v>0</v>
      </c>
      <c r="H22" s="87">
        <f t="shared" si="4"/>
        <v>1298.3008951060265</v>
      </c>
      <c r="I22" s="87">
        <v>976.51471972912202</v>
      </c>
      <c r="J22" s="87">
        <f t="shared" si="1"/>
        <v>2274.8156148351486</v>
      </c>
      <c r="K22" s="87">
        <v>115.788</v>
      </c>
      <c r="L22" s="88">
        <v>25.24</v>
      </c>
      <c r="M22" s="89" t="s">
        <v>22</v>
      </c>
    </row>
    <row r="23" spans="1:13">
      <c r="A23" s="7" t="s">
        <v>136</v>
      </c>
      <c r="B23" s="87">
        <f t="shared" si="2"/>
        <v>115.788</v>
      </c>
      <c r="C23" s="87">
        <v>2231.3690000000001</v>
      </c>
      <c r="D23" s="87">
        <v>13.522084310952</v>
      </c>
      <c r="E23" s="87">
        <f t="shared" si="3"/>
        <v>2360.679084310952</v>
      </c>
      <c r="F23" s="87">
        <f t="shared" si="0"/>
        <v>1244.2017755718139</v>
      </c>
      <c r="G23" s="87">
        <v>0</v>
      </c>
      <c r="H23" s="87">
        <f t="shared" si="4"/>
        <v>1244.2017755718139</v>
      </c>
      <c r="I23" s="87">
        <v>987.70830873913803</v>
      </c>
      <c r="J23" s="87">
        <f t="shared" si="1"/>
        <v>2231.9100843109518</v>
      </c>
      <c r="K23" s="87">
        <v>128.76900000000001</v>
      </c>
      <c r="L23" s="88">
        <v>24.05</v>
      </c>
      <c r="M23" s="89" t="s">
        <v>22</v>
      </c>
    </row>
    <row r="24" spans="1:13">
      <c r="A24" s="7" t="s">
        <v>137</v>
      </c>
      <c r="B24" s="87">
        <f t="shared" si="2"/>
        <v>128.76900000000001</v>
      </c>
      <c r="C24" s="87">
        <v>2334.7849999999999</v>
      </c>
      <c r="D24" s="87">
        <v>28.141759526202001</v>
      </c>
      <c r="E24" s="87">
        <f t="shared" si="3"/>
        <v>2491.695759526202</v>
      </c>
      <c r="F24" s="87">
        <f t="shared" si="0"/>
        <v>1271.3171383667341</v>
      </c>
      <c r="G24" s="87">
        <v>0</v>
      </c>
      <c r="H24" s="87">
        <f t="shared" si="4"/>
        <v>1271.3171383667341</v>
      </c>
      <c r="I24" s="87">
        <v>1118.4876211594678</v>
      </c>
      <c r="J24" s="87">
        <f t="shared" si="1"/>
        <v>2389.8047595262019</v>
      </c>
      <c r="K24" s="87">
        <v>101.89100000000001</v>
      </c>
      <c r="L24" s="88">
        <v>28.94</v>
      </c>
      <c r="M24" s="89" t="s">
        <v>22</v>
      </c>
    </row>
    <row r="25" spans="1:13">
      <c r="A25" s="7" t="s">
        <v>138</v>
      </c>
      <c r="B25" s="87">
        <f t="shared" si="2"/>
        <v>101.89100000000001</v>
      </c>
      <c r="C25" s="87">
        <v>2374.4160000000002</v>
      </c>
      <c r="D25" s="87">
        <v>42.447928674564004</v>
      </c>
      <c r="E25" s="87">
        <f t="shared" si="3"/>
        <v>2518.7549286745643</v>
      </c>
      <c r="F25" s="87">
        <f t="shared" si="0"/>
        <v>1394.0783954758404</v>
      </c>
      <c r="G25" s="87">
        <v>0</v>
      </c>
      <c r="H25" s="87">
        <f t="shared" si="4"/>
        <v>1394.0783954758404</v>
      </c>
      <c r="I25" s="87">
        <v>989.25653319872401</v>
      </c>
      <c r="J25" s="87">
        <f t="shared" si="1"/>
        <v>2383.3349286745643</v>
      </c>
      <c r="K25" s="87">
        <v>135.41999999999999</v>
      </c>
      <c r="L25" s="88">
        <v>25.3</v>
      </c>
      <c r="M25" s="89" t="s">
        <v>22</v>
      </c>
    </row>
    <row r="26" spans="1:13">
      <c r="A26" s="7" t="s">
        <v>139</v>
      </c>
      <c r="B26" s="87">
        <f t="shared" si="2"/>
        <v>135.41999999999999</v>
      </c>
      <c r="C26" s="87">
        <v>2501.3969999999999</v>
      </c>
      <c r="D26" s="87">
        <v>17.533043505054</v>
      </c>
      <c r="E26" s="87">
        <f t="shared" si="3"/>
        <v>2654.3500435050541</v>
      </c>
      <c r="F26" s="87">
        <f t="shared" si="0"/>
        <v>1416.9118689254624</v>
      </c>
      <c r="G26" s="87">
        <v>0</v>
      </c>
      <c r="H26" s="87">
        <f t="shared" si="4"/>
        <v>1416.9118689254624</v>
      </c>
      <c r="I26" s="87">
        <v>970.07917457959184</v>
      </c>
      <c r="J26" s="87">
        <f t="shared" si="1"/>
        <v>2386.9910435050542</v>
      </c>
      <c r="K26" s="87">
        <v>267.35899999999998</v>
      </c>
      <c r="L26" s="88">
        <v>17.809999999999999</v>
      </c>
      <c r="M26" s="89" t="s">
        <v>22</v>
      </c>
    </row>
    <row r="27" spans="1:13">
      <c r="A27" s="7" t="s">
        <v>140</v>
      </c>
      <c r="B27" s="87">
        <f t="shared" si="2"/>
        <v>267.35899999999998</v>
      </c>
      <c r="C27" s="87">
        <v>2403.192</v>
      </c>
      <c r="D27" s="87">
        <v>27.287245834379998</v>
      </c>
      <c r="E27" s="87">
        <f t="shared" si="3"/>
        <v>2697.8382458343799</v>
      </c>
      <c r="F27" s="87">
        <f t="shared" si="0"/>
        <v>1630.443410628096</v>
      </c>
      <c r="G27" s="87">
        <v>0</v>
      </c>
      <c r="H27" s="87">
        <f t="shared" si="4"/>
        <v>1630.443410628096</v>
      </c>
      <c r="I27" s="87">
        <v>950.78583520628399</v>
      </c>
      <c r="J27" s="87">
        <f t="shared" si="1"/>
        <v>2581.22924583438</v>
      </c>
      <c r="K27" s="87">
        <v>116.60899999999999</v>
      </c>
      <c r="L27" s="88">
        <v>13.54</v>
      </c>
      <c r="M27" s="89" t="s">
        <v>22</v>
      </c>
    </row>
    <row r="28" spans="1:13">
      <c r="A28" s="7" t="s">
        <v>141</v>
      </c>
      <c r="B28" s="87">
        <f t="shared" si="2"/>
        <v>116.60899999999999</v>
      </c>
      <c r="C28" s="87">
        <v>2461.4560000000001</v>
      </c>
      <c r="D28" s="87">
        <v>61.393407356357997</v>
      </c>
      <c r="E28" s="87">
        <f t="shared" si="3"/>
        <v>2639.4584073563578</v>
      </c>
      <c r="F28" s="87">
        <f t="shared" si="0"/>
        <v>1363.0188588097576</v>
      </c>
      <c r="G28" s="87">
        <v>0</v>
      </c>
      <c r="H28" s="87">
        <f t="shared" si="4"/>
        <v>1363.0188588097576</v>
      </c>
      <c r="I28" s="87">
        <v>1172.3745485466002</v>
      </c>
      <c r="J28" s="87">
        <f t="shared" si="1"/>
        <v>2535.3934073563578</v>
      </c>
      <c r="K28" s="87">
        <v>104.065</v>
      </c>
      <c r="L28" s="88">
        <v>19.14</v>
      </c>
      <c r="M28" s="89" t="s">
        <v>22</v>
      </c>
    </row>
    <row r="29" spans="1:13">
      <c r="A29" s="7" t="s">
        <v>142</v>
      </c>
      <c r="B29" s="87">
        <f t="shared" si="2"/>
        <v>104.065</v>
      </c>
      <c r="C29" s="87">
        <v>2453.0439999999999</v>
      </c>
      <c r="D29" s="87">
        <v>65.615917668335996</v>
      </c>
      <c r="E29" s="87">
        <f t="shared" si="3"/>
        <v>2622.7249176683358</v>
      </c>
      <c r="F29" s="87">
        <f t="shared" si="0"/>
        <v>1615.0979483683259</v>
      </c>
      <c r="G29" s="87">
        <v>0</v>
      </c>
      <c r="H29" s="87">
        <f t="shared" si="4"/>
        <v>1615.0979483683259</v>
      </c>
      <c r="I29" s="87">
        <v>888.27296930001</v>
      </c>
      <c r="J29" s="87">
        <f t="shared" si="1"/>
        <v>2503.370917668336</v>
      </c>
      <c r="K29" s="87">
        <v>119.354</v>
      </c>
      <c r="L29" s="88">
        <v>28.17</v>
      </c>
      <c r="M29" s="89" t="s">
        <v>22</v>
      </c>
    </row>
    <row r="30" spans="1:13">
      <c r="A30" s="7" t="s">
        <v>143</v>
      </c>
      <c r="B30" s="87">
        <f t="shared" si="2"/>
        <v>119.354</v>
      </c>
      <c r="C30" s="87">
        <v>2396.4520000000002</v>
      </c>
      <c r="D30" s="87">
        <v>66.015042435216003</v>
      </c>
      <c r="E30" s="87">
        <f t="shared" si="3"/>
        <v>2581.821042435216</v>
      </c>
      <c r="F30" s="87">
        <f t="shared" si="0"/>
        <v>1662.059957777708</v>
      </c>
      <c r="G30" s="87">
        <v>0</v>
      </c>
      <c r="H30" s="87">
        <f t="shared" si="4"/>
        <v>1662.059957777708</v>
      </c>
      <c r="I30" s="87">
        <v>766.88308465750799</v>
      </c>
      <c r="J30" s="87">
        <f t="shared" si="1"/>
        <v>2428.9430424352158</v>
      </c>
      <c r="K30" s="87">
        <v>152.87799999999999</v>
      </c>
      <c r="L30" s="88">
        <v>28.43</v>
      </c>
      <c r="M30" s="89" t="s">
        <v>22</v>
      </c>
    </row>
    <row r="31" spans="1:13">
      <c r="A31" s="7" t="s">
        <v>144</v>
      </c>
      <c r="B31" s="87">
        <f t="shared" si="2"/>
        <v>152.87799999999999</v>
      </c>
      <c r="C31" s="87">
        <v>2396.105</v>
      </c>
      <c r="D31" s="87">
        <v>49.0514064957</v>
      </c>
      <c r="E31" s="87">
        <f t="shared" si="3"/>
        <v>2598.0344064957003</v>
      </c>
      <c r="F31" s="87">
        <f t="shared" si="0"/>
        <v>1653.0855688741904</v>
      </c>
      <c r="G31" s="87">
        <v>0</v>
      </c>
      <c r="H31" s="87">
        <f t="shared" si="4"/>
        <v>1653.0855688741904</v>
      </c>
      <c r="I31" s="87">
        <v>789.40283762151012</v>
      </c>
      <c r="J31" s="87">
        <f t="shared" si="1"/>
        <v>2442.4884064957005</v>
      </c>
      <c r="K31" s="87">
        <v>155.54599999999999</v>
      </c>
      <c r="L31" s="88">
        <v>27.86</v>
      </c>
      <c r="M31" s="89" t="s">
        <v>22</v>
      </c>
    </row>
    <row r="32" spans="1:13">
      <c r="A32" s="7" t="s">
        <v>145</v>
      </c>
      <c r="B32" s="87">
        <f t="shared" si="2"/>
        <v>155.54599999999999</v>
      </c>
      <c r="C32" s="87">
        <v>2482.7339999999999</v>
      </c>
      <c r="D32" s="87">
        <v>45.018266599656002</v>
      </c>
      <c r="E32" s="87">
        <f t="shared" si="3"/>
        <v>2683.2982665996556</v>
      </c>
      <c r="F32" s="87">
        <f t="shared" si="0"/>
        <v>1684.6369031388035</v>
      </c>
      <c r="G32" s="87">
        <v>0</v>
      </c>
      <c r="H32" s="87">
        <f t="shared" si="4"/>
        <v>1684.6369031388035</v>
      </c>
      <c r="I32" s="87">
        <v>798.77636346085228</v>
      </c>
      <c r="J32" s="87">
        <f t="shared" si="1"/>
        <v>2483.4132665996558</v>
      </c>
      <c r="K32" s="87">
        <v>199.88499999999999</v>
      </c>
      <c r="L32" s="88">
        <v>25.18</v>
      </c>
      <c r="M32" s="89" t="s">
        <v>22</v>
      </c>
    </row>
    <row r="33" spans="1:13">
      <c r="A33" s="7" t="s">
        <v>146</v>
      </c>
      <c r="B33" s="87">
        <f t="shared" si="2"/>
        <v>199.88499999999999</v>
      </c>
      <c r="C33" s="87">
        <v>2560.2550000000001</v>
      </c>
      <c r="D33" s="87">
        <v>43.093466247005999</v>
      </c>
      <c r="E33" s="87">
        <f t="shared" si="3"/>
        <v>2803.2334662470062</v>
      </c>
      <c r="F33" s="87">
        <f t="shared" si="0"/>
        <v>1831.6070154047379</v>
      </c>
      <c r="G33" s="87">
        <v>0</v>
      </c>
      <c r="H33" s="87">
        <f t="shared" si="4"/>
        <v>1831.6070154047379</v>
      </c>
      <c r="I33" s="87">
        <v>792.96945084226809</v>
      </c>
      <c r="J33" s="87">
        <f t="shared" si="1"/>
        <v>2624.576466247006</v>
      </c>
      <c r="K33" s="87">
        <v>178.65700000000001</v>
      </c>
      <c r="L33" s="88">
        <v>31.81</v>
      </c>
      <c r="M33" s="89" t="s">
        <v>22</v>
      </c>
    </row>
    <row r="34" spans="1:13">
      <c r="A34" s="7" t="s">
        <v>147</v>
      </c>
      <c r="B34" s="87">
        <f t="shared" si="2"/>
        <v>178.65700000000001</v>
      </c>
      <c r="C34" s="87">
        <v>2506.8400499999998</v>
      </c>
      <c r="D34" s="87">
        <v>45.188242955856005</v>
      </c>
      <c r="E34" s="87">
        <f t="shared" si="3"/>
        <v>2730.6852929558559</v>
      </c>
      <c r="F34" s="87">
        <f t="shared" si="0"/>
        <v>1756.0666496253439</v>
      </c>
      <c r="G34" s="87">
        <v>0</v>
      </c>
      <c r="H34" s="87">
        <f t="shared" si="4"/>
        <v>1756.0666496253439</v>
      </c>
      <c r="I34" s="87">
        <v>769.257643330512</v>
      </c>
      <c r="J34" s="87">
        <f t="shared" si="1"/>
        <v>2525.324292955856</v>
      </c>
      <c r="K34" s="87">
        <v>205.36099999999999</v>
      </c>
      <c r="L34" s="88">
        <v>69.400000000000006</v>
      </c>
      <c r="M34" s="89" t="s">
        <v>22</v>
      </c>
    </row>
    <row r="35" spans="1:13">
      <c r="A35" s="7" t="s">
        <v>148</v>
      </c>
      <c r="B35" s="87">
        <f t="shared" si="2"/>
        <v>205.36099999999999</v>
      </c>
      <c r="C35" s="87">
        <v>2418.4557500000001</v>
      </c>
      <c r="D35" s="87">
        <v>43.485108526818003</v>
      </c>
      <c r="E35" s="87">
        <f t="shared" si="3"/>
        <v>2667.3018585268178</v>
      </c>
      <c r="F35" s="87">
        <f t="shared" si="0"/>
        <v>1567.7993531418733</v>
      </c>
      <c r="G35" s="87">
        <v>0</v>
      </c>
      <c r="H35" s="87">
        <f t="shared" si="4"/>
        <v>1567.7993531418733</v>
      </c>
      <c r="I35" s="87">
        <v>813.70250538494417</v>
      </c>
      <c r="J35" s="87">
        <f t="shared" si="1"/>
        <v>2381.5018585268176</v>
      </c>
      <c r="K35" s="87">
        <v>285.8</v>
      </c>
      <c r="L35" s="88">
        <v>32.75</v>
      </c>
      <c r="M35" s="89" t="s">
        <v>22</v>
      </c>
    </row>
    <row r="36" spans="1:13">
      <c r="A36" s="7" t="s">
        <v>149</v>
      </c>
      <c r="B36" s="87">
        <f t="shared" si="2"/>
        <v>285.8</v>
      </c>
      <c r="C36" s="87">
        <v>2485.1489999999999</v>
      </c>
      <c r="D36" s="87">
        <v>37.046113143858008</v>
      </c>
      <c r="E36" s="87">
        <f t="shared" si="3"/>
        <v>2807.9951131438579</v>
      </c>
      <c r="F36" s="87">
        <f t="shared" si="0"/>
        <v>1895.0803012535878</v>
      </c>
      <c r="G36" s="87">
        <v>102</v>
      </c>
      <c r="H36" s="87">
        <f t="shared" si="4"/>
        <v>1793.0803012535878</v>
      </c>
      <c r="I36" s="87">
        <v>774.09081189027006</v>
      </c>
      <c r="J36" s="87">
        <f t="shared" si="1"/>
        <v>2669.1711131438578</v>
      </c>
      <c r="K36" s="87">
        <v>138.82400000000001</v>
      </c>
      <c r="L36" s="88">
        <v>39.29</v>
      </c>
      <c r="M36" s="89" t="s">
        <v>22</v>
      </c>
    </row>
    <row r="37" spans="1:13">
      <c r="A37" s="7" t="s">
        <v>150</v>
      </c>
      <c r="B37" s="87">
        <f t="shared" si="2"/>
        <v>138.82400000000001</v>
      </c>
      <c r="C37" s="87">
        <v>3650</v>
      </c>
      <c r="D37" s="87">
        <v>47.564953339931989</v>
      </c>
      <c r="E37" s="87">
        <f t="shared" si="3"/>
        <v>3836.388953339932</v>
      </c>
      <c r="F37" s="87">
        <f t="shared" si="0"/>
        <v>2804.644150177066</v>
      </c>
      <c r="G37" s="87">
        <v>261</v>
      </c>
      <c r="H37" s="87">
        <f t="shared" si="4"/>
        <v>2543.644150177066</v>
      </c>
      <c r="I37" s="87">
        <v>791.74480316286599</v>
      </c>
      <c r="J37" s="87">
        <f t="shared" si="1"/>
        <v>3596.388953339932</v>
      </c>
      <c r="K37" s="87">
        <v>240</v>
      </c>
      <c r="L37" s="88">
        <v>60.76</v>
      </c>
      <c r="M37" s="89" t="s">
        <v>22</v>
      </c>
    </row>
    <row r="38" spans="1:13">
      <c r="A38" s="7" t="s">
        <v>151</v>
      </c>
      <c r="B38" s="87">
        <f>+K37</f>
        <v>240</v>
      </c>
      <c r="C38" s="87">
        <v>3625</v>
      </c>
      <c r="D38" s="87">
        <v>45.753717475746001</v>
      </c>
      <c r="E38" s="87">
        <f t="shared" si="3"/>
        <v>3910.7537174757458</v>
      </c>
      <c r="F38" s="87">
        <f t="shared" si="0"/>
        <v>2742.3548912957858</v>
      </c>
      <c r="G38" s="87">
        <v>575</v>
      </c>
      <c r="H38" s="87">
        <f t="shared" si="4"/>
        <v>2167.3548912957858</v>
      </c>
      <c r="I38" s="87">
        <v>1003.3988261799599</v>
      </c>
      <c r="J38" s="87">
        <f t="shared" si="1"/>
        <v>3745.7537174757458</v>
      </c>
      <c r="K38" s="87">
        <v>165</v>
      </c>
      <c r="L38" s="88">
        <v>56.09</v>
      </c>
      <c r="M38" s="89" t="s">
        <v>22</v>
      </c>
    </row>
    <row r="39" spans="1:13">
      <c r="A39" s="7" t="s">
        <v>152</v>
      </c>
      <c r="B39" s="87">
        <f>+K38</f>
        <v>165</v>
      </c>
      <c r="C39" s="87">
        <v>3685</v>
      </c>
      <c r="D39" s="87">
        <v>60.04575499708799</v>
      </c>
      <c r="E39" s="87">
        <f t="shared" si="3"/>
        <v>3910.0457549970879</v>
      </c>
      <c r="F39" s="87">
        <f t="shared" si="0"/>
        <v>2726.2658212555179</v>
      </c>
      <c r="G39" s="87">
        <v>918</v>
      </c>
      <c r="H39" s="87">
        <f t="shared" si="4"/>
        <v>1808.2658212555179</v>
      </c>
      <c r="I39" s="87">
        <v>1018.7799337415701</v>
      </c>
      <c r="J39" s="87">
        <f t="shared" si="1"/>
        <v>3745.0457549970879</v>
      </c>
      <c r="K39" s="87">
        <v>165</v>
      </c>
      <c r="L39" s="88">
        <v>46.66</v>
      </c>
      <c r="M39" s="88">
        <v>36.770000000000003</v>
      </c>
    </row>
    <row r="40" spans="1:13">
      <c r="A40" s="7" t="s">
        <v>153</v>
      </c>
      <c r="B40" s="87">
        <f>+K39</f>
        <v>165</v>
      </c>
      <c r="C40" s="87">
        <v>3890</v>
      </c>
      <c r="D40" s="87">
        <v>42.076685762118004</v>
      </c>
      <c r="E40" s="87">
        <f t="shared" si="3"/>
        <v>4097.0766857621184</v>
      </c>
      <c r="F40" s="87">
        <f t="shared" si="0"/>
        <v>2927.9301510077485</v>
      </c>
      <c r="G40" s="87">
        <v>1010.76</v>
      </c>
      <c r="H40" s="87">
        <f t="shared" si="4"/>
        <v>1917.1701510077485</v>
      </c>
      <c r="I40" s="87">
        <v>1004.1465347543701</v>
      </c>
      <c r="J40" s="87">
        <f t="shared" si="1"/>
        <v>3932.0766857621184</v>
      </c>
      <c r="K40" s="87">
        <v>165</v>
      </c>
      <c r="L40" s="88">
        <v>39.43</v>
      </c>
      <c r="M40" s="88">
        <v>31.55</v>
      </c>
    </row>
    <row r="41" spans="1:13">
      <c r="A41" s="7" t="s">
        <v>154</v>
      </c>
      <c r="B41" s="87">
        <f>+K40</f>
        <v>165</v>
      </c>
      <c r="C41" s="87">
        <v>4740</v>
      </c>
      <c r="D41" s="87">
        <v>38.809559416950002</v>
      </c>
      <c r="E41" s="87">
        <f t="shared" si="3"/>
        <v>4943.8095594169499</v>
      </c>
      <c r="F41" s="87">
        <f t="shared" si="0"/>
        <v>3870.2191376859719</v>
      </c>
      <c r="G41" s="87">
        <v>1030.8900000000001</v>
      </c>
      <c r="H41" s="87">
        <f t="shared" si="4"/>
        <v>2839.3291376859715</v>
      </c>
      <c r="I41" s="87">
        <v>908.59042173097805</v>
      </c>
      <c r="J41" s="87">
        <f t="shared" si="1"/>
        <v>4778.8095594169499</v>
      </c>
      <c r="K41" s="87">
        <v>165</v>
      </c>
      <c r="L41" s="88">
        <v>37.479999999999997</v>
      </c>
      <c r="M41" s="88">
        <v>26.82</v>
      </c>
    </row>
    <row r="42" spans="1:13">
      <c r="A42" s="7" t="s">
        <v>155</v>
      </c>
      <c r="B42" s="87">
        <v>165</v>
      </c>
      <c r="C42" s="87">
        <v>5300</v>
      </c>
      <c r="D42" s="87">
        <v>82.835172914886016</v>
      </c>
      <c r="E42" s="87">
        <f t="shared" si="3"/>
        <v>5547.8351729148862</v>
      </c>
      <c r="F42" s="87">
        <f t="shared" si="0"/>
        <v>4288.8351729148862</v>
      </c>
      <c r="G42" s="87">
        <v>1205.93</v>
      </c>
      <c r="H42" s="87">
        <f t="shared" si="4"/>
        <v>3082.905172914886</v>
      </c>
      <c r="I42" s="87">
        <v>1094</v>
      </c>
      <c r="J42" s="87">
        <f t="shared" si="1"/>
        <v>5382.8351729148862</v>
      </c>
      <c r="K42" s="87">
        <v>165</v>
      </c>
      <c r="L42" s="88">
        <v>39.25</v>
      </c>
      <c r="M42" s="88">
        <v>26.21</v>
      </c>
    </row>
    <row r="43" spans="1:13">
      <c r="A43" s="7" t="s">
        <v>156</v>
      </c>
      <c r="B43" s="87">
        <v>165</v>
      </c>
      <c r="C43" s="87">
        <v>5850</v>
      </c>
      <c r="D43" s="87">
        <v>73</v>
      </c>
      <c r="E43" s="87">
        <f>+B43+C43+D43</f>
        <v>6088</v>
      </c>
      <c r="F43" s="87">
        <f t="shared" si="0"/>
        <v>4840.8644792873401</v>
      </c>
      <c r="G43" s="87">
        <v>1519.71</v>
      </c>
      <c r="H43" s="87">
        <f t="shared" si="4"/>
        <v>3321.1544792873401</v>
      </c>
      <c r="I43" s="87">
        <v>1119.98552071266</v>
      </c>
      <c r="J43" s="87">
        <f t="shared" si="1"/>
        <v>5960.85</v>
      </c>
      <c r="K43" s="87">
        <v>127.15</v>
      </c>
      <c r="L43" s="88">
        <v>37.43</v>
      </c>
      <c r="M43" s="88">
        <v>28.13</v>
      </c>
    </row>
    <row r="44" spans="1:13">
      <c r="A44" s="9" t="s">
        <v>157</v>
      </c>
      <c r="B44" s="87">
        <v>127</v>
      </c>
      <c r="C44" s="87">
        <v>6066.1379999999999</v>
      </c>
      <c r="D44" s="87">
        <v>62.467790204861998</v>
      </c>
      <c r="E44" s="87">
        <f>+B44+C44+D44</f>
        <v>6255.6057902048615</v>
      </c>
      <c r="F44" s="87">
        <f t="shared" si="0"/>
        <v>5422.7342790998773</v>
      </c>
      <c r="G44" s="87">
        <v>1991.08</v>
      </c>
      <c r="H44" s="87">
        <f t="shared" si="4"/>
        <v>3431.6542790998774</v>
      </c>
      <c r="I44" s="87">
        <v>728.41851110498396</v>
      </c>
      <c r="J44" s="87">
        <f t="shared" si="1"/>
        <v>6151.152790204861</v>
      </c>
      <c r="K44" s="87">
        <v>104.453</v>
      </c>
      <c r="L44" s="88">
        <v>30.345833333333331</v>
      </c>
      <c r="M44" s="88">
        <v>24.56</v>
      </c>
    </row>
    <row r="45" spans="1:13">
      <c r="A45" s="9" t="s">
        <v>158</v>
      </c>
      <c r="B45" s="87">
        <f>K44</f>
        <v>104.453</v>
      </c>
      <c r="C45" s="87">
        <v>5764.6880000000001</v>
      </c>
      <c r="D45" s="87">
        <v>64.352131334568</v>
      </c>
      <c r="E45" s="87">
        <f>+B45+C45+D45</f>
        <v>5933.4931313345687</v>
      </c>
      <c r="F45" s="87">
        <f t="shared" si="0"/>
        <v>5278.9518941204315</v>
      </c>
      <c r="G45" s="87">
        <v>1869.55</v>
      </c>
      <c r="H45" s="87">
        <f t="shared" si="4"/>
        <v>3409.4018941204313</v>
      </c>
      <c r="I45" s="87">
        <v>572.93623721413792</v>
      </c>
      <c r="J45" s="87">
        <f t="shared" si="1"/>
        <v>5851.8881313345692</v>
      </c>
      <c r="K45" s="87">
        <v>81.605000000000004</v>
      </c>
      <c r="L45" s="88">
        <v>26.93</v>
      </c>
      <c r="M45" s="88">
        <v>25.09</v>
      </c>
    </row>
    <row r="46" spans="1:13">
      <c r="A46" s="9" t="s">
        <v>159</v>
      </c>
      <c r="B46" s="87">
        <v>82</v>
      </c>
      <c r="C46" s="87">
        <v>5382</v>
      </c>
      <c r="D46" s="87">
        <v>52</v>
      </c>
      <c r="E46" s="87">
        <f>+B46+C46+D46</f>
        <v>5516</v>
      </c>
      <c r="F46" s="87">
        <f t="shared" si="0"/>
        <v>4844</v>
      </c>
      <c r="G46" s="87">
        <v>2000</v>
      </c>
      <c r="H46" s="87">
        <f t="shared" si="4"/>
        <v>2844</v>
      </c>
      <c r="I46" s="87">
        <v>570</v>
      </c>
      <c r="J46" s="87">
        <f t="shared" si="1"/>
        <v>5414</v>
      </c>
      <c r="K46" s="87">
        <v>102</v>
      </c>
      <c r="L46" s="88">
        <v>39.47</v>
      </c>
      <c r="M46" s="88">
        <v>26.12</v>
      </c>
    </row>
    <row r="47" spans="1:13">
      <c r="A47" s="90" t="s">
        <v>160</v>
      </c>
      <c r="B47" s="91">
        <v>102</v>
      </c>
      <c r="C47" s="91">
        <v>5925</v>
      </c>
      <c r="D47" s="91">
        <v>40</v>
      </c>
      <c r="E47" s="91">
        <v>6067</v>
      </c>
      <c r="F47" s="91">
        <v>5517</v>
      </c>
      <c r="G47" s="91">
        <v>1900</v>
      </c>
      <c r="H47" s="91">
        <v>3617</v>
      </c>
      <c r="I47" s="91">
        <v>475</v>
      </c>
      <c r="J47" s="91">
        <f t="shared" si="1"/>
        <v>5992</v>
      </c>
      <c r="K47" s="91">
        <v>75</v>
      </c>
      <c r="L47" s="92">
        <v>44</v>
      </c>
      <c r="M47" s="92">
        <v>37</v>
      </c>
    </row>
    <row r="48" spans="1:13" ht="13.2" customHeight="1">
      <c r="A48" s="16" t="s">
        <v>161</v>
      </c>
    </row>
    <row r="49" spans="1:14" ht="13.2" customHeight="1">
      <c r="A49" s="16" t="s">
        <v>194</v>
      </c>
    </row>
    <row r="50" spans="1:14" ht="10.199999999999999" customHeight="1">
      <c r="A50" s="14" t="s">
        <v>162</v>
      </c>
      <c r="M50" s="15"/>
      <c r="N50" s="15"/>
    </row>
    <row r="51" spans="1:14" ht="10.199999999999999" customHeight="1">
      <c r="M51" s="18" t="s">
        <v>6</v>
      </c>
      <c r="N51" s="93"/>
    </row>
  </sheetData>
  <pageMargins left="0.7" right="0.7" top="0.75" bottom="0.75" header="0.3" footer="0.3"/>
  <pageSetup scale="68" firstPageNumber="33" orientation="portrait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5BF9F-E26E-4D9E-AB4C-6159D1BE4304}">
  <sheetPr>
    <pageSetUpPr fitToPage="1"/>
  </sheetPr>
  <dimension ref="A1:O54"/>
  <sheetViews>
    <sheetView zoomScaleNormal="100" zoomScaleSheetLayoutView="100" workbookViewId="0">
      <pane xSplit="2" ySplit="3" topLeftCell="C4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RowHeight="10.199999999999999"/>
  <cols>
    <col min="1" max="1" width="40.33203125" style="14" customWidth="1"/>
    <col min="2" max="2" width="15.109375" style="14" bestFit="1" customWidth="1"/>
    <col min="3" max="14" width="7.6640625" style="14" customWidth="1"/>
    <col min="15" max="16384" width="8.88671875" style="14"/>
  </cols>
  <sheetData>
    <row r="1" spans="1:14">
      <c r="A1" s="13" t="s">
        <v>209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C2" s="24"/>
      <c r="D2" s="24"/>
      <c r="E2" s="24"/>
      <c r="F2" s="24"/>
      <c r="G2" s="24"/>
      <c r="H2" s="65">
        <v>2013</v>
      </c>
      <c r="I2" s="24"/>
      <c r="J2" s="24"/>
      <c r="K2" s="24"/>
      <c r="L2" s="24"/>
      <c r="M2" s="24"/>
      <c r="N2" s="24"/>
    </row>
    <row r="3" spans="1:14">
      <c r="A3" s="13" t="s">
        <v>37</v>
      </c>
      <c r="B3" s="25" t="s">
        <v>11</v>
      </c>
      <c r="C3" s="19" t="s">
        <v>195</v>
      </c>
      <c r="D3" s="19" t="s">
        <v>196</v>
      </c>
      <c r="E3" s="19" t="s">
        <v>197</v>
      </c>
      <c r="F3" s="19" t="s">
        <v>198</v>
      </c>
      <c r="G3" s="19" t="s">
        <v>12</v>
      </c>
      <c r="H3" s="19" t="s">
        <v>13</v>
      </c>
      <c r="I3" s="19" t="s">
        <v>14</v>
      </c>
      <c r="J3" s="19" t="s">
        <v>199</v>
      </c>
      <c r="K3" s="19" t="s">
        <v>200</v>
      </c>
      <c r="L3" s="19" t="s">
        <v>201</v>
      </c>
      <c r="M3" s="19" t="s">
        <v>202</v>
      </c>
      <c r="N3" s="19" t="s">
        <v>203</v>
      </c>
    </row>
    <row r="4" spans="1:14">
      <c r="A4" s="66" t="s">
        <v>15</v>
      </c>
    </row>
    <row r="5" spans="1:14">
      <c r="A5" s="66" t="s">
        <v>38</v>
      </c>
    </row>
    <row r="6" spans="1:14">
      <c r="A6" s="14" t="s">
        <v>2</v>
      </c>
      <c r="B6" s="14" t="s">
        <v>39</v>
      </c>
      <c r="C6" s="26">
        <v>26.8</v>
      </c>
      <c r="D6" s="26">
        <v>27.8</v>
      </c>
      <c r="E6" s="26">
        <v>27.3</v>
      </c>
      <c r="F6" s="26">
        <v>27.5</v>
      </c>
      <c r="G6" s="26">
        <v>28</v>
      </c>
      <c r="H6" s="26">
        <v>27.4</v>
      </c>
      <c r="I6" s="26">
        <v>26.3</v>
      </c>
      <c r="J6" s="26">
        <v>22.2</v>
      </c>
      <c r="K6" s="26">
        <v>20.7</v>
      </c>
      <c r="L6" s="26">
        <v>20.7</v>
      </c>
      <c r="M6" s="26">
        <v>20.3</v>
      </c>
      <c r="N6" s="26">
        <v>20.7</v>
      </c>
    </row>
    <row r="7" spans="1:14">
      <c r="A7" s="14" t="s">
        <v>1</v>
      </c>
      <c r="B7" s="14" t="s">
        <v>40</v>
      </c>
      <c r="C7" s="26">
        <v>249</v>
      </c>
      <c r="D7" s="26">
        <v>217</v>
      </c>
      <c r="E7" s="27" t="s">
        <v>41</v>
      </c>
      <c r="F7" s="27" t="s">
        <v>41</v>
      </c>
      <c r="G7" s="27" t="s">
        <v>41</v>
      </c>
      <c r="H7" s="27" t="s">
        <v>41</v>
      </c>
      <c r="I7" s="27" t="s">
        <v>41</v>
      </c>
      <c r="J7" s="27" t="s">
        <v>41</v>
      </c>
      <c r="K7" s="26">
        <v>186</v>
      </c>
      <c r="L7" s="26">
        <v>283</v>
      </c>
      <c r="M7" s="26">
        <v>248</v>
      </c>
      <c r="N7" s="26">
        <v>246</v>
      </c>
    </row>
    <row r="8" spans="1:14">
      <c r="A8" s="14" t="s">
        <v>42</v>
      </c>
      <c r="B8" s="14" t="s">
        <v>43</v>
      </c>
      <c r="C8" s="26">
        <v>13.7</v>
      </c>
      <c r="D8" s="26">
        <v>14.3</v>
      </c>
      <c r="E8" s="26">
        <v>14.4</v>
      </c>
      <c r="F8" s="26">
        <v>14.9</v>
      </c>
      <c r="G8" s="26">
        <v>15.4</v>
      </c>
      <c r="H8" s="26">
        <v>15.2</v>
      </c>
      <c r="I8" s="26">
        <v>15.1</v>
      </c>
      <c r="J8" s="26">
        <v>14.9</v>
      </c>
      <c r="K8" s="26">
        <v>13.1</v>
      </c>
      <c r="L8" s="26">
        <v>13.5</v>
      </c>
      <c r="M8" s="26">
        <v>13.4</v>
      </c>
      <c r="N8" s="26">
        <v>13.5</v>
      </c>
    </row>
    <row r="9" spans="1:14">
      <c r="A9" s="14" t="s">
        <v>44</v>
      </c>
      <c r="B9" s="14" t="s">
        <v>10</v>
      </c>
      <c r="C9" s="26">
        <v>31.2</v>
      </c>
      <c r="D9" s="26">
        <v>28.199999999999996</v>
      </c>
      <c r="E9" s="26">
        <v>27.700000000000003</v>
      </c>
      <c r="F9" s="26">
        <v>26.700000000000003</v>
      </c>
      <c r="G9" s="26">
        <v>27.200000000000003</v>
      </c>
      <c r="H9" s="26">
        <v>27</v>
      </c>
      <c r="I9" s="26">
        <v>24.7</v>
      </c>
      <c r="J9" s="26">
        <v>25.1</v>
      </c>
      <c r="K9" s="26">
        <v>25.3</v>
      </c>
      <c r="L9" s="26">
        <v>26</v>
      </c>
      <c r="M9" s="26">
        <v>26.6</v>
      </c>
      <c r="N9" s="26">
        <v>24.6</v>
      </c>
    </row>
    <row r="10" spans="1:14">
      <c r="A10" s="14" t="s">
        <v>45</v>
      </c>
      <c r="B10" s="14" t="s">
        <v>43</v>
      </c>
      <c r="C10" s="26">
        <v>14.3</v>
      </c>
      <c r="D10" s="26">
        <v>14.6</v>
      </c>
      <c r="E10" s="26">
        <v>14.6</v>
      </c>
      <c r="F10" s="26">
        <v>14.4</v>
      </c>
      <c r="G10" s="26">
        <v>14.9</v>
      </c>
      <c r="H10" s="26">
        <v>15.1</v>
      </c>
      <c r="I10" s="26">
        <v>15.3</v>
      </c>
      <c r="J10" s="26">
        <v>14.1</v>
      </c>
      <c r="K10" s="26">
        <v>13.3</v>
      </c>
      <c r="L10" s="26">
        <v>12.5</v>
      </c>
      <c r="M10" s="26">
        <v>12.7</v>
      </c>
      <c r="N10" s="26">
        <v>13</v>
      </c>
    </row>
    <row r="11" spans="1:14">
      <c r="A11" s="14" t="s">
        <v>46</v>
      </c>
      <c r="B11" s="14" t="s">
        <v>39</v>
      </c>
      <c r="C11" s="26">
        <v>26.3</v>
      </c>
      <c r="D11" s="26">
        <v>26.1</v>
      </c>
      <c r="E11" s="26">
        <v>24.6</v>
      </c>
      <c r="F11" s="26">
        <v>24.8</v>
      </c>
      <c r="G11" s="26">
        <v>24</v>
      </c>
      <c r="H11" s="26">
        <v>24.4</v>
      </c>
      <c r="I11" s="26">
        <v>23.7</v>
      </c>
      <c r="J11" s="26">
        <v>23.7</v>
      </c>
      <c r="K11" s="26">
        <v>22.4</v>
      </c>
      <c r="L11" s="26">
        <v>22.8</v>
      </c>
      <c r="M11" s="26">
        <v>20.7</v>
      </c>
      <c r="N11" s="26">
        <v>18.8</v>
      </c>
    </row>
    <row r="12" spans="1:14">
      <c r="A12" s="14" t="s">
        <v>47</v>
      </c>
      <c r="B12" s="14" t="s">
        <v>39</v>
      </c>
      <c r="C12" s="26">
        <v>25.6</v>
      </c>
      <c r="D12" s="26">
        <v>24.7</v>
      </c>
      <c r="E12" s="26">
        <v>23.7</v>
      </c>
      <c r="F12" s="26">
        <v>23.2</v>
      </c>
      <c r="G12" s="26">
        <v>23.2</v>
      </c>
      <c r="H12" s="26">
        <v>23.2</v>
      </c>
      <c r="I12" s="26">
        <v>22.6</v>
      </c>
      <c r="J12" s="26">
        <v>22.1</v>
      </c>
      <c r="K12" s="26">
        <v>20.2</v>
      </c>
      <c r="L12" s="26">
        <v>18.7</v>
      </c>
      <c r="M12" s="26">
        <v>18.5</v>
      </c>
      <c r="N12" s="26">
        <v>18.2</v>
      </c>
    </row>
    <row r="13" spans="1:14">
      <c r="A13" s="14" t="s">
        <v>48</v>
      </c>
      <c r="B13" s="14" t="s">
        <v>39</v>
      </c>
      <c r="C13" s="26">
        <v>28.5</v>
      </c>
      <c r="D13" s="26">
        <v>29.4</v>
      </c>
      <c r="E13" s="26">
        <v>29</v>
      </c>
      <c r="F13" s="26">
        <v>28.6</v>
      </c>
      <c r="G13" s="26">
        <v>27</v>
      </c>
      <c r="H13" s="26">
        <v>31.3</v>
      </c>
      <c r="I13" s="26">
        <v>27.3</v>
      </c>
      <c r="J13" s="26">
        <v>26.9</v>
      </c>
      <c r="K13" s="26">
        <v>30.3</v>
      </c>
      <c r="L13" s="26">
        <v>30.9</v>
      </c>
      <c r="M13" s="26">
        <v>30</v>
      </c>
      <c r="N13" s="26">
        <v>31.8</v>
      </c>
    </row>
    <row r="14" spans="1:14">
      <c r="A14" s="66" t="s">
        <v>49</v>
      </c>
    </row>
    <row r="15" spans="1:14">
      <c r="A15" s="14" t="s">
        <v>50</v>
      </c>
      <c r="B15" s="14" t="s">
        <v>39</v>
      </c>
      <c r="C15" s="26">
        <v>27.96</v>
      </c>
      <c r="D15" s="26">
        <v>28.43</v>
      </c>
      <c r="E15" s="26">
        <v>27.68</v>
      </c>
      <c r="F15" s="26">
        <v>27.62</v>
      </c>
      <c r="G15" s="26">
        <v>27.69</v>
      </c>
      <c r="H15" s="26">
        <v>27.18</v>
      </c>
      <c r="I15" s="26">
        <v>24.62</v>
      </c>
      <c r="J15" s="26">
        <v>22.18</v>
      </c>
      <c r="K15" s="26">
        <v>20.69</v>
      </c>
      <c r="L15" s="26">
        <v>20.6</v>
      </c>
      <c r="M15" s="26">
        <v>20.59</v>
      </c>
      <c r="N15" s="26">
        <v>18.75</v>
      </c>
    </row>
    <row r="16" spans="1:14">
      <c r="A16" s="14" t="s">
        <v>51</v>
      </c>
      <c r="B16" s="14" t="s">
        <v>40</v>
      </c>
      <c r="C16" s="26">
        <v>279.8</v>
      </c>
      <c r="D16" s="26">
        <v>284.25</v>
      </c>
      <c r="E16" s="26">
        <v>280.5</v>
      </c>
      <c r="F16" s="26">
        <v>278</v>
      </c>
      <c r="G16" s="26">
        <v>298.75</v>
      </c>
      <c r="H16" s="26">
        <v>321.25</v>
      </c>
      <c r="I16" s="26">
        <v>327.5</v>
      </c>
      <c r="J16" s="26">
        <v>348.95</v>
      </c>
      <c r="K16" s="26">
        <v>308.75</v>
      </c>
      <c r="L16" s="26">
        <v>275</v>
      </c>
      <c r="M16" s="26">
        <v>268.75</v>
      </c>
      <c r="N16" s="26">
        <v>294.5</v>
      </c>
    </row>
    <row r="17" spans="1:14">
      <c r="A17" s="14" t="s">
        <v>52</v>
      </c>
      <c r="B17" s="14" t="s">
        <v>43</v>
      </c>
      <c r="C17" s="26">
        <v>14.7</v>
      </c>
      <c r="D17" s="26">
        <v>14.94</v>
      </c>
      <c r="E17" s="26">
        <v>14.86</v>
      </c>
      <c r="F17" s="26">
        <v>16.16</v>
      </c>
      <c r="G17" s="26">
        <v>15.65</v>
      </c>
      <c r="H17" s="26">
        <v>15.5</v>
      </c>
      <c r="I17" s="26">
        <v>15.74</v>
      </c>
      <c r="J17" s="26">
        <v>14.21</v>
      </c>
      <c r="K17" s="26">
        <v>14.67</v>
      </c>
      <c r="L17" s="26">
        <v>14.25</v>
      </c>
      <c r="M17" s="26">
        <v>14.67</v>
      </c>
      <c r="N17" s="26">
        <v>14.55</v>
      </c>
    </row>
    <row r="18" spans="1:14">
      <c r="A18" s="14" t="s">
        <v>53</v>
      </c>
      <c r="B18" s="14" t="s">
        <v>43</v>
      </c>
      <c r="C18" s="26">
        <v>14.3</v>
      </c>
      <c r="D18" s="26">
        <v>14.67</v>
      </c>
      <c r="E18" s="26">
        <v>14.62</v>
      </c>
      <c r="F18" s="26">
        <v>14.3</v>
      </c>
      <c r="G18" s="26">
        <v>15.09</v>
      </c>
      <c r="H18" s="26">
        <v>15.49</v>
      </c>
      <c r="I18" s="26">
        <v>15.19</v>
      </c>
      <c r="J18" s="26">
        <v>14</v>
      </c>
      <c r="K18" s="26">
        <v>13.91</v>
      </c>
      <c r="L18" s="26">
        <v>12.69</v>
      </c>
      <c r="M18" s="26">
        <v>12.83</v>
      </c>
      <c r="N18" s="26">
        <v>13.24</v>
      </c>
    </row>
    <row r="19" spans="1:14">
      <c r="A19" s="14" t="s">
        <v>54</v>
      </c>
      <c r="B19" s="14" t="s">
        <v>43</v>
      </c>
      <c r="C19" s="26">
        <v>15.26</v>
      </c>
      <c r="D19" s="26">
        <v>15.39</v>
      </c>
      <c r="E19" s="26">
        <v>15.24</v>
      </c>
      <c r="F19" s="26">
        <v>15</v>
      </c>
      <c r="G19" s="26">
        <v>15.68</v>
      </c>
      <c r="H19" s="26">
        <v>16.079999999999998</v>
      </c>
      <c r="I19" s="26">
        <v>15.74</v>
      </c>
      <c r="J19" s="26">
        <v>14.26</v>
      </c>
      <c r="K19" s="14">
        <v>14.49</v>
      </c>
      <c r="L19" s="14">
        <v>13.91</v>
      </c>
      <c r="M19" s="14">
        <v>13.91</v>
      </c>
      <c r="N19" s="14">
        <v>14.32</v>
      </c>
    </row>
    <row r="20" spans="1:14">
      <c r="A20" s="14" t="s">
        <v>55</v>
      </c>
      <c r="B20" s="14" t="s">
        <v>39</v>
      </c>
      <c r="C20" s="26">
        <v>22.35</v>
      </c>
      <c r="D20" s="26">
        <v>22.35</v>
      </c>
      <c r="E20" s="26">
        <v>22.51</v>
      </c>
      <c r="F20" s="26">
        <v>22.38</v>
      </c>
      <c r="G20" s="26">
        <v>22.74</v>
      </c>
      <c r="H20" s="26">
        <v>23.04</v>
      </c>
      <c r="I20" s="26">
        <v>22.53</v>
      </c>
      <c r="J20" s="26">
        <v>20.81</v>
      </c>
      <c r="K20" s="14">
        <v>20.41</v>
      </c>
      <c r="L20" s="14">
        <v>19.36</v>
      </c>
      <c r="M20" s="14">
        <v>19.84</v>
      </c>
      <c r="N20" s="14">
        <v>19.72</v>
      </c>
    </row>
    <row r="21" spans="1:14">
      <c r="A21" s="66" t="s">
        <v>16</v>
      </c>
    </row>
    <row r="22" spans="1:14">
      <c r="A22" s="66" t="s">
        <v>56</v>
      </c>
    </row>
    <row r="23" spans="1:14">
      <c r="A23" s="14" t="s">
        <v>57</v>
      </c>
      <c r="B23" s="14" t="s">
        <v>10</v>
      </c>
      <c r="C23" s="26">
        <v>57.1875</v>
      </c>
      <c r="D23" s="26">
        <v>59.375</v>
      </c>
      <c r="E23" s="26">
        <v>58.95</v>
      </c>
      <c r="F23" s="26">
        <v>60.4375</v>
      </c>
      <c r="G23" s="26">
        <v>60.45</v>
      </c>
      <c r="H23" s="26">
        <v>57.5</v>
      </c>
      <c r="I23" s="26">
        <v>53.25</v>
      </c>
      <c r="J23" s="26">
        <v>48.05</v>
      </c>
      <c r="K23" s="26">
        <v>46</v>
      </c>
      <c r="L23" s="26">
        <v>44.875</v>
      </c>
      <c r="M23" s="26">
        <v>45.05</v>
      </c>
      <c r="N23" s="26">
        <v>42.625</v>
      </c>
    </row>
    <row r="24" spans="1:14">
      <c r="A24" s="14" t="s">
        <v>171</v>
      </c>
      <c r="B24" s="14" t="s">
        <v>58</v>
      </c>
      <c r="C24" s="26">
        <v>39.375</v>
      </c>
      <c r="D24" s="26">
        <v>41.25</v>
      </c>
      <c r="E24" s="26">
        <v>39.299999999999997</v>
      </c>
      <c r="F24" s="26">
        <v>38</v>
      </c>
      <c r="G24" s="26">
        <v>38.200000000000003</v>
      </c>
      <c r="H24" s="26">
        <v>40.75</v>
      </c>
      <c r="I24" s="26">
        <v>41.5</v>
      </c>
      <c r="J24" s="26">
        <v>41.5</v>
      </c>
      <c r="K24" s="26">
        <v>46</v>
      </c>
      <c r="L24" s="26">
        <v>45</v>
      </c>
      <c r="M24" s="26">
        <v>59.3</v>
      </c>
      <c r="N24" s="26">
        <v>61</v>
      </c>
    </row>
    <row r="25" spans="1:14">
      <c r="A25" s="14" t="s">
        <v>59</v>
      </c>
      <c r="B25" s="14" t="s">
        <v>58</v>
      </c>
      <c r="C25" s="26">
        <v>52.06</v>
      </c>
      <c r="D25" s="26">
        <v>51.71</v>
      </c>
      <c r="E25" s="26">
        <v>47.76</v>
      </c>
      <c r="F25" s="26">
        <v>47.06</v>
      </c>
      <c r="G25" s="26">
        <v>45.23</v>
      </c>
      <c r="H25" s="26">
        <v>42.5</v>
      </c>
      <c r="I25" s="26">
        <v>38.909999999999997</v>
      </c>
      <c r="J25" s="26">
        <v>38.93</v>
      </c>
      <c r="K25" s="26">
        <v>38.46</v>
      </c>
      <c r="L25" s="14">
        <v>37.85</v>
      </c>
      <c r="M25" s="14">
        <v>38.79</v>
      </c>
      <c r="N25" s="14">
        <v>38.31</v>
      </c>
    </row>
    <row r="26" spans="1:14">
      <c r="A26" s="14" t="s">
        <v>172</v>
      </c>
      <c r="B26" s="14" t="s">
        <v>58</v>
      </c>
      <c r="C26" s="26">
        <v>37.726190476190474</v>
      </c>
      <c r="D26" s="26">
        <v>38.75</v>
      </c>
      <c r="E26" s="26">
        <v>38.261904761904759</v>
      </c>
      <c r="F26" s="26">
        <v>37.68181818181818</v>
      </c>
      <c r="G26" s="26">
        <v>36.357142857142854</v>
      </c>
      <c r="H26" s="26">
        <v>36.212499999999999</v>
      </c>
      <c r="I26" s="26">
        <v>37.534090909090907</v>
      </c>
      <c r="J26" s="26">
        <v>38.159999999999997</v>
      </c>
      <c r="K26" s="26">
        <v>36.950000000000003</v>
      </c>
      <c r="L26" s="14">
        <v>30.36</v>
      </c>
      <c r="M26" s="14">
        <v>28.28</v>
      </c>
      <c r="N26" s="14">
        <v>29.74</v>
      </c>
    </row>
    <row r="27" spans="1:14">
      <c r="A27" s="14" t="s">
        <v>60</v>
      </c>
      <c r="B27" s="14" t="s">
        <v>58</v>
      </c>
      <c r="C27" s="26">
        <v>50.9375</v>
      </c>
      <c r="D27" s="26">
        <v>51.5625</v>
      </c>
      <c r="E27" s="26">
        <v>50.2</v>
      </c>
      <c r="F27" s="26">
        <v>49.9375</v>
      </c>
      <c r="G27" s="26">
        <v>49.75</v>
      </c>
      <c r="H27" s="26">
        <v>48.25</v>
      </c>
      <c r="I27" s="26">
        <v>46.1875</v>
      </c>
      <c r="J27" s="26">
        <v>43.1</v>
      </c>
      <c r="K27" s="26">
        <v>42.8125</v>
      </c>
      <c r="L27" s="26">
        <v>41.1875</v>
      </c>
      <c r="M27" s="26">
        <v>42.05</v>
      </c>
      <c r="N27" s="26">
        <v>43.1875</v>
      </c>
    </row>
    <row r="28" spans="1:14">
      <c r="A28" s="14" t="s">
        <v>61</v>
      </c>
      <c r="B28" s="14" t="s">
        <v>58</v>
      </c>
      <c r="C28" s="26">
        <v>52.45</v>
      </c>
      <c r="D28" s="26">
        <v>45.56</v>
      </c>
      <c r="E28" s="38" t="s">
        <v>22</v>
      </c>
      <c r="F28" s="26">
        <v>43.5</v>
      </c>
      <c r="G28" s="26">
        <v>44.5</v>
      </c>
      <c r="H28" s="26">
        <v>48.5</v>
      </c>
      <c r="I28" s="26">
        <v>53.25</v>
      </c>
      <c r="J28" s="26">
        <v>56.89</v>
      </c>
      <c r="K28" s="26">
        <v>64.78</v>
      </c>
      <c r="L28" s="26">
        <v>43</v>
      </c>
      <c r="M28" s="26">
        <v>48</v>
      </c>
      <c r="N28" s="26">
        <v>41.5</v>
      </c>
    </row>
    <row r="29" spans="1:14">
      <c r="A29" s="14" t="s">
        <v>173</v>
      </c>
      <c r="B29" s="14" t="s">
        <v>58</v>
      </c>
      <c r="C29" s="26">
        <v>41.375</v>
      </c>
      <c r="D29" s="26">
        <v>42.0625</v>
      </c>
      <c r="E29" s="26">
        <v>41</v>
      </c>
      <c r="F29" s="26">
        <v>41.375</v>
      </c>
      <c r="G29" s="26">
        <v>41.35</v>
      </c>
      <c r="H29" s="26">
        <v>41.3125</v>
      </c>
      <c r="I29" s="26">
        <v>40.1875</v>
      </c>
      <c r="J29" s="26">
        <v>39.700000000000003</v>
      </c>
      <c r="K29" s="26">
        <v>40</v>
      </c>
      <c r="L29" s="26">
        <v>40.1875</v>
      </c>
      <c r="M29" s="26">
        <v>42.65</v>
      </c>
      <c r="N29" s="26">
        <v>42.375</v>
      </c>
    </row>
    <row r="30" spans="1:14">
      <c r="A30" s="14" t="s">
        <v>174</v>
      </c>
      <c r="B30" s="14" t="s">
        <v>58</v>
      </c>
      <c r="C30" s="26">
        <v>44.25</v>
      </c>
      <c r="D30" s="26">
        <v>44.875</v>
      </c>
      <c r="E30" s="26">
        <v>43.5</v>
      </c>
      <c r="F30" s="26">
        <v>44.625</v>
      </c>
      <c r="G30" s="26">
        <v>45.2</v>
      </c>
      <c r="H30" s="26">
        <v>46.5625</v>
      </c>
      <c r="I30" s="26">
        <v>44.9375</v>
      </c>
      <c r="J30" s="26">
        <v>44.6</v>
      </c>
      <c r="K30" s="26">
        <v>44.1875</v>
      </c>
      <c r="L30" s="26">
        <v>44.375</v>
      </c>
      <c r="M30" s="26">
        <v>47.1</v>
      </c>
      <c r="N30" s="26">
        <v>48.1875</v>
      </c>
    </row>
    <row r="31" spans="1:14">
      <c r="A31" s="14" t="s">
        <v>175</v>
      </c>
      <c r="B31" s="14" t="s">
        <v>58</v>
      </c>
      <c r="C31" s="26">
        <v>96.75</v>
      </c>
      <c r="D31" s="26">
        <v>86</v>
      </c>
      <c r="E31" s="26">
        <v>79.05</v>
      </c>
      <c r="F31" s="26">
        <v>77.5</v>
      </c>
      <c r="G31" s="26">
        <v>80</v>
      </c>
      <c r="H31" s="26">
        <v>82.75</v>
      </c>
      <c r="I31" s="26">
        <v>84</v>
      </c>
      <c r="J31" s="26">
        <v>83</v>
      </c>
      <c r="K31" s="26">
        <v>82</v>
      </c>
      <c r="L31" s="26">
        <v>81</v>
      </c>
      <c r="M31" s="26">
        <v>78.7</v>
      </c>
      <c r="N31" s="26">
        <v>75.375</v>
      </c>
    </row>
    <row r="32" spans="1:14">
      <c r="A32" s="14" t="s">
        <v>176</v>
      </c>
      <c r="B32" s="14" t="s">
        <v>58</v>
      </c>
      <c r="C32" s="14">
        <v>48.85</v>
      </c>
      <c r="D32" s="14">
        <v>49.33</v>
      </c>
      <c r="E32" s="14">
        <v>48.62</v>
      </c>
      <c r="F32" s="14">
        <v>49.28</v>
      </c>
      <c r="G32" s="14">
        <v>49.31</v>
      </c>
      <c r="H32" s="14">
        <v>47.84</v>
      </c>
      <c r="I32" s="14">
        <v>45.19</v>
      </c>
      <c r="J32" s="14">
        <v>42.33</v>
      </c>
      <c r="K32" s="14">
        <v>42.12</v>
      </c>
      <c r="L32" s="14">
        <v>39.659999999999997</v>
      </c>
      <c r="M32" s="14">
        <v>39.58</v>
      </c>
      <c r="N32" s="14">
        <v>37.630000000000003</v>
      </c>
    </row>
    <row r="33" spans="1:15">
      <c r="A33" s="14" t="s">
        <v>62</v>
      </c>
      <c r="B33" s="14" t="s">
        <v>58</v>
      </c>
      <c r="C33" s="26">
        <v>65.25</v>
      </c>
      <c r="D33" s="26">
        <v>65</v>
      </c>
      <c r="E33" s="26">
        <v>64.599999999999994</v>
      </c>
      <c r="F33" s="26">
        <v>64</v>
      </c>
      <c r="G33" s="26">
        <v>64</v>
      </c>
      <c r="H33" s="26">
        <v>64</v>
      </c>
      <c r="I33" s="26">
        <v>64</v>
      </c>
      <c r="J33" s="26">
        <v>64</v>
      </c>
      <c r="K33" s="26">
        <v>63.75</v>
      </c>
      <c r="L33" s="26">
        <v>60.5</v>
      </c>
      <c r="M33" s="26">
        <v>57.4</v>
      </c>
      <c r="N33" s="26">
        <v>57</v>
      </c>
    </row>
    <row r="34" spans="1:15">
      <c r="A34" s="14" t="s">
        <v>63</v>
      </c>
      <c r="B34" s="14" t="s">
        <v>58</v>
      </c>
      <c r="C34" s="26">
        <v>43.5</v>
      </c>
      <c r="D34" s="26">
        <v>41.93</v>
      </c>
      <c r="E34" s="26">
        <v>45</v>
      </c>
      <c r="F34" s="26">
        <v>43.5</v>
      </c>
      <c r="G34" s="26">
        <v>43.86</v>
      </c>
      <c r="H34" s="26">
        <v>48.44</v>
      </c>
      <c r="I34" s="26">
        <v>49.13</v>
      </c>
      <c r="J34" s="26">
        <v>43.18</v>
      </c>
      <c r="K34" s="26">
        <v>40.020000000000003</v>
      </c>
      <c r="L34" s="26">
        <v>33.17</v>
      </c>
      <c r="M34" s="26">
        <v>38.880000000000003</v>
      </c>
      <c r="N34" s="26">
        <v>39.619999999999997</v>
      </c>
    </row>
    <row r="35" spans="1:15">
      <c r="A35" s="16" t="s">
        <v>64</v>
      </c>
      <c r="B35" s="14" t="s">
        <v>58</v>
      </c>
      <c r="C35" s="26">
        <v>37.700000000000003</v>
      </c>
      <c r="D35" s="26">
        <v>38.380000000000003</v>
      </c>
      <c r="E35" s="26">
        <v>39.090000000000003</v>
      </c>
      <c r="F35" s="26">
        <v>38.25</v>
      </c>
      <c r="G35" s="26">
        <v>37.409999999999997</v>
      </c>
      <c r="H35" s="26">
        <v>37.94</v>
      </c>
      <c r="I35" s="26">
        <v>38.630000000000003</v>
      </c>
      <c r="J35" s="26">
        <v>37.380000000000003</v>
      </c>
      <c r="K35" s="26">
        <v>38.72</v>
      </c>
      <c r="L35" s="26">
        <v>26.31</v>
      </c>
      <c r="M35" s="26">
        <v>27.13</v>
      </c>
      <c r="N35" s="26">
        <v>28.69</v>
      </c>
      <c r="O35" s="27"/>
    </row>
    <row r="36" spans="1:15">
      <c r="A36" s="16" t="s">
        <v>17</v>
      </c>
      <c r="B36" s="16" t="s">
        <v>65</v>
      </c>
      <c r="C36" s="26">
        <v>4.2750000000000004</v>
      </c>
      <c r="D36" s="26">
        <v>4.4937500000000004</v>
      </c>
      <c r="E36" s="26">
        <v>4.6249999999999991</v>
      </c>
      <c r="F36" s="26">
        <v>4.7759999999999998</v>
      </c>
      <c r="G36" s="26">
        <v>4.8709999999999996</v>
      </c>
      <c r="H36" s="26">
        <v>4.9387499999999998</v>
      </c>
      <c r="I36" s="26">
        <v>5.0287500000000005</v>
      </c>
      <c r="J36" s="26">
        <v>4.8900000000000006</v>
      </c>
      <c r="K36" s="26">
        <v>4.8800000000000008</v>
      </c>
      <c r="L36" s="26">
        <v>4.54</v>
      </c>
      <c r="M36" s="26">
        <v>4.1680000000000001</v>
      </c>
      <c r="N36" s="26">
        <v>3.9025000000000003</v>
      </c>
    </row>
    <row r="37" spans="1:15">
      <c r="A37" s="66" t="s">
        <v>18</v>
      </c>
    </row>
    <row r="38" spans="1:15">
      <c r="A38" s="14" t="s">
        <v>177</v>
      </c>
      <c r="B38" s="14" t="s">
        <v>40</v>
      </c>
      <c r="C38" s="14">
        <v>347.22</v>
      </c>
      <c r="D38" s="14">
        <v>359.23</v>
      </c>
      <c r="E38" s="14">
        <v>356.74</v>
      </c>
      <c r="F38" s="14">
        <v>340.42</v>
      </c>
      <c r="G38" s="14">
        <v>362.51</v>
      </c>
      <c r="H38" s="14">
        <v>376.19</v>
      </c>
      <c r="I38" s="14">
        <v>374.89</v>
      </c>
      <c r="J38" s="14">
        <v>340.44</v>
      </c>
      <c r="K38" s="14">
        <v>354.55</v>
      </c>
      <c r="L38" s="14">
        <v>334.95</v>
      </c>
      <c r="M38" s="14">
        <v>342.86</v>
      </c>
      <c r="N38" s="14">
        <v>373.6</v>
      </c>
    </row>
    <row r="39" spans="1:15">
      <c r="A39" s="14" t="s">
        <v>178</v>
      </c>
      <c r="B39" s="14" t="s">
        <v>58</v>
      </c>
      <c r="C39" s="26">
        <v>327.5</v>
      </c>
      <c r="D39" s="26">
        <v>279.38</v>
      </c>
      <c r="E39" s="26">
        <v>301.88</v>
      </c>
      <c r="F39" s="26">
        <v>314.5</v>
      </c>
      <c r="G39" s="26">
        <v>311.88</v>
      </c>
      <c r="H39" s="26">
        <v>329.38</v>
      </c>
      <c r="I39" s="26">
        <v>344.5</v>
      </c>
      <c r="J39" s="26">
        <v>330</v>
      </c>
      <c r="K39" s="26">
        <v>374.38</v>
      </c>
      <c r="L39" s="26">
        <v>355</v>
      </c>
      <c r="M39" s="26">
        <v>345</v>
      </c>
      <c r="N39" s="26">
        <v>401.88</v>
      </c>
    </row>
    <row r="40" spans="1:15">
      <c r="A40" s="14" t="s">
        <v>179</v>
      </c>
      <c r="B40" s="14" t="s">
        <v>58</v>
      </c>
      <c r="C40" s="26">
        <v>296</v>
      </c>
      <c r="D40" s="26">
        <v>303.75</v>
      </c>
      <c r="E40" s="26">
        <v>303.75</v>
      </c>
      <c r="F40" s="26">
        <v>309</v>
      </c>
      <c r="G40" s="26">
        <v>331.875</v>
      </c>
      <c r="H40" s="26">
        <v>340</v>
      </c>
      <c r="I40" s="26">
        <v>382.5</v>
      </c>
      <c r="J40" s="26">
        <v>317.5</v>
      </c>
      <c r="K40" s="26">
        <v>400</v>
      </c>
      <c r="L40" s="26">
        <v>363.75</v>
      </c>
      <c r="M40" s="26">
        <v>316.25</v>
      </c>
      <c r="N40" s="26">
        <v>328.75</v>
      </c>
    </row>
    <row r="41" spans="1:15">
      <c r="A41" s="14" t="s">
        <v>66</v>
      </c>
      <c r="B41" s="14" t="s">
        <v>58</v>
      </c>
      <c r="C41" s="14">
        <v>431.39</v>
      </c>
      <c r="D41" s="14">
        <v>440.66</v>
      </c>
      <c r="E41" s="14">
        <v>437.33</v>
      </c>
      <c r="F41" s="14">
        <v>422.07</v>
      </c>
      <c r="G41" s="14">
        <v>465.72</v>
      </c>
      <c r="H41" s="14">
        <v>496.78</v>
      </c>
      <c r="I41" s="14">
        <v>544.59</v>
      </c>
      <c r="J41" s="14">
        <v>464.9</v>
      </c>
      <c r="K41" s="14">
        <v>500.39</v>
      </c>
      <c r="L41" s="14">
        <v>443.63</v>
      </c>
      <c r="M41" s="14">
        <v>451.13</v>
      </c>
      <c r="N41" s="14">
        <v>498.1</v>
      </c>
    </row>
    <row r="42" spans="1:15">
      <c r="A42" s="14" t="s">
        <v>180</v>
      </c>
      <c r="B42" s="14" t="s">
        <v>58</v>
      </c>
      <c r="C42" s="26">
        <v>252</v>
      </c>
      <c r="D42" s="26">
        <v>237.5</v>
      </c>
      <c r="E42" s="26">
        <v>231.25</v>
      </c>
      <c r="F42" s="26">
        <v>222</v>
      </c>
      <c r="G42" s="26">
        <v>215</v>
      </c>
      <c r="H42" s="26">
        <v>233.13</v>
      </c>
      <c r="I42" s="26">
        <v>245.5</v>
      </c>
      <c r="J42" s="26">
        <v>221.25</v>
      </c>
      <c r="K42" s="26">
        <v>218.13</v>
      </c>
      <c r="L42" s="26">
        <v>236.25</v>
      </c>
      <c r="M42" s="26">
        <v>246.88</v>
      </c>
      <c r="N42" s="26">
        <v>277.5</v>
      </c>
    </row>
    <row r="43" spans="1:15">
      <c r="A43" s="66" t="s">
        <v>19</v>
      </c>
      <c r="B43" s="14" t="s">
        <v>20</v>
      </c>
    </row>
    <row r="44" spans="1:15">
      <c r="A44" s="66" t="s">
        <v>67</v>
      </c>
    </row>
    <row r="45" spans="1:15">
      <c r="A45" s="14" t="s">
        <v>68</v>
      </c>
      <c r="B45" s="14" t="s">
        <v>58</v>
      </c>
      <c r="C45" s="28">
        <v>347.7</v>
      </c>
      <c r="D45" s="28">
        <v>313.3</v>
      </c>
      <c r="E45" s="28">
        <v>280.3</v>
      </c>
      <c r="F45" s="28">
        <v>279.2</v>
      </c>
      <c r="G45" s="28">
        <v>274.2</v>
      </c>
      <c r="H45" s="28">
        <v>276.89999999999998</v>
      </c>
      <c r="I45" s="28">
        <v>293.39999999999998</v>
      </c>
      <c r="J45" s="28">
        <v>317.10000000000002</v>
      </c>
      <c r="K45" s="28">
        <v>343</v>
      </c>
      <c r="L45" s="28">
        <v>349.1</v>
      </c>
      <c r="M45" s="28">
        <v>299.2</v>
      </c>
      <c r="N45" s="28">
        <v>293.7</v>
      </c>
    </row>
    <row r="46" spans="1:15">
      <c r="A46" s="66" t="s">
        <v>69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5">
      <c r="A47" s="14" t="s">
        <v>70</v>
      </c>
      <c r="B47" s="14" t="s">
        <v>58</v>
      </c>
      <c r="C47" s="28">
        <v>319.5</v>
      </c>
      <c r="D47" s="28">
        <v>318.3</v>
      </c>
      <c r="E47" s="28">
        <v>321.89999999999998</v>
      </c>
      <c r="F47" s="28">
        <v>319.89999999999998</v>
      </c>
      <c r="G47" s="28">
        <v>319.3</v>
      </c>
      <c r="H47" s="28">
        <v>319</v>
      </c>
      <c r="I47" s="28">
        <v>318.8</v>
      </c>
      <c r="J47" s="28">
        <v>318</v>
      </c>
      <c r="K47" s="28">
        <v>319.89999999999998</v>
      </c>
      <c r="L47" s="28">
        <v>307.60000000000002</v>
      </c>
      <c r="M47" s="28">
        <v>312.5</v>
      </c>
      <c r="N47" s="28">
        <v>313.7</v>
      </c>
    </row>
    <row r="48" spans="1:15">
      <c r="A48" s="14" t="s">
        <v>71</v>
      </c>
      <c r="B48" s="14" t="s">
        <v>58</v>
      </c>
      <c r="C48" s="28">
        <v>284.5</v>
      </c>
      <c r="D48" s="28">
        <v>283.3</v>
      </c>
      <c r="E48" s="28">
        <v>283.60000000000002</v>
      </c>
      <c r="F48" s="28">
        <v>281.5</v>
      </c>
      <c r="G48" s="28">
        <v>276.39999999999998</v>
      </c>
      <c r="H48" s="28">
        <v>275.89999999999998</v>
      </c>
      <c r="I48" s="28">
        <v>280.89999999999998</v>
      </c>
      <c r="J48" s="28">
        <v>275.8</v>
      </c>
      <c r="K48" s="28">
        <v>275.39999999999998</v>
      </c>
      <c r="L48" s="28">
        <v>270.3</v>
      </c>
      <c r="M48" s="28">
        <v>267.60000000000002</v>
      </c>
      <c r="N48" s="28">
        <v>260.89999999999998</v>
      </c>
      <c r="O48" s="28"/>
    </row>
    <row r="49" spans="1:15">
      <c r="A49" s="14" t="s">
        <v>72</v>
      </c>
      <c r="B49" s="14" t="s">
        <v>58</v>
      </c>
      <c r="C49" s="28">
        <v>315.10000000000002</v>
      </c>
      <c r="D49" s="28">
        <v>324.10000000000002</v>
      </c>
      <c r="E49" s="28">
        <v>319.10000000000002</v>
      </c>
      <c r="F49" s="28">
        <v>324.7</v>
      </c>
      <c r="G49" s="28">
        <v>321.60000000000002</v>
      </c>
      <c r="H49" s="28">
        <v>317.89999999999998</v>
      </c>
      <c r="I49" s="28">
        <v>316.10000000000002</v>
      </c>
      <c r="J49" s="28">
        <v>293.10000000000002</v>
      </c>
      <c r="K49" s="28">
        <v>290.39999999999998</v>
      </c>
      <c r="L49" s="28">
        <v>274.89999999999998</v>
      </c>
      <c r="M49" s="28">
        <v>265.3</v>
      </c>
      <c r="N49" s="28">
        <v>268.60000000000002</v>
      </c>
      <c r="O49" s="28"/>
    </row>
    <row r="50" spans="1:15">
      <c r="A50" s="13" t="s">
        <v>73</v>
      </c>
      <c r="B50" s="13" t="s">
        <v>21</v>
      </c>
      <c r="C50" s="29">
        <v>157.80000000000001</v>
      </c>
      <c r="D50" s="29">
        <v>157.80000000000001</v>
      </c>
      <c r="E50" s="29">
        <v>145.4</v>
      </c>
      <c r="F50" s="29">
        <v>145.4</v>
      </c>
      <c r="G50" s="29">
        <v>147.30000000000001</v>
      </c>
      <c r="H50" s="29">
        <v>147.30000000000001</v>
      </c>
      <c r="I50" s="29">
        <v>147.30000000000001</v>
      </c>
      <c r="J50" s="29">
        <v>147.30000000000001</v>
      </c>
      <c r="K50" s="29">
        <v>147.30000000000001</v>
      </c>
      <c r="L50" s="29">
        <v>147.30000000000001</v>
      </c>
      <c r="M50" s="29">
        <v>147.30000000000001</v>
      </c>
      <c r="N50" s="29">
        <v>147.30000000000001</v>
      </c>
    </row>
    <row r="51" spans="1:15">
      <c r="A51" s="16" t="s">
        <v>181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5" ht="14.4">
      <c r="A52" s="16" t="s">
        <v>74</v>
      </c>
    </row>
    <row r="53" spans="1:15">
      <c r="A53" s="16" t="s">
        <v>182</v>
      </c>
      <c r="K53" s="30"/>
      <c r="M53" s="15"/>
    </row>
    <row r="54" spans="1:15" ht="10.199999999999999" customHeight="1">
      <c r="A54" s="16"/>
      <c r="L54" s="15"/>
      <c r="N54" s="18" t="s">
        <v>6</v>
      </c>
    </row>
  </sheetData>
  <pageMargins left="0.7" right="0.7" top="0.75" bottom="0.75" header="0.3" footer="0.3"/>
  <pageSetup scale="80" firstPageNumber="34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DF732-76E1-4B48-97A2-DF1E7CEBBD7F}">
  <sheetPr>
    <pageSetUpPr fitToPage="1"/>
  </sheetPr>
  <dimension ref="A1:O54"/>
  <sheetViews>
    <sheetView zoomScaleNormal="100" zoomScaleSheetLayoutView="100" workbookViewId="0">
      <pane xSplit="2" ySplit="3" topLeftCell="C18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RowHeight="10.199999999999999"/>
  <cols>
    <col min="1" max="1" width="41.109375" style="14" customWidth="1"/>
    <col min="2" max="2" width="15.109375" style="14" bestFit="1" customWidth="1"/>
    <col min="3" max="14" width="7.5546875" style="14" customWidth="1"/>
    <col min="15" max="16384" width="8.88671875" style="14"/>
  </cols>
  <sheetData>
    <row r="1" spans="1:15">
      <c r="A1" s="13" t="s">
        <v>210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>
      <c r="C2" s="24"/>
      <c r="D2" s="24"/>
      <c r="E2" s="24"/>
      <c r="F2" s="24"/>
      <c r="G2" s="24"/>
      <c r="H2" s="65">
        <v>2014</v>
      </c>
      <c r="I2" s="24"/>
      <c r="J2" s="24"/>
      <c r="K2" s="24"/>
      <c r="L2" s="24"/>
      <c r="M2" s="24"/>
      <c r="N2" s="22"/>
    </row>
    <row r="3" spans="1:15">
      <c r="A3" s="13" t="s">
        <v>37</v>
      </c>
      <c r="B3" s="25" t="s">
        <v>11</v>
      </c>
      <c r="C3" s="19" t="s">
        <v>195</v>
      </c>
      <c r="D3" s="19" t="s">
        <v>196</v>
      </c>
      <c r="E3" s="19" t="s">
        <v>197</v>
      </c>
      <c r="F3" s="19" t="s">
        <v>198</v>
      </c>
      <c r="G3" s="19" t="s">
        <v>12</v>
      </c>
      <c r="H3" s="19" t="s">
        <v>13</v>
      </c>
      <c r="I3" s="19" t="s">
        <v>14</v>
      </c>
      <c r="J3" s="19" t="s">
        <v>199</v>
      </c>
      <c r="K3" s="19" t="s">
        <v>200</v>
      </c>
      <c r="L3" s="19" t="s">
        <v>201</v>
      </c>
      <c r="M3" s="19" t="s">
        <v>202</v>
      </c>
      <c r="N3" s="19" t="s">
        <v>203</v>
      </c>
      <c r="O3" s="20"/>
    </row>
    <row r="4" spans="1:15">
      <c r="A4" s="66" t="s">
        <v>15</v>
      </c>
    </row>
    <row r="5" spans="1:15">
      <c r="A5" s="66" t="s">
        <v>38</v>
      </c>
    </row>
    <row r="6" spans="1:15">
      <c r="A6" s="14" t="s">
        <v>2</v>
      </c>
      <c r="B6" s="14" t="s">
        <v>39</v>
      </c>
      <c r="C6" s="26">
        <v>19.8</v>
      </c>
      <c r="D6" s="26">
        <v>18.5</v>
      </c>
      <c r="E6" s="26">
        <v>18.399999999999999</v>
      </c>
      <c r="F6" s="26">
        <v>19.5</v>
      </c>
      <c r="G6" s="26">
        <v>21.7</v>
      </c>
      <c r="H6" s="26">
        <v>20.8</v>
      </c>
      <c r="I6" s="26">
        <v>20.7</v>
      </c>
      <c r="J6" s="26">
        <v>17.8</v>
      </c>
      <c r="K6" s="26">
        <v>16.2</v>
      </c>
      <c r="L6" s="26">
        <v>15.6</v>
      </c>
      <c r="M6" s="26">
        <v>17.100000000000001</v>
      </c>
      <c r="N6" s="26">
        <v>16.600000000000001</v>
      </c>
    </row>
    <row r="7" spans="1:15">
      <c r="A7" s="14" t="s">
        <v>1</v>
      </c>
      <c r="B7" s="14" t="s">
        <v>40</v>
      </c>
      <c r="C7" s="26">
        <v>230</v>
      </c>
      <c r="D7" s="26">
        <v>226</v>
      </c>
      <c r="E7" s="27" t="s">
        <v>41</v>
      </c>
      <c r="F7" s="27" t="s">
        <v>41</v>
      </c>
      <c r="G7" s="27" t="s">
        <v>41</v>
      </c>
      <c r="H7" s="27" t="s">
        <v>41</v>
      </c>
      <c r="I7" s="27" t="s">
        <v>41</v>
      </c>
      <c r="J7" s="26">
        <v>182</v>
      </c>
      <c r="K7" s="26">
        <v>175</v>
      </c>
      <c r="L7" s="26">
        <v>201</v>
      </c>
      <c r="M7" s="26">
        <v>198</v>
      </c>
      <c r="N7" s="26">
        <v>186</v>
      </c>
    </row>
    <row r="8" spans="1:15">
      <c r="A8" s="14" t="s">
        <v>42</v>
      </c>
      <c r="B8" s="14" t="s">
        <v>43</v>
      </c>
      <c r="C8" s="26">
        <v>13.8</v>
      </c>
      <c r="D8" s="26">
        <v>13.8</v>
      </c>
      <c r="E8" s="26">
        <v>13.5</v>
      </c>
      <c r="F8" s="26">
        <v>13.9</v>
      </c>
      <c r="G8" s="26">
        <v>14.9</v>
      </c>
      <c r="H8" s="26">
        <v>14.4</v>
      </c>
      <c r="I8" s="26">
        <v>14</v>
      </c>
      <c r="J8" s="26">
        <v>13.3</v>
      </c>
      <c r="K8" s="26">
        <v>11.7</v>
      </c>
      <c r="L8" s="26">
        <v>11.5</v>
      </c>
      <c r="M8" s="26">
        <v>11.6</v>
      </c>
      <c r="N8" s="26">
        <v>11.4</v>
      </c>
    </row>
    <row r="9" spans="1:15">
      <c r="A9" s="14" t="s">
        <v>44</v>
      </c>
      <c r="B9" s="14" t="s">
        <v>10</v>
      </c>
      <c r="C9" s="26">
        <v>25.4</v>
      </c>
      <c r="D9" s="26">
        <v>24.3</v>
      </c>
      <c r="E9" s="26">
        <v>25</v>
      </c>
      <c r="F9" s="26">
        <v>24.2</v>
      </c>
      <c r="G9" s="26">
        <v>23.7</v>
      </c>
      <c r="H9" s="26">
        <v>20</v>
      </c>
      <c r="I9" s="26">
        <v>21.7</v>
      </c>
      <c r="J9" s="26">
        <v>22.1</v>
      </c>
      <c r="K9" s="26">
        <v>21.5</v>
      </c>
      <c r="L9" s="26">
        <v>21</v>
      </c>
      <c r="M9" s="26">
        <v>21.4</v>
      </c>
      <c r="N9" s="26">
        <v>20.9</v>
      </c>
    </row>
    <row r="10" spans="1:15">
      <c r="A10" s="14" t="s">
        <v>45</v>
      </c>
      <c r="B10" s="14" t="s">
        <v>43</v>
      </c>
      <c r="C10" s="26">
        <v>12.9</v>
      </c>
      <c r="D10" s="26">
        <v>13.2</v>
      </c>
      <c r="E10" s="26">
        <v>13.7</v>
      </c>
      <c r="F10" s="26">
        <v>14.3</v>
      </c>
      <c r="G10" s="26">
        <v>14.4</v>
      </c>
      <c r="H10" s="26">
        <v>14.3</v>
      </c>
      <c r="I10" s="26">
        <v>13.1</v>
      </c>
      <c r="J10" s="26">
        <v>12.4</v>
      </c>
      <c r="K10" s="26">
        <v>13.3</v>
      </c>
      <c r="L10" s="26">
        <v>12.5</v>
      </c>
      <c r="M10" s="26">
        <v>12.7</v>
      </c>
      <c r="N10" s="26">
        <v>13</v>
      </c>
    </row>
    <row r="11" spans="1:15">
      <c r="A11" s="14" t="s">
        <v>46</v>
      </c>
      <c r="B11" s="14" t="s">
        <v>39</v>
      </c>
      <c r="C11" s="26">
        <v>19.600000000000001</v>
      </c>
      <c r="D11" s="26">
        <v>22.8</v>
      </c>
      <c r="E11" s="26">
        <v>21.6</v>
      </c>
      <c r="F11" s="26">
        <v>22.3</v>
      </c>
      <c r="G11" s="26">
        <v>24.1</v>
      </c>
      <c r="H11" s="26">
        <v>22.8</v>
      </c>
      <c r="I11" s="26">
        <v>22.1</v>
      </c>
      <c r="J11" s="26">
        <v>22.4</v>
      </c>
      <c r="K11" s="26">
        <v>20.2</v>
      </c>
      <c r="L11" s="26">
        <v>21.7</v>
      </c>
      <c r="M11" s="26">
        <v>20.3</v>
      </c>
      <c r="N11" s="26">
        <v>19.7</v>
      </c>
    </row>
    <row r="12" spans="1:15">
      <c r="A12" s="14" t="s">
        <v>47</v>
      </c>
      <c r="B12" s="14" t="s">
        <v>39</v>
      </c>
      <c r="C12" s="26">
        <v>18.7</v>
      </c>
      <c r="D12" s="26">
        <v>20</v>
      </c>
      <c r="E12" s="26">
        <v>19.399999999999999</v>
      </c>
      <c r="F12" s="26">
        <v>19.7</v>
      </c>
      <c r="G12" s="26">
        <v>21.7</v>
      </c>
      <c r="H12" s="26">
        <v>20.7</v>
      </c>
      <c r="I12" s="26">
        <v>20.5</v>
      </c>
      <c r="J12" s="26">
        <v>19.399999999999999</v>
      </c>
      <c r="K12" s="26">
        <v>19.3</v>
      </c>
      <c r="L12" s="26">
        <v>18.100000000000001</v>
      </c>
      <c r="M12" s="26">
        <v>17.5</v>
      </c>
      <c r="N12" s="26">
        <v>17.7</v>
      </c>
    </row>
    <row r="13" spans="1:15">
      <c r="A13" s="14" t="s">
        <v>48</v>
      </c>
      <c r="B13" s="14" t="s">
        <v>39</v>
      </c>
      <c r="C13" s="26">
        <v>34</v>
      </c>
      <c r="D13" s="26">
        <v>32</v>
      </c>
      <c r="E13" s="26">
        <v>33</v>
      </c>
      <c r="F13" s="26">
        <v>32</v>
      </c>
      <c r="G13" s="26">
        <v>30.8</v>
      </c>
      <c r="H13" s="26">
        <v>30.8</v>
      </c>
      <c r="I13" s="26">
        <v>32.4</v>
      </c>
      <c r="J13" s="26">
        <v>31.8</v>
      </c>
      <c r="K13" s="26">
        <v>33.6</v>
      </c>
      <c r="L13" s="26">
        <v>32.799999999999997</v>
      </c>
      <c r="M13" s="26">
        <v>32.6</v>
      </c>
      <c r="N13" s="26">
        <v>31.3</v>
      </c>
    </row>
    <row r="14" spans="1:15">
      <c r="A14" s="66" t="s">
        <v>49</v>
      </c>
    </row>
    <row r="15" spans="1:15">
      <c r="A15" s="14" t="s">
        <v>50</v>
      </c>
      <c r="B15" s="14" t="s">
        <v>39</v>
      </c>
      <c r="C15" s="26">
        <v>17.13</v>
      </c>
      <c r="D15" s="26">
        <v>17.260000000000002</v>
      </c>
      <c r="E15" s="26">
        <v>19.07</v>
      </c>
      <c r="F15" s="26">
        <v>19.920000000000002</v>
      </c>
      <c r="G15" s="26">
        <v>20.89</v>
      </c>
      <c r="H15" s="26">
        <v>19.25</v>
      </c>
      <c r="I15" s="26">
        <v>18.61</v>
      </c>
      <c r="J15" s="26">
        <v>16.809999999999999</v>
      </c>
      <c r="K15" s="26">
        <v>15.91</v>
      </c>
      <c r="L15" s="26">
        <v>16.41</v>
      </c>
      <c r="M15" s="26">
        <v>17.39</v>
      </c>
      <c r="N15" s="26">
        <v>17.13</v>
      </c>
    </row>
    <row r="16" spans="1:15">
      <c r="A16" s="14" t="s">
        <v>51</v>
      </c>
      <c r="B16" s="14" t="s">
        <v>40</v>
      </c>
      <c r="C16" s="26">
        <v>320.25</v>
      </c>
      <c r="D16" s="26">
        <v>371.25</v>
      </c>
      <c r="E16" s="26">
        <v>400.5</v>
      </c>
      <c r="F16" s="26">
        <v>421</v>
      </c>
      <c r="G16" s="26">
        <v>451.75</v>
      </c>
      <c r="H16" s="26">
        <v>453.25</v>
      </c>
      <c r="I16" s="26">
        <v>383</v>
      </c>
      <c r="J16" s="26">
        <v>356.25</v>
      </c>
      <c r="K16" s="26">
        <v>346</v>
      </c>
      <c r="L16" s="26">
        <v>236.75</v>
      </c>
      <c r="M16" s="26">
        <v>220</v>
      </c>
      <c r="N16" s="26">
        <v>259</v>
      </c>
    </row>
    <row r="17" spans="1:15">
      <c r="A17" s="14" t="s">
        <v>52</v>
      </c>
      <c r="B17" s="14" t="s">
        <v>43</v>
      </c>
      <c r="C17" s="26">
        <v>14.07</v>
      </c>
      <c r="D17" s="26">
        <v>14.06</v>
      </c>
      <c r="E17" s="26">
        <v>14.6</v>
      </c>
      <c r="F17" s="26">
        <v>15.48</v>
      </c>
      <c r="G17" s="26">
        <v>15.71</v>
      </c>
      <c r="H17" s="26">
        <v>15.73</v>
      </c>
      <c r="I17" s="26">
        <v>14.8</v>
      </c>
      <c r="J17" s="26">
        <v>13.82</v>
      </c>
      <c r="K17" s="26">
        <v>13.2</v>
      </c>
      <c r="L17" s="26">
        <v>12.84</v>
      </c>
      <c r="M17" s="26">
        <v>13</v>
      </c>
      <c r="N17" s="26">
        <v>12.89</v>
      </c>
    </row>
    <row r="18" spans="1:15">
      <c r="A18" s="14" t="s">
        <v>53</v>
      </c>
      <c r="B18" s="14" t="s">
        <v>43</v>
      </c>
      <c r="C18" s="26">
        <v>12.93</v>
      </c>
      <c r="D18" s="26">
        <v>13.43</v>
      </c>
      <c r="E18" s="26">
        <v>14.17</v>
      </c>
      <c r="F18" s="26">
        <v>14.89</v>
      </c>
      <c r="G18" s="26">
        <v>14.91</v>
      </c>
      <c r="H18" s="26">
        <v>14.45</v>
      </c>
      <c r="I18" s="26">
        <v>12.85</v>
      </c>
      <c r="J18" s="26">
        <v>12.38</v>
      </c>
      <c r="K18" s="26">
        <v>10.37</v>
      </c>
      <c r="L18" s="26">
        <v>9.4</v>
      </c>
      <c r="M18" s="26">
        <v>10.15</v>
      </c>
      <c r="N18" s="26">
        <v>10.23</v>
      </c>
    </row>
    <row r="19" spans="1:15">
      <c r="A19" s="14" t="s">
        <v>54</v>
      </c>
      <c r="B19" s="14" t="s">
        <v>43</v>
      </c>
      <c r="C19" s="26">
        <v>14.05</v>
      </c>
      <c r="D19" s="26">
        <v>14.47</v>
      </c>
      <c r="E19" s="26">
        <v>15.12</v>
      </c>
      <c r="F19" s="26">
        <v>15.59</v>
      </c>
      <c r="G19" s="26">
        <v>15.58</v>
      </c>
      <c r="H19" s="26">
        <v>15.07</v>
      </c>
      <c r="I19" s="26">
        <v>13.62</v>
      </c>
      <c r="J19" s="26">
        <v>13.71</v>
      </c>
      <c r="K19" s="14">
        <v>11.12</v>
      </c>
      <c r="L19" s="14">
        <v>10.84</v>
      </c>
      <c r="M19" s="14">
        <v>11.41</v>
      </c>
      <c r="N19" s="14">
        <v>11.23</v>
      </c>
    </row>
    <row r="20" spans="1:15">
      <c r="A20" s="14" t="s">
        <v>55</v>
      </c>
      <c r="B20" s="14" t="s">
        <v>39</v>
      </c>
      <c r="C20" s="26">
        <v>19.260000000000002</v>
      </c>
      <c r="D20" s="26">
        <v>19.690000000000001</v>
      </c>
      <c r="E20" s="26">
        <v>20.49</v>
      </c>
      <c r="F20" s="26">
        <v>21.43</v>
      </c>
      <c r="G20" s="26">
        <v>21.25</v>
      </c>
      <c r="H20" s="26">
        <v>21.39</v>
      </c>
      <c r="I20" s="26">
        <v>19.96</v>
      </c>
      <c r="J20" s="26">
        <v>17.78</v>
      </c>
      <c r="K20" s="14">
        <v>17.420000000000002</v>
      </c>
      <c r="L20" s="14">
        <v>17.3</v>
      </c>
      <c r="M20" s="14">
        <v>17.54</v>
      </c>
      <c r="N20" s="14">
        <v>18.53</v>
      </c>
    </row>
    <row r="21" spans="1:15">
      <c r="A21" s="66" t="s">
        <v>16</v>
      </c>
    </row>
    <row r="22" spans="1:15">
      <c r="A22" s="66" t="s">
        <v>56</v>
      </c>
    </row>
    <row r="23" spans="1:15">
      <c r="A23" s="14" t="s">
        <v>57</v>
      </c>
      <c r="B23" s="14" t="s">
        <v>10</v>
      </c>
      <c r="C23" s="26">
        <v>39.75</v>
      </c>
      <c r="D23" s="26">
        <v>42.56</v>
      </c>
      <c r="E23" s="26">
        <v>45.75</v>
      </c>
      <c r="F23" s="26">
        <v>47.63</v>
      </c>
      <c r="G23" s="26">
        <v>47.5</v>
      </c>
      <c r="H23" s="26">
        <v>46</v>
      </c>
      <c r="I23" s="26">
        <v>43.63</v>
      </c>
      <c r="J23" s="26">
        <v>40.1</v>
      </c>
      <c r="K23" s="26">
        <v>38.94</v>
      </c>
      <c r="L23" s="26">
        <v>39.450000000000003</v>
      </c>
      <c r="M23" s="26">
        <v>38.94</v>
      </c>
      <c r="N23" s="26">
        <v>39.25</v>
      </c>
      <c r="O23" s="27"/>
    </row>
    <row r="24" spans="1:15">
      <c r="A24" s="14" t="s">
        <v>171</v>
      </c>
      <c r="B24" s="14" t="s">
        <v>58</v>
      </c>
      <c r="C24" s="26">
        <v>59.7</v>
      </c>
      <c r="D24" s="26">
        <v>63</v>
      </c>
      <c r="E24" s="26">
        <v>65.38</v>
      </c>
      <c r="F24" s="26">
        <v>62.75</v>
      </c>
      <c r="G24" s="26">
        <v>65.7</v>
      </c>
      <c r="H24" s="26">
        <v>65.31</v>
      </c>
      <c r="I24" s="26">
        <v>62.88</v>
      </c>
      <c r="J24" s="26">
        <v>56.6</v>
      </c>
      <c r="K24" s="26">
        <v>55.31</v>
      </c>
      <c r="L24" s="26">
        <v>53.75</v>
      </c>
      <c r="M24" s="26">
        <v>55.69</v>
      </c>
      <c r="N24" s="26">
        <v>56.5</v>
      </c>
      <c r="O24" s="27"/>
    </row>
    <row r="25" spans="1:15">
      <c r="A25" s="14" t="s">
        <v>59</v>
      </c>
      <c r="B25" s="14" t="s">
        <v>58</v>
      </c>
      <c r="C25" s="26">
        <v>38.79</v>
      </c>
      <c r="D25" s="26">
        <v>41.07</v>
      </c>
      <c r="E25" s="26">
        <v>43.19</v>
      </c>
      <c r="F25" s="26">
        <v>41.94</v>
      </c>
      <c r="G25" s="26">
        <v>41.02</v>
      </c>
      <c r="H25" s="26">
        <v>40.01</v>
      </c>
      <c r="I25" s="26">
        <v>39.020000000000003</v>
      </c>
      <c r="J25" s="26">
        <v>38</v>
      </c>
      <c r="K25" s="26">
        <v>35.17</v>
      </c>
      <c r="L25" s="14">
        <v>34.5</v>
      </c>
      <c r="M25" s="14">
        <v>33.96</v>
      </c>
      <c r="N25" s="14">
        <v>33.68</v>
      </c>
      <c r="O25" s="27"/>
    </row>
    <row r="26" spans="1:15">
      <c r="A26" s="14" t="s">
        <v>172</v>
      </c>
      <c r="B26" s="14" t="s">
        <v>58</v>
      </c>
      <c r="C26" s="26">
        <v>29.78</v>
      </c>
      <c r="D26" s="26">
        <v>31.22</v>
      </c>
      <c r="E26" s="26">
        <v>33.92</v>
      </c>
      <c r="F26" s="26">
        <v>34.770000000000003</v>
      </c>
      <c r="G26" s="26">
        <v>35.520000000000003</v>
      </c>
      <c r="H26" s="26">
        <v>35.119999999999997</v>
      </c>
      <c r="I26" s="26">
        <v>32.28</v>
      </c>
      <c r="J26" s="26">
        <v>29.57</v>
      </c>
      <c r="K26" s="26">
        <v>28.02</v>
      </c>
      <c r="L26" s="26">
        <v>28.13</v>
      </c>
      <c r="M26" s="26">
        <v>30.1</v>
      </c>
      <c r="N26" s="26">
        <v>30.017857142857142</v>
      </c>
      <c r="O26" s="27"/>
    </row>
    <row r="27" spans="1:15">
      <c r="A27" s="14" t="s">
        <v>60</v>
      </c>
      <c r="B27" s="14" t="s">
        <v>58</v>
      </c>
      <c r="C27" s="26">
        <v>47.1</v>
      </c>
      <c r="D27" s="26">
        <v>57.8125</v>
      </c>
      <c r="E27" s="26">
        <v>69.9375</v>
      </c>
      <c r="F27" s="26">
        <v>75</v>
      </c>
      <c r="G27" s="26">
        <v>84.25</v>
      </c>
      <c r="H27" s="26">
        <v>83.3125</v>
      </c>
      <c r="I27" s="26">
        <v>73.150000000000006</v>
      </c>
      <c r="J27" s="26">
        <v>61.25</v>
      </c>
      <c r="K27" s="26">
        <v>49.625</v>
      </c>
      <c r="L27" s="26">
        <v>41.45</v>
      </c>
      <c r="M27" s="26">
        <v>40.75</v>
      </c>
      <c r="N27" s="26">
        <v>40.3125</v>
      </c>
      <c r="O27" s="27"/>
    </row>
    <row r="28" spans="1:15">
      <c r="A28" s="14" t="s">
        <v>61</v>
      </c>
      <c r="B28" s="14" t="s">
        <v>58</v>
      </c>
      <c r="C28" s="26">
        <v>33</v>
      </c>
      <c r="D28" s="26">
        <v>38</v>
      </c>
      <c r="E28" s="26">
        <v>40.67</v>
      </c>
      <c r="F28" s="26">
        <v>53</v>
      </c>
      <c r="G28" s="38" t="s">
        <v>22</v>
      </c>
      <c r="H28" s="26">
        <v>45</v>
      </c>
      <c r="I28" s="38" t="s">
        <v>22</v>
      </c>
      <c r="J28" s="26">
        <v>46.5</v>
      </c>
      <c r="K28" s="26">
        <v>50.67</v>
      </c>
      <c r="L28" s="26">
        <v>48</v>
      </c>
      <c r="M28" s="26">
        <v>42.81</v>
      </c>
      <c r="N28" s="26">
        <v>35.909999999999997</v>
      </c>
      <c r="O28" s="27"/>
    </row>
    <row r="29" spans="1:15">
      <c r="A29" s="14" t="s">
        <v>173</v>
      </c>
      <c r="B29" s="14" t="s">
        <v>58</v>
      </c>
      <c r="C29" s="26">
        <v>40.9</v>
      </c>
      <c r="D29" s="26">
        <v>42.5</v>
      </c>
      <c r="E29" s="26">
        <v>45</v>
      </c>
      <c r="F29" s="26">
        <v>43.44</v>
      </c>
      <c r="G29" s="26">
        <v>42.4</v>
      </c>
      <c r="H29" s="26">
        <v>40.380000000000003</v>
      </c>
      <c r="I29" s="26">
        <v>40.630000000000003</v>
      </c>
      <c r="J29" s="26">
        <v>38.35</v>
      </c>
      <c r="K29" s="26">
        <v>36.56</v>
      </c>
      <c r="L29" s="26">
        <v>37</v>
      </c>
      <c r="M29" s="26">
        <v>36.94</v>
      </c>
      <c r="N29" s="26">
        <v>34.19</v>
      </c>
      <c r="O29" s="27"/>
    </row>
    <row r="30" spans="1:15">
      <c r="A30" s="14" t="s">
        <v>174</v>
      </c>
      <c r="B30" s="14" t="s">
        <v>58</v>
      </c>
      <c r="C30" s="26">
        <v>46.6</v>
      </c>
      <c r="D30" s="26">
        <v>47.25</v>
      </c>
      <c r="E30" s="26">
        <v>49.75</v>
      </c>
      <c r="F30" s="26">
        <v>48.75</v>
      </c>
      <c r="G30" s="26">
        <v>48.45</v>
      </c>
      <c r="H30" s="26">
        <v>46.19</v>
      </c>
      <c r="I30" s="26">
        <v>45.5</v>
      </c>
      <c r="J30" s="26">
        <v>43.8</v>
      </c>
      <c r="K30" s="26">
        <v>42.63</v>
      </c>
      <c r="L30" s="26">
        <v>43</v>
      </c>
      <c r="M30" s="26">
        <v>41.94</v>
      </c>
      <c r="N30" s="26">
        <v>40</v>
      </c>
      <c r="O30" s="27"/>
    </row>
    <row r="31" spans="1:15">
      <c r="A31" s="14" t="s">
        <v>175</v>
      </c>
      <c r="B31" s="14" t="s">
        <v>58</v>
      </c>
      <c r="C31" s="26">
        <v>65.7</v>
      </c>
      <c r="D31" s="26">
        <v>62.0625</v>
      </c>
      <c r="E31" s="26">
        <v>59.0625</v>
      </c>
      <c r="F31" s="26">
        <v>57.75</v>
      </c>
      <c r="G31" s="26">
        <v>57.2</v>
      </c>
      <c r="H31" s="26">
        <v>58.25</v>
      </c>
      <c r="I31" s="26">
        <v>58.625</v>
      </c>
      <c r="J31" s="26">
        <v>62.8</v>
      </c>
      <c r="K31" s="26">
        <v>61.75</v>
      </c>
      <c r="L31" s="26">
        <v>59.95</v>
      </c>
      <c r="M31" s="26">
        <v>60.625</v>
      </c>
      <c r="N31" s="26">
        <v>60.125</v>
      </c>
      <c r="O31" s="27"/>
    </row>
    <row r="32" spans="1:15">
      <c r="A32" s="14" t="s">
        <v>176</v>
      </c>
      <c r="B32" s="14" t="s">
        <v>58</v>
      </c>
      <c r="C32" s="26">
        <v>34.950000000000003</v>
      </c>
      <c r="D32" s="26">
        <v>37.11</v>
      </c>
      <c r="E32" s="26">
        <v>40.82</v>
      </c>
      <c r="F32" s="26">
        <v>41.87</v>
      </c>
      <c r="G32" s="26">
        <v>40.68</v>
      </c>
      <c r="H32" s="26">
        <v>39.840000000000003</v>
      </c>
      <c r="I32" s="26">
        <v>37.6</v>
      </c>
      <c r="J32" s="26">
        <v>35.04</v>
      </c>
      <c r="K32" s="26">
        <v>33.99</v>
      </c>
      <c r="L32" s="26">
        <v>34.1</v>
      </c>
      <c r="M32" s="26">
        <v>33.450000000000003</v>
      </c>
      <c r="N32" s="26">
        <v>32.56</v>
      </c>
      <c r="O32" s="27"/>
    </row>
    <row r="33" spans="1:15">
      <c r="A33" s="14" t="s">
        <v>62</v>
      </c>
      <c r="B33" s="14" t="s">
        <v>58</v>
      </c>
      <c r="C33" s="26">
        <v>57</v>
      </c>
      <c r="D33" s="26">
        <v>57</v>
      </c>
      <c r="E33" s="26">
        <v>58</v>
      </c>
      <c r="F33" s="26">
        <v>59</v>
      </c>
      <c r="G33" s="26">
        <v>59</v>
      </c>
      <c r="H33" s="26">
        <v>57.5</v>
      </c>
      <c r="I33" s="26">
        <v>61</v>
      </c>
      <c r="J33" s="26">
        <v>63</v>
      </c>
      <c r="K33" s="26">
        <v>63</v>
      </c>
      <c r="L33" s="26">
        <v>63</v>
      </c>
      <c r="M33" s="26">
        <v>61.75</v>
      </c>
      <c r="N33" s="26">
        <v>58</v>
      </c>
      <c r="O33" s="27"/>
    </row>
    <row r="34" spans="1:15">
      <c r="A34" s="14" t="s">
        <v>63</v>
      </c>
      <c r="B34" s="14" t="s">
        <v>58</v>
      </c>
      <c r="C34" s="26">
        <v>35.840000000000003</v>
      </c>
      <c r="D34" s="26">
        <v>35.67</v>
      </c>
      <c r="E34" s="26">
        <v>41.63</v>
      </c>
      <c r="F34" s="26">
        <v>45.5</v>
      </c>
      <c r="G34" s="26">
        <v>47</v>
      </c>
      <c r="H34" s="26">
        <v>42</v>
      </c>
      <c r="I34" s="26">
        <v>40.83</v>
      </c>
      <c r="J34" s="26">
        <v>40.9</v>
      </c>
      <c r="K34" s="26">
        <v>36.07</v>
      </c>
      <c r="L34" s="26">
        <v>30.33</v>
      </c>
      <c r="M34" s="26">
        <v>35.049999999999997</v>
      </c>
      <c r="N34" s="26">
        <v>36.11</v>
      </c>
      <c r="O34" s="27"/>
    </row>
    <row r="35" spans="1:15">
      <c r="A35" s="16" t="s">
        <v>64</v>
      </c>
      <c r="B35" s="14" t="s">
        <v>58</v>
      </c>
      <c r="C35" s="26">
        <v>27</v>
      </c>
      <c r="D35" s="26">
        <v>27.44</v>
      </c>
      <c r="E35" s="26">
        <v>32</v>
      </c>
      <c r="F35" s="26">
        <v>34.299999999999997</v>
      </c>
      <c r="G35" s="26">
        <v>36.090000000000003</v>
      </c>
      <c r="H35" s="26">
        <v>35.81</v>
      </c>
      <c r="I35" s="26">
        <v>34.6</v>
      </c>
      <c r="J35" s="26">
        <v>30.94</v>
      </c>
      <c r="K35" s="26">
        <v>28.05</v>
      </c>
      <c r="L35" s="26">
        <v>26.06</v>
      </c>
      <c r="M35" s="26">
        <v>27.09</v>
      </c>
      <c r="N35" s="26">
        <v>26.38</v>
      </c>
      <c r="O35" s="27"/>
    </row>
    <row r="36" spans="1:15">
      <c r="A36" s="16" t="s">
        <v>17</v>
      </c>
      <c r="B36" s="16" t="s">
        <v>65</v>
      </c>
      <c r="C36" s="26">
        <v>3.347</v>
      </c>
      <c r="D36" s="26">
        <v>3.3812500000000001</v>
      </c>
      <c r="E36" s="26">
        <v>3.6737500000000001</v>
      </c>
      <c r="F36" s="26">
        <v>3.7450000000000001</v>
      </c>
      <c r="G36" s="26">
        <v>3.7509999999999999</v>
      </c>
      <c r="H36" s="26">
        <v>3.7250000000000001</v>
      </c>
      <c r="I36" s="26">
        <v>3.6625000000000001</v>
      </c>
      <c r="J36" s="26">
        <v>3.4919999999999995</v>
      </c>
      <c r="K36" s="26">
        <v>3.36625</v>
      </c>
      <c r="L36" s="26">
        <v>3.1390000000000002</v>
      </c>
      <c r="M36" s="26">
        <v>3.1174999999999997</v>
      </c>
      <c r="N36" s="26">
        <v>3.0274999999999999</v>
      </c>
    </row>
    <row r="37" spans="1:15">
      <c r="A37" s="66" t="s">
        <v>18</v>
      </c>
    </row>
    <row r="38" spans="1:15">
      <c r="A38" s="14" t="s">
        <v>177</v>
      </c>
      <c r="B38" s="14" t="s">
        <v>40</v>
      </c>
      <c r="C38" s="14">
        <v>365.48</v>
      </c>
      <c r="D38" s="14">
        <v>384.21</v>
      </c>
      <c r="E38" s="14">
        <v>383.68</v>
      </c>
      <c r="F38" s="14">
        <v>398.39</v>
      </c>
      <c r="G38" s="14">
        <v>407.14</v>
      </c>
      <c r="H38" s="14">
        <v>387.65</v>
      </c>
      <c r="I38" s="14">
        <v>317.81</v>
      </c>
      <c r="J38" s="14">
        <v>303.74</v>
      </c>
      <c r="K38" s="14">
        <v>316.94</v>
      </c>
      <c r="L38" s="14">
        <v>301.75</v>
      </c>
      <c r="M38" s="14">
        <v>356.31</v>
      </c>
      <c r="N38" s="14">
        <v>349.31</v>
      </c>
    </row>
    <row r="39" spans="1:15">
      <c r="A39" s="14" t="s">
        <v>178</v>
      </c>
      <c r="B39" s="14" t="s">
        <v>58</v>
      </c>
      <c r="C39" s="26">
        <v>375.63</v>
      </c>
      <c r="D39" s="26">
        <v>388.75</v>
      </c>
      <c r="E39" s="26">
        <v>401.25</v>
      </c>
      <c r="F39" s="26">
        <v>405.5</v>
      </c>
      <c r="G39" s="26">
        <v>416.88</v>
      </c>
      <c r="H39" s="26">
        <v>412.5</v>
      </c>
      <c r="I39" s="26">
        <v>359.5</v>
      </c>
      <c r="J39" s="26">
        <v>310</v>
      </c>
      <c r="K39" s="26">
        <v>360.63</v>
      </c>
      <c r="L39" s="26">
        <v>346.88</v>
      </c>
      <c r="M39" s="26">
        <v>313.13</v>
      </c>
      <c r="N39" s="26">
        <v>332.5</v>
      </c>
    </row>
    <row r="40" spans="1:15">
      <c r="A40" s="14" t="s">
        <v>179</v>
      </c>
      <c r="B40" s="14" t="s">
        <v>58</v>
      </c>
      <c r="C40" s="26">
        <v>330</v>
      </c>
      <c r="D40" s="26">
        <v>377.5</v>
      </c>
      <c r="E40" s="26">
        <v>413.75</v>
      </c>
      <c r="F40" s="26">
        <v>388</v>
      </c>
      <c r="G40" s="26">
        <v>355</v>
      </c>
      <c r="H40" s="26">
        <v>323.75</v>
      </c>
      <c r="I40" s="26">
        <v>295</v>
      </c>
      <c r="J40" s="26">
        <v>252.5</v>
      </c>
      <c r="K40" s="26">
        <v>302.5</v>
      </c>
      <c r="L40" s="26">
        <v>214.38</v>
      </c>
      <c r="M40" s="26">
        <v>283.75</v>
      </c>
      <c r="N40" s="26">
        <v>287.5</v>
      </c>
    </row>
    <row r="41" spans="1:15">
      <c r="A41" s="14" t="s">
        <v>66</v>
      </c>
      <c r="B41" s="14" t="s">
        <v>58</v>
      </c>
      <c r="C41" s="14">
        <v>479.54</v>
      </c>
      <c r="D41" s="14">
        <v>509.25</v>
      </c>
      <c r="E41" s="14">
        <v>495.71</v>
      </c>
      <c r="F41" s="14">
        <v>514.01</v>
      </c>
      <c r="G41" s="14">
        <v>519.38</v>
      </c>
      <c r="H41" s="14">
        <v>501.72</v>
      </c>
      <c r="I41" s="14">
        <v>450.79</v>
      </c>
      <c r="J41" s="14">
        <v>490.32</v>
      </c>
      <c r="K41" s="14">
        <v>525.72</v>
      </c>
      <c r="L41" s="14">
        <v>381.5</v>
      </c>
      <c r="M41" s="14">
        <v>441.39</v>
      </c>
      <c r="N41" s="14">
        <v>431.73</v>
      </c>
    </row>
    <row r="42" spans="1:15">
      <c r="A42" s="14" t="s">
        <v>180</v>
      </c>
      <c r="B42" s="14" t="s">
        <v>58</v>
      </c>
      <c r="C42" s="26">
        <v>283.75</v>
      </c>
      <c r="D42" s="26">
        <v>285</v>
      </c>
      <c r="E42" s="26">
        <v>271.25</v>
      </c>
      <c r="F42" s="26">
        <v>267.5</v>
      </c>
      <c r="G42" s="26">
        <v>265</v>
      </c>
      <c r="H42" s="26">
        <v>250</v>
      </c>
      <c r="I42" s="26">
        <v>192.5</v>
      </c>
      <c r="J42" s="26">
        <v>151.25</v>
      </c>
      <c r="K42" s="26">
        <v>139.5</v>
      </c>
      <c r="L42" s="26">
        <v>162.5</v>
      </c>
      <c r="M42" s="26">
        <v>208.13</v>
      </c>
      <c r="N42" s="26">
        <v>245</v>
      </c>
    </row>
    <row r="43" spans="1:15">
      <c r="A43" s="66" t="s">
        <v>19</v>
      </c>
      <c r="B43" s="14" t="s">
        <v>20</v>
      </c>
      <c r="O43" s="31"/>
    </row>
    <row r="44" spans="1:15">
      <c r="A44" s="66" t="s">
        <v>67</v>
      </c>
      <c r="O44" s="31"/>
    </row>
    <row r="45" spans="1:15">
      <c r="A45" s="14" t="s">
        <v>68</v>
      </c>
      <c r="B45" s="14" t="s">
        <v>58</v>
      </c>
      <c r="C45" s="28">
        <v>286.10000000000002</v>
      </c>
      <c r="D45" s="28">
        <v>216</v>
      </c>
      <c r="E45" s="28">
        <v>225.3</v>
      </c>
      <c r="F45" s="28">
        <v>264.2</v>
      </c>
      <c r="G45" s="28">
        <v>323.5</v>
      </c>
      <c r="H45" s="28">
        <v>326.5</v>
      </c>
      <c r="I45" s="28">
        <v>286.2</v>
      </c>
      <c r="J45" s="28">
        <v>279.7</v>
      </c>
      <c r="K45" s="28">
        <v>283.60000000000002</v>
      </c>
      <c r="L45" s="28">
        <v>303.8</v>
      </c>
      <c r="M45" s="28">
        <v>298.89999999999998</v>
      </c>
      <c r="N45" s="28">
        <v>240.6</v>
      </c>
      <c r="O45" s="31"/>
    </row>
    <row r="46" spans="1:15">
      <c r="A46" s="66" t="s">
        <v>69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1"/>
    </row>
    <row r="47" spans="1:15">
      <c r="A47" s="14" t="s">
        <v>70</v>
      </c>
      <c r="B47" s="14" t="s">
        <v>58</v>
      </c>
      <c r="C47" s="28">
        <v>314.3</v>
      </c>
      <c r="D47" s="28">
        <v>319.2</v>
      </c>
      <c r="E47" s="28">
        <v>320.5</v>
      </c>
      <c r="F47" s="28">
        <v>313.3</v>
      </c>
      <c r="G47" s="28">
        <v>318</v>
      </c>
      <c r="H47" s="28">
        <v>319</v>
      </c>
      <c r="I47" s="28">
        <v>319.5</v>
      </c>
      <c r="J47" s="28">
        <v>319.2</v>
      </c>
      <c r="K47" s="28">
        <v>326.2</v>
      </c>
      <c r="L47" s="28">
        <v>323</v>
      </c>
      <c r="M47" s="28">
        <v>310.89999999999998</v>
      </c>
      <c r="N47" s="28">
        <v>315.60000000000002</v>
      </c>
      <c r="O47" s="31"/>
    </row>
    <row r="48" spans="1:15">
      <c r="A48" s="14" t="s">
        <v>71</v>
      </c>
      <c r="B48" s="14" t="s">
        <v>58</v>
      </c>
      <c r="C48" s="28">
        <v>260.3</v>
      </c>
      <c r="D48" s="28">
        <v>256</v>
      </c>
      <c r="E48" s="28">
        <v>251</v>
      </c>
      <c r="F48" s="28">
        <v>260.60000000000002</v>
      </c>
      <c r="G48" s="28">
        <v>259.2</v>
      </c>
      <c r="H48" s="28">
        <v>259.3</v>
      </c>
      <c r="I48" s="28">
        <v>258.60000000000002</v>
      </c>
      <c r="J48" s="28">
        <v>258</v>
      </c>
      <c r="K48" s="28">
        <v>255.5</v>
      </c>
      <c r="L48" s="28">
        <v>252.2</v>
      </c>
      <c r="M48" s="28">
        <v>251.3</v>
      </c>
      <c r="N48" s="28">
        <v>251.1</v>
      </c>
      <c r="O48" s="31"/>
    </row>
    <row r="49" spans="1:14">
      <c r="A49" s="14" t="s">
        <v>72</v>
      </c>
      <c r="B49" s="14" t="s">
        <v>58</v>
      </c>
      <c r="C49" s="28">
        <v>256.5</v>
      </c>
      <c r="D49" s="28">
        <v>256.8</v>
      </c>
      <c r="E49" s="28">
        <v>279.7</v>
      </c>
      <c r="F49" s="28">
        <v>277.5</v>
      </c>
      <c r="G49" s="28">
        <v>272.3</v>
      </c>
      <c r="H49" s="28">
        <v>269.7</v>
      </c>
      <c r="I49" s="28">
        <v>256.39999999999998</v>
      </c>
      <c r="J49" s="28">
        <v>248.7</v>
      </c>
      <c r="K49" s="28">
        <v>231.6</v>
      </c>
      <c r="L49" s="28">
        <v>226.9</v>
      </c>
      <c r="M49" s="28">
        <v>232.1</v>
      </c>
      <c r="N49" s="28">
        <v>225.3</v>
      </c>
    </row>
    <row r="50" spans="1:14">
      <c r="A50" s="13" t="s">
        <v>73</v>
      </c>
      <c r="B50" s="13" t="s">
        <v>21</v>
      </c>
      <c r="C50" s="29">
        <v>147.30000000000001</v>
      </c>
      <c r="D50" s="29">
        <v>147.30000000000001</v>
      </c>
      <c r="E50" s="29">
        <v>147.30000000000001</v>
      </c>
      <c r="F50" s="29">
        <v>147.30000000000001</v>
      </c>
      <c r="G50" s="29">
        <v>147.30000000000001</v>
      </c>
      <c r="H50" s="29">
        <v>147.30000000000001</v>
      </c>
      <c r="I50" s="29">
        <v>147.30000000000001</v>
      </c>
      <c r="J50" s="29">
        <v>147.30000000000001</v>
      </c>
      <c r="K50" s="29">
        <v>147.30000000000001</v>
      </c>
      <c r="L50" s="29">
        <v>135.80000000000001</v>
      </c>
      <c r="M50" s="29">
        <v>135.80000000000001</v>
      </c>
      <c r="N50" s="29">
        <v>135.80000000000001</v>
      </c>
    </row>
    <row r="51" spans="1:14">
      <c r="A51" s="16" t="s">
        <v>181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0.199999999999999" customHeight="1">
      <c r="A52" s="16" t="s">
        <v>74</v>
      </c>
      <c r="M52" s="33"/>
    </row>
    <row r="53" spans="1:14">
      <c r="A53" s="16" t="s">
        <v>182</v>
      </c>
      <c r="K53" s="30"/>
      <c r="M53" s="15"/>
    </row>
    <row r="54" spans="1:14">
      <c r="N54" s="18" t="s">
        <v>6</v>
      </c>
    </row>
  </sheetData>
  <pageMargins left="0.7" right="0.7" top="0.75" bottom="0.75" header="0.3" footer="0.3"/>
  <pageSetup scale="81" firstPageNumber="35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E0F7-44A9-473B-89F7-28885A540708}">
  <sheetPr>
    <pageSetUpPr fitToPage="1"/>
  </sheetPr>
  <dimension ref="A1:O54"/>
  <sheetViews>
    <sheetView zoomScaleNormal="100" zoomScaleSheetLayoutView="90" workbookViewId="0">
      <pane xSplit="2" ySplit="3" topLeftCell="C18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RowHeight="10.199999999999999"/>
  <cols>
    <col min="1" max="1" width="40.88671875" style="14" customWidth="1"/>
    <col min="2" max="2" width="15.109375" style="14" bestFit="1" customWidth="1"/>
    <col min="3" max="14" width="7.6640625" style="14" customWidth="1"/>
    <col min="15" max="16384" width="8.88671875" style="14"/>
  </cols>
  <sheetData>
    <row r="1" spans="1:14">
      <c r="A1" s="13" t="s">
        <v>210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C2" s="24"/>
      <c r="D2" s="24"/>
      <c r="E2" s="24"/>
      <c r="F2" s="24"/>
      <c r="G2" s="24"/>
      <c r="H2" s="65">
        <v>2015</v>
      </c>
      <c r="I2" s="24"/>
      <c r="J2" s="24"/>
      <c r="K2" s="24"/>
      <c r="L2" s="24"/>
      <c r="M2" s="24"/>
      <c r="N2" s="22"/>
    </row>
    <row r="3" spans="1:14">
      <c r="A3" s="13" t="s">
        <v>37</v>
      </c>
      <c r="B3" s="25" t="s">
        <v>11</v>
      </c>
      <c r="C3" s="19" t="s">
        <v>195</v>
      </c>
      <c r="D3" s="19" t="s">
        <v>196</v>
      </c>
      <c r="E3" s="19" t="s">
        <v>197</v>
      </c>
      <c r="F3" s="19" t="s">
        <v>198</v>
      </c>
      <c r="G3" s="19" t="s">
        <v>12</v>
      </c>
      <c r="H3" s="19" t="s">
        <v>13</v>
      </c>
      <c r="I3" s="19" t="s">
        <v>14</v>
      </c>
      <c r="J3" s="19" t="s">
        <v>199</v>
      </c>
      <c r="K3" s="19" t="s">
        <v>200</v>
      </c>
      <c r="L3" s="19" t="s">
        <v>201</v>
      </c>
      <c r="M3" s="19" t="s">
        <v>202</v>
      </c>
      <c r="N3" s="19" t="s">
        <v>203</v>
      </c>
    </row>
    <row r="4" spans="1:14">
      <c r="A4" s="66" t="s">
        <v>15</v>
      </c>
    </row>
    <row r="5" spans="1:14">
      <c r="A5" s="66" t="s">
        <v>38</v>
      </c>
    </row>
    <row r="6" spans="1:14">
      <c r="A6" s="14" t="s">
        <v>2</v>
      </c>
      <c r="B6" s="14" t="s">
        <v>39</v>
      </c>
      <c r="C6" s="26">
        <v>17.8</v>
      </c>
      <c r="D6" s="26">
        <v>17.2</v>
      </c>
      <c r="E6" s="26">
        <v>16.600000000000001</v>
      </c>
      <c r="F6" s="26">
        <v>16.3</v>
      </c>
      <c r="G6" s="26">
        <v>16.7</v>
      </c>
      <c r="H6" s="26">
        <v>17.8</v>
      </c>
      <c r="I6" s="26">
        <v>18.100000000000001</v>
      </c>
      <c r="J6" s="26">
        <v>15.6</v>
      </c>
      <c r="K6" s="26">
        <v>15.1</v>
      </c>
      <c r="L6" s="26">
        <v>14.8</v>
      </c>
      <c r="M6" s="26">
        <v>15.1</v>
      </c>
      <c r="N6" s="26">
        <v>14.9</v>
      </c>
    </row>
    <row r="7" spans="1:14">
      <c r="A7" s="14" t="s">
        <v>1</v>
      </c>
      <c r="B7" s="14" t="s">
        <v>40</v>
      </c>
      <c r="C7" s="26">
        <v>194</v>
      </c>
      <c r="D7" s="26">
        <v>196</v>
      </c>
      <c r="E7" s="27" t="s">
        <v>41</v>
      </c>
      <c r="F7" s="27" t="s">
        <v>41</v>
      </c>
      <c r="G7" s="27" t="s">
        <v>41</v>
      </c>
      <c r="H7" s="27" t="s">
        <v>41</v>
      </c>
      <c r="I7" s="27" t="s">
        <v>41</v>
      </c>
      <c r="J7" s="26">
        <v>192</v>
      </c>
      <c r="K7" s="26">
        <v>203</v>
      </c>
      <c r="L7" s="26">
        <v>235</v>
      </c>
      <c r="M7" s="26">
        <v>233</v>
      </c>
      <c r="N7" s="26">
        <v>217</v>
      </c>
    </row>
    <row r="8" spans="1:14">
      <c r="A8" s="14" t="s">
        <v>42</v>
      </c>
      <c r="B8" s="14" t="s">
        <v>43</v>
      </c>
      <c r="C8" s="26">
        <v>11.7</v>
      </c>
      <c r="D8" s="26">
        <v>11.5</v>
      </c>
      <c r="E8" s="26">
        <v>11.5</v>
      </c>
      <c r="F8" s="26">
        <v>12</v>
      </c>
      <c r="G8" s="26">
        <v>12.1</v>
      </c>
      <c r="H8" s="26">
        <v>11.4</v>
      </c>
      <c r="I8" s="26">
        <v>11.5</v>
      </c>
      <c r="J8" s="26">
        <v>10</v>
      </c>
      <c r="K8" s="26">
        <v>9.08</v>
      </c>
      <c r="L8" s="26">
        <v>8.57</v>
      </c>
      <c r="M8" s="26">
        <v>8.7100000000000009</v>
      </c>
      <c r="N8" s="26">
        <v>8.6199999999999992</v>
      </c>
    </row>
    <row r="9" spans="1:14">
      <c r="A9" s="14" t="s">
        <v>44</v>
      </c>
      <c r="B9" s="14" t="s">
        <v>10</v>
      </c>
      <c r="C9" s="26">
        <v>22.5</v>
      </c>
      <c r="D9" s="26">
        <v>22.2</v>
      </c>
      <c r="E9" s="26">
        <v>22.5</v>
      </c>
      <c r="F9" s="26">
        <v>22.1</v>
      </c>
      <c r="G9" s="26">
        <v>22.5</v>
      </c>
      <c r="H9" s="26">
        <v>21.8</v>
      </c>
      <c r="I9" s="26">
        <v>23</v>
      </c>
      <c r="J9" s="26">
        <v>20.7</v>
      </c>
      <c r="K9" s="26">
        <v>19.600000000000001</v>
      </c>
      <c r="L9" s="26">
        <v>18.8</v>
      </c>
      <c r="M9" s="26">
        <v>18.5</v>
      </c>
      <c r="N9" s="26">
        <v>17.8</v>
      </c>
    </row>
    <row r="10" spans="1:14">
      <c r="A10" s="14" t="s">
        <v>45</v>
      </c>
      <c r="B10" s="14" t="s">
        <v>43</v>
      </c>
      <c r="C10" s="26">
        <v>10.3</v>
      </c>
      <c r="D10" s="26">
        <v>9.91</v>
      </c>
      <c r="E10" s="26">
        <v>9.85</v>
      </c>
      <c r="F10" s="26">
        <v>9.69</v>
      </c>
      <c r="G10" s="26">
        <v>9.58</v>
      </c>
      <c r="H10" s="26">
        <v>9.58</v>
      </c>
      <c r="I10" s="26">
        <v>9.9499999999999993</v>
      </c>
      <c r="J10" s="26">
        <v>9.7100000000000009</v>
      </c>
      <c r="K10" s="26">
        <v>9.0500000000000007</v>
      </c>
      <c r="L10" s="26">
        <v>8.81</v>
      </c>
      <c r="M10" s="26">
        <v>8.68</v>
      </c>
      <c r="N10" s="26">
        <v>8.76</v>
      </c>
    </row>
    <row r="11" spans="1:14">
      <c r="A11" s="14" t="s">
        <v>46</v>
      </c>
      <c r="B11" s="14" t="s">
        <v>39</v>
      </c>
      <c r="C11" s="26">
        <v>19.100000000000001</v>
      </c>
      <c r="D11" s="26">
        <v>21.5</v>
      </c>
      <c r="E11" s="26">
        <v>22.5</v>
      </c>
      <c r="F11" s="26">
        <v>23.2</v>
      </c>
      <c r="G11" s="26">
        <v>26.4</v>
      </c>
      <c r="H11" s="26">
        <v>25.4</v>
      </c>
      <c r="I11" s="26">
        <v>26.4</v>
      </c>
      <c r="J11" s="26">
        <v>24.2</v>
      </c>
      <c r="K11" s="26">
        <v>25.1</v>
      </c>
      <c r="L11" s="26">
        <v>18.399999999999999</v>
      </c>
      <c r="M11" s="26">
        <v>18.3</v>
      </c>
      <c r="N11" s="26">
        <v>19.3</v>
      </c>
    </row>
    <row r="12" spans="1:14">
      <c r="A12" s="14" t="s">
        <v>47</v>
      </c>
      <c r="B12" s="14" t="s">
        <v>39</v>
      </c>
      <c r="C12" s="26">
        <v>18.899999999999999</v>
      </c>
      <c r="D12" s="26">
        <v>19.399999999999999</v>
      </c>
      <c r="E12" s="26">
        <v>20.100000000000001</v>
      </c>
      <c r="F12" s="26">
        <v>21.4</v>
      </c>
      <c r="G12" s="26">
        <v>23.3</v>
      </c>
      <c r="H12" s="26">
        <v>23</v>
      </c>
      <c r="I12" s="26">
        <v>21.8</v>
      </c>
      <c r="J12" s="26">
        <v>21.3</v>
      </c>
      <c r="K12" s="26">
        <v>25.2</v>
      </c>
      <c r="L12" s="26">
        <v>17.5</v>
      </c>
      <c r="M12" s="26">
        <v>17.3</v>
      </c>
      <c r="N12" s="26">
        <v>17.5</v>
      </c>
    </row>
    <row r="13" spans="1:14">
      <c r="A13" s="14" t="s">
        <v>48</v>
      </c>
      <c r="B13" s="14" t="s">
        <v>39</v>
      </c>
      <c r="C13" s="26">
        <v>25.8</v>
      </c>
      <c r="D13" s="26">
        <v>31.9</v>
      </c>
      <c r="E13" s="26">
        <v>32</v>
      </c>
      <c r="F13" s="26">
        <v>31</v>
      </c>
      <c r="G13" s="26">
        <v>31.4</v>
      </c>
      <c r="H13" s="26">
        <v>29.6</v>
      </c>
      <c r="I13" s="26">
        <v>31.6</v>
      </c>
      <c r="J13" s="26">
        <v>29.1</v>
      </c>
      <c r="K13" s="26">
        <v>24.7</v>
      </c>
      <c r="L13" s="26">
        <v>27.2</v>
      </c>
      <c r="M13" s="26">
        <v>25.8</v>
      </c>
      <c r="N13" s="26">
        <v>28.4</v>
      </c>
    </row>
    <row r="14" spans="1:14">
      <c r="A14" s="66" t="s">
        <v>49</v>
      </c>
    </row>
    <row r="15" spans="1:14">
      <c r="A15" s="14" t="s">
        <v>50</v>
      </c>
      <c r="B15" s="14" t="s">
        <v>39</v>
      </c>
      <c r="C15" s="26">
        <v>17.05</v>
      </c>
      <c r="D15" s="26">
        <v>16.45</v>
      </c>
      <c r="E15" s="26">
        <v>16.12</v>
      </c>
      <c r="F15" s="26">
        <v>16.05</v>
      </c>
      <c r="G15" s="26">
        <v>16.809999999999999</v>
      </c>
      <c r="H15" s="26">
        <v>17.989999999999998</v>
      </c>
      <c r="I15" s="26">
        <v>17.14</v>
      </c>
      <c r="J15" s="26">
        <v>15.58</v>
      </c>
      <c r="K15" s="26">
        <v>14.06</v>
      </c>
      <c r="L15" s="26">
        <v>14.52</v>
      </c>
      <c r="M15" s="26">
        <v>14.35</v>
      </c>
      <c r="N15" s="26">
        <v>14.85</v>
      </c>
    </row>
    <row r="16" spans="1:14">
      <c r="A16" s="14" t="s">
        <v>51</v>
      </c>
      <c r="B16" s="14" t="s">
        <v>40</v>
      </c>
      <c r="C16" s="26">
        <v>263.25</v>
      </c>
      <c r="D16" s="26">
        <v>266.5</v>
      </c>
      <c r="E16" s="26">
        <v>277</v>
      </c>
      <c r="F16" s="26">
        <v>270</v>
      </c>
      <c r="G16" s="26">
        <v>297.5</v>
      </c>
      <c r="H16" s="26">
        <v>308.39999999999998</v>
      </c>
      <c r="I16" s="26">
        <v>315</v>
      </c>
      <c r="J16" s="26">
        <v>300.5</v>
      </c>
      <c r="K16" s="26">
        <v>288.75</v>
      </c>
      <c r="L16" s="26">
        <v>276.25</v>
      </c>
      <c r="M16" s="26">
        <v>280</v>
      </c>
      <c r="N16" s="26">
        <v>285</v>
      </c>
    </row>
    <row r="17" spans="1:14">
      <c r="A17" s="14" t="s">
        <v>52</v>
      </c>
      <c r="B17" s="14" t="s">
        <v>43</v>
      </c>
      <c r="C17" s="26">
        <v>12.75</v>
      </c>
      <c r="D17" s="26">
        <v>12.75</v>
      </c>
      <c r="E17" s="26">
        <v>12.75</v>
      </c>
      <c r="F17" s="26">
        <v>12.59</v>
      </c>
      <c r="G17" s="26">
        <v>12.45</v>
      </c>
      <c r="H17" s="26">
        <v>12.07</v>
      </c>
      <c r="I17" s="26">
        <v>11.75</v>
      </c>
      <c r="J17" s="26">
        <v>11.15</v>
      </c>
      <c r="K17" s="26">
        <v>9.58</v>
      </c>
      <c r="L17" s="26">
        <v>9.2100000000000009</v>
      </c>
      <c r="M17" s="26">
        <v>9.4</v>
      </c>
      <c r="N17" s="26">
        <v>9.27</v>
      </c>
    </row>
    <row r="18" spans="1:14">
      <c r="A18" s="14" t="s">
        <v>53</v>
      </c>
      <c r="B18" s="14" t="s">
        <v>43</v>
      </c>
      <c r="C18" s="26">
        <v>9.8800000000000008</v>
      </c>
      <c r="D18" s="26">
        <v>10.039999999999999</v>
      </c>
      <c r="E18" s="26">
        <v>9.68</v>
      </c>
      <c r="F18" s="26">
        <v>9.6199999999999992</v>
      </c>
      <c r="G18" s="26">
        <v>9.49</v>
      </c>
      <c r="H18" s="26">
        <v>9.6300000000000008</v>
      </c>
      <c r="I18" s="26">
        <v>10.11</v>
      </c>
      <c r="J18" s="26">
        <v>9.48</v>
      </c>
      <c r="K18" s="26">
        <v>8.6199999999999992</v>
      </c>
      <c r="L18" s="26">
        <v>8.7100000000000009</v>
      </c>
      <c r="M18" s="26">
        <v>8.6</v>
      </c>
      <c r="N18" s="26">
        <v>8.73</v>
      </c>
    </row>
    <row r="19" spans="1:14">
      <c r="A19" s="14" t="s">
        <v>54</v>
      </c>
      <c r="B19" s="14" t="s">
        <v>43</v>
      </c>
      <c r="C19" s="26">
        <v>10.84</v>
      </c>
      <c r="D19" s="26">
        <v>10.74</v>
      </c>
      <c r="E19" s="26">
        <v>10.52</v>
      </c>
      <c r="F19" s="26">
        <v>10.45</v>
      </c>
      <c r="G19" s="26">
        <v>10.37</v>
      </c>
      <c r="H19" s="26">
        <v>10.48</v>
      </c>
      <c r="I19" s="26">
        <v>10.92</v>
      </c>
      <c r="J19" s="26">
        <v>10</v>
      </c>
      <c r="K19" s="14">
        <v>9.69</v>
      </c>
      <c r="L19" s="14">
        <v>9.68</v>
      </c>
      <c r="M19" s="14">
        <v>9.34</v>
      </c>
      <c r="N19" s="14">
        <v>9.44</v>
      </c>
    </row>
    <row r="20" spans="1:14">
      <c r="A20" s="14" t="s">
        <v>55</v>
      </c>
      <c r="B20" s="14" t="s">
        <v>39</v>
      </c>
      <c r="C20" s="26">
        <v>19.05</v>
      </c>
      <c r="D20" s="26">
        <v>19.100000000000001</v>
      </c>
      <c r="E20" s="26">
        <v>19.239999999999998</v>
      </c>
      <c r="F20" s="26">
        <v>19.82</v>
      </c>
      <c r="G20" s="26">
        <v>21.03</v>
      </c>
      <c r="H20" s="26">
        <v>22.01</v>
      </c>
      <c r="I20" s="26">
        <v>22.95</v>
      </c>
      <c r="J20" s="26">
        <v>19.55</v>
      </c>
      <c r="K20" s="14">
        <v>16.71</v>
      </c>
      <c r="L20" s="14">
        <v>16.739999999999998</v>
      </c>
      <c r="M20" s="14">
        <v>16.59</v>
      </c>
      <c r="N20" s="14">
        <v>16.95</v>
      </c>
    </row>
    <row r="21" spans="1:14">
      <c r="A21" s="66" t="s">
        <v>16</v>
      </c>
    </row>
    <row r="22" spans="1:14">
      <c r="A22" s="66" t="s">
        <v>56</v>
      </c>
    </row>
    <row r="23" spans="1:14">
      <c r="A23" s="14" t="s">
        <v>57</v>
      </c>
      <c r="B23" s="14" t="s">
        <v>10</v>
      </c>
      <c r="C23" s="26">
        <v>38.799999999999997</v>
      </c>
      <c r="D23" s="26">
        <v>38.94</v>
      </c>
      <c r="E23" s="26">
        <v>35.69</v>
      </c>
      <c r="F23" s="26">
        <v>37.19</v>
      </c>
      <c r="G23" s="26">
        <v>38.549999999999997</v>
      </c>
      <c r="H23" s="26">
        <v>40.19</v>
      </c>
      <c r="I23" s="26">
        <v>38.299999999999997</v>
      </c>
      <c r="J23" s="26">
        <v>35.130000000000003</v>
      </c>
      <c r="K23" s="26">
        <v>33.31</v>
      </c>
      <c r="L23" s="26">
        <v>34.200000000000003</v>
      </c>
      <c r="M23" s="26">
        <v>33.630000000000003</v>
      </c>
      <c r="N23" s="26">
        <v>36.5</v>
      </c>
    </row>
    <row r="24" spans="1:14">
      <c r="A24" s="14" t="s">
        <v>171</v>
      </c>
      <c r="B24" s="14" t="s">
        <v>58</v>
      </c>
      <c r="C24" s="26">
        <v>56.3</v>
      </c>
      <c r="D24" s="26">
        <v>54.94</v>
      </c>
      <c r="E24" s="26">
        <v>52.94</v>
      </c>
      <c r="F24" s="26">
        <v>49.5</v>
      </c>
      <c r="G24" s="26">
        <v>52.25</v>
      </c>
      <c r="H24" s="26">
        <v>53.19</v>
      </c>
      <c r="I24" s="26">
        <v>52.3</v>
      </c>
      <c r="J24" s="26">
        <v>51.56</v>
      </c>
      <c r="K24" s="26">
        <v>50.75</v>
      </c>
      <c r="L24" s="26">
        <v>51.05</v>
      </c>
      <c r="M24" s="26">
        <v>50.31</v>
      </c>
      <c r="N24" s="26">
        <v>52.2</v>
      </c>
    </row>
    <row r="25" spans="1:14">
      <c r="A25" s="14" t="s">
        <v>59</v>
      </c>
      <c r="B25" s="14" t="s">
        <v>58</v>
      </c>
      <c r="C25" s="26">
        <v>34.86</v>
      </c>
      <c r="D25" s="26">
        <v>36.130000000000003</v>
      </c>
      <c r="E25" s="26">
        <v>37.729999999999997</v>
      </c>
      <c r="F25" s="26">
        <v>39.270000000000003</v>
      </c>
      <c r="G25" s="26">
        <v>39.5</v>
      </c>
      <c r="H25" s="26">
        <v>40.340000000000003</v>
      </c>
      <c r="I25" s="26">
        <v>41.49</v>
      </c>
      <c r="J25" s="26">
        <v>40.75</v>
      </c>
      <c r="K25" s="26">
        <v>37.549999999999997</v>
      </c>
      <c r="L25" s="26">
        <v>36.6</v>
      </c>
      <c r="M25" s="14">
        <v>36.43</v>
      </c>
      <c r="N25" s="14">
        <v>38.25</v>
      </c>
    </row>
    <row r="26" spans="1:14">
      <c r="A26" s="14" t="s">
        <v>172</v>
      </c>
      <c r="B26" s="14" t="s">
        <v>58</v>
      </c>
      <c r="C26" s="26">
        <v>27.68</v>
      </c>
      <c r="D26" s="26">
        <v>26.43</v>
      </c>
      <c r="E26" s="26">
        <v>28.13</v>
      </c>
      <c r="F26" s="26">
        <v>26.66</v>
      </c>
      <c r="G26" s="26">
        <v>24.87</v>
      </c>
      <c r="H26" s="26">
        <v>28.38</v>
      </c>
      <c r="I26" s="26">
        <v>25.27</v>
      </c>
      <c r="J26" s="26">
        <v>23.56</v>
      </c>
      <c r="K26" s="26">
        <v>22.63</v>
      </c>
      <c r="L26" s="26">
        <v>23.12</v>
      </c>
      <c r="M26" s="26">
        <v>23.4</v>
      </c>
      <c r="N26" s="26">
        <v>22.08</v>
      </c>
    </row>
    <row r="27" spans="1:14">
      <c r="A27" s="14" t="s">
        <v>60</v>
      </c>
      <c r="B27" s="14" t="s">
        <v>58</v>
      </c>
      <c r="C27" s="26">
        <v>44.95</v>
      </c>
      <c r="D27" s="26">
        <v>48.81</v>
      </c>
      <c r="E27" s="26">
        <v>46.06</v>
      </c>
      <c r="F27" s="26">
        <v>48.19</v>
      </c>
      <c r="G27" s="26">
        <v>48.9</v>
      </c>
      <c r="H27" s="26">
        <v>49.94</v>
      </c>
      <c r="I27" s="26">
        <v>49.15</v>
      </c>
      <c r="J27" s="26">
        <v>46.25</v>
      </c>
      <c r="K27" s="26">
        <v>44.13</v>
      </c>
      <c r="L27" s="26">
        <v>44.25</v>
      </c>
      <c r="M27" s="26">
        <v>45.19</v>
      </c>
      <c r="N27" s="26">
        <v>48.35</v>
      </c>
    </row>
    <row r="28" spans="1:14">
      <c r="A28" s="14" t="s">
        <v>61</v>
      </c>
      <c r="B28" s="14" t="s">
        <v>58</v>
      </c>
      <c r="C28" s="26">
        <v>29.5</v>
      </c>
      <c r="D28" s="26">
        <v>28</v>
      </c>
      <c r="E28" s="38" t="s">
        <v>22</v>
      </c>
      <c r="F28" s="26">
        <v>26.64</v>
      </c>
      <c r="G28" s="26">
        <v>28</v>
      </c>
      <c r="H28" s="38" t="s">
        <v>22</v>
      </c>
      <c r="I28" s="27">
        <v>31</v>
      </c>
      <c r="J28" s="26">
        <v>31</v>
      </c>
      <c r="K28" s="38" t="s">
        <v>22</v>
      </c>
      <c r="L28" s="26">
        <v>34.229999999999997</v>
      </c>
      <c r="M28" s="26">
        <v>35.5</v>
      </c>
      <c r="N28" s="26">
        <v>28.8</v>
      </c>
    </row>
    <row r="29" spans="1:14">
      <c r="A29" s="14" t="s">
        <v>173</v>
      </c>
      <c r="B29" s="14" t="s">
        <v>58</v>
      </c>
      <c r="C29" s="26">
        <v>36.049999999999997</v>
      </c>
      <c r="D29" s="26">
        <v>34.880000000000003</v>
      </c>
      <c r="E29" s="26">
        <v>34.5</v>
      </c>
      <c r="F29" s="26">
        <v>32.380000000000003</v>
      </c>
      <c r="G29" s="26">
        <v>33.049999999999997</v>
      </c>
      <c r="H29" s="26">
        <v>33.19</v>
      </c>
      <c r="I29" s="26">
        <v>32.15</v>
      </c>
      <c r="J29" s="26">
        <v>29.88</v>
      </c>
      <c r="K29" s="26">
        <v>29.25</v>
      </c>
      <c r="L29" s="26">
        <v>30.75</v>
      </c>
      <c r="M29" s="26">
        <v>29.5</v>
      </c>
      <c r="N29" s="26">
        <v>29.6</v>
      </c>
    </row>
    <row r="30" spans="1:14">
      <c r="A30" s="14" t="s">
        <v>174</v>
      </c>
      <c r="B30" s="14" t="s">
        <v>58</v>
      </c>
      <c r="C30" s="26">
        <v>41</v>
      </c>
      <c r="D30" s="26">
        <v>49.06</v>
      </c>
      <c r="E30" s="26">
        <v>55.31</v>
      </c>
      <c r="F30" s="26">
        <v>43.31</v>
      </c>
      <c r="G30" s="26">
        <v>37.549999999999997</v>
      </c>
      <c r="H30" s="26">
        <v>37</v>
      </c>
      <c r="I30" s="26">
        <v>37.6</v>
      </c>
      <c r="J30" s="26">
        <v>36.25</v>
      </c>
      <c r="K30" s="26">
        <v>36.130000000000003</v>
      </c>
      <c r="L30" s="26">
        <v>36.450000000000003</v>
      </c>
      <c r="M30" s="26">
        <v>36.06</v>
      </c>
      <c r="N30" s="26">
        <v>37.9</v>
      </c>
    </row>
    <row r="31" spans="1:14">
      <c r="A31" s="14" t="s">
        <v>175</v>
      </c>
      <c r="B31" s="14" t="s">
        <v>58</v>
      </c>
      <c r="C31" s="26">
        <v>56.15</v>
      </c>
      <c r="D31" s="26">
        <v>55.56</v>
      </c>
      <c r="E31" s="26">
        <v>54.69</v>
      </c>
      <c r="F31" s="26">
        <v>54.81</v>
      </c>
      <c r="G31" s="26">
        <v>54.65</v>
      </c>
      <c r="H31" s="26">
        <v>56.31</v>
      </c>
      <c r="I31" s="26">
        <v>58.15</v>
      </c>
      <c r="J31" s="26">
        <v>58.63</v>
      </c>
      <c r="K31" s="26">
        <v>58.69</v>
      </c>
      <c r="L31" s="26">
        <v>57.7</v>
      </c>
      <c r="M31" s="26">
        <v>58.06</v>
      </c>
      <c r="N31" s="26">
        <v>58.5</v>
      </c>
    </row>
    <row r="32" spans="1:14">
      <c r="A32" s="14" t="s">
        <v>176</v>
      </c>
      <c r="B32" s="14" t="s">
        <v>58</v>
      </c>
      <c r="C32" s="26">
        <v>32.33</v>
      </c>
      <c r="D32" s="26">
        <v>31.57</v>
      </c>
      <c r="E32" s="26">
        <v>30.89</v>
      </c>
      <c r="F32" s="26">
        <v>31.13</v>
      </c>
      <c r="G32" s="26">
        <v>32.65</v>
      </c>
      <c r="H32" s="26">
        <v>33.729999999999997</v>
      </c>
      <c r="I32" s="26">
        <v>31.54</v>
      </c>
      <c r="J32" s="26">
        <v>28.87</v>
      </c>
      <c r="K32" s="26">
        <v>26.43</v>
      </c>
      <c r="L32" s="26">
        <v>27.14</v>
      </c>
      <c r="M32" s="14">
        <v>26.42</v>
      </c>
      <c r="N32" s="14">
        <v>29.72</v>
      </c>
    </row>
    <row r="33" spans="1:15">
      <c r="A33" s="14" t="s">
        <v>62</v>
      </c>
      <c r="B33" s="14" t="s">
        <v>58</v>
      </c>
      <c r="C33" s="26">
        <v>63</v>
      </c>
      <c r="D33" s="26">
        <v>65.63</v>
      </c>
      <c r="E33" s="26">
        <v>65.56</v>
      </c>
      <c r="F33" s="26">
        <v>65.5</v>
      </c>
      <c r="G33" s="26">
        <v>65</v>
      </c>
      <c r="H33" s="26">
        <v>69.75</v>
      </c>
      <c r="I33" s="26">
        <v>73.400000000000006</v>
      </c>
      <c r="J33" s="26">
        <v>75</v>
      </c>
      <c r="K33" s="26">
        <v>75</v>
      </c>
      <c r="L33" s="26">
        <v>72</v>
      </c>
      <c r="M33" s="26">
        <v>64.5</v>
      </c>
      <c r="N33" s="26">
        <v>62</v>
      </c>
    </row>
    <row r="34" spans="1:15">
      <c r="A34" s="14" t="s">
        <v>63</v>
      </c>
      <c r="B34" s="14" t="s">
        <v>58</v>
      </c>
      <c r="C34" s="26">
        <v>31.2</v>
      </c>
      <c r="D34" s="26">
        <v>31.38</v>
      </c>
      <c r="E34" s="26">
        <v>32.299999999999997</v>
      </c>
      <c r="F34" s="26">
        <v>28.58</v>
      </c>
      <c r="G34" s="26">
        <v>31.32</v>
      </c>
      <c r="H34" s="26">
        <v>32.04</v>
      </c>
      <c r="I34" s="26">
        <v>29.75</v>
      </c>
      <c r="J34" s="26">
        <v>30.14</v>
      </c>
      <c r="K34" s="26">
        <v>28.1</v>
      </c>
      <c r="L34" s="26">
        <v>24.61</v>
      </c>
      <c r="M34" s="26">
        <v>21.1</v>
      </c>
      <c r="N34" s="26">
        <v>20.5</v>
      </c>
    </row>
    <row r="35" spans="1:15">
      <c r="A35" s="16" t="s">
        <v>64</v>
      </c>
      <c r="B35" s="14" t="s">
        <v>58</v>
      </c>
      <c r="C35" s="26">
        <v>25.47</v>
      </c>
      <c r="D35" s="26">
        <v>25.25</v>
      </c>
      <c r="E35" s="26">
        <v>25.35</v>
      </c>
      <c r="F35" s="26">
        <v>23.16</v>
      </c>
      <c r="G35" s="26">
        <v>23.16</v>
      </c>
      <c r="H35" s="26">
        <v>25.18</v>
      </c>
      <c r="I35" s="26">
        <v>24.88</v>
      </c>
      <c r="J35" s="26">
        <v>23.19</v>
      </c>
      <c r="K35" s="26">
        <v>20.8</v>
      </c>
      <c r="L35" s="26">
        <v>18.440000000000001</v>
      </c>
      <c r="M35" s="26">
        <v>18.190000000000001</v>
      </c>
      <c r="N35" s="26">
        <v>18.09</v>
      </c>
      <c r="O35" s="27"/>
    </row>
    <row r="36" spans="1:15">
      <c r="A36" s="16" t="s">
        <v>17</v>
      </c>
      <c r="B36" s="16" t="s">
        <v>65</v>
      </c>
      <c r="C36" s="26">
        <v>2.9916666666666667</v>
      </c>
      <c r="D36" s="26">
        <v>2.94625</v>
      </c>
      <c r="E36" s="26">
        <v>2.89</v>
      </c>
      <c r="F36" s="26">
        <v>2.88375</v>
      </c>
      <c r="G36" s="26">
        <v>3.097</v>
      </c>
      <c r="H36" s="26">
        <v>3.2362500000000001</v>
      </c>
      <c r="I36" s="26">
        <v>3.0129999999999999</v>
      </c>
      <c r="J36" s="26">
        <v>2.6062500000000002</v>
      </c>
      <c r="K36" s="26">
        <v>2.5237500000000002</v>
      </c>
      <c r="L36" s="26">
        <v>2.5780000000000003</v>
      </c>
      <c r="M36" s="26">
        <v>2.585</v>
      </c>
      <c r="N36" s="26">
        <v>2.7524999999999999</v>
      </c>
      <c r="O36" s="27"/>
    </row>
    <row r="37" spans="1:15">
      <c r="A37" s="66" t="s">
        <v>18</v>
      </c>
    </row>
    <row r="38" spans="1:15">
      <c r="A38" s="14" t="s">
        <v>177</v>
      </c>
      <c r="B38" s="14" t="s">
        <v>40</v>
      </c>
      <c r="C38" s="14">
        <v>311.56</v>
      </c>
      <c r="D38" s="14">
        <v>296.20999999999998</v>
      </c>
      <c r="E38" s="14">
        <v>279.54000000000002</v>
      </c>
      <c r="F38" s="14">
        <v>261.35000000000002</v>
      </c>
      <c r="G38" s="26">
        <v>274.60000000000002</v>
      </c>
      <c r="H38" s="14">
        <v>305.85000000000002</v>
      </c>
      <c r="I38" s="14">
        <v>328.03</v>
      </c>
      <c r="J38" s="14">
        <v>285.83</v>
      </c>
      <c r="K38" s="14">
        <v>264.01</v>
      </c>
      <c r="L38" s="14">
        <v>257.69</v>
      </c>
      <c r="M38" s="14">
        <v>248.98</v>
      </c>
      <c r="N38" s="14">
        <v>240.64</v>
      </c>
    </row>
    <row r="39" spans="1:15">
      <c r="A39" s="14" t="s">
        <v>178</v>
      </c>
      <c r="B39" s="14" t="s">
        <v>58</v>
      </c>
      <c r="C39" s="26">
        <v>313.75</v>
      </c>
      <c r="D39" s="26">
        <v>302.5</v>
      </c>
      <c r="E39" s="26">
        <v>310.5</v>
      </c>
      <c r="F39" s="26">
        <v>288.13</v>
      </c>
      <c r="G39" s="26">
        <v>274.38</v>
      </c>
      <c r="H39" s="26">
        <v>281</v>
      </c>
      <c r="I39" s="26">
        <v>299.38</v>
      </c>
      <c r="J39" s="26">
        <v>295.63</v>
      </c>
      <c r="K39" s="26">
        <v>293.5</v>
      </c>
      <c r="L39" s="26">
        <v>292.5</v>
      </c>
      <c r="M39" s="26">
        <v>291.88</v>
      </c>
      <c r="N39" s="26">
        <v>267.5</v>
      </c>
    </row>
    <row r="40" spans="1:15">
      <c r="A40" s="14" t="s">
        <v>179</v>
      </c>
      <c r="B40" s="14" t="s">
        <v>58</v>
      </c>
      <c r="C40" s="26">
        <v>250</v>
      </c>
      <c r="D40" s="26">
        <v>230.63</v>
      </c>
      <c r="E40" s="26">
        <v>230.5</v>
      </c>
      <c r="F40" s="26">
        <v>239.38</v>
      </c>
      <c r="G40" s="26">
        <v>256.88</v>
      </c>
      <c r="H40" s="26">
        <v>258</v>
      </c>
      <c r="I40" s="26">
        <v>284.38</v>
      </c>
      <c r="J40" s="26">
        <v>287.5</v>
      </c>
      <c r="K40" s="26">
        <v>256</v>
      </c>
      <c r="L40" s="26">
        <v>215</v>
      </c>
      <c r="M40" s="26">
        <v>209</v>
      </c>
      <c r="N40" s="26">
        <v>200</v>
      </c>
    </row>
    <row r="41" spans="1:15">
      <c r="A41" s="14" t="s">
        <v>66</v>
      </c>
      <c r="B41" s="14" t="s">
        <v>58</v>
      </c>
      <c r="C41" s="26">
        <v>380.03</v>
      </c>
      <c r="D41" s="26">
        <v>370.38</v>
      </c>
      <c r="E41" s="26">
        <v>357.83</v>
      </c>
      <c r="F41" s="26">
        <v>336.61</v>
      </c>
      <c r="G41" s="26">
        <v>320.23</v>
      </c>
      <c r="H41" s="26">
        <v>335.03</v>
      </c>
      <c r="I41" s="26">
        <v>375.71</v>
      </c>
      <c r="J41" s="26">
        <v>357.85</v>
      </c>
      <c r="K41" s="26">
        <v>333.62</v>
      </c>
      <c r="L41" s="26">
        <v>327.97</v>
      </c>
      <c r="M41" s="26">
        <v>308.60000000000002</v>
      </c>
      <c r="N41" s="26">
        <v>289.77999999999997</v>
      </c>
    </row>
    <row r="42" spans="1:15">
      <c r="A42" s="14" t="s">
        <v>180</v>
      </c>
      <c r="B42" s="14" t="s">
        <v>58</v>
      </c>
      <c r="C42" s="26">
        <v>247.5</v>
      </c>
      <c r="D42" s="26">
        <v>225.63</v>
      </c>
      <c r="E42" s="26">
        <v>202.5</v>
      </c>
      <c r="F42" s="26">
        <v>202.5</v>
      </c>
      <c r="G42" s="26">
        <v>192.5</v>
      </c>
      <c r="H42" s="26">
        <v>180.5</v>
      </c>
      <c r="I42" s="26">
        <v>214.38</v>
      </c>
      <c r="J42" s="26">
        <v>222.5</v>
      </c>
      <c r="K42" s="26">
        <v>216</v>
      </c>
      <c r="L42" s="26">
        <v>212.5</v>
      </c>
      <c r="M42" s="26">
        <v>187.5</v>
      </c>
      <c r="N42" s="26">
        <v>163.13</v>
      </c>
    </row>
    <row r="43" spans="1:15">
      <c r="A43" s="66" t="s">
        <v>19</v>
      </c>
      <c r="B43" s="14" t="s">
        <v>20</v>
      </c>
    </row>
    <row r="44" spans="1:15">
      <c r="A44" s="66" t="s">
        <v>67</v>
      </c>
    </row>
    <row r="45" spans="1:15">
      <c r="A45" s="14" t="s">
        <v>68</v>
      </c>
      <c r="B45" s="14" t="s">
        <v>58</v>
      </c>
      <c r="C45" s="28">
        <v>213.1</v>
      </c>
      <c r="D45" s="28">
        <v>181</v>
      </c>
      <c r="E45" s="28">
        <v>174</v>
      </c>
      <c r="F45" s="28">
        <v>169.4</v>
      </c>
      <c r="G45" s="28">
        <v>164.7</v>
      </c>
      <c r="H45" s="28">
        <v>170.8</v>
      </c>
      <c r="I45" s="28">
        <v>172</v>
      </c>
      <c r="J45" s="28">
        <v>179.8</v>
      </c>
      <c r="K45" s="28">
        <v>180.3</v>
      </c>
      <c r="L45" s="38" t="s">
        <v>22</v>
      </c>
      <c r="M45" s="38" t="s">
        <v>22</v>
      </c>
      <c r="N45" s="38" t="s">
        <v>22</v>
      </c>
    </row>
    <row r="46" spans="1:15">
      <c r="A46" s="66" t="s">
        <v>69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5">
      <c r="A47" s="14" t="s">
        <v>70</v>
      </c>
      <c r="B47" s="14" t="s">
        <v>58</v>
      </c>
      <c r="C47" s="28">
        <v>309.5</v>
      </c>
      <c r="D47" s="28">
        <v>306.5</v>
      </c>
      <c r="E47" s="28">
        <v>310.60000000000002</v>
      </c>
      <c r="F47" s="28">
        <v>310.3</v>
      </c>
      <c r="G47" s="28">
        <v>312.8</v>
      </c>
      <c r="H47" s="28">
        <v>313.89999999999998</v>
      </c>
      <c r="I47" s="28">
        <v>313.39999999999998</v>
      </c>
      <c r="J47" s="28">
        <v>319.8</v>
      </c>
      <c r="K47" s="28">
        <v>322.10000000000002</v>
      </c>
      <c r="L47" s="28">
        <v>321</v>
      </c>
      <c r="M47" s="28">
        <v>325.89999999999998</v>
      </c>
      <c r="N47" s="28">
        <v>322.60000000000002</v>
      </c>
    </row>
    <row r="48" spans="1:15">
      <c r="A48" s="14" t="s">
        <v>71</v>
      </c>
      <c r="B48" s="14" t="s">
        <v>58</v>
      </c>
      <c r="C48" s="28">
        <v>245.1</v>
      </c>
      <c r="D48" s="28">
        <v>245.7</v>
      </c>
      <c r="E48" s="28">
        <v>246</v>
      </c>
      <c r="F48" s="28">
        <v>243.6</v>
      </c>
      <c r="G48" s="28">
        <v>245.1</v>
      </c>
      <c r="H48" s="28">
        <v>245.6</v>
      </c>
      <c r="I48" s="28">
        <v>246.6</v>
      </c>
      <c r="J48" s="28">
        <v>243.2</v>
      </c>
      <c r="K48" s="28">
        <v>241.9</v>
      </c>
      <c r="L48" s="28">
        <v>239</v>
      </c>
      <c r="M48" s="28">
        <v>239.4</v>
      </c>
      <c r="N48" s="28">
        <v>238.2</v>
      </c>
    </row>
    <row r="49" spans="1:14">
      <c r="A49" s="14" t="s">
        <v>72</v>
      </c>
      <c r="B49" s="14" t="s">
        <v>58</v>
      </c>
      <c r="C49" s="28">
        <v>223.8</v>
      </c>
      <c r="D49" s="28">
        <v>218.1</v>
      </c>
      <c r="E49" s="28">
        <v>213.6</v>
      </c>
      <c r="F49" s="28">
        <v>215.3</v>
      </c>
      <c r="G49" s="28">
        <v>219.6</v>
      </c>
      <c r="H49" s="28">
        <v>223.3</v>
      </c>
      <c r="I49" s="28">
        <v>213.9</v>
      </c>
      <c r="J49" s="28">
        <v>204.3</v>
      </c>
      <c r="K49" s="28">
        <v>186.5</v>
      </c>
      <c r="L49" s="28">
        <v>180</v>
      </c>
      <c r="M49" s="28">
        <v>173.8</v>
      </c>
      <c r="N49" s="28">
        <v>186.4</v>
      </c>
    </row>
    <row r="50" spans="1:14">
      <c r="A50" s="13" t="s">
        <v>73</v>
      </c>
      <c r="B50" s="13" t="s">
        <v>21</v>
      </c>
      <c r="C50" s="29">
        <v>135.80000000000001</v>
      </c>
      <c r="D50" s="29">
        <v>135.80000000000001</v>
      </c>
      <c r="E50" s="29">
        <v>135.80000000000001</v>
      </c>
      <c r="F50" s="29">
        <v>135.80000000000001</v>
      </c>
      <c r="G50" s="29">
        <v>135.80000000000001</v>
      </c>
      <c r="H50" s="29">
        <v>135.80000000000001</v>
      </c>
      <c r="I50" s="29">
        <v>135.80000000000001</v>
      </c>
      <c r="J50" s="29">
        <v>135.80000000000001</v>
      </c>
      <c r="K50" s="29">
        <v>135.80000000000001</v>
      </c>
      <c r="L50" s="29">
        <v>135.80000000000001</v>
      </c>
      <c r="M50" s="29">
        <v>135.80000000000001</v>
      </c>
      <c r="N50" s="29">
        <v>135.80000000000001</v>
      </c>
    </row>
    <row r="51" spans="1:14">
      <c r="A51" s="16" t="s">
        <v>181</v>
      </c>
      <c r="N51" s="32"/>
    </row>
    <row r="52" spans="1:14" ht="14.4">
      <c r="A52" s="16" t="s">
        <v>74</v>
      </c>
      <c r="M52" s="33"/>
    </row>
    <row r="53" spans="1:14" ht="10.199999999999999" customHeight="1">
      <c r="A53" s="16" t="s">
        <v>182</v>
      </c>
      <c r="K53" s="30"/>
      <c r="M53" s="15"/>
    </row>
    <row r="54" spans="1:14">
      <c r="N54" s="18" t="s">
        <v>6</v>
      </c>
    </row>
  </sheetData>
  <pageMargins left="0.7" right="0.7" top="0.75" bottom="0.75" header="0.3" footer="0.3"/>
  <pageSetup scale="80" firstPageNumber="36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2591-6844-4CB6-92A1-A1B619407901}">
  <sheetPr>
    <pageSetUpPr fitToPage="1"/>
  </sheetPr>
  <dimension ref="A1:O54"/>
  <sheetViews>
    <sheetView zoomScaleNormal="100" zoomScaleSheetLayoutView="100" workbookViewId="0">
      <pane xSplit="2" ySplit="3" topLeftCell="C18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RowHeight="10.199999999999999"/>
  <cols>
    <col min="1" max="1" width="40.6640625" style="14" customWidth="1"/>
    <col min="2" max="2" width="15.109375" style="14" bestFit="1" customWidth="1"/>
    <col min="3" max="14" width="7.5546875" style="14" customWidth="1"/>
    <col min="15" max="16384" width="8.88671875" style="14"/>
  </cols>
  <sheetData>
    <row r="1" spans="1:14">
      <c r="A1" s="13" t="s">
        <v>210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C2" s="24"/>
      <c r="D2" s="24"/>
      <c r="E2" s="24"/>
      <c r="F2" s="24"/>
      <c r="G2" s="24"/>
      <c r="H2" s="65">
        <v>2016</v>
      </c>
      <c r="I2" s="24"/>
      <c r="J2" s="24"/>
      <c r="K2" s="24"/>
      <c r="L2" s="24"/>
      <c r="M2" s="24"/>
      <c r="N2" s="22"/>
    </row>
    <row r="3" spans="1:14">
      <c r="A3" s="13" t="s">
        <v>37</v>
      </c>
      <c r="B3" s="25" t="s">
        <v>11</v>
      </c>
      <c r="C3" s="19" t="s">
        <v>195</v>
      </c>
      <c r="D3" s="19" t="s">
        <v>196</v>
      </c>
      <c r="E3" s="19" t="s">
        <v>197</v>
      </c>
      <c r="F3" s="19" t="s">
        <v>198</v>
      </c>
      <c r="G3" s="19" t="s">
        <v>12</v>
      </c>
      <c r="H3" s="19" t="s">
        <v>13</v>
      </c>
      <c r="I3" s="19" t="s">
        <v>14</v>
      </c>
      <c r="J3" s="19" t="s">
        <v>199</v>
      </c>
      <c r="K3" s="19" t="s">
        <v>200</v>
      </c>
      <c r="L3" s="19" t="s">
        <v>201</v>
      </c>
      <c r="M3" s="19" t="s">
        <v>202</v>
      </c>
      <c r="N3" s="19" t="s">
        <v>203</v>
      </c>
    </row>
    <row r="4" spans="1:14">
      <c r="A4" s="66" t="s">
        <v>15</v>
      </c>
    </row>
    <row r="5" spans="1:14">
      <c r="A5" s="66" t="s">
        <v>38</v>
      </c>
    </row>
    <row r="6" spans="1:14">
      <c r="A6" s="14" t="s">
        <v>2</v>
      </c>
      <c r="B6" s="14" t="s">
        <v>39</v>
      </c>
      <c r="C6" s="26">
        <v>13.8</v>
      </c>
      <c r="D6" s="26">
        <v>15.3</v>
      </c>
      <c r="E6" s="26">
        <v>15.1</v>
      </c>
      <c r="F6" s="26">
        <v>16.100000000000001</v>
      </c>
      <c r="G6" s="27" t="s">
        <v>41</v>
      </c>
      <c r="H6" s="26">
        <v>18.8</v>
      </c>
      <c r="I6" s="26">
        <v>16.100000000000001</v>
      </c>
      <c r="J6" s="26">
        <v>15.6</v>
      </c>
      <c r="K6" s="26">
        <v>15.5</v>
      </c>
      <c r="L6" s="26">
        <v>15.8</v>
      </c>
      <c r="M6" s="26">
        <v>16.2</v>
      </c>
      <c r="N6" s="26">
        <v>17.100000000000001</v>
      </c>
    </row>
    <row r="7" spans="1:14">
      <c r="A7" s="14" t="s">
        <v>1</v>
      </c>
      <c r="B7" s="14" t="s">
        <v>40</v>
      </c>
      <c r="C7" s="26">
        <v>227</v>
      </c>
      <c r="D7" s="26">
        <v>236</v>
      </c>
      <c r="E7" s="27" t="s">
        <v>41</v>
      </c>
      <c r="F7" s="27" t="s">
        <v>41</v>
      </c>
      <c r="G7" s="27" t="s">
        <v>41</v>
      </c>
      <c r="H7" s="27" t="s">
        <v>41</v>
      </c>
      <c r="I7" s="27" t="s">
        <v>41</v>
      </c>
      <c r="J7" s="26">
        <v>176</v>
      </c>
      <c r="K7" s="26">
        <v>180</v>
      </c>
      <c r="L7" s="26">
        <v>197</v>
      </c>
      <c r="M7" s="26">
        <v>195</v>
      </c>
      <c r="N7" s="26">
        <v>197</v>
      </c>
    </row>
    <row r="8" spans="1:14">
      <c r="A8" s="14" t="s">
        <v>42</v>
      </c>
      <c r="B8" s="14" t="s">
        <v>43</v>
      </c>
      <c r="C8" s="26">
        <v>8.4600000000000009</v>
      </c>
      <c r="D8" s="26">
        <v>8.1</v>
      </c>
      <c r="E8" s="26">
        <v>8.3699999999999992</v>
      </c>
      <c r="F8" s="26">
        <v>8.1</v>
      </c>
      <c r="G8" s="26">
        <v>7.93</v>
      </c>
      <c r="H8" s="26">
        <v>8.44</v>
      </c>
      <c r="I8" s="26">
        <v>8.48</v>
      </c>
      <c r="J8" s="26">
        <v>8.25</v>
      </c>
      <c r="K8" s="26">
        <v>7.61</v>
      </c>
      <c r="L8" s="26">
        <v>7.37</v>
      </c>
      <c r="M8" s="26">
        <v>7.36</v>
      </c>
      <c r="N8" s="26">
        <v>7.59</v>
      </c>
    </row>
    <row r="9" spans="1:14">
      <c r="A9" s="14" t="s">
        <v>44</v>
      </c>
      <c r="B9" s="14" t="s">
        <v>10</v>
      </c>
      <c r="C9" s="26">
        <v>19.3</v>
      </c>
      <c r="D9" s="26">
        <v>19.8</v>
      </c>
      <c r="E9" s="26">
        <v>19.5</v>
      </c>
      <c r="F9" s="26">
        <v>19.8</v>
      </c>
      <c r="G9" s="26">
        <v>19.600000000000001</v>
      </c>
      <c r="H9" s="26">
        <v>19.5</v>
      </c>
      <c r="I9" s="26">
        <v>19</v>
      </c>
      <c r="J9" s="26">
        <v>19</v>
      </c>
      <c r="K9" s="26">
        <v>19.100000000000001</v>
      </c>
      <c r="L9" s="26">
        <v>19.5</v>
      </c>
      <c r="M9" s="26">
        <v>19</v>
      </c>
      <c r="N9" s="26">
        <v>18.600000000000001</v>
      </c>
    </row>
    <row r="10" spans="1:14">
      <c r="A10" s="14" t="s">
        <v>45</v>
      </c>
      <c r="B10" s="14" t="s">
        <v>43</v>
      </c>
      <c r="C10" s="26">
        <v>8.7100000000000009</v>
      </c>
      <c r="D10" s="26">
        <v>8.51</v>
      </c>
      <c r="E10" s="26">
        <v>8.56</v>
      </c>
      <c r="F10" s="26">
        <v>9.01</v>
      </c>
      <c r="G10" s="26">
        <v>9.76</v>
      </c>
      <c r="H10" s="26">
        <v>10.199999999999999</v>
      </c>
      <c r="I10" s="26">
        <v>10.199999999999999</v>
      </c>
      <c r="J10" s="26">
        <v>9.93</v>
      </c>
      <c r="K10" s="26">
        <v>9.41</v>
      </c>
      <c r="L10" s="26">
        <v>9.3000000000000007</v>
      </c>
      <c r="M10" s="26">
        <v>9.4700000000000006</v>
      </c>
      <c r="N10" s="26">
        <v>9.64</v>
      </c>
    </row>
    <row r="11" spans="1:14">
      <c r="A11" s="14" t="s">
        <v>46</v>
      </c>
      <c r="B11" s="14" t="s">
        <v>39</v>
      </c>
      <c r="C11" s="26">
        <v>20.100000000000001</v>
      </c>
      <c r="D11" s="26">
        <v>20.399999999999999</v>
      </c>
      <c r="E11" s="26">
        <v>21.1</v>
      </c>
      <c r="F11" s="26">
        <v>20.9</v>
      </c>
      <c r="G11" s="26">
        <v>19.5</v>
      </c>
      <c r="H11" s="26">
        <v>20.100000000000001</v>
      </c>
      <c r="I11" s="26">
        <v>19</v>
      </c>
      <c r="J11" s="26">
        <v>19.600000000000001</v>
      </c>
      <c r="K11" s="26">
        <v>17.899999999999999</v>
      </c>
      <c r="L11" s="26">
        <v>17</v>
      </c>
      <c r="M11" s="26">
        <v>16.399999999999999</v>
      </c>
      <c r="N11" s="26">
        <v>17.2</v>
      </c>
    </row>
    <row r="12" spans="1:14">
      <c r="A12" s="14" t="s">
        <v>47</v>
      </c>
      <c r="B12" s="14" t="s">
        <v>39</v>
      </c>
      <c r="C12" s="26">
        <v>18.600000000000001</v>
      </c>
      <c r="D12" s="26">
        <v>18.399999999999999</v>
      </c>
      <c r="E12" s="26">
        <v>18.399999999999999</v>
      </c>
      <c r="F12" s="26">
        <v>18.600000000000001</v>
      </c>
      <c r="G12" s="26">
        <v>18</v>
      </c>
      <c r="H12" s="26">
        <v>18.600000000000001</v>
      </c>
      <c r="I12" s="26">
        <v>18</v>
      </c>
      <c r="J12" s="26">
        <v>17.8</v>
      </c>
      <c r="K12" s="26">
        <v>17.399999999999999</v>
      </c>
      <c r="L12" s="26">
        <v>16.7</v>
      </c>
      <c r="M12" s="26">
        <v>16</v>
      </c>
      <c r="N12" s="26">
        <v>16.8</v>
      </c>
    </row>
    <row r="13" spans="1:14">
      <c r="A13" s="14" t="s">
        <v>48</v>
      </c>
      <c r="B13" s="14" t="s">
        <v>39</v>
      </c>
      <c r="C13" s="26">
        <v>26.8</v>
      </c>
      <c r="D13" s="26">
        <v>26.8</v>
      </c>
      <c r="E13" s="26">
        <v>27.1</v>
      </c>
      <c r="F13" s="26">
        <v>26</v>
      </c>
      <c r="G13" s="26">
        <v>26.2</v>
      </c>
      <c r="H13" s="26">
        <v>27.5</v>
      </c>
      <c r="I13" s="26">
        <v>25.8</v>
      </c>
      <c r="J13" s="26">
        <v>26.5</v>
      </c>
      <c r="K13" s="26">
        <v>23.3</v>
      </c>
      <c r="L13" s="26">
        <v>20.9</v>
      </c>
      <c r="M13" s="26">
        <v>21.6</v>
      </c>
      <c r="N13" s="26">
        <v>19.5</v>
      </c>
    </row>
    <row r="14" spans="1:14">
      <c r="A14" s="66" t="s">
        <v>49</v>
      </c>
    </row>
    <row r="15" spans="1:14">
      <c r="A15" s="14" t="s">
        <v>50</v>
      </c>
      <c r="B15" s="14" t="s">
        <v>39</v>
      </c>
      <c r="C15" s="26">
        <v>14.51</v>
      </c>
      <c r="D15" s="26">
        <v>14.64</v>
      </c>
      <c r="E15" s="26">
        <v>15.63</v>
      </c>
      <c r="F15" s="26">
        <v>17</v>
      </c>
      <c r="G15" s="26">
        <v>17.68</v>
      </c>
      <c r="H15" s="26">
        <v>17.239999999999998</v>
      </c>
      <c r="I15" s="26">
        <v>15.65</v>
      </c>
      <c r="J15" s="26">
        <v>15.3</v>
      </c>
      <c r="K15" s="26">
        <v>14.66</v>
      </c>
      <c r="L15" s="26">
        <v>15.83</v>
      </c>
      <c r="M15" s="26">
        <v>16.54</v>
      </c>
      <c r="N15" s="26">
        <v>16.78</v>
      </c>
    </row>
    <row r="16" spans="1:14">
      <c r="A16" s="14" t="s">
        <v>51</v>
      </c>
      <c r="B16" s="14" t="s">
        <v>40</v>
      </c>
      <c r="C16" s="26">
        <v>276.25</v>
      </c>
      <c r="D16" s="26">
        <v>258</v>
      </c>
      <c r="E16" s="26">
        <v>251.7</v>
      </c>
      <c r="F16" s="26">
        <v>249</v>
      </c>
      <c r="G16" s="26">
        <v>258.75</v>
      </c>
      <c r="H16" s="26">
        <v>276.25</v>
      </c>
      <c r="I16" s="26">
        <v>260</v>
      </c>
      <c r="J16" s="26">
        <v>247</v>
      </c>
      <c r="K16" s="26">
        <v>245.75</v>
      </c>
      <c r="L16" s="26">
        <v>206.25</v>
      </c>
      <c r="M16" s="26">
        <v>203.25</v>
      </c>
      <c r="N16" s="26">
        <v>205</v>
      </c>
    </row>
    <row r="17" spans="1:14">
      <c r="A17" s="14" t="s">
        <v>52</v>
      </c>
      <c r="B17" s="14" t="s">
        <v>43</v>
      </c>
      <c r="C17" s="26">
        <v>9.17</v>
      </c>
      <c r="D17" s="26">
        <v>9.02</v>
      </c>
      <c r="E17" s="26">
        <v>8.7200000000000006</v>
      </c>
      <c r="F17" s="26">
        <v>8.6999999999999993</v>
      </c>
      <c r="G17" s="26">
        <v>9.16</v>
      </c>
      <c r="H17" s="26">
        <v>9.69</v>
      </c>
      <c r="I17" s="26">
        <v>9.48</v>
      </c>
      <c r="J17" s="26">
        <v>9.11</v>
      </c>
      <c r="K17" s="26">
        <v>8.48</v>
      </c>
      <c r="L17" s="26">
        <v>8.34</v>
      </c>
      <c r="M17" s="26">
        <v>8.75</v>
      </c>
      <c r="N17" s="26">
        <v>9.2799999999999994</v>
      </c>
    </row>
    <row r="18" spans="1:14">
      <c r="A18" s="14" t="s">
        <v>53</v>
      </c>
      <c r="B18" s="14" t="s">
        <v>43</v>
      </c>
      <c r="C18" s="26">
        <v>8.6999999999999993</v>
      </c>
      <c r="D18" s="26">
        <v>8.69</v>
      </c>
      <c r="E18" s="26">
        <v>8.77</v>
      </c>
      <c r="F18" s="26">
        <v>9.3800000000000008</v>
      </c>
      <c r="G18" s="26">
        <v>10.27</v>
      </c>
      <c r="H18" s="26">
        <v>11.21</v>
      </c>
      <c r="I18" s="26">
        <v>10.45</v>
      </c>
      <c r="J18" s="26">
        <v>9.5299999999999994</v>
      </c>
      <c r="K18" s="26">
        <v>9.5299999999999994</v>
      </c>
      <c r="L18" s="26">
        <v>9.4499999999999993</v>
      </c>
      <c r="M18" s="26">
        <v>9.74</v>
      </c>
      <c r="N18" s="26">
        <v>9.98</v>
      </c>
    </row>
    <row r="19" spans="1:14">
      <c r="A19" s="14" t="s">
        <v>54</v>
      </c>
      <c r="B19" s="14" t="s">
        <v>43</v>
      </c>
      <c r="C19" s="26">
        <v>9.4499999999999993</v>
      </c>
      <c r="D19" s="26">
        <v>9.26</v>
      </c>
      <c r="E19" s="26">
        <v>9.34</v>
      </c>
      <c r="F19" s="26">
        <v>10</v>
      </c>
      <c r="G19" s="26">
        <v>10.84</v>
      </c>
      <c r="H19" s="26">
        <v>11.92</v>
      </c>
      <c r="I19" s="26">
        <v>11.43</v>
      </c>
      <c r="J19" s="26">
        <v>10.9</v>
      </c>
      <c r="K19" s="26">
        <v>10.5</v>
      </c>
      <c r="L19" s="26">
        <v>10.9</v>
      </c>
      <c r="M19" s="26">
        <v>10.29</v>
      </c>
      <c r="N19" s="26">
        <v>10.6</v>
      </c>
    </row>
    <row r="20" spans="1:14">
      <c r="A20" s="14" t="s">
        <v>55</v>
      </c>
      <c r="B20" s="14" t="s">
        <v>39</v>
      </c>
      <c r="C20" s="26">
        <v>16.440000000000001</v>
      </c>
      <c r="D20" s="26">
        <v>16.670000000000002</v>
      </c>
      <c r="E20" s="26">
        <v>16.55</v>
      </c>
      <c r="F20" s="26">
        <v>16.559999999999999</v>
      </c>
      <c r="G20" s="26">
        <v>16.75</v>
      </c>
      <c r="H20" s="26">
        <v>17.29</v>
      </c>
      <c r="I20" s="26">
        <v>17.02</v>
      </c>
      <c r="J20" s="26">
        <v>17.97</v>
      </c>
      <c r="K20" s="14">
        <v>17.57</v>
      </c>
      <c r="L20" s="14">
        <v>16.23</v>
      </c>
      <c r="M20" s="14">
        <v>14.6</v>
      </c>
      <c r="N20" s="14">
        <v>14.51</v>
      </c>
    </row>
    <row r="21" spans="1:14">
      <c r="A21" s="66" t="s">
        <v>16</v>
      </c>
    </row>
    <row r="22" spans="1:14">
      <c r="A22" s="66" t="s">
        <v>56</v>
      </c>
    </row>
    <row r="23" spans="1:14">
      <c r="A23" s="14" t="s">
        <v>57</v>
      </c>
      <c r="B23" s="14" t="s">
        <v>10</v>
      </c>
      <c r="C23" s="26">
        <v>34.0625</v>
      </c>
      <c r="D23" s="26">
        <v>34.625</v>
      </c>
      <c r="E23" s="26">
        <v>35.549999999999997</v>
      </c>
      <c r="F23" s="26">
        <v>36.799999999999997</v>
      </c>
      <c r="G23" s="26">
        <v>35.0625</v>
      </c>
      <c r="H23" s="26">
        <v>35.1</v>
      </c>
      <c r="I23" s="26">
        <v>33.549999999999997</v>
      </c>
      <c r="J23" s="26">
        <v>36.9375</v>
      </c>
      <c r="K23" s="26">
        <v>37.25</v>
      </c>
      <c r="L23" s="26">
        <v>38.9375</v>
      </c>
      <c r="M23" s="26">
        <v>39.25</v>
      </c>
      <c r="N23" s="26">
        <v>40.200000000000003</v>
      </c>
    </row>
    <row r="24" spans="1:14">
      <c r="A24" s="14" t="s">
        <v>171</v>
      </c>
      <c r="B24" s="14" t="s">
        <v>58</v>
      </c>
      <c r="C24" s="26">
        <v>53.6875</v>
      </c>
      <c r="D24" s="26">
        <v>54.4375</v>
      </c>
      <c r="E24" s="26">
        <v>67.75</v>
      </c>
      <c r="F24" s="26">
        <v>76.900000000000006</v>
      </c>
      <c r="G24" s="26">
        <v>68.375</v>
      </c>
      <c r="H24" s="26">
        <v>69.349999999999994</v>
      </c>
      <c r="I24" s="26">
        <v>70.849999999999994</v>
      </c>
      <c r="J24" s="26">
        <v>72.0625</v>
      </c>
      <c r="K24" s="26">
        <v>74.3</v>
      </c>
      <c r="L24" s="26">
        <v>70</v>
      </c>
      <c r="M24" s="26">
        <v>73.5</v>
      </c>
      <c r="N24" s="26">
        <v>78.2</v>
      </c>
    </row>
    <row r="25" spans="1:14">
      <c r="A25" s="14" t="s">
        <v>59</v>
      </c>
      <c r="B25" s="14" t="s">
        <v>58</v>
      </c>
      <c r="C25" s="26">
        <v>39.93</v>
      </c>
      <c r="D25" s="26">
        <v>40.29</v>
      </c>
      <c r="E25" s="26">
        <v>41.05</v>
      </c>
      <c r="F25" s="26">
        <v>42.12</v>
      </c>
      <c r="G25" s="26">
        <v>40.33</v>
      </c>
      <c r="H25" s="26">
        <v>39.94</v>
      </c>
      <c r="I25" s="26">
        <v>38.86</v>
      </c>
      <c r="J25" s="26">
        <v>39.06</v>
      </c>
      <c r="K25" s="26">
        <v>38.11</v>
      </c>
      <c r="L25" s="26">
        <v>36.22</v>
      </c>
      <c r="M25" s="14">
        <v>36.83</v>
      </c>
      <c r="N25" s="14">
        <v>38.119999999999997</v>
      </c>
    </row>
    <row r="26" spans="1:14">
      <c r="A26" s="14" t="s">
        <v>172</v>
      </c>
      <c r="B26" s="14" t="s">
        <v>58</v>
      </c>
      <c r="C26" s="26">
        <v>23.75</v>
      </c>
      <c r="D26" s="26">
        <v>25.34</v>
      </c>
      <c r="E26" s="26">
        <v>27.71</v>
      </c>
      <c r="F26" s="26">
        <v>30.11</v>
      </c>
      <c r="G26" s="26">
        <v>31.04</v>
      </c>
      <c r="H26" s="26">
        <v>27.94</v>
      </c>
      <c r="I26" s="26">
        <v>26.28</v>
      </c>
      <c r="J26" s="26">
        <v>25.8</v>
      </c>
      <c r="K26" s="26">
        <v>27.93</v>
      </c>
      <c r="L26" s="26">
        <v>28.68</v>
      </c>
      <c r="M26" s="26">
        <v>27.91</v>
      </c>
      <c r="N26" s="26">
        <v>26.49</v>
      </c>
    </row>
    <row r="27" spans="1:14">
      <c r="A27" s="14" t="s">
        <v>60</v>
      </c>
      <c r="B27" s="14" t="s">
        <v>58</v>
      </c>
      <c r="C27" s="26">
        <v>47.3125</v>
      </c>
      <c r="D27" s="26">
        <v>46.0625</v>
      </c>
      <c r="E27" s="26">
        <v>46.2</v>
      </c>
      <c r="F27" s="26">
        <v>47.35</v>
      </c>
      <c r="G27" s="26">
        <v>46.0625</v>
      </c>
      <c r="H27" s="26">
        <v>45.55</v>
      </c>
      <c r="I27" s="26">
        <v>44.75</v>
      </c>
      <c r="J27" s="26">
        <v>45.25</v>
      </c>
      <c r="K27" s="26">
        <v>44.15</v>
      </c>
      <c r="L27" s="26">
        <v>44.875</v>
      </c>
      <c r="M27" s="26">
        <v>45.8125</v>
      </c>
      <c r="N27" s="26">
        <v>46.4</v>
      </c>
    </row>
    <row r="28" spans="1:14">
      <c r="A28" s="14" t="s">
        <v>61</v>
      </c>
      <c r="B28" s="14" t="s">
        <v>58</v>
      </c>
      <c r="C28" s="26">
        <v>24</v>
      </c>
      <c r="D28" s="38" t="s">
        <v>22</v>
      </c>
      <c r="E28" s="26">
        <v>29</v>
      </c>
      <c r="F28" s="26">
        <v>33</v>
      </c>
      <c r="G28" s="38" t="s">
        <v>22</v>
      </c>
      <c r="H28" s="38" t="s">
        <v>22</v>
      </c>
      <c r="I28" s="38" t="s">
        <v>22</v>
      </c>
      <c r="J28" s="26">
        <v>36.53</v>
      </c>
      <c r="K28" s="26">
        <v>36.75</v>
      </c>
      <c r="L28" s="26">
        <v>34</v>
      </c>
      <c r="M28" s="38" t="s">
        <v>22</v>
      </c>
      <c r="N28" s="26">
        <v>31</v>
      </c>
    </row>
    <row r="29" spans="1:14">
      <c r="A29" s="14" t="s">
        <v>173</v>
      </c>
      <c r="B29" s="14" t="s">
        <v>58</v>
      </c>
      <c r="C29" s="26">
        <v>30.0625</v>
      </c>
      <c r="D29" s="26">
        <v>31.4375</v>
      </c>
      <c r="E29" s="26">
        <v>32.799999999999997</v>
      </c>
      <c r="F29" s="26">
        <v>35.35</v>
      </c>
      <c r="G29" s="26">
        <v>34.9375</v>
      </c>
      <c r="H29" s="26">
        <v>33</v>
      </c>
      <c r="I29" s="26">
        <v>31.45</v>
      </c>
      <c r="J29" s="26">
        <v>35.25</v>
      </c>
      <c r="K29" s="26">
        <v>36.85</v>
      </c>
      <c r="L29" s="26">
        <v>36.4375</v>
      </c>
      <c r="M29" s="26">
        <v>37.125</v>
      </c>
      <c r="N29" s="26">
        <v>37.950000000000003</v>
      </c>
    </row>
    <row r="30" spans="1:14">
      <c r="A30" s="14" t="s">
        <v>174</v>
      </c>
      <c r="B30" s="14" t="s">
        <v>58</v>
      </c>
      <c r="C30" s="26">
        <v>34.9375</v>
      </c>
      <c r="D30" s="26">
        <v>35.8125</v>
      </c>
      <c r="E30" s="26">
        <v>36.65</v>
      </c>
      <c r="F30" s="26">
        <v>38.299999999999997</v>
      </c>
      <c r="G30" s="26">
        <v>37.4375</v>
      </c>
      <c r="H30" s="26">
        <v>36.049999999999997</v>
      </c>
      <c r="I30" s="26">
        <v>34.799999999999997</v>
      </c>
      <c r="J30" s="26">
        <v>37.3125</v>
      </c>
      <c r="K30" s="26">
        <v>39.25</v>
      </c>
      <c r="L30" s="26">
        <v>40.0625</v>
      </c>
      <c r="M30" s="26">
        <v>40.5</v>
      </c>
      <c r="N30" s="26">
        <v>41.3</v>
      </c>
    </row>
    <row r="31" spans="1:14">
      <c r="A31" s="14" t="s">
        <v>175</v>
      </c>
      <c r="B31" s="14" t="s">
        <v>58</v>
      </c>
      <c r="C31" s="26">
        <v>56.1875</v>
      </c>
      <c r="D31" s="26">
        <v>55</v>
      </c>
      <c r="E31" s="26">
        <v>55.55</v>
      </c>
      <c r="F31" s="26">
        <v>56.2</v>
      </c>
      <c r="G31" s="26">
        <v>61.375</v>
      </c>
      <c r="H31" s="26">
        <v>61.1</v>
      </c>
      <c r="I31" s="26">
        <v>62.1</v>
      </c>
      <c r="J31" s="26">
        <v>61</v>
      </c>
      <c r="K31" s="26">
        <v>61.6</v>
      </c>
      <c r="L31" s="26">
        <v>64.875</v>
      </c>
      <c r="M31" s="26">
        <v>66</v>
      </c>
      <c r="N31" s="26">
        <v>63.1</v>
      </c>
    </row>
    <row r="32" spans="1:14">
      <c r="A32" s="14" t="s">
        <v>176</v>
      </c>
      <c r="B32" s="14" t="s">
        <v>58</v>
      </c>
      <c r="C32" s="26">
        <v>28.89</v>
      </c>
      <c r="D32" s="26">
        <v>29.79</v>
      </c>
      <c r="E32" s="26">
        <v>30.86</v>
      </c>
      <c r="F32" s="26">
        <v>32.450000000000003</v>
      </c>
      <c r="G32" s="26">
        <v>30.76</v>
      </c>
      <c r="H32" s="26">
        <v>30.35</v>
      </c>
      <c r="I32" s="26">
        <v>28.75</v>
      </c>
      <c r="J32" s="26">
        <v>31.21</v>
      </c>
      <c r="K32" s="26">
        <v>31.99</v>
      </c>
      <c r="L32" s="26">
        <v>33.86</v>
      </c>
      <c r="M32" s="14">
        <v>34.520000000000003</v>
      </c>
      <c r="N32" s="14">
        <v>35.57</v>
      </c>
    </row>
    <row r="33" spans="1:15">
      <c r="A33" s="14" t="s">
        <v>62</v>
      </c>
      <c r="B33" s="14" t="s">
        <v>58</v>
      </c>
      <c r="C33" s="26">
        <v>58</v>
      </c>
      <c r="D33" s="26">
        <v>54.25</v>
      </c>
      <c r="E33" s="26">
        <v>53.8</v>
      </c>
      <c r="F33" s="26">
        <v>53.8</v>
      </c>
      <c r="G33" s="26">
        <v>54</v>
      </c>
      <c r="H33" s="26">
        <v>54.2</v>
      </c>
      <c r="I33" s="26">
        <v>55.2</v>
      </c>
      <c r="J33" s="26">
        <v>56</v>
      </c>
      <c r="K33" s="26">
        <v>56</v>
      </c>
      <c r="L33" s="26">
        <v>56</v>
      </c>
      <c r="M33" s="26">
        <v>56</v>
      </c>
      <c r="N33" s="26">
        <v>56</v>
      </c>
    </row>
    <row r="34" spans="1:15">
      <c r="A34" s="14" t="s">
        <v>63</v>
      </c>
      <c r="B34" s="14" t="s">
        <v>58</v>
      </c>
      <c r="C34" s="26">
        <v>24.1</v>
      </c>
      <c r="D34" s="26">
        <v>29.41</v>
      </c>
      <c r="E34" s="26">
        <v>35</v>
      </c>
      <c r="F34" s="26">
        <v>39</v>
      </c>
      <c r="G34" s="26">
        <v>34.6</v>
      </c>
      <c r="H34" s="26">
        <v>33.54</v>
      </c>
      <c r="I34" s="26">
        <v>34</v>
      </c>
      <c r="J34" s="26">
        <v>33.25</v>
      </c>
      <c r="K34" s="26">
        <v>31.71</v>
      </c>
      <c r="L34" s="26">
        <v>32.25</v>
      </c>
      <c r="M34" s="26">
        <v>34.69</v>
      </c>
      <c r="N34" s="26">
        <v>34</v>
      </c>
    </row>
    <row r="35" spans="1:15">
      <c r="A35" s="16" t="s">
        <v>64</v>
      </c>
      <c r="B35" s="14" t="s">
        <v>58</v>
      </c>
      <c r="C35" s="26">
        <v>18.920000000000002</v>
      </c>
      <c r="D35" s="26">
        <v>20.47</v>
      </c>
      <c r="E35" s="26">
        <v>23.43</v>
      </c>
      <c r="F35" s="26">
        <v>26.72</v>
      </c>
      <c r="G35" s="26">
        <v>28.18</v>
      </c>
      <c r="H35" s="26">
        <v>26.97</v>
      </c>
      <c r="I35" s="26">
        <v>25.31</v>
      </c>
      <c r="J35" s="26">
        <v>24.25</v>
      </c>
      <c r="K35" s="26">
        <v>24.47</v>
      </c>
      <c r="L35" s="26">
        <v>24.13</v>
      </c>
      <c r="M35" s="26">
        <v>23.55</v>
      </c>
      <c r="N35" s="26">
        <v>23.67</v>
      </c>
      <c r="O35" s="27"/>
    </row>
    <row r="36" spans="1:15">
      <c r="A36" s="16" t="s">
        <v>17</v>
      </c>
      <c r="B36" s="16" t="s">
        <v>65</v>
      </c>
      <c r="C36" s="26">
        <v>2.7719999999999994</v>
      </c>
      <c r="D36" s="26">
        <v>2.8774999999999999</v>
      </c>
      <c r="E36" s="26">
        <v>3.07</v>
      </c>
      <c r="F36" s="26">
        <v>3.2039999999999997</v>
      </c>
      <c r="G36" s="26">
        <v>3.35</v>
      </c>
      <c r="H36" s="26">
        <v>3.355</v>
      </c>
      <c r="I36" s="26">
        <v>3.117</v>
      </c>
      <c r="J36" s="26">
        <v>3.3425000000000002</v>
      </c>
      <c r="K36" s="26">
        <v>3.3079999999999998</v>
      </c>
      <c r="L36" s="26">
        <v>3.2774999999999999</v>
      </c>
      <c r="M36" s="26">
        <v>3.4662500000000001</v>
      </c>
      <c r="N36" s="26">
        <v>3.5260000000000007</v>
      </c>
      <c r="O36" s="27"/>
    </row>
    <row r="37" spans="1:15">
      <c r="A37" s="66" t="s">
        <v>18</v>
      </c>
    </row>
    <row r="38" spans="1:15">
      <c r="A38" s="14" t="s">
        <v>177</v>
      </c>
      <c r="B38" s="14" t="s">
        <v>40</v>
      </c>
      <c r="C38" s="26">
        <v>231.76</v>
      </c>
      <c r="D38" s="26">
        <v>224.34</v>
      </c>
      <c r="E38" s="26">
        <v>228.87</v>
      </c>
      <c r="F38" s="26">
        <v>247.53</v>
      </c>
      <c r="G38" s="26">
        <v>329.01</v>
      </c>
      <c r="H38" s="26">
        <v>345.14</v>
      </c>
      <c r="I38" s="26">
        <v>306.02999999999997</v>
      </c>
      <c r="J38" s="26">
        <v>255.35</v>
      </c>
      <c r="K38" s="26">
        <v>231</v>
      </c>
      <c r="L38" s="26">
        <v>225.05</v>
      </c>
      <c r="M38" s="26">
        <v>234.78</v>
      </c>
      <c r="N38" s="26">
        <v>243.3</v>
      </c>
    </row>
    <row r="39" spans="1:15">
      <c r="A39" s="14" t="s">
        <v>178</v>
      </c>
      <c r="B39" s="14" t="s">
        <v>58</v>
      </c>
      <c r="C39" s="26">
        <v>248.75</v>
      </c>
      <c r="D39" s="26">
        <v>238.13</v>
      </c>
      <c r="E39" s="26">
        <v>216.5</v>
      </c>
      <c r="F39" s="26">
        <v>207.5</v>
      </c>
      <c r="G39" s="26">
        <v>242.5</v>
      </c>
      <c r="H39" s="26">
        <v>284</v>
      </c>
      <c r="I39" s="26">
        <v>280</v>
      </c>
      <c r="J39" s="26">
        <v>280</v>
      </c>
      <c r="K39" s="26">
        <v>285</v>
      </c>
      <c r="L39" s="26">
        <v>241.88</v>
      </c>
      <c r="M39" s="26">
        <v>221</v>
      </c>
      <c r="N39" s="26">
        <v>217.5</v>
      </c>
    </row>
    <row r="40" spans="1:15">
      <c r="A40" s="14" t="s">
        <v>179</v>
      </c>
      <c r="B40" s="14" t="s">
        <v>58</v>
      </c>
      <c r="C40" s="26">
        <v>195</v>
      </c>
      <c r="D40" s="26">
        <v>197.5</v>
      </c>
      <c r="E40" s="26">
        <v>195</v>
      </c>
      <c r="F40" s="26">
        <v>218.13</v>
      </c>
      <c r="G40" s="26">
        <v>301.5</v>
      </c>
      <c r="H40" s="26">
        <v>375.63</v>
      </c>
      <c r="I40" s="26">
        <v>364.38</v>
      </c>
      <c r="J40" s="26">
        <v>335</v>
      </c>
      <c r="K40" s="26">
        <v>316.25</v>
      </c>
      <c r="L40" s="26">
        <v>305.625</v>
      </c>
      <c r="M40" s="26">
        <v>296</v>
      </c>
      <c r="N40" s="26">
        <v>290</v>
      </c>
    </row>
    <row r="41" spans="1:15">
      <c r="A41" s="14" t="s">
        <v>66</v>
      </c>
      <c r="B41" s="14" t="s">
        <v>58</v>
      </c>
      <c r="C41" s="14">
        <v>279.56</v>
      </c>
      <c r="D41" s="14">
        <v>273.61</v>
      </c>
      <c r="E41" s="14">
        <v>276.22000000000003</v>
      </c>
      <c r="F41" s="14">
        <v>303.81</v>
      </c>
      <c r="G41" s="14">
        <v>376.35</v>
      </c>
      <c r="H41" s="14">
        <v>408.57</v>
      </c>
      <c r="I41" s="14">
        <v>371.49</v>
      </c>
      <c r="J41" s="14">
        <v>340.8</v>
      </c>
      <c r="K41" s="14">
        <v>337.95</v>
      </c>
      <c r="L41" s="14">
        <v>323.27</v>
      </c>
      <c r="M41" s="14">
        <v>322.41000000000003</v>
      </c>
      <c r="N41" s="14">
        <v>321.02</v>
      </c>
    </row>
    <row r="42" spans="1:15">
      <c r="A42" s="14" t="s">
        <v>180</v>
      </c>
      <c r="B42" s="14" t="s">
        <v>58</v>
      </c>
      <c r="C42" s="26">
        <v>156.88</v>
      </c>
      <c r="D42" s="26">
        <v>131.88</v>
      </c>
      <c r="E42" s="26">
        <v>120</v>
      </c>
      <c r="F42" s="26">
        <v>109.38</v>
      </c>
      <c r="G42" s="26">
        <v>149.5</v>
      </c>
      <c r="H42" s="26">
        <v>165.63</v>
      </c>
      <c r="I42" s="26">
        <v>151.88</v>
      </c>
      <c r="J42" s="26">
        <v>141</v>
      </c>
      <c r="K42" s="26">
        <v>148.75</v>
      </c>
      <c r="L42" s="26">
        <v>148.75</v>
      </c>
      <c r="M42" s="26">
        <v>140.5</v>
      </c>
      <c r="N42" s="26">
        <v>145</v>
      </c>
    </row>
    <row r="43" spans="1:15">
      <c r="A43" s="66" t="s">
        <v>19</v>
      </c>
      <c r="B43" s="14" t="s">
        <v>20</v>
      </c>
    </row>
    <row r="44" spans="1:15">
      <c r="A44" s="66" t="s">
        <v>67</v>
      </c>
    </row>
    <row r="45" spans="1:15">
      <c r="A45" s="14" t="s">
        <v>68</v>
      </c>
      <c r="B45" s="14" t="s">
        <v>58</v>
      </c>
      <c r="C45" s="38" t="s">
        <v>22</v>
      </c>
      <c r="D45" s="38" t="s">
        <v>22</v>
      </c>
      <c r="E45" s="38" t="s">
        <v>22</v>
      </c>
      <c r="F45" s="38" t="s">
        <v>22</v>
      </c>
      <c r="G45" s="38" t="s">
        <v>22</v>
      </c>
      <c r="H45" s="38" t="s">
        <v>22</v>
      </c>
      <c r="I45" s="38" t="s">
        <v>22</v>
      </c>
      <c r="J45" s="38" t="s">
        <v>22</v>
      </c>
      <c r="K45" s="38" t="s">
        <v>22</v>
      </c>
      <c r="L45" s="38" t="s">
        <v>22</v>
      </c>
      <c r="M45" s="38" t="s">
        <v>22</v>
      </c>
      <c r="N45" s="38" t="s">
        <v>22</v>
      </c>
    </row>
    <row r="46" spans="1:15">
      <c r="A46" s="66" t="s">
        <v>69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5">
      <c r="A47" s="14" t="s">
        <v>70</v>
      </c>
      <c r="B47" s="14" t="s">
        <v>58</v>
      </c>
      <c r="C47" s="28">
        <v>317</v>
      </c>
      <c r="D47" s="28">
        <v>319</v>
      </c>
      <c r="E47" s="28">
        <v>318.7</v>
      </c>
      <c r="F47" s="28">
        <v>320.10000000000002</v>
      </c>
      <c r="G47" s="28">
        <v>318</v>
      </c>
      <c r="H47" s="28">
        <v>323.2</v>
      </c>
      <c r="I47" s="28">
        <v>331.7</v>
      </c>
      <c r="J47" s="28">
        <v>335.5</v>
      </c>
      <c r="K47" s="28">
        <v>332.2</v>
      </c>
      <c r="L47" s="28">
        <v>332.7</v>
      </c>
      <c r="M47" s="28">
        <v>323.8</v>
      </c>
      <c r="N47" s="28">
        <v>317.60000000000002</v>
      </c>
    </row>
    <row r="48" spans="1:15">
      <c r="A48" s="14" t="s">
        <v>71</v>
      </c>
      <c r="B48" s="14" t="s">
        <v>58</v>
      </c>
      <c r="C48" s="28">
        <v>234.8</v>
      </c>
      <c r="D48" s="28">
        <v>237.6</v>
      </c>
      <c r="E48" s="28">
        <v>237.4</v>
      </c>
      <c r="F48" s="28">
        <v>239.6</v>
      </c>
      <c r="G48" s="28">
        <v>239.8</v>
      </c>
      <c r="H48" s="28">
        <v>244.4</v>
      </c>
      <c r="I48" s="28">
        <v>243.7</v>
      </c>
      <c r="J48" s="28">
        <v>244.7</v>
      </c>
      <c r="K48" s="28">
        <v>244</v>
      </c>
      <c r="L48" s="28">
        <v>246.4</v>
      </c>
      <c r="M48" s="28">
        <v>246.2</v>
      </c>
      <c r="N48" s="28">
        <v>249</v>
      </c>
    </row>
    <row r="49" spans="1:14">
      <c r="A49" s="14" t="s">
        <v>72</v>
      </c>
      <c r="B49" s="14" t="s">
        <v>58</v>
      </c>
      <c r="C49" s="28">
        <v>183.1</v>
      </c>
      <c r="D49" s="28">
        <v>195.8</v>
      </c>
      <c r="E49" s="28">
        <v>205.5</v>
      </c>
      <c r="F49" s="28">
        <v>212.6</v>
      </c>
      <c r="G49" s="28">
        <v>212.6</v>
      </c>
      <c r="H49" s="28">
        <v>212.6</v>
      </c>
      <c r="I49" s="28">
        <v>204.8</v>
      </c>
      <c r="J49" s="28">
        <v>204.7</v>
      </c>
      <c r="K49" s="28">
        <v>206.4</v>
      </c>
      <c r="L49" s="28">
        <v>214.3</v>
      </c>
      <c r="M49" s="28">
        <v>222.1</v>
      </c>
      <c r="N49" s="28">
        <v>234</v>
      </c>
    </row>
    <row r="50" spans="1:14">
      <c r="A50" s="13" t="s">
        <v>73</v>
      </c>
      <c r="B50" s="13" t="s">
        <v>21</v>
      </c>
      <c r="C50" s="29">
        <v>135.80000000000001</v>
      </c>
      <c r="D50" s="29">
        <v>135.80000000000001</v>
      </c>
      <c r="E50" s="29">
        <v>135.80000000000001</v>
      </c>
      <c r="F50" s="29">
        <v>135.80000000000001</v>
      </c>
      <c r="G50" s="29">
        <v>135.80000000000001</v>
      </c>
      <c r="H50" s="29">
        <v>135.80000000000001</v>
      </c>
      <c r="I50" s="29">
        <v>135.80000000000001</v>
      </c>
      <c r="J50" s="29">
        <v>135.80000000000001</v>
      </c>
      <c r="K50" s="29">
        <v>135.80000000000001</v>
      </c>
      <c r="L50" s="29">
        <v>135.80000000000001</v>
      </c>
      <c r="M50" s="29">
        <v>135.80000000000001</v>
      </c>
      <c r="N50" s="29">
        <v>135.80000000000001</v>
      </c>
    </row>
    <row r="51" spans="1:14">
      <c r="A51" s="16" t="s">
        <v>181</v>
      </c>
      <c r="N51" s="32"/>
    </row>
    <row r="52" spans="1:14" ht="14.4">
      <c r="A52" s="16" t="s">
        <v>74</v>
      </c>
      <c r="M52" s="33"/>
    </row>
    <row r="53" spans="1:14" ht="10.199999999999999" customHeight="1">
      <c r="A53" s="16" t="s">
        <v>182</v>
      </c>
      <c r="K53" s="30"/>
      <c r="M53" s="15"/>
    </row>
    <row r="54" spans="1:14">
      <c r="N54" s="18" t="s">
        <v>6</v>
      </c>
    </row>
  </sheetData>
  <pageMargins left="0.7" right="0.7" top="0.75" bottom="0.75" header="0.3" footer="0.3"/>
  <pageSetup scale="81" firstPageNumber="37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A3C5-BA14-446C-A630-15AAC45C0806}">
  <sheetPr>
    <pageSetUpPr fitToPage="1"/>
  </sheetPr>
  <dimension ref="A1:O54"/>
  <sheetViews>
    <sheetView zoomScaleNormal="100" zoomScaleSheetLayoutView="100" workbookViewId="0">
      <pane xSplit="2" ySplit="3" topLeftCell="C19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RowHeight="10.199999999999999"/>
  <cols>
    <col min="1" max="1" width="42.109375" style="14" customWidth="1"/>
    <col min="2" max="2" width="15.109375" style="14" bestFit="1" customWidth="1"/>
    <col min="3" max="14" width="7.5546875" style="14" customWidth="1"/>
    <col min="15" max="16384" width="8.88671875" style="14"/>
  </cols>
  <sheetData>
    <row r="1" spans="1:14">
      <c r="A1" s="13" t="s">
        <v>210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C2" s="24"/>
      <c r="D2" s="24"/>
      <c r="E2" s="24"/>
      <c r="F2" s="24"/>
      <c r="G2" s="24"/>
      <c r="H2" s="65">
        <v>2017</v>
      </c>
      <c r="I2" s="24"/>
      <c r="J2" s="24"/>
      <c r="K2" s="24"/>
      <c r="L2" s="24"/>
      <c r="M2" s="24"/>
      <c r="N2" s="22"/>
    </row>
    <row r="3" spans="1:14">
      <c r="A3" s="13" t="s">
        <v>37</v>
      </c>
      <c r="B3" s="25" t="s">
        <v>11</v>
      </c>
      <c r="C3" s="19" t="s">
        <v>195</v>
      </c>
      <c r="D3" s="19" t="s">
        <v>196</v>
      </c>
      <c r="E3" s="19" t="s">
        <v>197</v>
      </c>
      <c r="F3" s="19" t="s">
        <v>198</v>
      </c>
      <c r="G3" s="19" t="s">
        <v>12</v>
      </c>
      <c r="H3" s="19" t="s">
        <v>13</v>
      </c>
      <c r="I3" s="19" t="s">
        <v>14</v>
      </c>
      <c r="J3" s="19" t="s">
        <v>199</v>
      </c>
      <c r="K3" s="19" t="s">
        <v>200</v>
      </c>
      <c r="L3" s="19" t="s">
        <v>201</v>
      </c>
      <c r="M3" s="19" t="s">
        <v>202</v>
      </c>
      <c r="N3" s="19" t="s">
        <v>203</v>
      </c>
    </row>
    <row r="4" spans="1:14">
      <c r="A4" s="66" t="s">
        <v>15</v>
      </c>
    </row>
    <row r="5" spans="1:14">
      <c r="A5" s="66" t="s">
        <v>38</v>
      </c>
    </row>
    <row r="6" spans="1:14">
      <c r="A6" s="14" t="s">
        <v>2</v>
      </c>
      <c r="B6" s="14" t="s">
        <v>39</v>
      </c>
      <c r="C6" s="26">
        <v>17.3</v>
      </c>
      <c r="D6" s="26">
        <v>17.399999999999999</v>
      </c>
      <c r="E6" s="26">
        <v>17.600000000000001</v>
      </c>
      <c r="F6" s="26">
        <v>18</v>
      </c>
      <c r="G6" s="27">
        <v>16.8</v>
      </c>
      <c r="H6" s="26">
        <v>17.399999999999999</v>
      </c>
      <c r="I6" s="26">
        <v>17.8</v>
      </c>
      <c r="J6" s="26">
        <v>17.7</v>
      </c>
      <c r="K6" s="26">
        <v>17.3</v>
      </c>
      <c r="L6" s="26">
        <v>16.7</v>
      </c>
      <c r="M6" s="26">
        <v>17.2</v>
      </c>
      <c r="N6" s="26">
        <v>16.7</v>
      </c>
    </row>
    <row r="7" spans="1:14">
      <c r="A7" s="14" t="s">
        <v>1</v>
      </c>
      <c r="B7" s="14" t="s">
        <v>40</v>
      </c>
      <c r="C7" s="26">
        <v>199</v>
      </c>
      <c r="D7" s="26">
        <v>203</v>
      </c>
      <c r="E7" s="27" t="s">
        <v>41</v>
      </c>
      <c r="F7" s="27" t="s">
        <v>41</v>
      </c>
      <c r="G7" s="27" t="s">
        <v>41</v>
      </c>
      <c r="H7" s="27" t="s">
        <v>41</v>
      </c>
      <c r="I7" s="27" t="s">
        <v>41</v>
      </c>
      <c r="J7" s="26">
        <v>127</v>
      </c>
      <c r="K7" s="26">
        <v>124</v>
      </c>
      <c r="L7" s="26">
        <v>138</v>
      </c>
      <c r="M7" s="26">
        <v>144</v>
      </c>
      <c r="N7" s="26">
        <v>143</v>
      </c>
    </row>
    <row r="8" spans="1:14">
      <c r="A8" s="14" t="s">
        <v>42</v>
      </c>
      <c r="B8" s="14" t="s">
        <v>43</v>
      </c>
      <c r="C8" s="26">
        <v>8.26</v>
      </c>
      <c r="D8" s="26">
        <v>7.86</v>
      </c>
      <c r="E8" s="26">
        <v>8.34</v>
      </c>
      <c r="F8" s="26">
        <v>8.0299999999999994</v>
      </c>
      <c r="G8" s="26">
        <v>8.9600000000000009</v>
      </c>
      <c r="H8" s="26">
        <v>8.52</v>
      </c>
      <c r="I8" s="26">
        <v>8.4</v>
      </c>
      <c r="J8" s="26">
        <v>9.3000000000000007</v>
      </c>
      <c r="K8" s="26">
        <v>9.5500000000000007</v>
      </c>
      <c r="L8" s="26">
        <v>9.23</v>
      </c>
      <c r="M8" s="26">
        <v>9.2100000000000009</v>
      </c>
      <c r="N8" s="26">
        <v>9.34</v>
      </c>
    </row>
    <row r="9" spans="1:14">
      <c r="A9" s="14" t="s">
        <v>44</v>
      </c>
      <c r="B9" s="14" t="s">
        <v>10</v>
      </c>
      <c r="C9" s="26">
        <v>19.8</v>
      </c>
      <c r="D9" s="26">
        <v>20.100000000000001</v>
      </c>
      <c r="E9" s="26">
        <v>20.599999999999998</v>
      </c>
      <c r="F9" s="26">
        <v>19.8</v>
      </c>
      <c r="G9" s="26">
        <v>19.400000000000002</v>
      </c>
      <c r="H9" s="26">
        <v>19.7</v>
      </c>
      <c r="I9" s="26">
        <v>20.5</v>
      </c>
      <c r="J9" s="26">
        <v>19.8</v>
      </c>
      <c r="K9" s="26">
        <v>23</v>
      </c>
      <c r="L9" s="26">
        <v>23.7</v>
      </c>
      <c r="M9" s="26">
        <v>23.200000000000003</v>
      </c>
      <c r="N9" s="26">
        <v>24.099999999999998</v>
      </c>
    </row>
    <row r="10" spans="1:14">
      <c r="A10" s="14" t="s">
        <v>45</v>
      </c>
      <c r="B10" s="14" t="s">
        <v>43</v>
      </c>
      <c r="C10" s="26">
        <v>9.7100000000000009</v>
      </c>
      <c r="D10" s="26">
        <v>9.86</v>
      </c>
      <c r="E10" s="26">
        <v>9.69</v>
      </c>
      <c r="F10" s="26">
        <v>9.33</v>
      </c>
      <c r="G10" s="26">
        <v>9.2899999999999991</v>
      </c>
      <c r="H10" s="26">
        <v>9.1</v>
      </c>
      <c r="I10" s="26">
        <v>9.42</v>
      </c>
      <c r="J10" s="26">
        <v>9.24</v>
      </c>
      <c r="K10" s="26">
        <v>9.35</v>
      </c>
      <c r="L10" s="26">
        <v>9.18</v>
      </c>
      <c r="M10" s="26">
        <v>9.2200000000000006</v>
      </c>
      <c r="N10" s="26">
        <v>9.3000000000000007</v>
      </c>
    </row>
    <row r="11" spans="1:14">
      <c r="A11" s="14" t="s">
        <v>46</v>
      </c>
      <c r="B11" s="14" t="s">
        <v>39</v>
      </c>
      <c r="C11" s="26">
        <v>17.2</v>
      </c>
      <c r="D11" s="26">
        <v>17.600000000000001</v>
      </c>
      <c r="E11" s="26">
        <v>17.399999999999999</v>
      </c>
      <c r="F11" s="26">
        <v>17.899999999999999</v>
      </c>
      <c r="G11" s="26">
        <v>17.3</v>
      </c>
      <c r="H11" s="26">
        <v>17.600000000000001</v>
      </c>
      <c r="I11" s="26">
        <v>17.899999999999999</v>
      </c>
      <c r="J11" s="26">
        <v>19.100000000000001</v>
      </c>
      <c r="K11" s="26">
        <v>17.399999999999999</v>
      </c>
      <c r="L11" s="26">
        <v>16.8</v>
      </c>
      <c r="M11" s="26">
        <v>16.600000000000001</v>
      </c>
      <c r="N11" s="26">
        <v>17</v>
      </c>
    </row>
    <row r="12" spans="1:14">
      <c r="A12" s="14" t="s">
        <v>47</v>
      </c>
      <c r="B12" s="14" t="s">
        <v>39</v>
      </c>
      <c r="C12" s="26">
        <v>17.100000000000001</v>
      </c>
      <c r="D12" s="26">
        <v>17.3</v>
      </c>
      <c r="E12" s="26">
        <v>16.8</v>
      </c>
      <c r="F12" s="26">
        <v>17.3</v>
      </c>
      <c r="G12" s="26">
        <v>16.100000000000001</v>
      </c>
      <c r="H12" s="26">
        <v>17.100000000000001</v>
      </c>
      <c r="I12" s="26">
        <v>17.7</v>
      </c>
      <c r="J12" s="26">
        <v>18.5</v>
      </c>
      <c r="K12" s="26">
        <v>17.2</v>
      </c>
      <c r="L12" s="26">
        <v>16.5</v>
      </c>
      <c r="M12" s="26">
        <v>16.100000000000001</v>
      </c>
      <c r="N12" s="26">
        <v>16.7</v>
      </c>
    </row>
    <row r="13" spans="1:14">
      <c r="A13" s="14" t="s">
        <v>48</v>
      </c>
      <c r="B13" s="14" t="s">
        <v>39</v>
      </c>
      <c r="C13" s="26">
        <v>18.899999999999999</v>
      </c>
      <c r="D13" s="26">
        <v>20.6</v>
      </c>
      <c r="E13" s="26">
        <v>21.4</v>
      </c>
      <c r="F13" s="26">
        <v>22.6</v>
      </c>
      <c r="G13" s="26">
        <v>23.3</v>
      </c>
      <c r="H13" s="26">
        <v>20.9</v>
      </c>
      <c r="I13" s="26">
        <v>19.8</v>
      </c>
      <c r="J13" s="26">
        <v>23.1</v>
      </c>
      <c r="K13" s="27">
        <v>21.7</v>
      </c>
      <c r="L13" s="27">
        <v>22.1</v>
      </c>
      <c r="M13" s="27">
        <v>20.5</v>
      </c>
      <c r="N13" s="27">
        <v>20</v>
      </c>
    </row>
    <row r="14" spans="1:14">
      <c r="A14" s="66" t="s">
        <v>49</v>
      </c>
    </row>
    <row r="15" spans="1:14">
      <c r="A15" s="14" t="s">
        <v>50</v>
      </c>
      <c r="B15" s="14" t="s">
        <v>39</v>
      </c>
      <c r="C15" s="26">
        <v>17.14</v>
      </c>
      <c r="D15" s="26">
        <v>17.34</v>
      </c>
      <c r="E15" s="26">
        <v>16.559999999999999</v>
      </c>
      <c r="F15" s="26">
        <v>17</v>
      </c>
      <c r="G15" s="26">
        <v>17.47</v>
      </c>
      <c r="H15" s="26">
        <v>17.690000000000001</v>
      </c>
      <c r="I15" s="26">
        <v>18.54</v>
      </c>
      <c r="J15" s="26">
        <v>17.559999999999999</v>
      </c>
      <c r="K15" s="26">
        <v>17.41</v>
      </c>
      <c r="L15" s="26">
        <v>17.48</v>
      </c>
      <c r="M15" s="26">
        <v>17.71</v>
      </c>
      <c r="N15" s="26">
        <v>17.27</v>
      </c>
    </row>
    <row r="16" spans="1:14">
      <c r="A16" s="14" t="s">
        <v>51</v>
      </c>
      <c r="B16" s="14" t="s">
        <v>40</v>
      </c>
      <c r="C16" s="26">
        <v>199.2</v>
      </c>
      <c r="D16" s="26">
        <v>194.5</v>
      </c>
      <c r="E16" s="26">
        <v>180.75</v>
      </c>
      <c r="F16" s="26">
        <v>178</v>
      </c>
      <c r="G16" s="26">
        <v>178.8</v>
      </c>
      <c r="H16" s="26">
        <v>194.75</v>
      </c>
      <c r="I16" s="26">
        <v>201.67</v>
      </c>
      <c r="J16" s="26">
        <v>198</v>
      </c>
      <c r="K16" s="26">
        <v>221.25</v>
      </c>
      <c r="L16" s="26">
        <v>154</v>
      </c>
      <c r="M16" s="26">
        <v>136.25</v>
      </c>
      <c r="N16" s="26">
        <v>144.33000000000001</v>
      </c>
    </row>
    <row r="17" spans="1:14">
      <c r="A17" s="14" t="s">
        <v>52</v>
      </c>
      <c r="B17" s="14" t="s">
        <v>43</v>
      </c>
      <c r="C17" s="26">
        <v>9.5</v>
      </c>
      <c r="D17" s="26">
        <v>9.5</v>
      </c>
      <c r="E17" s="26">
        <v>9.66</v>
      </c>
      <c r="F17" s="26">
        <v>9.25</v>
      </c>
      <c r="G17" s="26">
        <v>9.2799999999999994</v>
      </c>
      <c r="H17" s="26">
        <v>9.25</v>
      </c>
      <c r="I17" s="26">
        <v>9.31</v>
      </c>
      <c r="J17" s="26">
        <v>9.99</v>
      </c>
      <c r="K17" s="26">
        <v>10.52</v>
      </c>
      <c r="L17" s="26">
        <v>10.55</v>
      </c>
      <c r="M17" s="26">
        <v>10.3</v>
      </c>
      <c r="N17" s="26">
        <v>10.3</v>
      </c>
    </row>
    <row r="18" spans="1:14">
      <c r="A18" s="14" t="s">
        <v>53</v>
      </c>
      <c r="B18" s="14" t="s">
        <v>43</v>
      </c>
      <c r="C18" s="26">
        <v>10.09</v>
      </c>
      <c r="D18" s="26">
        <v>10.06</v>
      </c>
      <c r="E18" s="26">
        <v>9.6300000000000008</v>
      </c>
      <c r="F18" s="26">
        <v>9.1300000000000008</v>
      </c>
      <c r="G18" s="26">
        <v>9.24</v>
      </c>
      <c r="H18" s="26">
        <v>8.99</v>
      </c>
      <c r="I18" s="26">
        <v>9.66</v>
      </c>
      <c r="J18" s="26">
        <v>9.18</v>
      </c>
      <c r="K18" s="26">
        <v>9.34</v>
      </c>
      <c r="L18" s="26">
        <v>9.32</v>
      </c>
      <c r="M18" s="26">
        <v>9.42</v>
      </c>
      <c r="N18" s="26">
        <v>9.3800000000000008</v>
      </c>
    </row>
    <row r="19" spans="1:14">
      <c r="A19" s="14" t="s">
        <v>54</v>
      </c>
      <c r="B19" s="14" t="s">
        <v>43</v>
      </c>
      <c r="C19" s="26">
        <v>10.74</v>
      </c>
      <c r="D19" s="26">
        <v>10.7</v>
      </c>
      <c r="E19" s="26">
        <v>10.29</v>
      </c>
      <c r="F19" s="26">
        <v>9.73</v>
      </c>
      <c r="G19" s="26">
        <v>9.94</v>
      </c>
      <c r="H19" s="26">
        <v>9.58</v>
      </c>
      <c r="I19" s="26">
        <v>10.32</v>
      </c>
      <c r="J19" s="26">
        <v>9.9499999999999993</v>
      </c>
      <c r="K19" s="26">
        <v>10.09</v>
      </c>
      <c r="L19" s="26">
        <v>10.050000000000001</v>
      </c>
      <c r="M19" s="26">
        <v>10.06</v>
      </c>
      <c r="N19" s="26">
        <v>9.9600000000000009</v>
      </c>
    </row>
    <row r="20" spans="1:14">
      <c r="A20" s="14" t="s">
        <v>55</v>
      </c>
      <c r="B20" s="14" t="s">
        <v>39</v>
      </c>
      <c r="C20" s="26">
        <v>15.09</v>
      </c>
      <c r="D20" s="26">
        <v>15.16</v>
      </c>
      <c r="E20" s="26">
        <v>14.9</v>
      </c>
      <c r="F20" s="26">
        <v>14.9</v>
      </c>
      <c r="G20" s="26">
        <v>15.26</v>
      </c>
      <c r="H20" s="26">
        <v>15.6</v>
      </c>
      <c r="I20" s="26">
        <v>17.16</v>
      </c>
      <c r="J20" s="26">
        <v>17.510000000000002</v>
      </c>
      <c r="K20" s="14">
        <v>16.98</v>
      </c>
      <c r="L20" s="14">
        <v>16.82</v>
      </c>
      <c r="M20" s="14">
        <v>17.37</v>
      </c>
      <c r="N20" s="14">
        <v>17.43</v>
      </c>
    </row>
    <row r="21" spans="1:14">
      <c r="A21" s="66" t="s">
        <v>16</v>
      </c>
    </row>
    <row r="22" spans="1:14">
      <c r="A22" s="66" t="s">
        <v>56</v>
      </c>
    </row>
    <row r="23" spans="1:14">
      <c r="A23" s="14" t="s">
        <v>57</v>
      </c>
      <c r="B23" s="14" t="s">
        <v>10</v>
      </c>
      <c r="C23" s="26">
        <v>38.6875</v>
      </c>
      <c r="D23" s="26">
        <v>37.25</v>
      </c>
      <c r="E23" s="26">
        <v>37.299999999999997</v>
      </c>
      <c r="F23" s="26">
        <v>36.125</v>
      </c>
      <c r="G23" s="26">
        <v>37.0625</v>
      </c>
      <c r="H23" s="26">
        <v>37.85</v>
      </c>
      <c r="I23" s="26">
        <v>39.75</v>
      </c>
      <c r="J23" s="26">
        <v>41.1875</v>
      </c>
      <c r="K23" s="26">
        <v>41.15</v>
      </c>
      <c r="L23" s="26">
        <v>39.0625</v>
      </c>
      <c r="M23" s="26">
        <v>39.6875</v>
      </c>
      <c r="N23" s="26">
        <v>38.65</v>
      </c>
    </row>
    <row r="24" spans="1:14">
      <c r="A24" s="14" t="s">
        <v>171</v>
      </c>
      <c r="B24" s="14" t="s">
        <v>58</v>
      </c>
      <c r="C24" s="26">
        <v>83.625</v>
      </c>
      <c r="D24" s="26">
        <v>90</v>
      </c>
      <c r="E24" s="26">
        <v>73.900000000000006</v>
      </c>
      <c r="F24" s="26">
        <v>82.8125</v>
      </c>
      <c r="G24" s="26">
        <v>84</v>
      </c>
      <c r="H24" s="26">
        <v>83.6</v>
      </c>
      <c r="I24" s="26">
        <v>81</v>
      </c>
      <c r="J24" s="26">
        <v>85.875</v>
      </c>
      <c r="K24" s="26">
        <v>86.625</v>
      </c>
      <c r="L24" s="26">
        <v>68.5</v>
      </c>
      <c r="M24" s="26">
        <v>72.25</v>
      </c>
      <c r="N24" s="26">
        <v>72.099999999999994</v>
      </c>
    </row>
    <row r="25" spans="1:14">
      <c r="A25" s="14" t="s">
        <v>59</v>
      </c>
      <c r="B25" s="14" t="s">
        <v>58</v>
      </c>
      <c r="C25" s="26">
        <v>37.89</v>
      </c>
      <c r="D25" s="26">
        <v>38.11</v>
      </c>
      <c r="E25" s="26">
        <v>37.9</v>
      </c>
      <c r="F25" s="26">
        <v>37.630000000000003</v>
      </c>
      <c r="G25" s="26">
        <v>37.71</v>
      </c>
      <c r="H25" s="26">
        <v>38</v>
      </c>
      <c r="I25" s="26">
        <v>37.53</v>
      </c>
      <c r="J25" s="26">
        <v>36.75</v>
      </c>
      <c r="K25" s="26">
        <v>36.479999999999997</v>
      </c>
      <c r="L25" s="26">
        <v>34.96</v>
      </c>
      <c r="M25" s="14">
        <v>34.46</v>
      </c>
      <c r="N25" s="14">
        <v>33.96</v>
      </c>
    </row>
    <row r="26" spans="1:14">
      <c r="A26" s="14" t="s">
        <v>172</v>
      </c>
      <c r="B26" s="14" t="s">
        <v>58</v>
      </c>
      <c r="C26" s="26">
        <v>26.5625</v>
      </c>
      <c r="D26" s="26">
        <v>27.236842105263158</v>
      </c>
      <c r="E26" s="26">
        <v>28.01</v>
      </c>
      <c r="F26" s="26">
        <v>27.29</v>
      </c>
      <c r="G26" s="26">
        <v>29.26</v>
      </c>
      <c r="H26" s="26">
        <v>29.97</v>
      </c>
      <c r="I26" s="26">
        <v>28.71</v>
      </c>
      <c r="J26" s="26">
        <v>28.43</v>
      </c>
      <c r="K26" s="26">
        <v>29.05</v>
      </c>
      <c r="L26" s="26">
        <v>27.07</v>
      </c>
      <c r="M26" s="26">
        <v>26.06</v>
      </c>
      <c r="N26" s="26">
        <v>24.2</v>
      </c>
    </row>
    <row r="27" spans="1:14">
      <c r="A27" s="14" t="s">
        <v>60</v>
      </c>
      <c r="B27" s="14" t="s">
        <v>58</v>
      </c>
      <c r="C27" s="26">
        <v>44.5625</v>
      </c>
      <c r="D27" s="26">
        <v>41.5</v>
      </c>
      <c r="E27" s="26">
        <v>39.450000000000003</v>
      </c>
      <c r="F27" s="26">
        <v>37.5625</v>
      </c>
      <c r="G27" s="26">
        <v>38.625</v>
      </c>
      <c r="H27" s="26">
        <v>38.6</v>
      </c>
      <c r="I27" s="26">
        <v>38.875</v>
      </c>
      <c r="J27" s="26">
        <v>36.375</v>
      </c>
      <c r="K27" s="26">
        <v>38.450000000000003</v>
      </c>
      <c r="L27" s="26">
        <v>37.0625</v>
      </c>
      <c r="M27" s="26">
        <v>37</v>
      </c>
      <c r="N27" s="26">
        <v>34.25</v>
      </c>
    </row>
    <row r="28" spans="1:14">
      <c r="A28" s="14" t="s">
        <v>61</v>
      </c>
      <c r="B28" s="14" t="s">
        <v>58</v>
      </c>
      <c r="C28" s="26">
        <v>30.1</v>
      </c>
      <c r="D28" s="38" t="s">
        <v>22</v>
      </c>
      <c r="E28" s="38" t="s">
        <v>22</v>
      </c>
      <c r="F28" s="38" t="s">
        <v>22</v>
      </c>
      <c r="G28" s="38" t="s">
        <v>22</v>
      </c>
      <c r="H28" s="27">
        <v>34.5</v>
      </c>
      <c r="I28" s="38" t="s">
        <v>22</v>
      </c>
      <c r="J28" s="38" t="s">
        <v>22</v>
      </c>
      <c r="K28" s="26">
        <v>35.75</v>
      </c>
      <c r="L28" s="26">
        <v>36</v>
      </c>
      <c r="M28" s="26">
        <v>38.17</v>
      </c>
      <c r="N28" s="26">
        <v>37</v>
      </c>
    </row>
    <row r="29" spans="1:14">
      <c r="A29" s="14" t="s">
        <v>173</v>
      </c>
      <c r="B29" s="14" t="s">
        <v>58</v>
      </c>
      <c r="C29" s="26">
        <v>37.75</v>
      </c>
      <c r="D29" s="26">
        <v>37.375</v>
      </c>
      <c r="E29" s="26">
        <v>35.9</v>
      </c>
      <c r="F29" s="26">
        <v>34.0625</v>
      </c>
      <c r="G29" s="26">
        <v>36.3125</v>
      </c>
      <c r="H29" s="26">
        <v>35.049999999999997</v>
      </c>
      <c r="I29" s="26">
        <v>35.1875</v>
      </c>
      <c r="J29" s="26">
        <v>35.0625</v>
      </c>
      <c r="K29" s="26">
        <v>36.4375</v>
      </c>
      <c r="L29" s="26">
        <v>36.1875</v>
      </c>
      <c r="M29" s="26">
        <v>35.4375</v>
      </c>
      <c r="N29" s="26">
        <v>33.25</v>
      </c>
    </row>
    <row r="30" spans="1:14">
      <c r="A30" s="14" t="s">
        <v>174</v>
      </c>
      <c r="B30" s="14" t="s">
        <v>58</v>
      </c>
      <c r="C30" s="26">
        <v>40.375</v>
      </c>
      <c r="D30" s="26">
        <v>39.5625</v>
      </c>
      <c r="E30" s="26">
        <v>38.5</v>
      </c>
      <c r="F30" s="26">
        <v>37.375</v>
      </c>
      <c r="G30" s="26">
        <v>39.0625</v>
      </c>
      <c r="H30" s="26">
        <v>38.299999999999997</v>
      </c>
      <c r="I30" s="26">
        <v>39</v>
      </c>
      <c r="J30" s="26">
        <v>39.625</v>
      </c>
      <c r="K30" s="26">
        <v>39.6875</v>
      </c>
      <c r="L30" s="26">
        <v>38.9375</v>
      </c>
      <c r="M30" s="26">
        <v>36.875</v>
      </c>
      <c r="N30" s="26">
        <v>45.75</v>
      </c>
    </row>
    <row r="31" spans="1:14">
      <c r="A31" s="14" t="s">
        <v>175</v>
      </c>
      <c r="B31" s="14" t="s">
        <v>58</v>
      </c>
      <c r="C31" s="26">
        <v>62.875</v>
      </c>
      <c r="D31" s="26">
        <v>63.125</v>
      </c>
      <c r="E31" s="26">
        <v>65.8</v>
      </c>
      <c r="F31" s="26">
        <v>69.6875</v>
      </c>
      <c r="G31" s="26">
        <v>70.75</v>
      </c>
      <c r="H31" s="26">
        <v>76.2</v>
      </c>
      <c r="I31" s="26">
        <v>75.75</v>
      </c>
      <c r="J31" s="26">
        <v>69.625</v>
      </c>
      <c r="K31" s="26">
        <v>66.599999999999994</v>
      </c>
      <c r="L31" s="26">
        <v>65.4375</v>
      </c>
      <c r="M31" s="26">
        <v>65</v>
      </c>
      <c r="N31" s="26">
        <v>65.2</v>
      </c>
    </row>
    <row r="32" spans="1:14">
      <c r="A32" s="14" t="s">
        <v>176</v>
      </c>
      <c r="B32" s="14" t="s">
        <v>58</v>
      </c>
      <c r="C32" s="26">
        <v>33.58</v>
      </c>
      <c r="D32" s="26">
        <v>32</v>
      </c>
      <c r="E32" s="26">
        <v>30.86</v>
      </c>
      <c r="F32" s="26">
        <v>29.57</v>
      </c>
      <c r="G32" s="26">
        <v>30.6</v>
      </c>
      <c r="H32" s="26">
        <v>30.74</v>
      </c>
      <c r="I32" s="26">
        <v>32.82</v>
      </c>
      <c r="J32" s="26">
        <v>33.17</v>
      </c>
      <c r="K32" s="26">
        <v>33.28</v>
      </c>
      <c r="L32" s="26">
        <v>32.35</v>
      </c>
      <c r="M32" s="14">
        <v>33.43</v>
      </c>
      <c r="N32" s="14">
        <v>32.270000000000003</v>
      </c>
    </row>
    <row r="33" spans="1:15">
      <c r="A33" s="14" t="s">
        <v>62</v>
      </c>
      <c r="B33" s="14" t="s">
        <v>58</v>
      </c>
      <c r="C33" s="26">
        <v>56</v>
      </c>
      <c r="D33" s="26">
        <v>55</v>
      </c>
      <c r="E33" s="26">
        <v>52</v>
      </c>
      <c r="F33" s="26">
        <v>51</v>
      </c>
      <c r="G33" s="26">
        <v>50.5</v>
      </c>
      <c r="H33" s="26">
        <v>50.8</v>
      </c>
      <c r="I33" s="26">
        <v>51.25</v>
      </c>
      <c r="J33" s="26">
        <v>52.75</v>
      </c>
      <c r="K33" s="26">
        <v>55.2</v>
      </c>
      <c r="L33" s="26">
        <v>56</v>
      </c>
      <c r="M33" s="26">
        <v>55.5</v>
      </c>
      <c r="N33" s="26">
        <v>54.8</v>
      </c>
    </row>
    <row r="34" spans="1:15">
      <c r="A34" s="14" t="s">
        <v>63</v>
      </c>
      <c r="B34" s="14" t="s">
        <v>58</v>
      </c>
      <c r="C34" s="26">
        <v>34</v>
      </c>
      <c r="D34" s="26">
        <v>34.5</v>
      </c>
      <c r="E34" s="26">
        <v>33.799999999999997</v>
      </c>
      <c r="F34" s="26">
        <v>33.5</v>
      </c>
      <c r="G34" s="26">
        <v>35.909999999999997</v>
      </c>
      <c r="H34" s="26">
        <v>36.6</v>
      </c>
      <c r="I34" s="26">
        <v>36.89</v>
      </c>
      <c r="J34" s="26">
        <v>35.78</v>
      </c>
      <c r="K34" s="26">
        <v>35.08</v>
      </c>
      <c r="L34" s="26">
        <v>32.06</v>
      </c>
      <c r="M34" s="26">
        <v>33.44</v>
      </c>
      <c r="N34" s="26">
        <v>31.63</v>
      </c>
    </row>
    <row r="35" spans="1:15">
      <c r="A35" s="16" t="s">
        <v>64</v>
      </c>
      <c r="B35" s="14" t="s">
        <v>58</v>
      </c>
      <c r="C35" s="26">
        <v>23.28</v>
      </c>
      <c r="D35" s="26">
        <v>23.53</v>
      </c>
      <c r="E35" s="26">
        <v>24</v>
      </c>
      <c r="F35" s="26">
        <v>24.69</v>
      </c>
      <c r="G35" s="26">
        <v>25.93</v>
      </c>
      <c r="H35" s="26">
        <v>27.72</v>
      </c>
      <c r="I35" s="26">
        <v>27.78</v>
      </c>
      <c r="J35" s="26">
        <v>28.05</v>
      </c>
      <c r="K35" s="26">
        <v>28.16</v>
      </c>
      <c r="L35" s="26">
        <v>25</v>
      </c>
      <c r="M35" s="26">
        <v>23.63</v>
      </c>
      <c r="N35" s="26">
        <v>19.170000000000002</v>
      </c>
      <c r="O35" s="27"/>
    </row>
    <row r="36" spans="1:15">
      <c r="A36" s="16" t="s">
        <v>17</v>
      </c>
      <c r="B36" s="16" t="s">
        <v>65</v>
      </c>
      <c r="C36" s="26">
        <v>3.15</v>
      </c>
      <c r="D36" s="26">
        <v>3.06</v>
      </c>
      <c r="E36" s="26">
        <v>3.08</v>
      </c>
      <c r="F36" s="26">
        <v>3.07</v>
      </c>
      <c r="G36" s="26">
        <v>3.21</v>
      </c>
      <c r="H36" s="26">
        <v>3.14</v>
      </c>
      <c r="I36" s="26">
        <v>3.24</v>
      </c>
      <c r="J36" s="26">
        <v>3.25</v>
      </c>
      <c r="K36" s="26">
        <v>3.26</v>
      </c>
      <c r="L36" s="26">
        <v>3.18</v>
      </c>
      <c r="M36" s="26">
        <v>3.23</v>
      </c>
      <c r="N36" s="26">
        <v>3.1</v>
      </c>
      <c r="O36" s="27"/>
    </row>
    <row r="37" spans="1:15">
      <c r="A37" s="66" t="s">
        <v>18</v>
      </c>
    </row>
    <row r="38" spans="1:15">
      <c r="A38" s="14" t="s">
        <v>177</v>
      </c>
      <c r="B38" s="14" t="s">
        <v>40</v>
      </c>
      <c r="C38" s="26">
        <v>267.41000000000003</v>
      </c>
      <c r="D38" s="26">
        <v>276.89999999999998</v>
      </c>
      <c r="E38" s="26">
        <v>276.33</v>
      </c>
      <c r="F38" s="26">
        <v>270.66000000000003</v>
      </c>
      <c r="G38" s="26">
        <v>279.64</v>
      </c>
      <c r="H38" s="26">
        <v>281.66000000000003</v>
      </c>
      <c r="I38" s="26">
        <v>307.73</v>
      </c>
      <c r="J38" s="26">
        <v>289.45</v>
      </c>
      <c r="K38" s="26">
        <v>262.33</v>
      </c>
      <c r="L38" s="26">
        <v>257.73</v>
      </c>
      <c r="M38" s="26">
        <v>255.74</v>
      </c>
      <c r="N38" s="26">
        <v>266.52999999999997</v>
      </c>
    </row>
    <row r="39" spans="1:15">
      <c r="A39" s="14" t="s">
        <v>178</v>
      </c>
      <c r="B39" s="14" t="s">
        <v>58</v>
      </c>
      <c r="C39" s="26">
        <v>223.5</v>
      </c>
      <c r="D39" s="26">
        <v>221.88</v>
      </c>
      <c r="E39" s="26">
        <v>210.63</v>
      </c>
      <c r="F39" s="26">
        <v>195</v>
      </c>
      <c r="G39" s="26">
        <v>179.5</v>
      </c>
      <c r="H39" s="26">
        <v>179.38</v>
      </c>
      <c r="I39" s="26">
        <v>200.83</v>
      </c>
      <c r="J39" s="26">
        <v>198.5</v>
      </c>
      <c r="K39" s="26">
        <v>213.75</v>
      </c>
      <c r="L39" s="26">
        <v>229</v>
      </c>
      <c r="M39" s="26">
        <v>228.75</v>
      </c>
      <c r="N39" s="26">
        <v>232.5</v>
      </c>
    </row>
    <row r="40" spans="1:15">
      <c r="A40" s="14" t="s">
        <v>179</v>
      </c>
      <c r="B40" s="14" t="s">
        <v>58</v>
      </c>
      <c r="C40" s="26">
        <v>364.38</v>
      </c>
      <c r="D40" s="26">
        <v>335</v>
      </c>
      <c r="E40" s="26">
        <v>316.25</v>
      </c>
      <c r="F40" s="26">
        <v>305.625</v>
      </c>
      <c r="G40" s="26">
        <v>296</v>
      </c>
      <c r="H40" s="26">
        <v>290</v>
      </c>
      <c r="I40" s="26">
        <v>297</v>
      </c>
      <c r="J40" s="26">
        <v>299.38</v>
      </c>
      <c r="K40" s="26">
        <v>297.5</v>
      </c>
      <c r="L40" s="26">
        <v>291.25</v>
      </c>
      <c r="M40" s="26">
        <v>290</v>
      </c>
      <c r="N40" s="26">
        <v>282.63</v>
      </c>
    </row>
    <row r="41" spans="1:15">
      <c r="A41" s="14" t="s">
        <v>66</v>
      </c>
      <c r="B41" s="14" t="s">
        <v>58</v>
      </c>
      <c r="C41" s="14">
        <v>332.34</v>
      </c>
      <c r="D41" s="14">
        <v>334.42</v>
      </c>
      <c r="E41" s="14">
        <v>320.33999999999997</v>
      </c>
      <c r="F41" s="14">
        <v>305.67</v>
      </c>
      <c r="G41" s="14">
        <v>307.63</v>
      </c>
      <c r="H41" s="14">
        <v>300.72000000000003</v>
      </c>
      <c r="I41" s="14">
        <v>326.04000000000002</v>
      </c>
      <c r="J41" s="14">
        <v>301.05</v>
      </c>
      <c r="K41" s="26">
        <v>307.7</v>
      </c>
      <c r="L41" s="14">
        <v>315.23</v>
      </c>
      <c r="M41" s="14">
        <v>313.52</v>
      </c>
      <c r="N41" s="14">
        <v>319.22000000000003</v>
      </c>
    </row>
    <row r="42" spans="1:15">
      <c r="A42" s="14" t="s">
        <v>180</v>
      </c>
      <c r="B42" s="14" t="s">
        <v>58</v>
      </c>
      <c r="C42" s="26">
        <v>159</v>
      </c>
      <c r="D42" s="26">
        <v>161.88</v>
      </c>
      <c r="E42" s="26">
        <v>155</v>
      </c>
      <c r="F42" s="26">
        <v>147.5</v>
      </c>
      <c r="G42" s="26">
        <v>144</v>
      </c>
      <c r="H42" s="26">
        <v>140</v>
      </c>
      <c r="I42" s="26">
        <v>130.63</v>
      </c>
      <c r="J42" s="26">
        <v>134.5</v>
      </c>
      <c r="K42" s="26">
        <v>134.38</v>
      </c>
      <c r="L42" s="26">
        <v>153</v>
      </c>
      <c r="M42" s="26">
        <v>165</v>
      </c>
      <c r="N42" s="26">
        <v>185</v>
      </c>
    </row>
    <row r="43" spans="1:15">
      <c r="A43" s="66" t="s">
        <v>19</v>
      </c>
      <c r="B43" s="14" t="s">
        <v>20</v>
      </c>
    </row>
    <row r="44" spans="1:15">
      <c r="A44" s="66" t="s">
        <v>67</v>
      </c>
    </row>
    <row r="45" spans="1:15">
      <c r="A45" s="14" t="s">
        <v>68</v>
      </c>
      <c r="B45" s="14" t="s">
        <v>58</v>
      </c>
      <c r="C45" s="38" t="s">
        <v>22</v>
      </c>
      <c r="D45" s="38" t="s">
        <v>22</v>
      </c>
      <c r="E45" s="38" t="s">
        <v>22</v>
      </c>
      <c r="F45" s="38" t="s">
        <v>22</v>
      </c>
      <c r="G45" s="38" t="s">
        <v>22</v>
      </c>
      <c r="H45" s="38" t="s">
        <v>22</v>
      </c>
      <c r="I45" s="38" t="s">
        <v>22</v>
      </c>
      <c r="J45" s="38" t="s">
        <v>22</v>
      </c>
      <c r="K45" s="38" t="s">
        <v>22</v>
      </c>
      <c r="L45" s="38" t="s">
        <v>22</v>
      </c>
      <c r="M45" s="38" t="s">
        <v>22</v>
      </c>
      <c r="N45" s="38" t="s">
        <v>22</v>
      </c>
    </row>
    <row r="46" spans="1:15">
      <c r="A46" s="66" t="s">
        <v>69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5">
      <c r="A47" s="14" t="s">
        <v>70</v>
      </c>
      <c r="B47" s="14" t="s">
        <v>58</v>
      </c>
      <c r="C47" s="28">
        <v>318</v>
      </c>
      <c r="D47" s="28">
        <v>318.10000000000002</v>
      </c>
      <c r="E47" s="28">
        <v>318.2</v>
      </c>
      <c r="F47" s="28">
        <v>318.5</v>
      </c>
      <c r="G47" s="28">
        <v>316.2</v>
      </c>
      <c r="H47" s="28">
        <v>322.8</v>
      </c>
      <c r="I47" s="28">
        <v>318.10000000000002</v>
      </c>
      <c r="J47" s="28">
        <v>317.3</v>
      </c>
      <c r="K47" s="28">
        <v>320.8</v>
      </c>
      <c r="L47" s="28">
        <v>311.60000000000002</v>
      </c>
      <c r="M47" s="28">
        <v>314.7</v>
      </c>
      <c r="N47" s="28">
        <v>317.2</v>
      </c>
    </row>
    <row r="48" spans="1:15">
      <c r="A48" s="14" t="s">
        <v>71</v>
      </c>
      <c r="B48" s="14" t="s">
        <v>58</v>
      </c>
      <c r="C48" s="28">
        <v>255.2</v>
      </c>
      <c r="D48" s="28">
        <v>252.9</v>
      </c>
      <c r="E48" s="28">
        <v>258.8</v>
      </c>
      <c r="F48" s="28">
        <v>257.7</v>
      </c>
      <c r="G48" s="28">
        <v>256.2</v>
      </c>
      <c r="H48" s="28">
        <v>257.2</v>
      </c>
      <c r="I48" s="28">
        <v>259.3</v>
      </c>
      <c r="J48" s="28">
        <v>254.9</v>
      </c>
      <c r="K48" s="28">
        <v>257.3</v>
      </c>
      <c r="L48" s="28">
        <v>259.3</v>
      </c>
      <c r="M48" s="28">
        <v>257.7</v>
      </c>
      <c r="N48" s="28">
        <v>256.7</v>
      </c>
    </row>
    <row r="49" spans="1:14">
      <c r="A49" s="14" t="s">
        <v>72</v>
      </c>
      <c r="B49" s="14" t="s">
        <v>58</v>
      </c>
      <c r="C49" s="28">
        <v>231.5</v>
      </c>
      <c r="D49" s="28">
        <v>225.8</v>
      </c>
      <c r="E49" s="28">
        <v>218.9</v>
      </c>
      <c r="F49" s="28">
        <v>215.2</v>
      </c>
      <c r="G49" s="28">
        <v>223.4</v>
      </c>
      <c r="H49" s="28">
        <v>222.7</v>
      </c>
      <c r="I49" s="28">
        <v>228.9</v>
      </c>
      <c r="J49" s="28">
        <v>228</v>
      </c>
      <c r="K49" s="28">
        <v>230.5</v>
      </c>
      <c r="L49" s="28">
        <v>225.9</v>
      </c>
      <c r="M49" s="28">
        <v>229.2</v>
      </c>
      <c r="N49" s="28">
        <v>222.2</v>
      </c>
    </row>
    <row r="50" spans="1:14">
      <c r="A50" s="13" t="s">
        <v>73</v>
      </c>
      <c r="B50" s="13" t="s">
        <v>21</v>
      </c>
      <c r="C50" s="29">
        <v>135.80000000000001</v>
      </c>
      <c r="D50" s="29">
        <v>136.4</v>
      </c>
      <c r="E50" s="29">
        <v>135</v>
      </c>
      <c r="F50" s="29">
        <v>136.6</v>
      </c>
      <c r="G50" s="29">
        <v>136.6</v>
      </c>
      <c r="H50" s="29">
        <v>139.9</v>
      </c>
      <c r="I50" s="29">
        <v>139.9</v>
      </c>
      <c r="J50" s="29">
        <v>140.4</v>
      </c>
      <c r="K50" s="29">
        <v>140.1</v>
      </c>
      <c r="L50" s="29">
        <v>141.19999999999999</v>
      </c>
      <c r="M50" s="29">
        <v>140.4</v>
      </c>
      <c r="N50" s="29">
        <v>142.30000000000001</v>
      </c>
    </row>
    <row r="51" spans="1:14">
      <c r="A51" s="16" t="s">
        <v>181</v>
      </c>
      <c r="N51" s="32"/>
    </row>
    <row r="52" spans="1:14" ht="14.4">
      <c r="A52" s="16" t="s">
        <v>74</v>
      </c>
      <c r="M52" s="33"/>
    </row>
    <row r="53" spans="1:14" ht="10.199999999999999" customHeight="1">
      <c r="A53" s="16" t="s">
        <v>182</v>
      </c>
      <c r="K53" s="30"/>
      <c r="M53" s="15"/>
    </row>
    <row r="54" spans="1:14">
      <c r="N54" s="18" t="s">
        <v>6</v>
      </c>
    </row>
  </sheetData>
  <pageMargins left="0.7" right="0.7" top="0.75" bottom="0.75" header="0.3" footer="0.3"/>
  <pageSetup scale="81" firstPageNumber="38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99AE6-8580-4CD7-8B4C-AEFC84C422E3}">
  <sheetPr>
    <pageSetUpPr fitToPage="1"/>
  </sheetPr>
  <dimension ref="A1:O54"/>
  <sheetViews>
    <sheetView zoomScaleNormal="100" zoomScaleSheetLayoutView="100" workbookViewId="0">
      <pane xSplit="2" ySplit="3" topLeftCell="C18" activePane="bottomRight" state="frozen"/>
      <selection activeCell="A81" sqref="A81"/>
      <selection pane="topRight" activeCell="A81" sqref="A81"/>
      <selection pane="bottomLeft" activeCell="A81" sqref="A81"/>
      <selection pane="bottomRight"/>
    </sheetView>
  </sheetViews>
  <sheetFormatPr defaultRowHeight="10.199999999999999"/>
  <cols>
    <col min="1" max="1" width="41" style="14" customWidth="1"/>
    <col min="2" max="2" width="15.109375" style="14" bestFit="1" customWidth="1"/>
    <col min="3" max="14" width="7.5546875" style="14" customWidth="1"/>
    <col min="15" max="16384" width="8.88671875" style="14"/>
  </cols>
  <sheetData>
    <row r="1" spans="1:14">
      <c r="A1" s="13" t="s">
        <v>210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C2" s="24"/>
      <c r="D2" s="24"/>
      <c r="E2" s="24"/>
      <c r="F2" s="24"/>
      <c r="G2" s="24"/>
      <c r="H2" s="65">
        <v>2018</v>
      </c>
      <c r="I2" s="24"/>
      <c r="J2" s="24"/>
      <c r="K2" s="24"/>
      <c r="L2" s="24"/>
      <c r="M2" s="24"/>
      <c r="N2" s="22"/>
    </row>
    <row r="3" spans="1:14">
      <c r="A3" s="13" t="s">
        <v>37</v>
      </c>
      <c r="B3" s="25" t="s">
        <v>11</v>
      </c>
      <c r="C3" s="19" t="s">
        <v>195</v>
      </c>
      <c r="D3" s="19" t="s">
        <v>196</v>
      </c>
      <c r="E3" s="19" t="s">
        <v>197</v>
      </c>
      <c r="F3" s="19" t="s">
        <v>198</v>
      </c>
      <c r="G3" s="19" t="s">
        <v>12</v>
      </c>
      <c r="H3" s="19" t="s">
        <v>13</v>
      </c>
      <c r="I3" s="19" t="s">
        <v>14</v>
      </c>
      <c r="J3" s="19" t="s">
        <v>199</v>
      </c>
      <c r="K3" s="19" t="s">
        <v>200</v>
      </c>
      <c r="L3" s="19" t="s">
        <v>201</v>
      </c>
      <c r="M3" s="19" t="s">
        <v>202</v>
      </c>
      <c r="N3" s="19" t="s">
        <v>203</v>
      </c>
    </row>
    <row r="4" spans="1:14">
      <c r="A4" s="66" t="s">
        <v>15</v>
      </c>
    </row>
    <row r="5" spans="1:14">
      <c r="A5" s="66" t="s">
        <v>38</v>
      </c>
    </row>
    <row r="6" spans="1:14">
      <c r="A6" s="14" t="s">
        <v>2</v>
      </c>
      <c r="B6" s="14" t="s">
        <v>39</v>
      </c>
      <c r="C6" s="26">
        <v>17.7</v>
      </c>
      <c r="D6" s="26">
        <v>18.3</v>
      </c>
      <c r="E6" s="26">
        <v>18.2</v>
      </c>
      <c r="F6" s="26">
        <v>17.5</v>
      </c>
      <c r="G6" s="27">
        <v>18.5</v>
      </c>
      <c r="H6" s="26">
        <v>17.2</v>
      </c>
      <c r="I6" s="26">
        <v>17.100000000000001</v>
      </c>
      <c r="J6" s="26">
        <v>15.3</v>
      </c>
      <c r="K6" s="26">
        <v>15.2</v>
      </c>
      <c r="L6" s="26">
        <v>15.6</v>
      </c>
      <c r="M6" s="26">
        <v>16.100000000000001</v>
      </c>
      <c r="N6" s="26">
        <v>16.3</v>
      </c>
    </row>
    <row r="7" spans="1:14">
      <c r="A7" s="14" t="s">
        <v>1</v>
      </c>
      <c r="B7" s="14" t="s">
        <v>40</v>
      </c>
      <c r="C7" s="26">
        <v>139</v>
      </c>
      <c r="D7" s="26">
        <v>156</v>
      </c>
      <c r="E7" s="26" t="s">
        <v>41</v>
      </c>
      <c r="F7" s="26" t="s">
        <v>41</v>
      </c>
      <c r="G7" s="26" t="s">
        <v>41</v>
      </c>
      <c r="H7" s="26" t="s">
        <v>41</v>
      </c>
      <c r="I7" s="26" t="s">
        <v>41</v>
      </c>
      <c r="J7" s="26">
        <v>134</v>
      </c>
      <c r="K7" s="26">
        <v>141</v>
      </c>
      <c r="L7" s="26">
        <v>146</v>
      </c>
      <c r="M7" s="26">
        <v>152</v>
      </c>
      <c r="N7" s="26">
        <v>161</v>
      </c>
    </row>
    <row r="8" spans="1:14">
      <c r="A8" s="14" t="s">
        <v>42</v>
      </c>
      <c r="B8" s="14" t="s">
        <v>43</v>
      </c>
      <c r="C8" s="26">
        <v>9.4</v>
      </c>
      <c r="D8" s="26">
        <v>10</v>
      </c>
      <c r="E8" s="26">
        <v>9.76</v>
      </c>
      <c r="F8" s="26">
        <v>9.92</v>
      </c>
      <c r="G8" s="26">
        <v>10.1</v>
      </c>
      <c r="H8" s="26">
        <v>10</v>
      </c>
      <c r="I8" s="26">
        <v>9.9600000000000009</v>
      </c>
      <c r="J8" s="26">
        <v>10.199999999999999</v>
      </c>
      <c r="K8" s="26">
        <v>9.7899999999999991</v>
      </c>
      <c r="L8" s="26">
        <v>9.7899999999999991</v>
      </c>
      <c r="M8" s="26">
        <v>10.199999999999999</v>
      </c>
      <c r="N8" s="26">
        <v>9.8699999999999992</v>
      </c>
    </row>
    <row r="9" spans="1:14">
      <c r="A9" s="14" t="s">
        <v>44</v>
      </c>
      <c r="B9" s="14" t="s">
        <v>10</v>
      </c>
      <c r="C9" s="26">
        <v>22.9</v>
      </c>
      <c r="D9" s="26">
        <v>22.7</v>
      </c>
      <c r="E9" s="26">
        <v>24.4</v>
      </c>
      <c r="F9" s="26">
        <v>23.3</v>
      </c>
      <c r="G9" s="26">
        <v>22.7</v>
      </c>
      <c r="H9" s="26">
        <v>22.7</v>
      </c>
      <c r="I9" s="26">
        <v>22.4</v>
      </c>
      <c r="J9" s="26">
        <v>22</v>
      </c>
      <c r="K9" s="26">
        <v>22.3</v>
      </c>
      <c r="L9" s="26">
        <v>21.8</v>
      </c>
      <c r="M9" s="26">
        <v>21.6</v>
      </c>
      <c r="N9" s="26">
        <v>20.5</v>
      </c>
    </row>
    <row r="10" spans="1:14">
      <c r="A10" s="14" t="s">
        <v>45</v>
      </c>
      <c r="B10" s="14" t="s">
        <v>43</v>
      </c>
      <c r="C10" s="26">
        <v>9.3000000000000007</v>
      </c>
      <c r="D10" s="26">
        <v>9.5</v>
      </c>
      <c r="E10" s="26">
        <v>9.81</v>
      </c>
      <c r="F10" s="26">
        <v>9.85</v>
      </c>
      <c r="G10" s="26">
        <v>9.84</v>
      </c>
      <c r="H10" s="26">
        <v>9.5500000000000007</v>
      </c>
      <c r="I10" s="26">
        <v>9.08</v>
      </c>
      <c r="J10" s="26">
        <v>8.59</v>
      </c>
      <c r="K10" s="26">
        <v>8.7799999999999994</v>
      </c>
      <c r="L10" s="26">
        <v>8.59</v>
      </c>
      <c r="M10" s="26">
        <v>8.36</v>
      </c>
      <c r="N10" s="26">
        <v>8.56</v>
      </c>
    </row>
    <row r="11" spans="1:14">
      <c r="A11" s="14" t="s">
        <v>46</v>
      </c>
      <c r="B11" s="14" t="s">
        <v>39</v>
      </c>
      <c r="C11" s="26">
        <v>17.600000000000001</v>
      </c>
      <c r="D11" s="26">
        <v>17.7</v>
      </c>
      <c r="E11" s="26">
        <v>17.3</v>
      </c>
      <c r="F11" s="26">
        <v>18</v>
      </c>
      <c r="G11" s="26">
        <v>17.899999999999999</v>
      </c>
      <c r="H11" s="26">
        <v>17.7</v>
      </c>
      <c r="I11" s="26">
        <v>17.399999999999999</v>
      </c>
      <c r="J11" s="26">
        <v>16.899999999999999</v>
      </c>
      <c r="K11" s="26">
        <v>16.7</v>
      </c>
      <c r="L11" s="26">
        <v>16.7</v>
      </c>
      <c r="M11" s="26">
        <v>17</v>
      </c>
      <c r="N11" s="26">
        <v>16.899999999999999</v>
      </c>
    </row>
    <row r="12" spans="1:14">
      <c r="A12" s="14" t="s">
        <v>47</v>
      </c>
      <c r="B12" s="14" t="s">
        <v>39</v>
      </c>
      <c r="C12" s="26">
        <v>17.3</v>
      </c>
      <c r="D12" s="26">
        <v>17.3</v>
      </c>
      <c r="E12" s="26">
        <v>17</v>
      </c>
      <c r="F12" s="26">
        <v>17.5</v>
      </c>
      <c r="G12" s="26">
        <v>17.100000000000001</v>
      </c>
      <c r="H12" s="26">
        <v>17.2</v>
      </c>
      <c r="I12" s="26">
        <v>17.3</v>
      </c>
      <c r="J12" s="26">
        <v>16.2</v>
      </c>
      <c r="K12" s="26">
        <v>16.600000000000001</v>
      </c>
      <c r="L12" s="26">
        <v>16.3</v>
      </c>
      <c r="M12" s="26">
        <v>16.399999999999999</v>
      </c>
      <c r="N12" s="26">
        <v>16.2</v>
      </c>
    </row>
    <row r="13" spans="1:14">
      <c r="A13" s="14" t="s">
        <v>48</v>
      </c>
      <c r="B13" s="14" t="s">
        <v>39</v>
      </c>
      <c r="C13" s="26">
        <v>19.8</v>
      </c>
      <c r="D13" s="26">
        <v>23.6</v>
      </c>
      <c r="E13" s="26">
        <v>21.5</v>
      </c>
      <c r="F13" s="26">
        <v>21.5</v>
      </c>
      <c r="G13" s="26">
        <v>23.2</v>
      </c>
      <c r="H13" s="26">
        <v>21.4</v>
      </c>
      <c r="I13" s="26">
        <v>19.5</v>
      </c>
      <c r="J13" s="26">
        <v>22.4</v>
      </c>
      <c r="K13" s="26">
        <v>19.3</v>
      </c>
      <c r="L13" s="26">
        <v>21.1</v>
      </c>
      <c r="M13" s="26">
        <v>22.9</v>
      </c>
      <c r="N13" s="26">
        <v>23.5</v>
      </c>
    </row>
    <row r="14" spans="1:14">
      <c r="A14" s="66" t="s">
        <v>49</v>
      </c>
    </row>
    <row r="15" spans="1:14">
      <c r="A15" s="14" t="s">
        <v>50</v>
      </c>
      <c r="B15" s="14" t="s">
        <v>39</v>
      </c>
      <c r="C15" s="26">
        <v>17.86</v>
      </c>
      <c r="D15" s="26">
        <v>17.93</v>
      </c>
      <c r="E15" s="26">
        <v>17.96</v>
      </c>
      <c r="F15" s="26">
        <v>18.670000000000002</v>
      </c>
      <c r="G15" s="26">
        <v>18.600000000000001</v>
      </c>
      <c r="H15" s="26">
        <v>17.84</v>
      </c>
      <c r="I15" s="14">
        <v>15.67</v>
      </c>
      <c r="J15" s="14">
        <v>15.61</v>
      </c>
      <c r="K15" s="14">
        <v>15.23</v>
      </c>
      <c r="L15" s="14">
        <v>15.84</v>
      </c>
      <c r="M15" s="14">
        <v>15.71</v>
      </c>
      <c r="N15" s="14">
        <v>15.87</v>
      </c>
    </row>
    <row r="16" spans="1:14">
      <c r="A16" s="14" t="s">
        <v>51</v>
      </c>
      <c r="B16" s="14" t="s">
        <v>40</v>
      </c>
      <c r="C16" s="26">
        <v>158.6</v>
      </c>
      <c r="D16" s="26">
        <v>158.75</v>
      </c>
      <c r="E16" s="26">
        <v>164.5</v>
      </c>
      <c r="F16" s="26">
        <v>164.5</v>
      </c>
      <c r="G16" s="26">
        <v>173.33</v>
      </c>
      <c r="H16" s="26">
        <v>179</v>
      </c>
      <c r="I16" s="26">
        <v>178.67</v>
      </c>
      <c r="J16" s="26">
        <v>174.25</v>
      </c>
      <c r="K16" s="26">
        <v>183.33</v>
      </c>
      <c r="L16" s="26">
        <v>161</v>
      </c>
      <c r="M16" s="26">
        <v>167.25</v>
      </c>
      <c r="N16" s="26">
        <v>174</v>
      </c>
    </row>
    <row r="17" spans="1:14">
      <c r="A17" s="14" t="s">
        <v>52</v>
      </c>
      <c r="B17" s="14" t="s">
        <v>43</v>
      </c>
      <c r="C17" s="26">
        <v>10.3</v>
      </c>
      <c r="D17" s="26">
        <v>10.3</v>
      </c>
      <c r="E17" s="26">
        <v>10.3</v>
      </c>
      <c r="F17" s="26">
        <v>10.3</v>
      </c>
      <c r="G17" s="26">
        <v>10.3</v>
      </c>
      <c r="H17" s="26">
        <v>10.3</v>
      </c>
      <c r="I17" s="26">
        <v>10.31</v>
      </c>
      <c r="J17" s="26">
        <v>10.4</v>
      </c>
      <c r="K17" s="26">
        <v>10.72</v>
      </c>
      <c r="L17" s="26">
        <v>11.1</v>
      </c>
      <c r="M17" s="26">
        <v>11.15</v>
      </c>
      <c r="N17" s="26">
        <v>11.1</v>
      </c>
    </row>
    <row r="18" spans="1:14">
      <c r="A18" s="14" t="s">
        <v>53</v>
      </c>
      <c r="B18" s="14" t="s">
        <v>43</v>
      </c>
      <c r="C18" s="26">
        <v>9.39</v>
      </c>
      <c r="D18" s="26">
        <v>9.75</v>
      </c>
      <c r="E18" s="26">
        <v>9.9499999999999993</v>
      </c>
      <c r="F18" s="26">
        <v>9.98</v>
      </c>
      <c r="G18" s="26">
        <v>9.86</v>
      </c>
      <c r="H18" s="26">
        <v>8.92</v>
      </c>
      <c r="I18" s="26">
        <v>8.1999999999999993</v>
      </c>
      <c r="J18" s="26">
        <v>8.23</v>
      </c>
      <c r="K18" s="26">
        <v>7.74</v>
      </c>
      <c r="L18" s="26">
        <v>7.92</v>
      </c>
      <c r="M18" s="26">
        <v>8.25</v>
      </c>
      <c r="N18" s="26">
        <v>8.5299999999999994</v>
      </c>
    </row>
    <row r="19" spans="1:14">
      <c r="A19" s="14" t="s">
        <v>54</v>
      </c>
      <c r="B19" s="14" t="s">
        <v>43</v>
      </c>
      <c r="C19" s="26">
        <v>10.14</v>
      </c>
      <c r="D19" s="26">
        <v>10.46</v>
      </c>
      <c r="E19" s="26">
        <v>10.8</v>
      </c>
      <c r="F19" s="26">
        <v>10.96</v>
      </c>
      <c r="G19" s="26">
        <v>10.75</v>
      </c>
      <c r="H19" s="26">
        <v>9.7899999999999991</v>
      </c>
      <c r="I19" s="26">
        <v>9.0399999999999991</v>
      </c>
      <c r="J19" s="26">
        <v>9.01</v>
      </c>
      <c r="K19" s="26">
        <v>8.3800000000000008</v>
      </c>
      <c r="L19" s="26">
        <v>8.7100000000000009</v>
      </c>
      <c r="M19" s="26">
        <v>8.99</v>
      </c>
      <c r="N19" s="26">
        <v>9.1999999999999993</v>
      </c>
    </row>
    <row r="20" spans="1:14">
      <c r="A20" s="14" t="s">
        <v>55</v>
      </c>
      <c r="B20" s="14" t="s">
        <v>39</v>
      </c>
      <c r="C20" s="26">
        <v>17.41</v>
      </c>
      <c r="D20" s="26">
        <v>17.23</v>
      </c>
      <c r="E20" s="26">
        <v>17.489999999999998</v>
      </c>
      <c r="F20" s="26">
        <v>17.72</v>
      </c>
      <c r="G20" s="26">
        <v>17.86</v>
      </c>
      <c r="H20" s="26">
        <v>18.07</v>
      </c>
      <c r="I20" s="26">
        <v>17.68</v>
      </c>
      <c r="J20" s="26">
        <v>17.309999999999999</v>
      </c>
      <c r="K20" s="26">
        <v>17.3</v>
      </c>
      <c r="L20" s="14">
        <v>16.989999999999998</v>
      </c>
      <c r="M20" s="14">
        <v>16.54</v>
      </c>
      <c r="N20" s="14">
        <v>16.89</v>
      </c>
    </row>
    <row r="21" spans="1:14">
      <c r="A21" s="66" t="s">
        <v>16</v>
      </c>
    </row>
    <row r="22" spans="1:14">
      <c r="A22" s="66" t="s">
        <v>56</v>
      </c>
    </row>
    <row r="23" spans="1:14">
      <c r="A23" s="14" t="s">
        <v>57</v>
      </c>
      <c r="B23" s="14" t="s">
        <v>10</v>
      </c>
      <c r="C23" s="26">
        <v>38.3125</v>
      </c>
      <c r="D23" s="26">
        <v>37.4375</v>
      </c>
      <c r="E23" s="26">
        <v>37.1</v>
      </c>
      <c r="F23" s="26">
        <v>37.3125</v>
      </c>
      <c r="G23" s="26">
        <v>38.25</v>
      </c>
      <c r="H23" s="26">
        <v>37.75</v>
      </c>
      <c r="I23" s="26">
        <v>38.6875</v>
      </c>
      <c r="J23" s="26">
        <v>38.75</v>
      </c>
      <c r="K23" s="26">
        <v>38.1875</v>
      </c>
      <c r="L23" s="26">
        <v>38.9375</v>
      </c>
      <c r="M23" s="26">
        <v>37.450000000000003</v>
      </c>
      <c r="N23" s="26">
        <v>36.75</v>
      </c>
    </row>
    <row r="24" spans="1:14">
      <c r="A24" s="14" t="s">
        <v>171</v>
      </c>
      <c r="B24" s="14" t="s">
        <v>58</v>
      </c>
      <c r="C24" s="26">
        <v>68.75</v>
      </c>
      <c r="D24" s="26">
        <v>66</v>
      </c>
      <c r="E24" s="26">
        <v>55.9</v>
      </c>
      <c r="F24" s="26">
        <v>58.75</v>
      </c>
      <c r="G24" s="26">
        <v>52.5</v>
      </c>
      <c r="H24" s="26">
        <v>46.2</v>
      </c>
      <c r="I24" s="26">
        <v>45</v>
      </c>
      <c r="J24" s="26">
        <v>45</v>
      </c>
      <c r="K24" s="26">
        <v>44.5</v>
      </c>
      <c r="L24" s="26">
        <v>43</v>
      </c>
      <c r="M24" s="26">
        <v>39</v>
      </c>
      <c r="N24" s="26">
        <v>37.5</v>
      </c>
    </row>
    <row r="25" spans="1:14">
      <c r="A25" s="14" t="s">
        <v>59</v>
      </c>
      <c r="B25" s="14" t="s">
        <v>58</v>
      </c>
      <c r="C25" s="26">
        <v>30.68</v>
      </c>
      <c r="D25" s="26">
        <v>29.72</v>
      </c>
      <c r="E25" s="26">
        <v>29.66</v>
      </c>
      <c r="F25" s="26">
        <v>29.5</v>
      </c>
      <c r="G25" s="26">
        <v>29.65</v>
      </c>
      <c r="H25" s="26">
        <v>29.54</v>
      </c>
      <c r="I25" s="26">
        <v>28.76</v>
      </c>
      <c r="J25" s="26">
        <v>26.8</v>
      </c>
      <c r="K25" s="26">
        <v>26.46</v>
      </c>
      <c r="L25" s="26">
        <v>27.18</v>
      </c>
      <c r="M25" s="14">
        <v>26.37</v>
      </c>
      <c r="N25" s="14">
        <v>26.46</v>
      </c>
    </row>
    <row r="26" spans="1:14">
      <c r="A26" s="14" t="s">
        <v>172</v>
      </c>
      <c r="B26" s="14" t="s">
        <v>58</v>
      </c>
      <c r="C26" s="26">
        <v>23.79</v>
      </c>
      <c r="D26" s="26">
        <v>22.87</v>
      </c>
      <c r="E26" s="26">
        <v>23.15</v>
      </c>
      <c r="F26" s="26">
        <v>23.86</v>
      </c>
      <c r="G26" s="26">
        <v>24.1</v>
      </c>
      <c r="H26" s="26">
        <v>24.27</v>
      </c>
      <c r="I26" s="26">
        <v>26.37</v>
      </c>
      <c r="J26" s="26">
        <v>24.11</v>
      </c>
      <c r="K26" s="26">
        <v>24.87</v>
      </c>
      <c r="L26" s="26">
        <v>25.4</v>
      </c>
      <c r="M26" s="26">
        <v>25.23</v>
      </c>
      <c r="N26" s="26">
        <v>25.77</v>
      </c>
    </row>
    <row r="27" spans="1:14">
      <c r="A27" s="14" t="s">
        <v>60</v>
      </c>
      <c r="B27" s="14" t="s">
        <v>58</v>
      </c>
      <c r="C27" s="26">
        <v>32.75</v>
      </c>
      <c r="D27" s="26">
        <v>31.4375</v>
      </c>
      <c r="E27" s="26">
        <v>31.35</v>
      </c>
      <c r="F27" s="26">
        <v>31.1875</v>
      </c>
      <c r="G27" s="26">
        <v>31.25</v>
      </c>
      <c r="H27" s="26">
        <v>29.9</v>
      </c>
      <c r="I27" s="26">
        <v>28.75</v>
      </c>
      <c r="J27" s="26">
        <v>28.6</v>
      </c>
      <c r="K27" s="26">
        <v>28.875</v>
      </c>
      <c r="L27" s="26">
        <v>30.5625</v>
      </c>
      <c r="M27" s="26">
        <v>31.45</v>
      </c>
      <c r="N27" s="26">
        <v>32.0625</v>
      </c>
    </row>
    <row r="28" spans="1:14">
      <c r="A28" s="14" t="s">
        <v>61</v>
      </c>
      <c r="B28" s="14" t="s">
        <v>58</v>
      </c>
      <c r="C28" s="26">
        <v>32.08</v>
      </c>
      <c r="D28" s="26">
        <v>32.200000000000003</v>
      </c>
      <c r="E28" s="38" t="s">
        <v>22</v>
      </c>
      <c r="F28" s="38" t="s">
        <v>22</v>
      </c>
      <c r="G28" s="38" t="s">
        <v>22</v>
      </c>
      <c r="H28" s="27">
        <v>32.5</v>
      </c>
      <c r="I28" s="38" t="s">
        <v>22</v>
      </c>
      <c r="J28" s="26">
        <v>32.380000000000003</v>
      </c>
      <c r="K28" s="26">
        <v>32.93</v>
      </c>
      <c r="L28" s="26">
        <v>33</v>
      </c>
      <c r="M28" s="26">
        <v>34.33</v>
      </c>
      <c r="N28" s="26">
        <v>31</v>
      </c>
    </row>
    <row r="29" spans="1:14">
      <c r="A29" s="14" t="s">
        <v>173</v>
      </c>
      <c r="B29" s="14" t="s">
        <v>58</v>
      </c>
      <c r="C29" s="26">
        <v>34.125</v>
      </c>
      <c r="D29" s="26">
        <v>33.6875</v>
      </c>
      <c r="E29" s="26">
        <v>34.1</v>
      </c>
      <c r="F29" s="26">
        <v>33.8125</v>
      </c>
      <c r="G29" s="26">
        <v>32.875</v>
      </c>
      <c r="H29" s="26">
        <v>32.35</v>
      </c>
      <c r="I29" s="26">
        <v>30.375</v>
      </c>
      <c r="J29" s="26">
        <v>30.1</v>
      </c>
      <c r="K29" s="26">
        <v>29.9375</v>
      </c>
      <c r="L29" s="26">
        <v>29.625</v>
      </c>
      <c r="M29" s="26">
        <v>27</v>
      </c>
      <c r="N29" s="26">
        <v>27.125</v>
      </c>
    </row>
    <row r="30" spans="1:14">
      <c r="A30" s="14" t="s">
        <v>174</v>
      </c>
      <c r="B30" s="14" t="s">
        <v>58</v>
      </c>
      <c r="C30" s="26">
        <v>63.5</v>
      </c>
      <c r="D30" s="26">
        <v>62.9375</v>
      </c>
      <c r="E30" s="26">
        <v>62.75</v>
      </c>
      <c r="F30" s="26">
        <v>61.8125</v>
      </c>
      <c r="G30" s="26">
        <v>61.875</v>
      </c>
      <c r="H30" s="26">
        <v>61</v>
      </c>
      <c r="I30" s="26">
        <v>59.375</v>
      </c>
      <c r="J30" s="26">
        <v>59</v>
      </c>
      <c r="K30" s="26">
        <v>58.75</v>
      </c>
      <c r="L30" s="26">
        <v>58.375</v>
      </c>
      <c r="M30" s="26">
        <v>55.85</v>
      </c>
      <c r="N30" s="26">
        <v>55.6875</v>
      </c>
    </row>
    <row r="31" spans="1:14">
      <c r="A31" s="14" t="s">
        <v>175</v>
      </c>
      <c r="B31" s="14" t="s">
        <v>58</v>
      </c>
      <c r="C31" s="26">
        <v>66.125</v>
      </c>
      <c r="D31" s="26">
        <v>66.625</v>
      </c>
      <c r="E31" s="26">
        <v>67</v>
      </c>
      <c r="F31" s="26">
        <v>66.875</v>
      </c>
      <c r="G31" s="26">
        <v>66.5</v>
      </c>
      <c r="H31" s="26">
        <v>67.7</v>
      </c>
      <c r="I31" s="26">
        <v>68</v>
      </c>
      <c r="J31" s="26">
        <v>68</v>
      </c>
      <c r="K31" s="26">
        <v>67.625</v>
      </c>
      <c r="L31" s="26">
        <v>66.625</v>
      </c>
      <c r="M31" s="26">
        <v>64.8</v>
      </c>
      <c r="N31" s="26">
        <v>62.25</v>
      </c>
    </row>
    <row r="32" spans="1:14">
      <c r="A32" s="14" t="s">
        <v>176</v>
      </c>
      <c r="B32" s="14" t="s">
        <v>58</v>
      </c>
      <c r="C32" s="26">
        <v>31.61</v>
      </c>
      <c r="D32" s="26">
        <v>30.63</v>
      </c>
      <c r="E32" s="26">
        <v>30.28</v>
      </c>
      <c r="F32" s="26">
        <v>29.7</v>
      </c>
      <c r="G32" s="26">
        <v>29.4</v>
      </c>
      <c r="H32" s="26">
        <v>28.3</v>
      </c>
      <c r="I32" s="26">
        <v>27.21</v>
      </c>
      <c r="J32" s="26">
        <v>27.6</v>
      </c>
      <c r="K32" s="26">
        <v>27.73</v>
      </c>
      <c r="L32" s="26">
        <v>28.89</v>
      </c>
      <c r="M32" s="14">
        <v>27.49</v>
      </c>
      <c r="N32" s="14">
        <v>28.14</v>
      </c>
    </row>
    <row r="33" spans="1:15">
      <c r="A33" s="14" t="s">
        <v>62</v>
      </c>
      <c r="B33" s="14" t="s">
        <v>58</v>
      </c>
      <c r="C33" s="26">
        <v>55.5</v>
      </c>
      <c r="D33" s="26">
        <v>55</v>
      </c>
      <c r="E33" s="26">
        <v>54</v>
      </c>
      <c r="F33" s="26">
        <v>54</v>
      </c>
      <c r="G33" s="26">
        <v>54</v>
      </c>
      <c r="H33" s="26">
        <v>54</v>
      </c>
      <c r="I33" s="26">
        <v>54</v>
      </c>
      <c r="J33" s="26">
        <v>54</v>
      </c>
      <c r="K33" s="26">
        <v>54</v>
      </c>
      <c r="L33" s="26">
        <v>54</v>
      </c>
      <c r="M33" s="26">
        <v>52.8</v>
      </c>
      <c r="N33" s="26">
        <v>53.5</v>
      </c>
    </row>
    <row r="34" spans="1:15">
      <c r="A34" s="14" t="s">
        <v>63</v>
      </c>
      <c r="B34" s="14" t="s">
        <v>58</v>
      </c>
      <c r="C34" s="38" t="s">
        <v>22</v>
      </c>
      <c r="D34" s="26">
        <v>31</v>
      </c>
      <c r="E34" s="38" t="s">
        <v>22</v>
      </c>
      <c r="F34" s="26">
        <v>29.5</v>
      </c>
      <c r="G34" s="26">
        <v>29</v>
      </c>
      <c r="H34" s="26">
        <v>30</v>
      </c>
      <c r="I34" s="26">
        <v>32.47</v>
      </c>
      <c r="J34" s="26">
        <v>32</v>
      </c>
      <c r="K34" s="26">
        <v>31</v>
      </c>
      <c r="L34" s="26">
        <v>31.29</v>
      </c>
      <c r="M34" s="26">
        <v>33.56</v>
      </c>
      <c r="N34" s="26">
        <v>32.5</v>
      </c>
    </row>
    <row r="35" spans="1:15">
      <c r="A35" s="16" t="s">
        <v>64</v>
      </c>
      <c r="B35" s="14" t="s">
        <v>58</v>
      </c>
      <c r="C35" s="38" t="s">
        <v>22</v>
      </c>
      <c r="D35" s="38" t="s">
        <v>22</v>
      </c>
      <c r="E35" s="38" t="s">
        <v>22</v>
      </c>
      <c r="F35" s="38" t="s">
        <v>22</v>
      </c>
      <c r="G35" s="26">
        <v>22.35</v>
      </c>
      <c r="H35" s="38" t="s">
        <v>22</v>
      </c>
      <c r="I35" s="38" t="s">
        <v>22</v>
      </c>
      <c r="J35" s="38" t="s">
        <v>22</v>
      </c>
      <c r="K35" s="38" t="s">
        <v>22</v>
      </c>
      <c r="L35" s="38" t="s">
        <v>22</v>
      </c>
      <c r="M35" s="38" t="s">
        <v>22</v>
      </c>
      <c r="N35" s="38" t="s">
        <v>22</v>
      </c>
      <c r="O35" s="27"/>
    </row>
    <row r="36" spans="1:15">
      <c r="A36" s="16" t="s">
        <v>17</v>
      </c>
      <c r="B36" s="16" t="s">
        <v>65</v>
      </c>
      <c r="C36" s="26">
        <v>3.26</v>
      </c>
      <c r="D36" s="26">
        <v>3.18</v>
      </c>
      <c r="E36" s="26">
        <v>3.2169999999999996</v>
      </c>
      <c r="F36" s="26">
        <v>3.1412499999999999</v>
      </c>
      <c r="G36" s="26">
        <v>3.14</v>
      </c>
      <c r="H36" s="38" t="s">
        <v>22</v>
      </c>
      <c r="I36" s="26">
        <v>2.915</v>
      </c>
      <c r="J36" s="26">
        <v>3.15</v>
      </c>
      <c r="K36" s="38" t="s">
        <v>22</v>
      </c>
      <c r="L36" s="26">
        <v>3</v>
      </c>
      <c r="M36" s="26">
        <v>2.8375000000000004</v>
      </c>
      <c r="N36" s="26">
        <v>2.8</v>
      </c>
      <c r="O36" s="27"/>
    </row>
    <row r="37" spans="1:15">
      <c r="A37" s="66" t="s">
        <v>18</v>
      </c>
    </row>
    <row r="38" spans="1:15">
      <c r="A38" s="14" t="s">
        <v>177</v>
      </c>
      <c r="B38" s="14" t="s">
        <v>40</v>
      </c>
      <c r="C38" s="26">
        <v>270.2</v>
      </c>
      <c r="D38" s="26">
        <v>315.95</v>
      </c>
      <c r="E38" s="26">
        <v>334.58</v>
      </c>
      <c r="F38" s="26">
        <v>332.16</v>
      </c>
      <c r="G38" s="26">
        <v>336.93</v>
      </c>
      <c r="H38" s="26">
        <v>302.75</v>
      </c>
      <c r="I38" s="26">
        <v>279.83999999999997</v>
      </c>
      <c r="J38" s="26">
        <v>274.55</v>
      </c>
      <c r="K38" s="26">
        <v>266.86</v>
      </c>
      <c r="L38" s="26">
        <v>279.39999999999998</v>
      </c>
      <c r="M38" s="26">
        <v>279.05</v>
      </c>
      <c r="N38" s="26">
        <v>291.42</v>
      </c>
    </row>
    <row r="39" spans="1:15">
      <c r="A39" s="14" t="s">
        <v>178</v>
      </c>
      <c r="B39" s="14" t="s">
        <v>58</v>
      </c>
      <c r="C39" s="26">
        <v>259</v>
      </c>
      <c r="D39" s="26">
        <v>303.13</v>
      </c>
      <c r="E39" s="26">
        <v>323.13</v>
      </c>
      <c r="F39" s="26">
        <v>263.13</v>
      </c>
      <c r="G39" s="26">
        <v>262.5</v>
      </c>
      <c r="H39" s="26">
        <v>257.5</v>
      </c>
      <c r="I39" s="26">
        <v>253.13</v>
      </c>
      <c r="J39" s="26">
        <v>260</v>
      </c>
      <c r="K39" s="26">
        <v>258.75</v>
      </c>
      <c r="L39" s="26">
        <v>249</v>
      </c>
      <c r="M39" s="26">
        <v>240</v>
      </c>
      <c r="N39" s="26">
        <v>243.75</v>
      </c>
    </row>
    <row r="40" spans="1:15">
      <c r="A40" s="14" t="s">
        <v>179</v>
      </c>
      <c r="B40" s="14" t="s">
        <v>58</v>
      </c>
      <c r="C40" s="26">
        <v>215.5</v>
      </c>
      <c r="D40" s="26">
        <v>233.13</v>
      </c>
      <c r="E40" s="26">
        <v>237.5</v>
      </c>
      <c r="F40" s="26">
        <v>238.13</v>
      </c>
      <c r="G40" s="26">
        <v>267.5</v>
      </c>
      <c r="H40" s="26">
        <v>271.25</v>
      </c>
      <c r="I40" s="26">
        <v>278</v>
      </c>
      <c r="J40" s="26">
        <v>265.625</v>
      </c>
      <c r="K40" s="26">
        <v>235</v>
      </c>
      <c r="L40" s="26">
        <v>196.5</v>
      </c>
      <c r="M40" s="26">
        <v>209.38</v>
      </c>
      <c r="N40" s="26">
        <v>225.83</v>
      </c>
    </row>
    <row r="41" spans="1:15">
      <c r="A41" s="14" t="s">
        <v>66</v>
      </c>
      <c r="B41" s="14" t="s">
        <v>58</v>
      </c>
      <c r="C41" s="26">
        <v>322.60000000000002</v>
      </c>
      <c r="D41" s="26">
        <v>362.85</v>
      </c>
      <c r="E41" s="26">
        <v>379.85</v>
      </c>
      <c r="F41" s="26">
        <v>385.84</v>
      </c>
      <c r="G41" s="26">
        <v>393.55</v>
      </c>
      <c r="H41" s="26">
        <v>355.71</v>
      </c>
      <c r="I41" s="26">
        <v>341.08</v>
      </c>
      <c r="J41" s="26">
        <v>332.5</v>
      </c>
      <c r="K41" s="26">
        <v>318.32</v>
      </c>
      <c r="L41" s="26">
        <v>319.14999999999998</v>
      </c>
      <c r="M41" s="26">
        <v>310.62</v>
      </c>
      <c r="N41" s="26">
        <v>311.7</v>
      </c>
    </row>
    <row r="42" spans="1:15">
      <c r="A42" s="14" t="s">
        <v>180</v>
      </c>
      <c r="B42" s="14" t="s">
        <v>58</v>
      </c>
      <c r="C42" s="26">
        <v>178</v>
      </c>
      <c r="D42" s="26">
        <v>185.63</v>
      </c>
      <c r="E42" s="26">
        <v>187.5</v>
      </c>
      <c r="F42" s="26">
        <v>191.88</v>
      </c>
      <c r="G42" s="26">
        <v>201.5</v>
      </c>
      <c r="H42" s="26">
        <v>175.63</v>
      </c>
      <c r="I42" s="26">
        <v>155.5</v>
      </c>
      <c r="J42" s="26">
        <v>153.13</v>
      </c>
      <c r="K42" s="26">
        <v>150.63</v>
      </c>
      <c r="L42" s="26">
        <v>164</v>
      </c>
      <c r="M42" s="26">
        <v>171.25</v>
      </c>
      <c r="N42" s="26">
        <v>187.5</v>
      </c>
    </row>
    <row r="43" spans="1:15">
      <c r="A43" s="66" t="s">
        <v>19</v>
      </c>
      <c r="B43" s="14" t="s">
        <v>20</v>
      </c>
    </row>
    <row r="44" spans="1:15">
      <c r="A44" s="66" t="s">
        <v>67</v>
      </c>
    </row>
    <row r="45" spans="1:15">
      <c r="A45" s="14" t="s">
        <v>68</v>
      </c>
      <c r="B45" s="14" t="s">
        <v>58</v>
      </c>
      <c r="C45" s="38" t="s">
        <v>22</v>
      </c>
      <c r="D45" s="38" t="s">
        <v>22</v>
      </c>
      <c r="E45" s="38" t="s">
        <v>22</v>
      </c>
      <c r="F45" s="38" t="s">
        <v>22</v>
      </c>
      <c r="G45" s="38" t="s">
        <v>22</v>
      </c>
      <c r="H45" s="38" t="s">
        <v>22</v>
      </c>
      <c r="I45" s="38" t="s">
        <v>22</v>
      </c>
      <c r="J45" s="38" t="s">
        <v>22</v>
      </c>
      <c r="K45" s="38" t="s">
        <v>22</v>
      </c>
      <c r="L45" s="38" t="s">
        <v>22</v>
      </c>
      <c r="M45" s="38" t="s">
        <v>22</v>
      </c>
      <c r="N45" s="38" t="s">
        <v>22</v>
      </c>
    </row>
    <row r="46" spans="1:15">
      <c r="A46" s="66" t="s">
        <v>69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5">
      <c r="A47" s="14" t="s">
        <v>70</v>
      </c>
      <c r="B47" s="14" t="s">
        <v>58</v>
      </c>
      <c r="C47" s="28">
        <v>322.10000000000002</v>
      </c>
      <c r="D47" s="28">
        <v>319.3</v>
      </c>
      <c r="E47" s="28">
        <v>318.3</v>
      </c>
      <c r="F47" s="28">
        <v>316.5</v>
      </c>
      <c r="G47" s="28">
        <v>317.10000000000002</v>
      </c>
      <c r="H47" s="28">
        <v>321</v>
      </c>
      <c r="I47" s="28">
        <v>318</v>
      </c>
      <c r="J47" s="28">
        <v>317.3</v>
      </c>
      <c r="K47" s="28">
        <v>316.8</v>
      </c>
      <c r="L47" s="28">
        <v>317.5</v>
      </c>
      <c r="M47" s="28">
        <v>318</v>
      </c>
      <c r="N47" s="28">
        <v>317.7</v>
      </c>
    </row>
    <row r="48" spans="1:15">
      <c r="A48" s="14" t="s">
        <v>71</v>
      </c>
      <c r="B48" s="14" t="s">
        <v>58</v>
      </c>
      <c r="C48" s="28">
        <v>259.60000000000002</v>
      </c>
      <c r="D48" s="28">
        <v>259.8</v>
      </c>
      <c r="E48" s="28">
        <v>259</v>
      </c>
      <c r="F48" s="28">
        <v>257.89999999999998</v>
      </c>
      <c r="G48" s="28">
        <v>249</v>
      </c>
      <c r="H48" s="28">
        <v>249.7</v>
      </c>
      <c r="I48" s="28">
        <v>247.4</v>
      </c>
      <c r="J48" s="28">
        <v>245.1</v>
      </c>
      <c r="K48" s="28">
        <v>243.4</v>
      </c>
      <c r="L48" s="28">
        <v>245.2</v>
      </c>
      <c r="M48" s="28">
        <v>244.2</v>
      </c>
      <c r="N48" s="28">
        <v>248.4</v>
      </c>
    </row>
    <row r="49" spans="1:14">
      <c r="A49" s="14" t="s">
        <v>72</v>
      </c>
      <c r="B49" s="14" t="s">
        <v>58</v>
      </c>
      <c r="C49" s="28">
        <v>222.6</v>
      </c>
      <c r="D49" s="28">
        <v>214.4</v>
      </c>
      <c r="E49" s="28">
        <v>211.7</v>
      </c>
      <c r="F49" s="28">
        <v>209.9</v>
      </c>
      <c r="G49" s="28">
        <v>207.2</v>
      </c>
      <c r="H49" s="28">
        <v>188.9</v>
      </c>
      <c r="I49" s="28">
        <v>187.2</v>
      </c>
      <c r="J49" s="28">
        <v>184.4</v>
      </c>
      <c r="K49" s="28">
        <v>189.2</v>
      </c>
      <c r="L49" s="28">
        <v>187.7</v>
      </c>
      <c r="M49" s="28">
        <v>188.9</v>
      </c>
      <c r="N49" s="28">
        <v>191</v>
      </c>
    </row>
    <row r="50" spans="1:14">
      <c r="A50" s="13" t="s">
        <v>73</v>
      </c>
      <c r="B50" s="13" t="s">
        <v>21</v>
      </c>
      <c r="C50" s="29">
        <v>143.30000000000001</v>
      </c>
      <c r="D50" s="29">
        <v>143.9</v>
      </c>
      <c r="E50" s="29">
        <v>142.5</v>
      </c>
      <c r="F50" s="29">
        <v>142.9</v>
      </c>
      <c r="G50" s="29">
        <v>143.4</v>
      </c>
      <c r="H50" s="29">
        <v>142.30000000000001</v>
      </c>
      <c r="I50" s="29">
        <v>142.69999999999999</v>
      </c>
      <c r="J50" s="29">
        <v>143.1</v>
      </c>
      <c r="K50" s="29">
        <v>143.5</v>
      </c>
      <c r="L50" s="29">
        <v>142.4</v>
      </c>
      <c r="M50" s="29">
        <v>142.30000000000001</v>
      </c>
      <c r="N50" s="29">
        <v>143.69999999999999</v>
      </c>
    </row>
    <row r="51" spans="1:14">
      <c r="A51" s="16" t="s">
        <v>181</v>
      </c>
      <c r="N51" s="32"/>
    </row>
    <row r="52" spans="1:14" ht="14.4">
      <c r="A52" s="16" t="s">
        <v>74</v>
      </c>
      <c r="M52" s="33"/>
    </row>
    <row r="53" spans="1:14" ht="10.199999999999999" customHeight="1">
      <c r="A53" s="16" t="s">
        <v>182</v>
      </c>
      <c r="K53" s="30"/>
      <c r="M53" s="15"/>
    </row>
    <row r="54" spans="1:14">
      <c r="N54" s="18" t="s">
        <v>6</v>
      </c>
    </row>
  </sheetData>
  <pageMargins left="0.7" right="0.7" top="0.75" bottom="0.75" header="0.3" footer="0.3"/>
  <pageSetup scale="81" firstPageNumber="39" orientation="landscape" useFirstPageNumber="1" r:id="rId1"/>
  <headerFooter alignWithMargins="0">
    <oddFooter>&amp;C&amp;P
Oil Crops Yearbook/OCS-2020
March 2020
Economic Research Service, USDA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Contents</vt:lpstr>
      <vt:lpstr>tab32</vt:lpstr>
      <vt:lpstr>tab33</vt:lpstr>
      <vt:lpstr>tab34(1)</vt:lpstr>
      <vt:lpstr>tab34(2)</vt:lpstr>
      <vt:lpstr>tab34(3)</vt:lpstr>
      <vt:lpstr>tab34(4)</vt:lpstr>
      <vt:lpstr>tab34(5)</vt:lpstr>
      <vt:lpstr>tab34(6)</vt:lpstr>
      <vt:lpstr>tab34(7)</vt:lpstr>
      <vt:lpstr>tab34(8)</vt:lpstr>
      <vt:lpstr>tab35</vt:lpstr>
      <vt:lpstr>tab36</vt:lpstr>
      <vt:lpstr>'tab32'!Print_Area</vt:lpstr>
      <vt:lpstr>'tab33'!Print_Area</vt:lpstr>
      <vt:lpstr>'tab34(1)'!Print_Area</vt:lpstr>
      <vt:lpstr>'tab34(2)'!Print_Area</vt:lpstr>
      <vt:lpstr>'tab34(3)'!Print_Area</vt:lpstr>
      <vt:lpstr>'tab34(4)'!Print_Area</vt:lpstr>
      <vt:lpstr>'tab34(5)'!Print_Area</vt:lpstr>
      <vt:lpstr>'tab34(6)'!Print_Area</vt:lpstr>
      <vt:lpstr>'tab34(7)'!Print_Area</vt:lpstr>
      <vt:lpstr>'tab34(8)'!Print_Area</vt:lpstr>
      <vt:lpstr>'tab35'!Print_Area</vt:lpstr>
      <vt:lpstr>'tab36'!Print_Area</vt:lpstr>
      <vt:lpstr>'tab32'!Print_Titles</vt:lpstr>
      <vt:lpstr>'tab33'!Print_Titles</vt:lpstr>
      <vt:lpstr>'tab34(1)'!Print_Titles</vt:lpstr>
      <vt:lpstr>'tab34(2)'!Print_Titles</vt:lpstr>
      <vt:lpstr>'tab34(3)'!Print_Titles</vt:lpstr>
      <vt:lpstr>'tab34(4)'!Print_Titles</vt:lpstr>
      <vt:lpstr>'tab34(5)'!Print_Titles</vt:lpstr>
      <vt:lpstr>'tab34(6)'!Print_Titles</vt:lpstr>
      <vt:lpstr>'tab34(7)'!Print_Titles</vt:lpstr>
      <vt:lpstr>'tab34(8)'!Print_Titles</vt:lpstr>
      <vt:lpstr>'tab35'!Print_Titles</vt:lpstr>
      <vt:lpstr>'tab36'!Print_Titles</vt:lpstr>
    </vt:vector>
  </TitlesOfParts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Yearbook: Vegatable Oil Animal Fats</dc:title>
  <dc:subject>Agricultural Economics</dc:subject>
  <dc:creator>Candice Wilson; Dana Golden; Todd Hubbs</dc:creator>
  <cp:keywords>oil crops, vegatable oils, animal fats, edible oils</cp:keywords>
  <cp:lastModifiedBy>Wilson, Candice - REE-ERS, Kansas City, MO</cp:lastModifiedBy>
  <dcterms:created xsi:type="dcterms:W3CDTF">2021-03-16T20:01:10Z</dcterms:created>
  <dcterms:modified xsi:type="dcterms:W3CDTF">2021-03-25T15:32:21Z</dcterms:modified>
</cp:coreProperties>
</file>