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2"/>
  </bookViews>
  <sheets>
    <sheet name="Sheet1" sheetId="1" r:id="rId1"/>
    <sheet name="meat tariffs &amp; trade" sheetId="2" r:id="rId2"/>
    <sheet name="table for web page " sheetId="3" r:id="rId3"/>
  </sheets>
  <definedNames/>
  <calcPr fullCalcOnLoad="1"/>
</workbook>
</file>

<file path=xl/comments1.xml><?xml version="1.0" encoding="utf-8"?>
<comments xmlns="http://schemas.openxmlformats.org/spreadsheetml/2006/main">
  <authors>
    <author>jdyck</author>
  </authors>
  <commentList>
    <comment ref="C28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USTR, 2/10/11
http://www.ustr.gov/webfm_send/2557
This is the 2010 renegotiation of KORUS.</t>
        </r>
      </text>
    </comment>
  </commentList>
</comments>
</file>

<file path=xl/comments2.xml><?xml version="1.0" encoding="utf-8"?>
<comments xmlns="http://schemas.openxmlformats.org/spreadsheetml/2006/main">
  <authors>
    <author>jdyck</author>
  </authors>
  <commentList>
    <comment ref="C21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USTR, 2/10/11
http://www.ustr.gov/webfm_send/2557
This is the 2010 renegotiation of KORUS.</t>
        </r>
      </text>
    </comment>
    <comment ref="F6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KS1316, 3/12/2013, p. 8.</t>
        </r>
      </text>
    </comment>
    <comment ref="F7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KS1316, 3/12/2013, p. 8.</t>
        </r>
      </text>
    </comment>
  </commentList>
</comments>
</file>

<file path=xl/comments3.xml><?xml version="1.0" encoding="utf-8"?>
<comments xmlns="http://schemas.openxmlformats.org/spreadsheetml/2006/main">
  <authors>
    <author>jdyck</author>
  </authors>
  <commentList>
    <comment ref="F7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KS1316, 3/12/2013, p. 8.</t>
        </r>
      </text>
    </comment>
    <comment ref="F8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KS1316, 3/12/2013, p. 8.</t>
        </r>
      </text>
    </comment>
    <comment ref="C22" authorId="0">
      <text>
        <r>
          <rPr>
            <b/>
            <sz val="9"/>
            <rFont val="Tahoma"/>
            <family val="2"/>
          </rPr>
          <t>jdyck:</t>
        </r>
        <r>
          <rPr>
            <sz val="9"/>
            <rFont val="Tahoma"/>
            <family val="2"/>
          </rPr>
          <t xml:space="preserve">
USTR, 2/10/11
http://www.ustr.gov/webfm_send/2557
This is the 2010 renegotiation of KORUS.</t>
        </r>
      </text>
    </comment>
  </commentList>
</comments>
</file>

<file path=xl/sharedStrings.xml><?xml version="1.0" encoding="utf-8"?>
<sst xmlns="http://schemas.openxmlformats.org/spreadsheetml/2006/main" count="233" uniqueCount="106">
  <si>
    <t>Meat tariffs under the Korea-U.S. Free Trade Agreement</t>
  </si>
  <si>
    <t>Meat or offal</t>
  </si>
  <si>
    <t>HS code</t>
  </si>
  <si>
    <t>tariff</t>
  </si>
  <si>
    <t>0201</t>
  </si>
  <si>
    <t>Beef</t>
  </si>
  <si>
    <t xml:space="preserve">  Chilled </t>
  </si>
  <si>
    <t xml:space="preserve">  Frozen</t>
  </si>
  <si>
    <t>0202</t>
  </si>
  <si>
    <t xml:space="preserve">  Offals</t>
  </si>
  <si>
    <t>0206</t>
  </si>
  <si>
    <t xml:space="preserve">  Preparations</t>
  </si>
  <si>
    <t>1602</t>
  </si>
  <si>
    <t>Pork</t>
  </si>
  <si>
    <t>Carcasses and half-carcasses</t>
  </si>
  <si>
    <t>Hams, shoulders, and cuts thereof, with bone in</t>
  </si>
  <si>
    <t>Belly</t>
  </si>
  <si>
    <t>Other</t>
  </si>
  <si>
    <t xml:space="preserve">  Chilled</t>
  </si>
  <si>
    <t>0203110000</t>
  </si>
  <si>
    <t>0203120000</t>
  </si>
  <si>
    <t>0203191000</t>
  </si>
  <si>
    <t>0203199000</t>
  </si>
  <si>
    <t xml:space="preserve"> Frozen</t>
  </si>
  <si>
    <t>0203210000</t>
  </si>
  <si>
    <t>0203220000</t>
  </si>
  <si>
    <t>0203291000</t>
  </si>
  <si>
    <t>0203299000</t>
  </si>
  <si>
    <t>Hams and cuts thereof, in airtight containers</t>
  </si>
  <si>
    <t>Hams and cuts thereof, other</t>
  </si>
  <si>
    <t>Shoulders and cuts thereof, in airtight containers</t>
  </si>
  <si>
    <t>Shoulders and cuts thereof, other</t>
  </si>
  <si>
    <t>Other, including mixtures, in airtight containers</t>
  </si>
  <si>
    <t>Other, including mixtures, not in airtight containers</t>
  </si>
  <si>
    <t>1602411000</t>
  </si>
  <si>
    <t>1602419000</t>
  </si>
  <si>
    <t>1602421000</t>
  </si>
  <si>
    <t>1602429000</t>
  </si>
  <si>
    <t>1602491000</t>
  </si>
  <si>
    <t>1602499000</t>
  </si>
  <si>
    <t>Poultry meat</t>
  </si>
  <si>
    <t xml:space="preserve">  Frozen cuts and offal of chicken</t>
  </si>
  <si>
    <t>Leg</t>
  </si>
  <si>
    <t>Breast</t>
  </si>
  <si>
    <t>Wing</t>
  </si>
  <si>
    <t>0207141010</t>
  </si>
  <si>
    <t>0207141020</t>
  </si>
  <si>
    <t>0207141030</t>
  </si>
  <si>
    <t>0207141090</t>
  </si>
  <si>
    <t>Short ribs, bone in</t>
  </si>
  <si>
    <t>Other bone in cuts</t>
  </si>
  <si>
    <t>Boneless</t>
  </si>
  <si>
    <t>0201100000</t>
  </si>
  <si>
    <t>0201201000</t>
  </si>
  <si>
    <t>0201209000</t>
  </si>
  <si>
    <t>0201300000</t>
  </si>
  <si>
    <t>0202100000</t>
  </si>
  <si>
    <t>0202201000</t>
  </si>
  <si>
    <t>0202209000</t>
  </si>
  <si>
    <t>0202300000</t>
  </si>
  <si>
    <t>Turkey, in airtight container</t>
  </si>
  <si>
    <t>Turkey, other</t>
  </si>
  <si>
    <t>Chicken, in airtight container, samgetang</t>
  </si>
  <si>
    <t>Chicken, in airtight container, other</t>
  </si>
  <si>
    <t>Chicken, other</t>
  </si>
  <si>
    <t>Other poultry, in airtight container</t>
  </si>
  <si>
    <t>Other poultry, other</t>
  </si>
  <si>
    <t xml:space="preserve">  Frozen whole chickens</t>
  </si>
  <si>
    <t>Chicken meat</t>
  </si>
  <si>
    <t>Weighing not more than 550 grams</t>
  </si>
  <si>
    <t>0207121000</t>
  </si>
  <si>
    <t>0207129000</t>
  </si>
  <si>
    <t>160250</t>
  </si>
  <si>
    <t>0206, 10-29</t>
  </si>
  <si>
    <t>0206, 30-49</t>
  </si>
  <si>
    <t xml:space="preserve">  U.S. exports to Korea</t>
  </si>
  <si>
    <t>Meat or offal:</t>
  </si>
  <si>
    <t>Tariff, in percent</t>
  </si>
  <si>
    <t>0210120020 - BACON</t>
  </si>
  <si>
    <t>Bacon</t>
  </si>
  <si>
    <t>0210120000</t>
  </si>
  <si>
    <t>mt</t>
  </si>
  <si>
    <t>from world</t>
  </si>
  <si>
    <t>from US</t>
  </si>
  <si>
    <t xml:space="preserve">  Frozen cuts  of chicken</t>
  </si>
  <si>
    <t>Imports from US</t>
  </si>
  <si>
    <t>Metric tons</t>
  </si>
  <si>
    <t>Calendar year</t>
  </si>
  <si>
    <t>0207142090</t>
  </si>
  <si>
    <t xml:space="preserve">  Frozen offals</t>
  </si>
  <si>
    <t>Liver</t>
  </si>
  <si>
    <t>0207142010</t>
  </si>
  <si>
    <t>becomes 0</t>
  </si>
  <si>
    <t>Year when tariff</t>
  </si>
  <si>
    <t xml:space="preserve">for U.S. product </t>
  </si>
  <si>
    <t xml:space="preserve">Tariff, in percent, on imports from U.S. </t>
  </si>
  <si>
    <t>Bone-in hams, shoulders, and cuts thereof</t>
  </si>
  <si>
    <t>Hams in airtight containers</t>
  </si>
  <si>
    <t>Hams,  other</t>
  </si>
  <si>
    <t>Shoulders in airtight containers</t>
  </si>
  <si>
    <t>Shoulders, other</t>
  </si>
  <si>
    <t>Other cuts, in airtight containers</t>
  </si>
  <si>
    <t>Other cuts, not in airtight containers</t>
  </si>
  <si>
    <t xml:space="preserve">Sources:  Economic Research Service, USDA, using tariff data from the Foreign Agricultural Service, USDA </t>
  </si>
  <si>
    <t>and South Korean trade data from the World Trade Atlas.</t>
  </si>
  <si>
    <t>Note:  HS refers to the Harmonized System of trade nomenclature.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</si>
</sst>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8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sz val="8"/>
      <color rgb="FF000000"/>
      <name val="Verdana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zoomScalePageLayoutView="0" workbookViewId="0" topLeftCell="A16">
      <selection activeCell="T54" sqref="T54"/>
    </sheetView>
  </sheetViews>
  <sheetFormatPr defaultColWidth="9.140625" defaultRowHeight="15"/>
  <cols>
    <col min="2" max="2" width="44.7109375" style="0" customWidth="1"/>
    <col min="3" max="3" width="11.00390625" style="0" bestFit="1" customWidth="1"/>
  </cols>
  <sheetData>
    <row r="1" ht="18.75">
      <c r="A1" s="4" t="s">
        <v>0</v>
      </c>
    </row>
    <row r="3" spans="1:20" ht="15">
      <c r="A3" s="3" t="s">
        <v>1</v>
      </c>
      <c r="C3" t="s">
        <v>2</v>
      </c>
      <c r="E3">
        <v>2011</v>
      </c>
      <c r="F3">
        <v>2012</v>
      </c>
      <c r="G3">
        <v>2013</v>
      </c>
      <c r="H3">
        <v>2014</v>
      </c>
      <c r="I3">
        <v>2015</v>
      </c>
      <c r="J3">
        <v>2016</v>
      </c>
      <c r="K3">
        <v>2017</v>
      </c>
      <c r="L3">
        <v>2018</v>
      </c>
      <c r="M3">
        <v>2019</v>
      </c>
      <c r="N3">
        <v>2020</v>
      </c>
      <c r="O3">
        <v>2021</v>
      </c>
      <c r="P3">
        <v>2022</v>
      </c>
      <c r="Q3">
        <v>2023</v>
      </c>
      <c r="R3">
        <v>2024</v>
      </c>
      <c r="S3">
        <v>2025</v>
      </c>
      <c r="T3">
        <v>2026</v>
      </c>
    </row>
    <row r="4" spans="1:9" ht="15">
      <c r="A4" s="3" t="s">
        <v>5</v>
      </c>
      <c r="I4" t="s">
        <v>3</v>
      </c>
    </row>
    <row r="5" spans="1:3" ht="15">
      <c r="A5" t="s">
        <v>6</v>
      </c>
      <c r="C5" s="1"/>
    </row>
    <row r="6" spans="2:20" ht="15">
      <c r="B6" t="s">
        <v>14</v>
      </c>
      <c r="C6" s="1" t="s">
        <v>52</v>
      </c>
      <c r="E6">
        <v>40</v>
      </c>
      <c r="F6" s="2">
        <f>E6-(40/15)</f>
        <v>37.333333333333336</v>
      </c>
      <c r="G6" s="2">
        <f aca="true" t="shared" si="0" ref="G6:T6">F6-(40/15)</f>
        <v>34.66666666666667</v>
      </c>
      <c r="H6" s="2">
        <f t="shared" si="0"/>
        <v>32.00000000000001</v>
      </c>
      <c r="I6" s="2">
        <f t="shared" si="0"/>
        <v>29.33333333333334</v>
      </c>
      <c r="J6" s="2">
        <f t="shared" si="0"/>
        <v>26.66666666666667</v>
      </c>
      <c r="K6" s="2">
        <f t="shared" si="0"/>
        <v>24.000000000000004</v>
      </c>
      <c r="L6" s="2">
        <f t="shared" si="0"/>
        <v>21.333333333333336</v>
      </c>
      <c r="M6" s="2">
        <f t="shared" si="0"/>
        <v>18.666666666666668</v>
      </c>
      <c r="N6" s="2">
        <f t="shared" si="0"/>
        <v>16</v>
      </c>
      <c r="O6" s="2">
        <f t="shared" si="0"/>
        <v>13.333333333333334</v>
      </c>
      <c r="P6" s="2">
        <f t="shared" si="0"/>
        <v>10.666666666666668</v>
      </c>
      <c r="Q6" s="2">
        <f t="shared" si="0"/>
        <v>8.000000000000002</v>
      </c>
      <c r="R6" s="2">
        <f t="shared" si="0"/>
        <v>5.333333333333336</v>
      </c>
      <c r="S6" s="2">
        <f t="shared" si="0"/>
        <v>2.666666666666669</v>
      </c>
      <c r="T6" s="2">
        <f t="shared" si="0"/>
        <v>0</v>
      </c>
    </row>
    <row r="7" spans="2:20" ht="15">
      <c r="B7" t="s">
        <v>49</v>
      </c>
      <c r="C7" s="1" t="s">
        <v>53</v>
      </c>
      <c r="E7">
        <v>40</v>
      </c>
      <c r="F7" s="2">
        <f aca="true" t="shared" si="1" ref="F7:T7">E7-(40/15)</f>
        <v>37.333333333333336</v>
      </c>
      <c r="G7" s="2">
        <f t="shared" si="1"/>
        <v>34.66666666666667</v>
      </c>
      <c r="H7" s="2">
        <f t="shared" si="1"/>
        <v>32.00000000000001</v>
      </c>
      <c r="I7" s="2">
        <f t="shared" si="1"/>
        <v>29.33333333333334</v>
      </c>
      <c r="J7" s="2">
        <f t="shared" si="1"/>
        <v>26.66666666666667</v>
      </c>
      <c r="K7" s="2">
        <f t="shared" si="1"/>
        <v>24.000000000000004</v>
      </c>
      <c r="L7" s="2">
        <f t="shared" si="1"/>
        <v>21.333333333333336</v>
      </c>
      <c r="M7" s="2">
        <f t="shared" si="1"/>
        <v>18.666666666666668</v>
      </c>
      <c r="N7" s="2">
        <f t="shared" si="1"/>
        <v>16</v>
      </c>
      <c r="O7" s="2">
        <f t="shared" si="1"/>
        <v>13.333333333333334</v>
      </c>
      <c r="P7" s="2">
        <f t="shared" si="1"/>
        <v>10.666666666666668</v>
      </c>
      <c r="Q7" s="2">
        <f t="shared" si="1"/>
        <v>8.000000000000002</v>
      </c>
      <c r="R7" s="2">
        <f t="shared" si="1"/>
        <v>5.333333333333336</v>
      </c>
      <c r="S7" s="2">
        <f t="shared" si="1"/>
        <v>2.666666666666669</v>
      </c>
      <c r="T7" s="2">
        <f t="shared" si="1"/>
        <v>0</v>
      </c>
    </row>
    <row r="8" spans="2:20" ht="15">
      <c r="B8" t="s">
        <v>50</v>
      </c>
      <c r="C8" s="1" t="s">
        <v>54</v>
      </c>
      <c r="E8">
        <v>40</v>
      </c>
      <c r="F8" s="2">
        <f aca="true" t="shared" si="2" ref="F8:T8">E8-(40/15)</f>
        <v>37.333333333333336</v>
      </c>
      <c r="G8" s="2">
        <f t="shared" si="2"/>
        <v>34.66666666666667</v>
      </c>
      <c r="H8" s="2">
        <f t="shared" si="2"/>
        <v>32.00000000000001</v>
      </c>
      <c r="I8" s="2">
        <f t="shared" si="2"/>
        <v>29.33333333333334</v>
      </c>
      <c r="J8" s="2">
        <f t="shared" si="2"/>
        <v>26.66666666666667</v>
      </c>
      <c r="K8" s="2">
        <f t="shared" si="2"/>
        <v>24.000000000000004</v>
      </c>
      <c r="L8" s="2">
        <f t="shared" si="2"/>
        <v>21.333333333333336</v>
      </c>
      <c r="M8" s="2">
        <f t="shared" si="2"/>
        <v>18.666666666666668</v>
      </c>
      <c r="N8" s="2">
        <f t="shared" si="2"/>
        <v>16</v>
      </c>
      <c r="O8" s="2">
        <f t="shared" si="2"/>
        <v>13.333333333333334</v>
      </c>
      <c r="P8" s="2">
        <f t="shared" si="2"/>
        <v>10.666666666666668</v>
      </c>
      <c r="Q8" s="2">
        <f t="shared" si="2"/>
        <v>8.000000000000002</v>
      </c>
      <c r="R8" s="2">
        <f t="shared" si="2"/>
        <v>5.333333333333336</v>
      </c>
      <c r="S8" s="2">
        <f t="shared" si="2"/>
        <v>2.666666666666669</v>
      </c>
      <c r="T8" s="2">
        <f t="shared" si="2"/>
        <v>0</v>
      </c>
    </row>
    <row r="9" spans="2:20" ht="15">
      <c r="B9" t="s">
        <v>51</v>
      </c>
      <c r="C9" s="1" t="s">
        <v>55</v>
      </c>
      <c r="E9">
        <v>40</v>
      </c>
      <c r="F9" s="2">
        <f aca="true" t="shared" si="3" ref="F9:T9">E9-(40/15)</f>
        <v>37.333333333333336</v>
      </c>
      <c r="G9" s="2">
        <f t="shared" si="3"/>
        <v>34.66666666666667</v>
      </c>
      <c r="H9" s="2">
        <f t="shared" si="3"/>
        <v>32.00000000000001</v>
      </c>
      <c r="I9" s="2">
        <f t="shared" si="3"/>
        <v>29.33333333333334</v>
      </c>
      <c r="J9" s="2">
        <f t="shared" si="3"/>
        <v>26.66666666666667</v>
      </c>
      <c r="K9" s="2">
        <f t="shared" si="3"/>
        <v>24.000000000000004</v>
      </c>
      <c r="L9" s="2">
        <f t="shared" si="3"/>
        <v>21.333333333333336</v>
      </c>
      <c r="M9" s="2">
        <f t="shared" si="3"/>
        <v>18.666666666666668</v>
      </c>
      <c r="N9" s="2">
        <f t="shared" si="3"/>
        <v>16</v>
      </c>
      <c r="O9" s="2">
        <f t="shared" si="3"/>
        <v>13.333333333333334</v>
      </c>
      <c r="P9" s="2">
        <f t="shared" si="3"/>
        <v>10.666666666666668</v>
      </c>
      <c r="Q9" s="2">
        <f t="shared" si="3"/>
        <v>8.000000000000002</v>
      </c>
      <c r="R9" s="2">
        <f t="shared" si="3"/>
        <v>5.333333333333336</v>
      </c>
      <c r="S9" s="2">
        <f t="shared" si="3"/>
        <v>2.666666666666669</v>
      </c>
      <c r="T9" s="2">
        <f t="shared" si="3"/>
        <v>0</v>
      </c>
    </row>
    <row r="10" spans="1:3" ht="15">
      <c r="A10" t="s">
        <v>7</v>
      </c>
      <c r="C10" s="1"/>
    </row>
    <row r="11" spans="2:20" ht="15">
      <c r="B11" t="s">
        <v>14</v>
      </c>
      <c r="C11" s="1" t="s">
        <v>56</v>
      </c>
      <c r="E11">
        <v>40</v>
      </c>
      <c r="F11" s="2">
        <f aca="true" t="shared" si="4" ref="F11:T11">E11-(40/15)</f>
        <v>37.333333333333336</v>
      </c>
      <c r="G11" s="2">
        <f t="shared" si="4"/>
        <v>34.66666666666667</v>
      </c>
      <c r="H11" s="2">
        <f t="shared" si="4"/>
        <v>32.00000000000001</v>
      </c>
      <c r="I11" s="2">
        <f t="shared" si="4"/>
        <v>29.33333333333334</v>
      </c>
      <c r="J11" s="2">
        <f t="shared" si="4"/>
        <v>26.66666666666667</v>
      </c>
      <c r="K11" s="2">
        <f t="shared" si="4"/>
        <v>24.000000000000004</v>
      </c>
      <c r="L11" s="2">
        <f t="shared" si="4"/>
        <v>21.333333333333336</v>
      </c>
      <c r="M11" s="2">
        <f t="shared" si="4"/>
        <v>18.666666666666668</v>
      </c>
      <c r="N11" s="2">
        <f t="shared" si="4"/>
        <v>16</v>
      </c>
      <c r="O11" s="2">
        <f t="shared" si="4"/>
        <v>13.333333333333334</v>
      </c>
      <c r="P11" s="2">
        <f t="shared" si="4"/>
        <v>10.666666666666668</v>
      </c>
      <c r="Q11" s="2">
        <f t="shared" si="4"/>
        <v>8.000000000000002</v>
      </c>
      <c r="R11" s="2">
        <f t="shared" si="4"/>
        <v>5.333333333333336</v>
      </c>
      <c r="S11" s="2">
        <f t="shared" si="4"/>
        <v>2.666666666666669</v>
      </c>
      <c r="T11" s="2">
        <f t="shared" si="4"/>
        <v>0</v>
      </c>
    </row>
    <row r="12" spans="2:20" ht="15">
      <c r="B12" t="s">
        <v>49</v>
      </c>
      <c r="C12" s="1" t="s">
        <v>57</v>
      </c>
      <c r="E12">
        <v>40</v>
      </c>
      <c r="F12" s="2">
        <f aca="true" t="shared" si="5" ref="F12:T12">E12-(40/15)</f>
        <v>37.333333333333336</v>
      </c>
      <c r="G12" s="2">
        <f t="shared" si="5"/>
        <v>34.66666666666667</v>
      </c>
      <c r="H12" s="2">
        <f t="shared" si="5"/>
        <v>32.00000000000001</v>
      </c>
      <c r="I12" s="2">
        <f t="shared" si="5"/>
        <v>29.33333333333334</v>
      </c>
      <c r="J12" s="2">
        <f t="shared" si="5"/>
        <v>26.66666666666667</v>
      </c>
      <c r="K12" s="2">
        <f t="shared" si="5"/>
        <v>24.000000000000004</v>
      </c>
      <c r="L12" s="2">
        <f t="shared" si="5"/>
        <v>21.333333333333336</v>
      </c>
      <c r="M12" s="2">
        <f t="shared" si="5"/>
        <v>18.666666666666668</v>
      </c>
      <c r="N12" s="2">
        <f t="shared" si="5"/>
        <v>16</v>
      </c>
      <c r="O12" s="2">
        <f t="shared" si="5"/>
        <v>13.333333333333334</v>
      </c>
      <c r="P12" s="2">
        <f t="shared" si="5"/>
        <v>10.666666666666668</v>
      </c>
      <c r="Q12" s="2">
        <f t="shared" si="5"/>
        <v>8.000000000000002</v>
      </c>
      <c r="R12" s="2">
        <f t="shared" si="5"/>
        <v>5.333333333333336</v>
      </c>
      <c r="S12" s="2">
        <f t="shared" si="5"/>
        <v>2.666666666666669</v>
      </c>
      <c r="T12" s="2">
        <f t="shared" si="5"/>
        <v>0</v>
      </c>
    </row>
    <row r="13" spans="2:20" ht="15">
      <c r="B13" t="s">
        <v>50</v>
      </c>
      <c r="C13" s="1" t="s">
        <v>58</v>
      </c>
      <c r="E13">
        <v>40</v>
      </c>
      <c r="F13" s="2">
        <f aca="true" t="shared" si="6" ref="F13:T13">E13-(40/15)</f>
        <v>37.333333333333336</v>
      </c>
      <c r="G13" s="2">
        <f t="shared" si="6"/>
        <v>34.66666666666667</v>
      </c>
      <c r="H13" s="2">
        <f t="shared" si="6"/>
        <v>32.00000000000001</v>
      </c>
      <c r="I13" s="2">
        <f t="shared" si="6"/>
        <v>29.33333333333334</v>
      </c>
      <c r="J13" s="2">
        <f t="shared" si="6"/>
        <v>26.66666666666667</v>
      </c>
      <c r="K13" s="2">
        <f t="shared" si="6"/>
        <v>24.000000000000004</v>
      </c>
      <c r="L13" s="2">
        <f t="shared" si="6"/>
        <v>21.333333333333336</v>
      </c>
      <c r="M13" s="2">
        <f t="shared" si="6"/>
        <v>18.666666666666668</v>
      </c>
      <c r="N13" s="2">
        <f t="shared" si="6"/>
        <v>16</v>
      </c>
      <c r="O13" s="2">
        <f t="shared" si="6"/>
        <v>13.333333333333334</v>
      </c>
      <c r="P13" s="2">
        <f t="shared" si="6"/>
        <v>10.666666666666668</v>
      </c>
      <c r="Q13" s="2">
        <f t="shared" si="6"/>
        <v>8.000000000000002</v>
      </c>
      <c r="R13" s="2">
        <f t="shared" si="6"/>
        <v>5.333333333333336</v>
      </c>
      <c r="S13" s="2">
        <f t="shared" si="6"/>
        <v>2.666666666666669</v>
      </c>
      <c r="T13" s="2">
        <f t="shared" si="6"/>
        <v>0</v>
      </c>
    </row>
    <row r="14" spans="2:20" ht="15">
      <c r="B14" t="s">
        <v>51</v>
      </c>
      <c r="C14" s="1" t="s">
        <v>59</v>
      </c>
      <c r="E14">
        <v>40</v>
      </c>
      <c r="F14" s="2">
        <f aca="true" t="shared" si="7" ref="F14:T14">E14-(40/15)</f>
        <v>37.333333333333336</v>
      </c>
      <c r="G14" s="2">
        <f t="shared" si="7"/>
        <v>34.66666666666667</v>
      </c>
      <c r="H14" s="2">
        <f t="shared" si="7"/>
        <v>32.00000000000001</v>
      </c>
      <c r="I14" s="2">
        <f t="shared" si="7"/>
        <v>29.33333333333334</v>
      </c>
      <c r="J14" s="2">
        <f t="shared" si="7"/>
        <v>26.66666666666667</v>
      </c>
      <c r="K14" s="2">
        <f t="shared" si="7"/>
        <v>24.000000000000004</v>
      </c>
      <c r="L14" s="2">
        <f t="shared" si="7"/>
        <v>21.333333333333336</v>
      </c>
      <c r="M14" s="2">
        <f t="shared" si="7"/>
        <v>18.666666666666668</v>
      </c>
      <c r="N14" s="2">
        <f t="shared" si="7"/>
        <v>16</v>
      </c>
      <c r="O14" s="2">
        <f t="shared" si="7"/>
        <v>13.333333333333334</v>
      </c>
      <c r="P14" s="2">
        <f t="shared" si="7"/>
        <v>10.666666666666668</v>
      </c>
      <c r="Q14" s="2">
        <f t="shared" si="7"/>
        <v>8.000000000000002</v>
      </c>
      <c r="R14" s="2">
        <f t="shared" si="7"/>
        <v>5.333333333333336</v>
      </c>
      <c r="S14" s="2">
        <f t="shared" si="7"/>
        <v>2.666666666666669</v>
      </c>
      <c r="T14" s="2">
        <f t="shared" si="7"/>
        <v>0</v>
      </c>
    </row>
    <row r="15" spans="1:20" ht="15">
      <c r="A15" t="s">
        <v>9</v>
      </c>
      <c r="C15" s="1" t="s">
        <v>10</v>
      </c>
      <c r="E15">
        <v>18</v>
      </c>
      <c r="F15" s="2">
        <f>E15-(18/15)</f>
        <v>16.8</v>
      </c>
      <c r="G15" s="2">
        <f aca="true" t="shared" si="8" ref="G15:T15">F15-(18/15)</f>
        <v>15.600000000000001</v>
      </c>
      <c r="H15" s="2">
        <f t="shared" si="8"/>
        <v>14.400000000000002</v>
      </c>
      <c r="I15" s="2">
        <f t="shared" si="8"/>
        <v>13.200000000000003</v>
      </c>
      <c r="J15" s="2">
        <f t="shared" si="8"/>
        <v>12.000000000000004</v>
      </c>
      <c r="K15" s="2">
        <f t="shared" si="8"/>
        <v>10.800000000000004</v>
      </c>
      <c r="L15" s="2">
        <f t="shared" si="8"/>
        <v>9.600000000000005</v>
      </c>
      <c r="M15" s="2">
        <f t="shared" si="8"/>
        <v>8.400000000000006</v>
      </c>
      <c r="N15" s="2">
        <f t="shared" si="8"/>
        <v>7.2000000000000055</v>
      </c>
      <c r="O15" s="2">
        <f t="shared" si="8"/>
        <v>6.000000000000005</v>
      </c>
      <c r="P15" s="2">
        <f t="shared" si="8"/>
        <v>4.800000000000005</v>
      </c>
      <c r="Q15" s="2">
        <f t="shared" si="8"/>
        <v>3.600000000000005</v>
      </c>
      <c r="R15" s="2">
        <f t="shared" si="8"/>
        <v>2.400000000000005</v>
      </c>
      <c r="S15" s="2">
        <f t="shared" si="8"/>
        <v>1.2000000000000048</v>
      </c>
      <c r="T15" s="2">
        <f t="shared" si="8"/>
        <v>4.884981308350689E-15</v>
      </c>
    </row>
    <row r="16" spans="1:20" ht="15">
      <c r="A16" t="s">
        <v>11</v>
      </c>
      <c r="C16" s="1" t="s">
        <v>12</v>
      </c>
      <c r="E16">
        <v>72</v>
      </c>
      <c r="F16" s="2">
        <f>E16-(72/15)</f>
        <v>67.2</v>
      </c>
      <c r="G16" s="2">
        <f aca="true" t="shared" si="9" ref="G16:T16">F16-(72/15)</f>
        <v>62.400000000000006</v>
      </c>
      <c r="H16" s="2">
        <f t="shared" si="9"/>
        <v>57.60000000000001</v>
      </c>
      <c r="I16" s="2">
        <f t="shared" si="9"/>
        <v>52.80000000000001</v>
      </c>
      <c r="J16" s="2">
        <f t="shared" si="9"/>
        <v>48.000000000000014</v>
      </c>
      <c r="K16" s="2">
        <f t="shared" si="9"/>
        <v>43.20000000000002</v>
      </c>
      <c r="L16" s="2">
        <f t="shared" si="9"/>
        <v>38.40000000000002</v>
      </c>
      <c r="M16" s="2">
        <f t="shared" si="9"/>
        <v>33.60000000000002</v>
      </c>
      <c r="N16" s="2">
        <f t="shared" si="9"/>
        <v>28.800000000000022</v>
      </c>
      <c r="O16" s="2">
        <f t="shared" si="9"/>
        <v>24.00000000000002</v>
      </c>
      <c r="P16" s="2">
        <f t="shared" si="9"/>
        <v>19.20000000000002</v>
      </c>
      <c r="Q16" s="2">
        <f t="shared" si="9"/>
        <v>14.40000000000002</v>
      </c>
      <c r="R16" s="2">
        <f t="shared" si="9"/>
        <v>9.60000000000002</v>
      </c>
      <c r="S16" s="2">
        <f t="shared" si="9"/>
        <v>4.800000000000019</v>
      </c>
      <c r="T16" s="2">
        <f t="shared" si="9"/>
        <v>1.9539925233402755E-14</v>
      </c>
    </row>
    <row r="18" ht="15">
      <c r="A18" s="3" t="s">
        <v>13</v>
      </c>
    </row>
    <row r="19" ht="15">
      <c r="A19" t="s">
        <v>18</v>
      </c>
    </row>
    <row r="20" spans="2:20" ht="15">
      <c r="B20" t="s">
        <v>14</v>
      </c>
      <c r="C20" s="1" t="s">
        <v>19</v>
      </c>
      <c r="E20">
        <v>22.5</v>
      </c>
      <c r="F20">
        <f>E20-7.5</f>
        <v>15</v>
      </c>
      <c r="G20">
        <f>F20-7.5</f>
        <v>7.5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2:20" ht="15">
      <c r="B21" t="s">
        <v>15</v>
      </c>
      <c r="C21" s="1" t="s">
        <v>20</v>
      </c>
      <c r="E21">
        <v>22.5</v>
      </c>
      <c r="F21">
        <f>E21-7.5</f>
        <v>15</v>
      </c>
      <c r="G21">
        <f>F21-7.5</f>
        <v>7.5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</row>
    <row r="22" spans="2:20" ht="15">
      <c r="B22" t="s">
        <v>16</v>
      </c>
      <c r="C22" s="1" t="s">
        <v>21</v>
      </c>
      <c r="E22">
        <v>22.5</v>
      </c>
      <c r="F22" s="2">
        <v>20.2</v>
      </c>
      <c r="G22" s="2">
        <f aca="true" t="shared" si="10" ref="G22:N23">F22-2.25</f>
        <v>17.95</v>
      </c>
      <c r="H22" s="2">
        <f t="shared" si="10"/>
        <v>15.7</v>
      </c>
      <c r="I22" s="2">
        <f t="shared" si="10"/>
        <v>13.45</v>
      </c>
      <c r="J22" s="2">
        <f t="shared" si="10"/>
        <v>11.2</v>
      </c>
      <c r="K22" s="2">
        <f t="shared" si="10"/>
        <v>8.95</v>
      </c>
      <c r="L22" s="2">
        <f t="shared" si="10"/>
        <v>6.699999999999999</v>
      </c>
      <c r="M22" s="2">
        <f t="shared" si="10"/>
        <v>4.449999999999999</v>
      </c>
      <c r="N22" s="2">
        <f t="shared" si="10"/>
        <v>2.1999999999999993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2:20" ht="15">
      <c r="B23" t="s">
        <v>17</v>
      </c>
      <c r="C23" s="1" t="s">
        <v>22</v>
      </c>
      <c r="E23">
        <v>22.5</v>
      </c>
      <c r="F23" s="2">
        <v>20.2</v>
      </c>
      <c r="G23" s="2">
        <f t="shared" si="10"/>
        <v>17.95</v>
      </c>
      <c r="H23" s="2">
        <f t="shared" si="10"/>
        <v>15.7</v>
      </c>
      <c r="I23" s="2">
        <f t="shared" si="10"/>
        <v>13.45</v>
      </c>
      <c r="J23" s="2">
        <f t="shared" si="10"/>
        <v>11.2</v>
      </c>
      <c r="K23" s="2">
        <f t="shared" si="10"/>
        <v>8.95</v>
      </c>
      <c r="L23" s="2">
        <f t="shared" si="10"/>
        <v>6.699999999999999</v>
      </c>
      <c r="M23" s="2">
        <f t="shared" si="10"/>
        <v>4.449999999999999</v>
      </c>
      <c r="N23" s="2">
        <f t="shared" si="10"/>
        <v>2.1999999999999993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ht="15">
      <c r="A24" t="s">
        <v>23</v>
      </c>
    </row>
    <row r="25" spans="2:20" ht="15">
      <c r="B25" t="s">
        <v>14</v>
      </c>
      <c r="C25" s="1" t="s">
        <v>24</v>
      </c>
      <c r="E25">
        <v>25</v>
      </c>
      <c r="F25">
        <v>16.6</v>
      </c>
      <c r="G25">
        <v>8.3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2:20" ht="15">
      <c r="B26" t="s">
        <v>15</v>
      </c>
      <c r="C26" s="1" t="s">
        <v>25</v>
      </c>
      <c r="E26">
        <v>25</v>
      </c>
      <c r="F26">
        <v>16.6</v>
      </c>
      <c r="G26">
        <v>8.3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2:20" ht="15">
      <c r="B27" t="s">
        <v>16</v>
      </c>
      <c r="C27" s="1" t="s">
        <v>26</v>
      </c>
      <c r="E27">
        <v>25</v>
      </c>
      <c r="F27">
        <v>16.6</v>
      </c>
      <c r="G27">
        <v>8.3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2:20" ht="15">
      <c r="B28" t="s">
        <v>17</v>
      </c>
      <c r="C28" s="1" t="s">
        <v>27</v>
      </c>
      <c r="E28">
        <v>25</v>
      </c>
      <c r="F28">
        <v>16</v>
      </c>
      <c r="G28">
        <v>12</v>
      </c>
      <c r="H28">
        <v>8</v>
      </c>
      <c r="I28">
        <v>4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ht="15">
      <c r="A29" t="s">
        <v>9</v>
      </c>
      <c r="C29" s="1" t="s">
        <v>10</v>
      </c>
      <c r="E29">
        <v>18</v>
      </c>
      <c r="F29">
        <v>12</v>
      </c>
      <c r="G29">
        <v>6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ht="15">
      <c r="A30" t="s">
        <v>11</v>
      </c>
    </row>
    <row r="31" spans="2:20" ht="15">
      <c r="B31" t="s">
        <v>28</v>
      </c>
      <c r="C31" s="1" t="s">
        <v>34</v>
      </c>
      <c r="E31">
        <v>30</v>
      </c>
      <c r="F31">
        <f>E31-10</f>
        <v>20</v>
      </c>
      <c r="G31">
        <f>F31-10</f>
        <v>10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2:20" ht="15">
      <c r="B32" t="s">
        <v>29</v>
      </c>
      <c r="C32" s="1" t="s">
        <v>35</v>
      </c>
      <c r="E32">
        <v>27</v>
      </c>
      <c r="F32">
        <f>E32-9</f>
        <v>18</v>
      </c>
      <c r="G32">
        <f>F32-9</f>
        <v>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2:20" ht="15">
      <c r="B33" t="s">
        <v>30</v>
      </c>
      <c r="C33" s="1" t="s">
        <v>36</v>
      </c>
      <c r="E33">
        <v>30</v>
      </c>
      <c r="F33">
        <f>E33-10</f>
        <v>20</v>
      </c>
      <c r="G33">
        <f>F33-10</f>
        <v>10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2:20" ht="15">
      <c r="B34" t="s">
        <v>31</v>
      </c>
      <c r="C34" s="1" t="s">
        <v>37</v>
      </c>
      <c r="E34">
        <v>27</v>
      </c>
      <c r="F34">
        <f>E34-9</f>
        <v>18</v>
      </c>
      <c r="G34">
        <f>F34-9</f>
        <v>9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2:20" ht="15">
      <c r="B35" t="s">
        <v>32</v>
      </c>
      <c r="C35" s="1" t="s">
        <v>38</v>
      </c>
      <c r="E35">
        <v>30</v>
      </c>
      <c r="F35">
        <f>E35-10</f>
        <v>20</v>
      </c>
      <c r="G35">
        <f>F35-10</f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2:20" ht="15">
      <c r="B36" t="s">
        <v>33</v>
      </c>
      <c r="C36" s="1" t="s">
        <v>39</v>
      </c>
      <c r="E36">
        <v>27</v>
      </c>
      <c r="F36">
        <f>E36-9</f>
        <v>18</v>
      </c>
      <c r="G36">
        <f>F36-9</f>
        <v>9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</row>
    <row r="38" ht="15">
      <c r="A38" s="3" t="s">
        <v>40</v>
      </c>
    </row>
    <row r="39" ht="15">
      <c r="A39" t="s">
        <v>41</v>
      </c>
    </row>
    <row r="40" spans="2:20" ht="15">
      <c r="B40" t="s">
        <v>42</v>
      </c>
      <c r="C40" s="1" t="s">
        <v>45</v>
      </c>
      <c r="E40">
        <v>20</v>
      </c>
      <c r="F40">
        <v>18</v>
      </c>
      <c r="G40">
        <f>F40-2</f>
        <v>16</v>
      </c>
      <c r="H40">
        <f aca="true" t="shared" si="11" ref="H40:O40">G40-2</f>
        <v>14</v>
      </c>
      <c r="I40">
        <f t="shared" si="11"/>
        <v>12</v>
      </c>
      <c r="J40">
        <f t="shared" si="11"/>
        <v>10</v>
      </c>
      <c r="K40">
        <f t="shared" si="11"/>
        <v>8</v>
      </c>
      <c r="L40">
        <f t="shared" si="11"/>
        <v>6</v>
      </c>
      <c r="M40">
        <f t="shared" si="11"/>
        <v>4</v>
      </c>
      <c r="N40">
        <f t="shared" si="11"/>
        <v>2</v>
      </c>
      <c r="O40">
        <f t="shared" si="11"/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2:20" ht="15">
      <c r="B41" t="s">
        <v>43</v>
      </c>
      <c r="C41" s="1" t="s">
        <v>46</v>
      </c>
      <c r="E41">
        <v>20</v>
      </c>
      <c r="F41">
        <v>18.3</v>
      </c>
      <c r="G41" s="2">
        <f>F41-(20/12)</f>
        <v>16.633333333333333</v>
      </c>
      <c r="H41" s="2">
        <f aca="true" t="shared" si="12" ref="H41:P41">G41-(20/12)</f>
        <v>14.966666666666667</v>
      </c>
      <c r="I41" s="2">
        <f t="shared" si="12"/>
        <v>13.3</v>
      </c>
      <c r="J41" s="2">
        <f t="shared" si="12"/>
        <v>11.633333333333335</v>
      </c>
      <c r="K41" s="2">
        <f t="shared" si="12"/>
        <v>9.966666666666669</v>
      </c>
      <c r="L41" s="2">
        <f t="shared" si="12"/>
        <v>8.300000000000002</v>
      </c>
      <c r="M41" s="2">
        <f t="shared" si="12"/>
        <v>6.6333333333333355</v>
      </c>
      <c r="N41" s="2">
        <f t="shared" si="12"/>
        <v>4.966666666666669</v>
      </c>
      <c r="O41" s="2">
        <f t="shared" si="12"/>
        <v>3.3000000000000016</v>
      </c>
      <c r="P41" s="2">
        <f t="shared" si="12"/>
        <v>1.6333333333333349</v>
      </c>
      <c r="Q41">
        <v>0</v>
      </c>
      <c r="R41">
        <v>0</v>
      </c>
      <c r="S41">
        <v>0</v>
      </c>
      <c r="T41">
        <v>0</v>
      </c>
    </row>
    <row r="42" spans="2:20" ht="15">
      <c r="B42" t="s">
        <v>44</v>
      </c>
      <c r="C42" s="1" t="s">
        <v>47</v>
      </c>
      <c r="E42">
        <v>20</v>
      </c>
      <c r="F42">
        <v>18.3</v>
      </c>
      <c r="G42" s="2">
        <f>F42-(20/12)</f>
        <v>16.633333333333333</v>
      </c>
      <c r="H42" s="2">
        <f aca="true" t="shared" si="13" ref="H42:P42">G42-(20/12)</f>
        <v>14.966666666666667</v>
      </c>
      <c r="I42" s="2">
        <f t="shared" si="13"/>
        <v>13.3</v>
      </c>
      <c r="J42" s="2">
        <f t="shared" si="13"/>
        <v>11.633333333333335</v>
      </c>
      <c r="K42" s="2">
        <f t="shared" si="13"/>
        <v>9.966666666666669</v>
      </c>
      <c r="L42" s="2">
        <f t="shared" si="13"/>
        <v>8.300000000000002</v>
      </c>
      <c r="M42" s="2">
        <f t="shared" si="13"/>
        <v>6.6333333333333355</v>
      </c>
      <c r="N42" s="2">
        <f t="shared" si="13"/>
        <v>4.966666666666669</v>
      </c>
      <c r="O42" s="2">
        <f t="shared" si="13"/>
        <v>3.3000000000000016</v>
      </c>
      <c r="P42" s="2">
        <f t="shared" si="13"/>
        <v>1.6333333333333349</v>
      </c>
      <c r="Q42">
        <v>0</v>
      </c>
      <c r="R42">
        <v>0</v>
      </c>
      <c r="S42">
        <v>0</v>
      </c>
      <c r="T42">
        <v>0</v>
      </c>
    </row>
    <row r="43" spans="2:20" ht="15">
      <c r="B43" t="s">
        <v>17</v>
      </c>
      <c r="C43" s="1" t="s">
        <v>48</v>
      </c>
      <c r="E43">
        <v>20</v>
      </c>
      <c r="F43">
        <v>18</v>
      </c>
      <c r="G43">
        <f>F43-2</f>
        <v>16</v>
      </c>
      <c r="H43">
        <f aca="true" t="shared" si="14" ref="H43:O43">G43-2</f>
        <v>14</v>
      </c>
      <c r="I43">
        <f t="shared" si="14"/>
        <v>12</v>
      </c>
      <c r="J43">
        <f t="shared" si="14"/>
        <v>10</v>
      </c>
      <c r="K43">
        <f t="shared" si="14"/>
        <v>8</v>
      </c>
      <c r="L43">
        <f t="shared" si="14"/>
        <v>6</v>
      </c>
      <c r="M43">
        <f t="shared" si="14"/>
        <v>4</v>
      </c>
      <c r="N43">
        <f t="shared" si="14"/>
        <v>2</v>
      </c>
      <c r="O43">
        <f t="shared" si="14"/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ht="15">
      <c r="A44" t="s">
        <v>11</v>
      </c>
    </row>
    <row r="45" spans="2:15" ht="15">
      <c r="B45" t="s">
        <v>60</v>
      </c>
      <c r="C45">
        <v>1602311000</v>
      </c>
      <c r="E45">
        <v>30</v>
      </c>
      <c r="F45">
        <f>E45-(30/10)</f>
        <v>27</v>
      </c>
      <c r="G45">
        <f aca="true" t="shared" si="15" ref="G45:O49">F45-(30/10)</f>
        <v>24</v>
      </c>
      <c r="H45">
        <f t="shared" si="15"/>
        <v>21</v>
      </c>
      <c r="I45">
        <f t="shared" si="15"/>
        <v>18</v>
      </c>
      <c r="J45">
        <f t="shared" si="15"/>
        <v>15</v>
      </c>
      <c r="K45">
        <f t="shared" si="15"/>
        <v>12</v>
      </c>
      <c r="L45">
        <f t="shared" si="15"/>
        <v>9</v>
      </c>
      <c r="M45">
        <f t="shared" si="15"/>
        <v>6</v>
      </c>
      <c r="N45">
        <f t="shared" si="15"/>
        <v>3</v>
      </c>
      <c r="O45">
        <f t="shared" si="15"/>
        <v>0</v>
      </c>
    </row>
    <row r="46" spans="2:20" ht="15">
      <c r="B46" t="s">
        <v>61</v>
      </c>
      <c r="C46">
        <v>1602319000</v>
      </c>
      <c r="E46">
        <v>30</v>
      </c>
      <c r="F46" s="2">
        <f>E46-(30/7)</f>
        <v>25.714285714285715</v>
      </c>
      <c r="G46" s="2">
        <f>F46-(30/7)</f>
        <v>21.42857142857143</v>
      </c>
      <c r="H46" s="2">
        <f>G46-(30/7)</f>
        <v>17.142857142857146</v>
      </c>
      <c r="I46" s="2">
        <f>H46-(30/7)</f>
        <v>12.857142857142861</v>
      </c>
      <c r="J46" s="2">
        <f>I46-(30/7)</f>
        <v>8.571428571428577</v>
      </c>
      <c r="K46" s="2">
        <f>J46-(30/7)</f>
        <v>4.285714285714291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2:15" ht="15">
      <c r="B47" t="s">
        <v>62</v>
      </c>
      <c r="C47">
        <v>1602321010</v>
      </c>
      <c r="E47">
        <v>30</v>
      </c>
      <c r="F47">
        <f>E47-(30/10)</f>
        <v>27</v>
      </c>
      <c r="G47">
        <f t="shared" si="15"/>
        <v>24</v>
      </c>
      <c r="H47">
        <f t="shared" si="15"/>
        <v>21</v>
      </c>
      <c r="I47">
        <f t="shared" si="15"/>
        <v>18</v>
      </c>
      <c r="J47">
        <f t="shared" si="15"/>
        <v>15</v>
      </c>
      <c r="K47">
        <f t="shared" si="15"/>
        <v>12</v>
      </c>
      <c r="L47">
        <f t="shared" si="15"/>
        <v>9</v>
      </c>
      <c r="M47">
        <f t="shared" si="15"/>
        <v>6</v>
      </c>
      <c r="N47">
        <f t="shared" si="15"/>
        <v>3</v>
      </c>
      <c r="O47">
        <f t="shared" si="15"/>
        <v>0</v>
      </c>
    </row>
    <row r="48" spans="2:15" ht="15">
      <c r="B48" t="s">
        <v>63</v>
      </c>
      <c r="C48">
        <v>1602321090</v>
      </c>
      <c r="E48">
        <v>30</v>
      </c>
      <c r="F48">
        <f>E48-(30/10)</f>
        <v>27</v>
      </c>
      <c r="G48">
        <f t="shared" si="15"/>
        <v>24</v>
      </c>
      <c r="H48">
        <f t="shared" si="15"/>
        <v>21</v>
      </c>
      <c r="I48">
        <f t="shared" si="15"/>
        <v>18</v>
      </c>
      <c r="J48">
        <f t="shared" si="15"/>
        <v>15</v>
      </c>
      <c r="K48">
        <f t="shared" si="15"/>
        <v>12</v>
      </c>
      <c r="L48">
        <f t="shared" si="15"/>
        <v>9</v>
      </c>
      <c r="M48">
        <f t="shared" si="15"/>
        <v>6</v>
      </c>
      <c r="N48">
        <f t="shared" si="15"/>
        <v>3</v>
      </c>
      <c r="O48">
        <f t="shared" si="15"/>
        <v>0</v>
      </c>
    </row>
    <row r="49" spans="2:15" ht="15">
      <c r="B49" t="s">
        <v>64</v>
      </c>
      <c r="C49">
        <v>1602329000</v>
      </c>
      <c r="E49">
        <v>30</v>
      </c>
      <c r="F49">
        <f>E49-(30/10)</f>
        <v>27</v>
      </c>
      <c r="G49">
        <f t="shared" si="15"/>
        <v>24</v>
      </c>
      <c r="H49">
        <f t="shared" si="15"/>
        <v>21</v>
      </c>
      <c r="I49">
        <f t="shared" si="15"/>
        <v>18</v>
      </c>
      <c r="J49">
        <f t="shared" si="15"/>
        <v>15</v>
      </c>
      <c r="K49">
        <f t="shared" si="15"/>
        <v>12</v>
      </c>
      <c r="L49">
        <f t="shared" si="15"/>
        <v>9</v>
      </c>
      <c r="M49">
        <f t="shared" si="15"/>
        <v>6</v>
      </c>
      <c r="N49">
        <f t="shared" si="15"/>
        <v>3</v>
      </c>
      <c r="O49">
        <f t="shared" si="15"/>
        <v>0</v>
      </c>
    </row>
    <row r="50" spans="2:17" ht="15">
      <c r="B50" t="s">
        <v>65</v>
      </c>
      <c r="C50">
        <v>1602391000</v>
      </c>
      <c r="E50">
        <v>30</v>
      </c>
      <c r="F50">
        <f>E50-(30/12)</f>
        <v>27.5</v>
      </c>
      <c r="G50">
        <f aca="true" t="shared" si="16" ref="G50:Q51">F50-(30/12)</f>
        <v>25</v>
      </c>
      <c r="H50">
        <f t="shared" si="16"/>
        <v>22.5</v>
      </c>
      <c r="I50">
        <f t="shared" si="16"/>
        <v>20</v>
      </c>
      <c r="J50">
        <f t="shared" si="16"/>
        <v>17.5</v>
      </c>
      <c r="K50">
        <f t="shared" si="16"/>
        <v>15</v>
      </c>
      <c r="L50">
        <f t="shared" si="16"/>
        <v>12.5</v>
      </c>
      <c r="M50">
        <f t="shared" si="16"/>
        <v>10</v>
      </c>
      <c r="N50">
        <f t="shared" si="16"/>
        <v>7.5</v>
      </c>
      <c r="O50">
        <f t="shared" si="16"/>
        <v>5</v>
      </c>
      <c r="P50">
        <f t="shared" si="16"/>
        <v>2.5</v>
      </c>
      <c r="Q50">
        <f t="shared" si="16"/>
        <v>0</v>
      </c>
    </row>
    <row r="51" spans="2:17" ht="15">
      <c r="B51" t="s">
        <v>66</v>
      </c>
      <c r="C51">
        <v>1602399000</v>
      </c>
      <c r="E51">
        <v>30</v>
      </c>
      <c r="F51">
        <f>E51-(30/12)</f>
        <v>27.5</v>
      </c>
      <c r="G51">
        <f t="shared" si="16"/>
        <v>25</v>
      </c>
      <c r="H51">
        <f t="shared" si="16"/>
        <v>22.5</v>
      </c>
      <c r="I51">
        <f t="shared" si="16"/>
        <v>20</v>
      </c>
      <c r="J51">
        <f t="shared" si="16"/>
        <v>17.5</v>
      </c>
      <c r="K51">
        <f t="shared" si="16"/>
        <v>15</v>
      </c>
      <c r="L51">
        <f t="shared" si="16"/>
        <v>12.5</v>
      </c>
      <c r="M51">
        <f t="shared" si="16"/>
        <v>10</v>
      </c>
      <c r="N51">
        <f t="shared" si="16"/>
        <v>7.5</v>
      </c>
      <c r="O51">
        <f t="shared" si="16"/>
        <v>5</v>
      </c>
      <c r="P51">
        <f t="shared" si="16"/>
        <v>2.5</v>
      </c>
      <c r="Q51">
        <f t="shared" si="16"/>
        <v>0</v>
      </c>
    </row>
  </sheetData>
  <sheetProtection/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7"/>
  <sheetViews>
    <sheetView zoomScale="75" zoomScaleNormal="75" zoomScalePageLayoutView="0" workbookViewId="0" topLeftCell="A1">
      <selection activeCell="X42" sqref="X42:X43"/>
    </sheetView>
  </sheetViews>
  <sheetFormatPr defaultColWidth="9.140625" defaultRowHeight="15"/>
  <cols>
    <col min="2" max="2" width="44.7109375" style="0" customWidth="1"/>
    <col min="3" max="3" width="12.28125" style="0" customWidth="1"/>
  </cols>
  <sheetData>
    <row r="1" ht="18.75">
      <c r="A1" s="4" t="s">
        <v>0</v>
      </c>
    </row>
    <row r="2" spans="1:25" ht="15">
      <c r="A2" t="s">
        <v>75</v>
      </c>
      <c r="V2" t="s">
        <v>82</v>
      </c>
      <c r="Y2" t="s">
        <v>83</v>
      </c>
    </row>
    <row r="3" spans="1:26" ht="15">
      <c r="A3" s="3" t="s">
        <v>76</v>
      </c>
      <c r="C3" t="s">
        <v>2</v>
      </c>
      <c r="D3">
        <v>2011</v>
      </c>
      <c r="E3">
        <v>2012</v>
      </c>
      <c r="F3">
        <v>2013</v>
      </c>
      <c r="G3">
        <v>2014</v>
      </c>
      <c r="H3">
        <v>2015</v>
      </c>
      <c r="I3">
        <v>2016</v>
      </c>
      <c r="J3">
        <v>2017</v>
      </c>
      <c r="K3">
        <v>2018</v>
      </c>
      <c r="L3">
        <v>2019</v>
      </c>
      <c r="M3">
        <v>2020</v>
      </c>
      <c r="N3">
        <v>2021</v>
      </c>
      <c r="O3">
        <v>2022</v>
      </c>
      <c r="P3">
        <v>2023</v>
      </c>
      <c r="Q3">
        <v>2024</v>
      </c>
      <c r="R3">
        <v>2025</v>
      </c>
      <c r="S3">
        <v>2026</v>
      </c>
      <c r="V3">
        <v>2011</v>
      </c>
      <c r="W3">
        <v>2013</v>
      </c>
      <c r="Y3">
        <v>2011</v>
      </c>
      <c r="Z3">
        <v>2013</v>
      </c>
    </row>
    <row r="4" spans="1:22" ht="15">
      <c r="A4" s="3"/>
      <c r="H4" s="7" t="s">
        <v>77</v>
      </c>
      <c r="V4" t="s">
        <v>81</v>
      </c>
    </row>
    <row r="5" ht="15">
      <c r="A5" s="3" t="s">
        <v>5</v>
      </c>
    </row>
    <row r="6" spans="1:26" ht="15">
      <c r="A6" t="s">
        <v>6</v>
      </c>
      <c r="C6" s="1" t="s">
        <v>4</v>
      </c>
      <c r="D6">
        <v>40</v>
      </c>
      <c r="E6" s="2">
        <f>D6-(40/15)</f>
        <v>37.333333333333336</v>
      </c>
      <c r="F6" s="2">
        <v>34.6</v>
      </c>
      <c r="G6" s="2">
        <f aca="true" t="shared" si="0" ref="G6:R6">F6-(40/15)</f>
        <v>31.933333333333334</v>
      </c>
      <c r="H6" s="2">
        <f t="shared" si="0"/>
        <v>29.266666666666666</v>
      </c>
      <c r="I6" s="2">
        <f t="shared" si="0"/>
        <v>26.599999999999998</v>
      </c>
      <c r="J6" s="2">
        <f t="shared" si="0"/>
        <v>23.93333333333333</v>
      </c>
      <c r="K6" s="2">
        <f t="shared" si="0"/>
        <v>21.266666666666662</v>
      </c>
      <c r="L6" s="2">
        <f t="shared" si="0"/>
        <v>18.599999999999994</v>
      </c>
      <c r="M6" s="2">
        <f t="shared" si="0"/>
        <v>15.933333333333328</v>
      </c>
      <c r="N6" s="2">
        <f t="shared" si="0"/>
        <v>13.266666666666662</v>
      </c>
      <c r="O6" s="2">
        <f t="shared" si="0"/>
        <v>10.599999999999996</v>
      </c>
      <c r="P6" s="2">
        <f t="shared" si="0"/>
        <v>7.93333333333333</v>
      </c>
      <c r="Q6" s="2">
        <f t="shared" si="0"/>
        <v>5.266666666666664</v>
      </c>
      <c r="R6" s="2">
        <f t="shared" si="0"/>
        <v>2.5999999999999974</v>
      </c>
      <c r="S6" s="2">
        <v>0</v>
      </c>
      <c r="V6" s="9">
        <v>46986</v>
      </c>
      <c r="W6" s="9">
        <v>40413</v>
      </c>
      <c r="X6" s="9"/>
      <c r="Y6" s="9">
        <v>9711</v>
      </c>
      <c r="Z6" s="9">
        <v>8778</v>
      </c>
    </row>
    <row r="7" spans="1:26" ht="15">
      <c r="A7" t="s">
        <v>7</v>
      </c>
      <c r="C7" s="1" t="s">
        <v>8</v>
      </c>
      <c r="D7">
        <v>40</v>
      </c>
      <c r="E7" s="2">
        <f aca="true" t="shared" si="1" ref="E7:R7">D7-(40/15)</f>
        <v>37.333333333333336</v>
      </c>
      <c r="F7" s="2">
        <v>34.6</v>
      </c>
      <c r="G7" s="2">
        <f t="shared" si="1"/>
        <v>31.933333333333334</v>
      </c>
      <c r="H7" s="2">
        <f t="shared" si="1"/>
        <v>29.266666666666666</v>
      </c>
      <c r="I7" s="2">
        <f t="shared" si="1"/>
        <v>26.599999999999998</v>
      </c>
      <c r="J7" s="2">
        <f t="shared" si="1"/>
        <v>23.93333333333333</v>
      </c>
      <c r="K7" s="2">
        <f t="shared" si="1"/>
        <v>21.266666666666662</v>
      </c>
      <c r="L7" s="2">
        <f t="shared" si="1"/>
        <v>18.599999999999994</v>
      </c>
      <c r="M7" s="2">
        <f t="shared" si="1"/>
        <v>15.933333333333328</v>
      </c>
      <c r="N7" s="2">
        <f t="shared" si="1"/>
        <v>13.266666666666662</v>
      </c>
      <c r="O7" s="2">
        <f t="shared" si="1"/>
        <v>10.599999999999996</v>
      </c>
      <c r="P7" s="2">
        <f t="shared" si="1"/>
        <v>7.93333333333333</v>
      </c>
      <c r="Q7" s="2">
        <f t="shared" si="1"/>
        <v>5.266666666666664</v>
      </c>
      <c r="R7" s="2">
        <f t="shared" si="1"/>
        <v>2.5999999999999974</v>
      </c>
      <c r="S7" s="2">
        <v>0</v>
      </c>
      <c r="V7" s="9">
        <v>260627</v>
      </c>
      <c r="W7" s="9">
        <v>227165</v>
      </c>
      <c r="X7" s="9"/>
      <c r="Y7" s="9">
        <v>105623</v>
      </c>
      <c r="Z7" s="9">
        <v>83368</v>
      </c>
    </row>
    <row r="8" spans="1:26" ht="15">
      <c r="A8" t="s">
        <v>9</v>
      </c>
      <c r="C8" s="1" t="s">
        <v>73</v>
      </c>
      <c r="D8">
        <v>18</v>
      </c>
      <c r="E8" s="2">
        <f>D8-(18/15)</f>
        <v>16.8</v>
      </c>
      <c r="F8" s="2">
        <f aca="true" t="shared" si="2" ref="F8:S8">E8-(18/15)</f>
        <v>15.600000000000001</v>
      </c>
      <c r="G8" s="2">
        <f t="shared" si="2"/>
        <v>14.400000000000002</v>
      </c>
      <c r="H8" s="2">
        <f t="shared" si="2"/>
        <v>13.200000000000003</v>
      </c>
      <c r="I8" s="2">
        <f t="shared" si="2"/>
        <v>12.000000000000004</v>
      </c>
      <c r="J8" s="2">
        <f t="shared" si="2"/>
        <v>10.800000000000004</v>
      </c>
      <c r="K8" s="2">
        <f t="shared" si="2"/>
        <v>9.600000000000005</v>
      </c>
      <c r="L8" s="2">
        <f t="shared" si="2"/>
        <v>8.400000000000006</v>
      </c>
      <c r="M8" s="2">
        <f t="shared" si="2"/>
        <v>7.2000000000000055</v>
      </c>
      <c r="N8" s="2">
        <f t="shared" si="2"/>
        <v>6.000000000000005</v>
      </c>
      <c r="O8" s="2">
        <f t="shared" si="2"/>
        <v>4.800000000000005</v>
      </c>
      <c r="P8" s="2">
        <f t="shared" si="2"/>
        <v>3.600000000000005</v>
      </c>
      <c r="Q8" s="2">
        <f t="shared" si="2"/>
        <v>2.400000000000005</v>
      </c>
      <c r="R8" s="2">
        <f t="shared" si="2"/>
        <v>1.2000000000000048</v>
      </c>
      <c r="S8" s="2">
        <f t="shared" si="2"/>
        <v>4.884981308350689E-15</v>
      </c>
      <c r="V8" s="9">
        <f>1263+23+7+34952</f>
        <v>36245</v>
      </c>
      <c r="W8" s="9">
        <f>2079+6+5+30812</f>
        <v>32902</v>
      </c>
      <c r="X8" s="9"/>
      <c r="Y8" s="9">
        <f>651+12460</f>
        <v>13111</v>
      </c>
      <c r="Z8" s="9">
        <f>966+8302</f>
        <v>9268</v>
      </c>
    </row>
    <row r="9" spans="1:26" ht="15">
      <c r="A9" t="s">
        <v>11</v>
      </c>
      <c r="C9" s="1" t="s">
        <v>72</v>
      </c>
      <c r="D9">
        <v>72</v>
      </c>
      <c r="E9" s="2">
        <f>D9-(72/15)</f>
        <v>67.2</v>
      </c>
      <c r="F9" s="2">
        <f aca="true" t="shared" si="3" ref="F9:S9">E9-(72/15)</f>
        <v>62.400000000000006</v>
      </c>
      <c r="G9" s="2">
        <f t="shared" si="3"/>
        <v>57.60000000000001</v>
      </c>
      <c r="H9" s="2">
        <f t="shared" si="3"/>
        <v>52.80000000000001</v>
      </c>
      <c r="I9" s="2">
        <f t="shared" si="3"/>
        <v>48.000000000000014</v>
      </c>
      <c r="J9" s="2">
        <f t="shared" si="3"/>
        <v>43.20000000000002</v>
      </c>
      <c r="K9" s="2">
        <f t="shared" si="3"/>
        <v>38.40000000000002</v>
      </c>
      <c r="L9" s="2">
        <f t="shared" si="3"/>
        <v>33.60000000000002</v>
      </c>
      <c r="M9" s="2">
        <f t="shared" si="3"/>
        <v>28.800000000000022</v>
      </c>
      <c r="N9" s="2">
        <f t="shared" si="3"/>
        <v>24.00000000000002</v>
      </c>
      <c r="O9" s="2">
        <f t="shared" si="3"/>
        <v>19.20000000000002</v>
      </c>
      <c r="P9" s="2">
        <f t="shared" si="3"/>
        <v>14.40000000000002</v>
      </c>
      <c r="Q9" s="2">
        <f t="shared" si="3"/>
        <v>9.60000000000002</v>
      </c>
      <c r="R9" s="2">
        <f t="shared" si="3"/>
        <v>4.800000000000019</v>
      </c>
      <c r="S9" s="2">
        <f t="shared" si="3"/>
        <v>1.9539925233402755E-14</v>
      </c>
      <c r="V9" s="9">
        <v>177</v>
      </c>
      <c r="W9" s="9">
        <v>145</v>
      </c>
      <c r="X9" s="9"/>
      <c r="Y9" s="9">
        <v>9</v>
      </c>
      <c r="Z9" s="9">
        <v>133</v>
      </c>
    </row>
    <row r="10" spans="5:26" ht="15"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V10" s="9"/>
      <c r="W10" s="9"/>
      <c r="X10" s="9"/>
      <c r="Y10" s="9"/>
      <c r="Z10" s="9"/>
    </row>
    <row r="11" spans="1:26" ht="15">
      <c r="A11" s="3" t="s">
        <v>13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V11" s="9"/>
      <c r="W11" s="9"/>
      <c r="X11" s="9"/>
      <c r="Y11" s="9"/>
      <c r="Z11" s="9"/>
    </row>
    <row r="12" spans="1:26" ht="15">
      <c r="A12" t="s">
        <v>18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V12" s="9"/>
      <c r="W12" s="9"/>
      <c r="X12" s="9"/>
      <c r="Y12" s="9"/>
      <c r="Z12" s="9"/>
    </row>
    <row r="13" spans="2:26" ht="15">
      <c r="B13" t="s">
        <v>14</v>
      </c>
      <c r="C13" s="1" t="s">
        <v>19</v>
      </c>
      <c r="D13">
        <v>22.5</v>
      </c>
      <c r="E13" s="2">
        <f>D13-7.5</f>
        <v>15</v>
      </c>
      <c r="F13" s="2">
        <f>E13-7.5</f>
        <v>7.5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V13" s="9">
        <v>0</v>
      </c>
      <c r="W13" s="9">
        <v>0</v>
      </c>
      <c r="X13" s="9"/>
      <c r="Y13" s="9">
        <v>0</v>
      </c>
      <c r="Z13" s="9">
        <v>0</v>
      </c>
    </row>
    <row r="14" spans="2:26" ht="15">
      <c r="B14" t="s">
        <v>15</v>
      </c>
      <c r="C14" s="1" t="s">
        <v>20</v>
      </c>
      <c r="D14">
        <v>22.5</v>
      </c>
      <c r="E14" s="2">
        <f>D14-7.5</f>
        <v>15</v>
      </c>
      <c r="F14" s="2">
        <f>E14-7.5</f>
        <v>7.5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V14" s="9">
        <v>0</v>
      </c>
      <c r="W14" s="9">
        <v>0</v>
      </c>
      <c r="X14" s="9"/>
      <c r="Y14" s="9">
        <v>0</v>
      </c>
      <c r="Z14" s="9">
        <v>0</v>
      </c>
    </row>
    <row r="15" spans="2:26" ht="15">
      <c r="B15" t="s">
        <v>16</v>
      </c>
      <c r="C15" s="1" t="s">
        <v>21</v>
      </c>
      <c r="D15">
        <v>22.5</v>
      </c>
      <c r="E15" s="2">
        <v>20.2</v>
      </c>
      <c r="F15" s="2">
        <f aca="true" t="shared" si="4" ref="F15:M16">E15-2.25</f>
        <v>17.95</v>
      </c>
      <c r="G15" s="2">
        <f t="shared" si="4"/>
        <v>15.7</v>
      </c>
      <c r="H15" s="2">
        <f t="shared" si="4"/>
        <v>13.45</v>
      </c>
      <c r="I15" s="2">
        <f t="shared" si="4"/>
        <v>11.2</v>
      </c>
      <c r="J15" s="2">
        <f t="shared" si="4"/>
        <v>8.95</v>
      </c>
      <c r="K15" s="2">
        <f t="shared" si="4"/>
        <v>6.699999999999999</v>
      </c>
      <c r="L15" s="2">
        <f t="shared" si="4"/>
        <v>4.449999999999999</v>
      </c>
      <c r="M15" s="2">
        <f t="shared" si="4"/>
        <v>2.1999999999999993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V15" s="9">
        <v>15920</v>
      </c>
      <c r="W15" s="9">
        <v>8020</v>
      </c>
      <c r="X15" s="9"/>
      <c r="Y15" s="9">
        <v>5257</v>
      </c>
      <c r="Z15" s="9">
        <v>3791</v>
      </c>
    </row>
    <row r="16" spans="2:26" ht="15">
      <c r="B16" t="s">
        <v>17</v>
      </c>
      <c r="C16" s="1" t="s">
        <v>22</v>
      </c>
      <c r="D16">
        <v>22.5</v>
      </c>
      <c r="E16" s="2">
        <v>20.2</v>
      </c>
      <c r="F16" s="2">
        <f t="shared" si="4"/>
        <v>17.95</v>
      </c>
      <c r="G16" s="2">
        <f t="shared" si="4"/>
        <v>15.7</v>
      </c>
      <c r="H16" s="2">
        <f t="shared" si="4"/>
        <v>13.45</v>
      </c>
      <c r="I16" s="2">
        <f t="shared" si="4"/>
        <v>11.2</v>
      </c>
      <c r="J16" s="2">
        <f t="shared" si="4"/>
        <v>8.95</v>
      </c>
      <c r="K16" s="2">
        <f t="shared" si="4"/>
        <v>6.699999999999999</v>
      </c>
      <c r="L16" s="2">
        <f t="shared" si="4"/>
        <v>4.449999999999999</v>
      </c>
      <c r="M16" s="2">
        <f t="shared" si="4"/>
        <v>2.1999999999999993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V16" s="9">
        <v>9506</v>
      </c>
      <c r="W16" s="9">
        <v>3780</v>
      </c>
      <c r="X16" s="9"/>
      <c r="Y16" s="9">
        <v>5287</v>
      </c>
      <c r="Z16" s="9">
        <v>2308</v>
      </c>
    </row>
    <row r="17" spans="1:26" ht="15">
      <c r="A17" t="s">
        <v>23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V17" s="9"/>
      <c r="W17" s="9"/>
      <c r="X17" s="9"/>
      <c r="Y17" s="9"/>
      <c r="Z17" s="9"/>
    </row>
    <row r="18" spans="2:26" ht="15">
      <c r="B18" t="s">
        <v>14</v>
      </c>
      <c r="C18" s="1" t="s">
        <v>24</v>
      </c>
      <c r="D18">
        <v>25</v>
      </c>
      <c r="E18" s="2">
        <v>16.6</v>
      </c>
      <c r="F18" s="2">
        <v>8.3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V18" s="9">
        <v>45</v>
      </c>
      <c r="W18" s="9">
        <v>0</v>
      </c>
      <c r="X18" s="9"/>
      <c r="Y18" s="9">
        <v>0</v>
      </c>
      <c r="Z18" s="9">
        <v>0</v>
      </c>
    </row>
    <row r="19" spans="2:26" ht="15">
      <c r="B19" t="s">
        <v>15</v>
      </c>
      <c r="C19" s="1" t="s">
        <v>25</v>
      </c>
      <c r="D19">
        <v>25</v>
      </c>
      <c r="E19" s="2">
        <v>16.6</v>
      </c>
      <c r="F19" s="2">
        <v>8.3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V19" s="9">
        <v>107</v>
      </c>
      <c r="W19" s="9">
        <v>22</v>
      </c>
      <c r="X19" s="9"/>
      <c r="Y19" s="9">
        <v>0</v>
      </c>
      <c r="Z19" s="9">
        <v>20</v>
      </c>
    </row>
    <row r="20" spans="2:26" ht="15">
      <c r="B20" t="s">
        <v>16</v>
      </c>
      <c r="C20" s="1" t="s">
        <v>26</v>
      </c>
      <c r="D20">
        <v>25</v>
      </c>
      <c r="E20" s="2">
        <v>16.6</v>
      </c>
      <c r="F20" s="2">
        <v>8.3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V20" s="9">
        <v>128120</v>
      </c>
      <c r="W20" s="9">
        <v>84006</v>
      </c>
      <c r="X20" s="9"/>
      <c r="Y20" s="9">
        <v>1632</v>
      </c>
      <c r="Z20" s="9">
        <v>1600</v>
      </c>
    </row>
    <row r="21" spans="2:26" ht="15">
      <c r="B21" t="s">
        <v>17</v>
      </c>
      <c r="C21" s="1" t="s">
        <v>27</v>
      </c>
      <c r="D21">
        <v>25</v>
      </c>
      <c r="E21" s="2">
        <v>16</v>
      </c>
      <c r="F21" s="2">
        <v>12</v>
      </c>
      <c r="G21" s="2">
        <v>8</v>
      </c>
      <c r="H21" s="2">
        <v>4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V21" s="9">
        <v>333448</v>
      </c>
      <c r="W21" s="9">
        <v>196940</v>
      </c>
      <c r="X21" s="9"/>
      <c r="Y21" s="9">
        <v>137935</v>
      </c>
      <c r="Z21" s="9">
        <v>93269</v>
      </c>
    </row>
    <row r="22" spans="1:26" ht="15">
      <c r="A22" t="s">
        <v>9</v>
      </c>
      <c r="C22" s="1" t="s">
        <v>74</v>
      </c>
      <c r="D22">
        <v>18</v>
      </c>
      <c r="E22" s="2">
        <v>12</v>
      </c>
      <c r="F22" s="2">
        <v>6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V22" s="9">
        <f>17744+227+47</f>
        <v>18018</v>
      </c>
      <c r="W22" s="9">
        <f>19680+201</f>
        <v>19881</v>
      </c>
      <c r="X22" s="9"/>
      <c r="Y22" s="9">
        <f>9186+224+3</f>
        <v>9413</v>
      </c>
      <c r="Z22" s="9">
        <f>6754+196</f>
        <v>6950</v>
      </c>
    </row>
    <row r="23" spans="1:26" ht="15">
      <c r="A23" t="s">
        <v>11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V23" s="9"/>
      <c r="W23" s="9"/>
      <c r="X23" s="9"/>
      <c r="Y23" s="9"/>
      <c r="Z23" s="9"/>
    </row>
    <row r="24" spans="2:26" ht="15">
      <c r="B24" t="s">
        <v>79</v>
      </c>
      <c r="C24" s="1" t="s">
        <v>80</v>
      </c>
      <c r="D24">
        <v>30</v>
      </c>
      <c r="E24" s="2">
        <v>20</v>
      </c>
      <c r="F24" s="2">
        <v>10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V24" s="9">
        <v>1077</v>
      </c>
      <c r="W24" s="9">
        <v>1219</v>
      </c>
      <c r="X24" s="9"/>
      <c r="Y24" s="9">
        <v>1071</v>
      </c>
      <c r="Z24" s="9">
        <v>1217</v>
      </c>
    </row>
    <row r="25" spans="2:26" ht="15">
      <c r="B25" t="s">
        <v>28</v>
      </c>
      <c r="C25" s="1" t="s">
        <v>34</v>
      </c>
      <c r="D25">
        <v>30</v>
      </c>
      <c r="E25" s="2">
        <f>D25-10</f>
        <v>20</v>
      </c>
      <c r="F25" s="2">
        <f>E25-10</f>
        <v>10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V25" s="9">
        <v>204</v>
      </c>
      <c r="W25" s="9">
        <v>99</v>
      </c>
      <c r="X25" s="9"/>
      <c r="Y25" s="9">
        <v>93</v>
      </c>
      <c r="Z25" s="9">
        <v>98</v>
      </c>
    </row>
    <row r="26" spans="2:26" ht="15">
      <c r="B26" t="s">
        <v>29</v>
      </c>
      <c r="C26" s="1" t="s">
        <v>35</v>
      </c>
      <c r="D26">
        <v>27</v>
      </c>
      <c r="E26" s="2">
        <f>D26-9</f>
        <v>18</v>
      </c>
      <c r="F26" s="2">
        <f>E26-9</f>
        <v>9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V26" s="9">
        <v>301</v>
      </c>
      <c r="W26" s="9">
        <v>509</v>
      </c>
      <c r="X26" s="9"/>
      <c r="Y26" s="9">
        <v>263</v>
      </c>
      <c r="Z26" s="9">
        <v>474</v>
      </c>
    </row>
    <row r="27" spans="2:26" ht="15">
      <c r="B27" t="s">
        <v>30</v>
      </c>
      <c r="C27" s="1" t="s">
        <v>36</v>
      </c>
      <c r="D27">
        <v>30</v>
      </c>
      <c r="E27" s="2">
        <f>D27-10</f>
        <v>20</v>
      </c>
      <c r="F27" s="2">
        <f>E27-10</f>
        <v>10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V27" s="9">
        <v>0</v>
      </c>
      <c r="W27" s="9">
        <v>0</v>
      </c>
      <c r="X27" s="9"/>
      <c r="Y27" s="9">
        <v>0</v>
      </c>
      <c r="Z27" s="9">
        <v>0</v>
      </c>
    </row>
    <row r="28" spans="2:26" ht="15">
      <c r="B28" t="s">
        <v>31</v>
      </c>
      <c r="C28" s="1" t="s">
        <v>37</v>
      </c>
      <c r="D28">
        <v>27</v>
      </c>
      <c r="E28" s="2">
        <f>D28-9</f>
        <v>18</v>
      </c>
      <c r="F28" s="2">
        <f>E28-9</f>
        <v>9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V28" s="9">
        <v>0</v>
      </c>
      <c r="W28" s="9">
        <v>0</v>
      </c>
      <c r="X28" s="9"/>
      <c r="Y28" s="9">
        <v>0</v>
      </c>
      <c r="Z28" s="9">
        <v>0</v>
      </c>
    </row>
    <row r="29" spans="2:26" ht="15">
      <c r="B29" t="s">
        <v>32</v>
      </c>
      <c r="C29" s="1" t="s">
        <v>38</v>
      </c>
      <c r="D29">
        <v>30</v>
      </c>
      <c r="E29" s="2">
        <f>D29-10</f>
        <v>20</v>
      </c>
      <c r="F29" s="2">
        <f>E29-10</f>
        <v>10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V29" s="9">
        <v>2830</v>
      </c>
      <c r="W29" s="9">
        <v>3456</v>
      </c>
      <c r="X29" s="9"/>
      <c r="Y29" s="9">
        <v>330</v>
      </c>
      <c r="Z29" s="9">
        <v>723</v>
      </c>
    </row>
    <row r="30" spans="2:26" ht="15">
      <c r="B30" t="s">
        <v>33</v>
      </c>
      <c r="C30" s="1" t="s">
        <v>39</v>
      </c>
      <c r="D30">
        <v>27</v>
      </c>
      <c r="E30" s="2">
        <f>D30-9</f>
        <v>18</v>
      </c>
      <c r="F30" s="2">
        <f>E30-9</f>
        <v>9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V30" s="9">
        <v>381</v>
      </c>
      <c r="W30" s="9">
        <v>504</v>
      </c>
      <c r="X30" s="9"/>
      <c r="Y30" s="9">
        <v>283</v>
      </c>
      <c r="Z30" s="9">
        <v>399</v>
      </c>
    </row>
    <row r="31" spans="5:26" ht="15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V31" s="9"/>
      <c r="W31" s="9"/>
      <c r="X31" s="9"/>
      <c r="Y31" s="9"/>
      <c r="Z31" s="9"/>
    </row>
    <row r="32" spans="1:26" ht="15">
      <c r="A32" s="3" t="s">
        <v>68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V32" s="9"/>
      <c r="W32" s="9"/>
      <c r="X32" s="9"/>
      <c r="Y32" s="9"/>
      <c r="Z32" s="9"/>
    </row>
    <row r="33" spans="1:26" ht="15">
      <c r="A33" s="5" t="s">
        <v>67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V33" s="9"/>
      <c r="W33" s="9"/>
      <c r="X33" s="9"/>
      <c r="Y33" s="9"/>
      <c r="Z33" s="9"/>
    </row>
    <row r="34" spans="1:26" ht="15">
      <c r="A34" s="3"/>
      <c r="B34" t="s">
        <v>69</v>
      </c>
      <c r="C34" s="1" t="s">
        <v>70</v>
      </c>
      <c r="D34">
        <v>20</v>
      </c>
      <c r="E34" s="2">
        <v>18.3</v>
      </c>
      <c r="F34" s="2">
        <f aca="true" t="shared" si="5" ref="F34:O34">E34-(20/12)</f>
        <v>16.633333333333333</v>
      </c>
      <c r="G34" s="2">
        <f t="shared" si="5"/>
        <v>14.966666666666667</v>
      </c>
      <c r="H34" s="2">
        <f t="shared" si="5"/>
        <v>13.3</v>
      </c>
      <c r="I34" s="2">
        <f t="shared" si="5"/>
        <v>11.633333333333335</v>
      </c>
      <c r="J34" s="2">
        <f t="shared" si="5"/>
        <v>9.966666666666669</v>
      </c>
      <c r="K34" s="2">
        <f t="shared" si="5"/>
        <v>8.300000000000002</v>
      </c>
      <c r="L34" s="2">
        <f t="shared" si="5"/>
        <v>6.6333333333333355</v>
      </c>
      <c r="M34" s="2">
        <f t="shared" si="5"/>
        <v>4.966666666666669</v>
      </c>
      <c r="N34" s="2">
        <f t="shared" si="5"/>
        <v>3.3000000000000016</v>
      </c>
      <c r="O34" s="2">
        <f t="shared" si="5"/>
        <v>1.6333333333333349</v>
      </c>
      <c r="P34" s="2">
        <v>0</v>
      </c>
      <c r="Q34" s="2">
        <v>0</v>
      </c>
      <c r="R34" s="2">
        <v>0</v>
      </c>
      <c r="S34" s="2">
        <v>0</v>
      </c>
      <c r="V34" s="9">
        <v>0</v>
      </c>
      <c r="W34" s="9">
        <v>0</v>
      </c>
      <c r="X34" s="9"/>
      <c r="Y34" s="9">
        <v>0</v>
      </c>
      <c r="Z34" s="9">
        <v>0</v>
      </c>
    </row>
    <row r="35" spans="1:26" ht="15">
      <c r="A35" s="3"/>
      <c r="B35" t="s">
        <v>17</v>
      </c>
      <c r="C35" s="1" t="s">
        <v>71</v>
      </c>
      <c r="D35">
        <v>20</v>
      </c>
      <c r="E35" s="2">
        <v>18</v>
      </c>
      <c r="F35" s="2">
        <f>E35-2</f>
        <v>16</v>
      </c>
      <c r="G35" s="2">
        <f aca="true" t="shared" si="6" ref="G35:N37">F35-2</f>
        <v>14</v>
      </c>
      <c r="H35" s="2">
        <f t="shared" si="6"/>
        <v>12</v>
      </c>
      <c r="I35" s="2">
        <f t="shared" si="6"/>
        <v>10</v>
      </c>
      <c r="J35" s="2">
        <f t="shared" si="6"/>
        <v>8</v>
      </c>
      <c r="K35" s="2">
        <f t="shared" si="6"/>
        <v>6</v>
      </c>
      <c r="L35" s="2">
        <f t="shared" si="6"/>
        <v>4</v>
      </c>
      <c r="M35" s="2">
        <f t="shared" si="6"/>
        <v>2</v>
      </c>
      <c r="N35" s="2">
        <f t="shared" si="6"/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V35" s="9">
        <v>237</v>
      </c>
      <c r="W35" s="9">
        <v>0</v>
      </c>
      <c r="X35" s="9"/>
      <c r="Y35" s="9">
        <v>224</v>
      </c>
      <c r="Z35" s="9">
        <v>0</v>
      </c>
    </row>
    <row r="36" spans="1:26" ht="15">
      <c r="A36" t="s">
        <v>84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V36" s="9"/>
      <c r="W36" s="9"/>
      <c r="X36" s="9"/>
      <c r="Y36" s="9"/>
      <c r="Z36" s="9"/>
    </row>
    <row r="37" spans="2:26" ht="15">
      <c r="B37" t="s">
        <v>42</v>
      </c>
      <c r="C37" s="1" t="s">
        <v>45</v>
      </c>
      <c r="D37">
        <v>20</v>
      </c>
      <c r="E37" s="2">
        <v>18</v>
      </c>
      <c r="F37" s="2">
        <f>E37-2</f>
        <v>16</v>
      </c>
      <c r="G37" s="2">
        <f t="shared" si="6"/>
        <v>14</v>
      </c>
      <c r="H37" s="2">
        <f t="shared" si="6"/>
        <v>12</v>
      </c>
      <c r="I37" s="2">
        <f t="shared" si="6"/>
        <v>10</v>
      </c>
      <c r="J37" s="2">
        <f t="shared" si="6"/>
        <v>8</v>
      </c>
      <c r="K37" s="2">
        <f t="shared" si="6"/>
        <v>6</v>
      </c>
      <c r="L37" s="2">
        <f t="shared" si="6"/>
        <v>4</v>
      </c>
      <c r="M37" s="2">
        <f t="shared" si="6"/>
        <v>2</v>
      </c>
      <c r="N37" s="2">
        <f t="shared" si="6"/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V37" s="9">
        <v>101566</v>
      </c>
      <c r="W37" s="9">
        <v>101620</v>
      </c>
      <c r="X37" s="9"/>
      <c r="Y37" s="9">
        <v>85606</v>
      </c>
      <c r="Z37" s="9">
        <v>44969</v>
      </c>
    </row>
    <row r="38" spans="2:26" ht="15">
      <c r="B38" t="s">
        <v>43</v>
      </c>
      <c r="C38" s="1" t="s">
        <v>46</v>
      </c>
      <c r="D38">
        <v>20</v>
      </c>
      <c r="E38" s="2">
        <v>18.3</v>
      </c>
      <c r="F38" s="2">
        <f>E38-(20/12)</f>
        <v>16.633333333333333</v>
      </c>
      <c r="G38" s="2">
        <f aca="true" t="shared" si="7" ref="G38:O39">F38-(20/12)</f>
        <v>14.966666666666667</v>
      </c>
      <c r="H38" s="2">
        <f t="shared" si="7"/>
        <v>13.3</v>
      </c>
      <c r="I38" s="2">
        <f t="shared" si="7"/>
        <v>11.633333333333335</v>
      </c>
      <c r="J38" s="2">
        <f t="shared" si="7"/>
        <v>9.966666666666669</v>
      </c>
      <c r="K38" s="2">
        <f t="shared" si="7"/>
        <v>8.300000000000002</v>
      </c>
      <c r="L38" s="2">
        <f t="shared" si="7"/>
        <v>6.6333333333333355</v>
      </c>
      <c r="M38" s="2">
        <f t="shared" si="7"/>
        <v>4.966666666666669</v>
      </c>
      <c r="N38" s="2">
        <f t="shared" si="7"/>
        <v>3.3000000000000016</v>
      </c>
      <c r="O38" s="2">
        <f t="shared" si="7"/>
        <v>1.6333333333333349</v>
      </c>
      <c r="P38" s="2">
        <v>0</v>
      </c>
      <c r="Q38" s="2">
        <v>0</v>
      </c>
      <c r="R38" s="2">
        <v>0</v>
      </c>
      <c r="S38" s="2">
        <v>0</v>
      </c>
      <c r="V38" s="9">
        <v>6439</v>
      </c>
      <c r="W38" s="9">
        <v>2652</v>
      </c>
      <c r="X38" s="9"/>
      <c r="Y38" s="9">
        <v>398</v>
      </c>
      <c r="Z38" s="9">
        <v>167</v>
      </c>
    </row>
    <row r="39" spans="2:26" ht="15">
      <c r="B39" t="s">
        <v>44</v>
      </c>
      <c r="C39" s="1" t="s">
        <v>47</v>
      </c>
      <c r="D39">
        <v>20</v>
      </c>
      <c r="E39" s="2">
        <v>18.3</v>
      </c>
      <c r="F39" s="2">
        <f>E39-(20/12)</f>
        <v>16.633333333333333</v>
      </c>
      <c r="G39" s="2">
        <f t="shared" si="7"/>
        <v>14.966666666666667</v>
      </c>
      <c r="H39" s="2">
        <f t="shared" si="7"/>
        <v>13.3</v>
      </c>
      <c r="I39" s="2">
        <f t="shared" si="7"/>
        <v>11.633333333333335</v>
      </c>
      <c r="J39" s="2">
        <f t="shared" si="7"/>
        <v>9.966666666666669</v>
      </c>
      <c r="K39" s="2">
        <f t="shared" si="7"/>
        <v>8.300000000000002</v>
      </c>
      <c r="L39" s="2">
        <f t="shared" si="7"/>
        <v>6.6333333333333355</v>
      </c>
      <c r="M39" s="2">
        <f t="shared" si="7"/>
        <v>4.966666666666669</v>
      </c>
      <c r="N39" s="2">
        <f t="shared" si="7"/>
        <v>3.3000000000000016</v>
      </c>
      <c r="O39" s="2">
        <f t="shared" si="7"/>
        <v>1.6333333333333349</v>
      </c>
      <c r="P39" s="2">
        <v>0</v>
      </c>
      <c r="Q39" s="2">
        <v>0</v>
      </c>
      <c r="R39" s="2">
        <v>0</v>
      </c>
      <c r="S39" s="2">
        <v>0</v>
      </c>
      <c r="V39" s="9">
        <v>6326</v>
      </c>
      <c r="W39" s="9">
        <v>4445</v>
      </c>
      <c r="X39" s="9"/>
      <c r="Y39" s="9">
        <v>96</v>
      </c>
      <c r="Z39" s="9">
        <v>0</v>
      </c>
    </row>
    <row r="40" spans="2:26" ht="15">
      <c r="B40" t="s">
        <v>17</v>
      </c>
      <c r="C40" s="1" t="s">
        <v>48</v>
      </c>
      <c r="D40">
        <v>20</v>
      </c>
      <c r="E40" s="2">
        <v>18</v>
      </c>
      <c r="F40" s="2">
        <f>E40-2</f>
        <v>16</v>
      </c>
      <c r="G40" s="2">
        <f aca="true" t="shared" si="8" ref="G40:N40">F40-2</f>
        <v>14</v>
      </c>
      <c r="H40" s="2">
        <f t="shared" si="8"/>
        <v>12</v>
      </c>
      <c r="I40" s="2">
        <f t="shared" si="8"/>
        <v>10</v>
      </c>
      <c r="J40" s="2">
        <f t="shared" si="8"/>
        <v>8</v>
      </c>
      <c r="K40" s="2">
        <f t="shared" si="8"/>
        <v>6</v>
      </c>
      <c r="L40" s="2">
        <f t="shared" si="8"/>
        <v>4</v>
      </c>
      <c r="M40" s="2">
        <f t="shared" si="8"/>
        <v>2</v>
      </c>
      <c r="N40" s="2">
        <f t="shared" si="8"/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V40" s="9">
        <v>109</v>
      </c>
      <c r="W40" s="9">
        <v>12</v>
      </c>
      <c r="X40" s="9"/>
      <c r="Y40" s="9">
        <v>57</v>
      </c>
      <c r="Z40" s="9">
        <v>0</v>
      </c>
    </row>
    <row r="41" spans="1:25" ht="15">
      <c r="A41" t="s">
        <v>89</v>
      </c>
      <c r="C41" s="1"/>
      <c r="I41" s="10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2:26" ht="15">
      <c r="B42" t="s">
        <v>90</v>
      </c>
      <c r="C42" s="1" t="s">
        <v>91</v>
      </c>
      <c r="D42">
        <v>22.5</v>
      </c>
      <c r="E42" s="2">
        <v>20.2</v>
      </c>
      <c r="F42" s="2">
        <f>E42-2.25</f>
        <v>17.95</v>
      </c>
      <c r="G42" s="2">
        <f>F42-2.25</f>
        <v>15.7</v>
      </c>
      <c r="H42" s="2"/>
      <c r="I42" s="10"/>
      <c r="J42" s="2"/>
      <c r="K42" s="9"/>
      <c r="L42" s="9"/>
      <c r="M42" s="2"/>
      <c r="N42" s="2"/>
      <c r="O42" s="2"/>
      <c r="P42" s="2"/>
      <c r="Q42" s="2"/>
      <c r="R42" s="2"/>
      <c r="S42" s="2"/>
      <c r="T42" s="2"/>
      <c r="U42" s="2"/>
      <c r="V42" s="9">
        <v>0</v>
      </c>
      <c r="W42" s="9">
        <v>2</v>
      </c>
      <c r="X42" s="2"/>
      <c r="Y42" s="9">
        <v>0</v>
      </c>
      <c r="Z42" s="9">
        <v>0</v>
      </c>
    </row>
    <row r="43" spans="2:26" ht="15">
      <c r="B43" t="s">
        <v>17</v>
      </c>
      <c r="C43" s="1" t="s">
        <v>88</v>
      </c>
      <c r="D43">
        <v>27</v>
      </c>
      <c r="E43" s="2">
        <v>24.3</v>
      </c>
      <c r="F43" s="2">
        <f>E43-2.7</f>
        <v>21.6</v>
      </c>
      <c r="G43" s="2">
        <f>F43-2.7</f>
        <v>18.900000000000002</v>
      </c>
      <c r="H43" s="2"/>
      <c r="I43" s="10"/>
      <c r="J43" s="2"/>
      <c r="K43" s="9"/>
      <c r="L43" s="9"/>
      <c r="M43" s="2"/>
      <c r="N43" s="2"/>
      <c r="O43" s="2"/>
      <c r="P43" s="2"/>
      <c r="Q43" s="2"/>
      <c r="R43" s="2"/>
      <c r="S43" s="2"/>
      <c r="T43" s="2"/>
      <c r="U43" s="2"/>
      <c r="V43" s="9">
        <v>1441</v>
      </c>
      <c r="W43" s="9">
        <v>1603</v>
      </c>
      <c r="X43" s="2"/>
      <c r="Y43" s="9">
        <v>3</v>
      </c>
      <c r="Z43" s="9">
        <v>0</v>
      </c>
    </row>
    <row r="44" spans="1:26" ht="15">
      <c r="A44" t="s">
        <v>11</v>
      </c>
      <c r="C44" s="6">
        <v>160232</v>
      </c>
      <c r="D44">
        <v>30</v>
      </c>
      <c r="E44" s="2">
        <f>D44-(30/10)</f>
        <v>27</v>
      </c>
      <c r="F44" s="2">
        <f aca="true" t="shared" si="9" ref="F44:N44">E44-(30/10)</f>
        <v>24</v>
      </c>
      <c r="G44" s="2">
        <f t="shared" si="9"/>
        <v>21</v>
      </c>
      <c r="H44" s="2">
        <f t="shared" si="9"/>
        <v>18</v>
      </c>
      <c r="I44" s="2">
        <f t="shared" si="9"/>
        <v>15</v>
      </c>
      <c r="J44" s="2">
        <f t="shared" si="9"/>
        <v>12</v>
      </c>
      <c r="K44" s="2">
        <f t="shared" si="9"/>
        <v>9</v>
      </c>
      <c r="L44" s="2">
        <f t="shared" si="9"/>
        <v>6</v>
      </c>
      <c r="M44" s="2">
        <f t="shared" si="9"/>
        <v>3</v>
      </c>
      <c r="N44" s="2">
        <f t="shared" si="9"/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V44" s="9">
        <v>14807</v>
      </c>
      <c r="W44" s="9">
        <v>16359</v>
      </c>
      <c r="X44" s="9"/>
      <c r="Y44" s="9">
        <v>213</v>
      </c>
      <c r="Z44" s="9">
        <v>172</v>
      </c>
    </row>
    <row r="45" spans="22:26" ht="15">
      <c r="V45" s="9"/>
      <c r="W45" s="9"/>
      <c r="X45" s="9"/>
      <c r="Y45" s="9"/>
      <c r="Z45" s="9"/>
    </row>
    <row r="47" ht="15">
      <c r="B47" s="8" t="s">
        <v>78</v>
      </c>
    </row>
  </sheetData>
  <sheetProtection/>
  <printOptions/>
  <pageMargins left="0.7" right="0.7" top="0.75" bottom="0.75" header="0.3" footer="0.3"/>
  <pageSetup fitToHeight="1" fitToWidth="1" horizontalDpi="600" verticalDpi="600" orientation="landscape" scale="5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75" zoomScaleNormal="75" zoomScalePageLayoutView="0" workbookViewId="0" topLeftCell="A1">
      <selection activeCell="P34" sqref="P34"/>
    </sheetView>
  </sheetViews>
  <sheetFormatPr defaultColWidth="9.140625" defaultRowHeight="15"/>
  <cols>
    <col min="1" max="1" width="8.57421875" style="0" customWidth="1"/>
    <col min="2" max="2" width="39.7109375" style="0" customWidth="1"/>
    <col min="3" max="3" width="12.28125" style="0" customWidth="1"/>
    <col min="8" max="8" width="4.140625" style="0" customWidth="1"/>
    <col min="9" max="9" width="9.140625" style="10" customWidth="1"/>
    <col min="10" max="10" width="7.421875" style="0" customWidth="1"/>
  </cols>
  <sheetData>
    <row r="1" ht="18.75">
      <c r="A1" s="4" t="s">
        <v>0</v>
      </c>
    </row>
    <row r="2" spans="3:11" ht="15">
      <c r="C2" t="s">
        <v>2</v>
      </c>
      <c r="D2" t="s">
        <v>87</v>
      </c>
      <c r="I2" s="10" t="s">
        <v>93</v>
      </c>
      <c r="K2" t="s">
        <v>85</v>
      </c>
    </row>
    <row r="3" spans="1:12" ht="15">
      <c r="A3" s="3" t="s">
        <v>76</v>
      </c>
      <c r="D3">
        <v>2011</v>
      </c>
      <c r="E3">
        <v>2012</v>
      </c>
      <c r="F3">
        <v>2013</v>
      </c>
      <c r="G3">
        <v>2014</v>
      </c>
      <c r="I3" s="10" t="s">
        <v>94</v>
      </c>
      <c r="K3">
        <v>2011</v>
      </c>
      <c r="L3">
        <v>2013</v>
      </c>
    </row>
    <row r="4" spans="1:9" ht="15">
      <c r="A4" s="3"/>
      <c r="I4" s="10" t="s">
        <v>92</v>
      </c>
    </row>
    <row r="5" spans="1:12" ht="15">
      <c r="A5" s="3"/>
      <c r="D5" s="7" t="s">
        <v>95</v>
      </c>
      <c r="K5" s="11" t="s">
        <v>86</v>
      </c>
      <c r="L5" s="11"/>
    </row>
    <row r="6" ht="15">
      <c r="A6" s="3" t="s">
        <v>5</v>
      </c>
    </row>
    <row r="7" spans="1:14" ht="15">
      <c r="A7" t="s">
        <v>6</v>
      </c>
      <c r="C7" s="1" t="s">
        <v>4</v>
      </c>
      <c r="D7">
        <v>40</v>
      </c>
      <c r="E7" s="2">
        <f>D7-(40/15)</f>
        <v>37.333333333333336</v>
      </c>
      <c r="F7" s="2">
        <v>34.6</v>
      </c>
      <c r="G7" s="2">
        <f>F7-(40/15)</f>
        <v>31.933333333333334</v>
      </c>
      <c r="H7" s="2"/>
      <c r="I7" s="10">
        <v>2026</v>
      </c>
      <c r="J7" s="2"/>
      <c r="K7" s="9">
        <v>9711</v>
      </c>
      <c r="L7" s="9">
        <v>8778</v>
      </c>
      <c r="M7" s="2"/>
      <c r="N7" s="9"/>
    </row>
    <row r="8" spans="1:14" ht="15">
      <c r="A8" t="s">
        <v>7</v>
      </c>
      <c r="C8" s="1" t="s">
        <v>8</v>
      </c>
      <c r="D8">
        <v>40</v>
      </c>
      <c r="E8" s="2">
        <f>D8-(40/15)</f>
        <v>37.333333333333336</v>
      </c>
      <c r="F8" s="2">
        <v>34.6</v>
      </c>
      <c r="G8" s="2">
        <f>F8-(40/15)</f>
        <v>31.933333333333334</v>
      </c>
      <c r="H8" s="2"/>
      <c r="I8" s="10">
        <v>2026</v>
      </c>
      <c r="J8" s="2"/>
      <c r="K8" s="9">
        <v>105623</v>
      </c>
      <c r="L8" s="9">
        <v>83368</v>
      </c>
      <c r="M8" s="2"/>
      <c r="N8" s="9"/>
    </row>
    <row r="9" spans="1:14" ht="15">
      <c r="A9" t="s">
        <v>9</v>
      </c>
      <c r="C9" s="1" t="s">
        <v>73</v>
      </c>
      <c r="D9">
        <v>18</v>
      </c>
      <c r="E9" s="2">
        <f>D9-(18/15)</f>
        <v>16.8</v>
      </c>
      <c r="F9" s="2">
        <f>E9-(18/15)</f>
        <v>15.600000000000001</v>
      </c>
      <c r="G9" s="2">
        <f>F9-(18/15)</f>
        <v>14.400000000000002</v>
      </c>
      <c r="H9" s="2"/>
      <c r="I9" s="10">
        <v>2026</v>
      </c>
      <c r="J9" s="2"/>
      <c r="K9" s="9">
        <f>651+12460</f>
        <v>13111</v>
      </c>
      <c r="L9" s="9">
        <f>966+8302</f>
        <v>9268</v>
      </c>
      <c r="M9" s="2"/>
      <c r="N9" s="9"/>
    </row>
    <row r="10" spans="1:14" ht="15">
      <c r="A10" t="s">
        <v>11</v>
      </c>
      <c r="C10" s="1" t="s">
        <v>72</v>
      </c>
      <c r="D10">
        <v>72</v>
      </c>
      <c r="E10" s="2">
        <f>D10-(72/15)</f>
        <v>67.2</v>
      </c>
      <c r="F10" s="2">
        <f>E10-(72/15)</f>
        <v>62.400000000000006</v>
      </c>
      <c r="G10" s="2">
        <f>F10-(72/15)</f>
        <v>57.60000000000001</v>
      </c>
      <c r="H10" s="2"/>
      <c r="I10" s="10">
        <v>2026</v>
      </c>
      <c r="J10" s="2"/>
      <c r="K10" s="9">
        <v>9</v>
      </c>
      <c r="L10" s="9">
        <v>133</v>
      </c>
      <c r="M10" s="2"/>
      <c r="N10" s="9"/>
    </row>
    <row r="11" spans="5:14" ht="15">
      <c r="E11" s="2"/>
      <c r="F11" s="2"/>
      <c r="G11" s="2"/>
      <c r="H11" s="2"/>
      <c r="J11" s="2"/>
      <c r="K11" s="9"/>
      <c r="L11" s="9"/>
      <c r="M11" s="2"/>
      <c r="N11" s="9"/>
    </row>
    <row r="12" spans="1:14" ht="15">
      <c r="A12" s="3" t="s">
        <v>13</v>
      </c>
      <c r="E12" s="2"/>
      <c r="F12" s="2"/>
      <c r="G12" s="2"/>
      <c r="H12" s="2"/>
      <c r="J12" s="2"/>
      <c r="K12" s="9"/>
      <c r="L12" s="9"/>
      <c r="M12" s="2"/>
      <c r="N12" s="9"/>
    </row>
    <row r="13" spans="1:14" ht="15">
      <c r="A13" t="s">
        <v>18</v>
      </c>
      <c r="E13" s="2"/>
      <c r="F13" s="2"/>
      <c r="G13" s="2"/>
      <c r="H13" s="2"/>
      <c r="J13" s="2"/>
      <c r="K13" s="9"/>
      <c r="L13" s="9"/>
      <c r="M13" s="2"/>
      <c r="N13" s="9"/>
    </row>
    <row r="14" spans="2:14" ht="15">
      <c r="B14" t="s">
        <v>14</v>
      </c>
      <c r="C14" s="1" t="s">
        <v>19</v>
      </c>
      <c r="D14">
        <v>22.5</v>
      </c>
      <c r="E14" s="2">
        <f>D14-7.5</f>
        <v>15</v>
      </c>
      <c r="F14" s="2">
        <f>E14-7.5</f>
        <v>7.5</v>
      </c>
      <c r="G14" s="2">
        <v>0</v>
      </c>
      <c r="H14" s="2"/>
      <c r="I14" s="10">
        <v>2014</v>
      </c>
      <c r="J14" s="2"/>
      <c r="K14" s="9">
        <v>0</v>
      </c>
      <c r="L14" s="9">
        <v>0</v>
      </c>
      <c r="M14" s="2"/>
      <c r="N14" s="9"/>
    </row>
    <row r="15" spans="2:14" ht="15">
      <c r="B15" t="s">
        <v>96</v>
      </c>
      <c r="C15" s="1" t="s">
        <v>20</v>
      </c>
      <c r="D15">
        <v>22.5</v>
      </c>
      <c r="E15" s="2">
        <f>D15-7.5</f>
        <v>15</v>
      </c>
      <c r="F15" s="2">
        <f>E15-7.5</f>
        <v>7.5</v>
      </c>
      <c r="G15" s="2">
        <v>0</v>
      </c>
      <c r="H15" s="2"/>
      <c r="I15" s="10">
        <v>2014</v>
      </c>
      <c r="J15" s="2"/>
      <c r="K15" s="9">
        <v>0</v>
      </c>
      <c r="L15" s="9">
        <v>0</v>
      </c>
      <c r="M15" s="2"/>
      <c r="N15" s="9"/>
    </row>
    <row r="16" spans="2:14" ht="15">
      <c r="B16" t="s">
        <v>16</v>
      </c>
      <c r="C16" s="1" t="s">
        <v>21</v>
      </c>
      <c r="D16">
        <v>22.5</v>
      </c>
      <c r="E16" s="2">
        <v>20.2</v>
      </c>
      <c r="F16" s="2">
        <f>E16-2.25</f>
        <v>17.95</v>
      </c>
      <c r="G16" s="2">
        <f>F16-2.25</f>
        <v>15.7</v>
      </c>
      <c r="H16" s="2"/>
      <c r="I16" s="10">
        <v>2021</v>
      </c>
      <c r="J16" s="2"/>
      <c r="K16" s="9">
        <v>5257</v>
      </c>
      <c r="L16" s="9">
        <v>3791</v>
      </c>
      <c r="M16" s="2"/>
      <c r="N16" s="9"/>
    </row>
    <row r="17" spans="2:14" ht="15">
      <c r="B17" t="s">
        <v>17</v>
      </c>
      <c r="C17" s="1" t="s">
        <v>22</v>
      </c>
      <c r="D17">
        <v>22.5</v>
      </c>
      <c r="E17" s="2">
        <v>20.2</v>
      </c>
      <c r="F17" s="2">
        <f>E17-2.25</f>
        <v>17.95</v>
      </c>
      <c r="G17" s="2">
        <f>F17-2.25</f>
        <v>15.7</v>
      </c>
      <c r="H17" s="2"/>
      <c r="I17" s="10">
        <v>2021</v>
      </c>
      <c r="J17" s="2"/>
      <c r="K17" s="9">
        <v>5287</v>
      </c>
      <c r="L17" s="9">
        <v>2308</v>
      </c>
      <c r="M17" s="2"/>
      <c r="N17" s="9"/>
    </row>
    <row r="18" spans="1:14" ht="15">
      <c r="A18" t="s">
        <v>23</v>
      </c>
      <c r="E18" s="2"/>
      <c r="F18" s="2"/>
      <c r="G18" s="2"/>
      <c r="H18" s="2"/>
      <c r="J18" s="2"/>
      <c r="K18" s="9"/>
      <c r="L18" s="9"/>
      <c r="M18" s="2"/>
      <c r="N18" s="9"/>
    </row>
    <row r="19" spans="2:14" ht="15">
      <c r="B19" t="s">
        <v>14</v>
      </c>
      <c r="C19" s="1" t="s">
        <v>24</v>
      </c>
      <c r="D19">
        <v>25</v>
      </c>
      <c r="E19" s="2">
        <v>16.6</v>
      </c>
      <c r="F19" s="2">
        <v>8.3</v>
      </c>
      <c r="G19" s="2">
        <v>0</v>
      </c>
      <c r="H19" s="2"/>
      <c r="I19" s="10">
        <v>2014</v>
      </c>
      <c r="J19" s="2"/>
      <c r="K19" s="9">
        <v>0</v>
      </c>
      <c r="L19" s="9">
        <v>0</v>
      </c>
      <c r="M19" s="2"/>
      <c r="N19" s="9"/>
    </row>
    <row r="20" spans="2:14" ht="15">
      <c r="B20" t="s">
        <v>96</v>
      </c>
      <c r="C20" s="1" t="s">
        <v>25</v>
      </c>
      <c r="D20">
        <v>25</v>
      </c>
      <c r="E20" s="2">
        <v>16.6</v>
      </c>
      <c r="F20" s="2">
        <v>8.3</v>
      </c>
      <c r="G20" s="2">
        <v>0</v>
      </c>
      <c r="H20" s="2"/>
      <c r="I20" s="10">
        <v>2014</v>
      </c>
      <c r="J20" s="2"/>
      <c r="K20" s="9">
        <v>0</v>
      </c>
      <c r="L20" s="9">
        <v>20</v>
      </c>
      <c r="M20" s="2"/>
      <c r="N20" s="9"/>
    </row>
    <row r="21" spans="2:14" ht="15">
      <c r="B21" t="s">
        <v>16</v>
      </c>
      <c r="C21" s="1" t="s">
        <v>26</v>
      </c>
      <c r="D21">
        <v>25</v>
      </c>
      <c r="E21" s="2">
        <v>16.6</v>
      </c>
      <c r="F21" s="2">
        <v>8.3</v>
      </c>
      <c r="G21" s="2">
        <v>0</v>
      </c>
      <c r="H21" s="2"/>
      <c r="I21" s="10">
        <v>2014</v>
      </c>
      <c r="J21" s="2"/>
      <c r="K21" s="9">
        <v>1632</v>
      </c>
      <c r="L21" s="9">
        <v>1600</v>
      </c>
      <c r="M21" s="2"/>
      <c r="N21" s="9"/>
    </row>
    <row r="22" spans="2:14" ht="15">
      <c r="B22" t="s">
        <v>17</v>
      </c>
      <c r="C22" s="1" t="s">
        <v>27</v>
      </c>
      <c r="D22">
        <v>25</v>
      </c>
      <c r="E22" s="2">
        <v>16</v>
      </c>
      <c r="F22" s="2">
        <v>12</v>
      </c>
      <c r="G22" s="2">
        <v>8</v>
      </c>
      <c r="H22" s="2"/>
      <c r="I22" s="10">
        <v>2016</v>
      </c>
      <c r="J22" s="2"/>
      <c r="K22" s="9">
        <v>137935</v>
      </c>
      <c r="L22" s="9">
        <v>93269</v>
      </c>
      <c r="M22" s="2"/>
      <c r="N22" s="9"/>
    </row>
    <row r="23" spans="1:14" ht="15">
      <c r="A23" t="s">
        <v>9</v>
      </c>
      <c r="C23" s="1" t="s">
        <v>74</v>
      </c>
      <c r="D23">
        <v>18</v>
      </c>
      <c r="E23" s="2">
        <v>12</v>
      </c>
      <c r="F23" s="2">
        <v>6</v>
      </c>
      <c r="G23" s="2">
        <v>0</v>
      </c>
      <c r="H23" s="2"/>
      <c r="I23" s="10">
        <v>2014</v>
      </c>
      <c r="J23" s="2"/>
      <c r="K23" s="9">
        <f>9186+224+3</f>
        <v>9413</v>
      </c>
      <c r="L23" s="9">
        <f>6754+196</f>
        <v>6950</v>
      </c>
      <c r="M23" s="2"/>
      <c r="N23" s="9"/>
    </row>
    <row r="24" spans="1:14" ht="15">
      <c r="A24" t="s">
        <v>11</v>
      </c>
      <c r="E24" s="2"/>
      <c r="F24" s="2"/>
      <c r="G24" s="2"/>
      <c r="H24" s="2"/>
      <c r="J24" s="2"/>
      <c r="K24" s="9"/>
      <c r="L24" s="9"/>
      <c r="M24" s="2"/>
      <c r="N24" s="9"/>
    </row>
    <row r="25" spans="2:14" ht="15">
      <c r="B25" t="s">
        <v>79</v>
      </c>
      <c r="C25" s="1" t="s">
        <v>80</v>
      </c>
      <c r="D25">
        <v>30</v>
      </c>
      <c r="E25" s="2">
        <v>20</v>
      </c>
      <c r="F25" s="2">
        <v>10</v>
      </c>
      <c r="G25" s="2">
        <v>0</v>
      </c>
      <c r="H25" s="2"/>
      <c r="I25" s="10">
        <v>2014</v>
      </c>
      <c r="J25" s="2"/>
      <c r="K25" s="9">
        <v>1071</v>
      </c>
      <c r="L25" s="9">
        <v>1217</v>
      </c>
      <c r="M25" s="2"/>
      <c r="N25" s="9"/>
    </row>
    <row r="26" spans="2:14" ht="15">
      <c r="B26" t="s">
        <v>97</v>
      </c>
      <c r="C26" s="1" t="s">
        <v>34</v>
      </c>
      <c r="D26">
        <v>30</v>
      </c>
      <c r="E26" s="2">
        <f>D26-10</f>
        <v>20</v>
      </c>
      <c r="F26" s="2">
        <f>E26-10</f>
        <v>10</v>
      </c>
      <c r="G26" s="2">
        <v>0</v>
      </c>
      <c r="H26" s="2"/>
      <c r="I26" s="10">
        <v>2014</v>
      </c>
      <c r="J26" s="2"/>
      <c r="K26" s="9">
        <v>93</v>
      </c>
      <c r="L26" s="9">
        <v>98</v>
      </c>
      <c r="M26" s="2"/>
      <c r="N26" s="9"/>
    </row>
    <row r="27" spans="2:14" ht="15">
      <c r="B27" t="s">
        <v>98</v>
      </c>
      <c r="C27" s="1" t="s">
        <v>35</v>
      </c>
      <c r="D27">
        <v>27</v>
      </c>
      <c r="E27" s="2">
        <f>D27-9</f>
        <v>18</v>
      </c>
      <c r="F27" s="2">
        <f>E27-9</f>
        <v>9</v>
      </c>
      <c r="G27" s="2">
        <v>0</v>
      </c>
      <c r="H27" s="2"/>
      <c r="I27" s="10">
        <v>2014</v>
      </c>
      <c r="J27" s="2"/>
      <c r="K27" s="9">
        <v>263</v>
      </c>
      <c r="L27" s="9">
        <v>474</v>
      </c>
      <c r="M27" s="2"/>
      <c r="N27" s="9"/>
    </row>
    <row r="28" spans="2:14" ht="15">
      <c r="B28" t="s">
        <v>99</v>
      </c>
      <c r="C28" s="1" t="s">
        <v>36</v>
      </c>
      <c r="D28">
        <v>30</v>
      </c>
      <c r="E28" s="2">
        <f>D28-10</f>
        <v>20</v>
      </c>
      <c r="F28" s="2">
        <f>E28-10</f>
        <v>10</v>
      </c>
      <c r="G28" s="2">
        <v>0</v>
      </c>
      <c r="H28" s="2"/>
      <c r="I28" s="10">
        <v>2014</v>
      </c>
      <c r="J28" s="2"/>
      <c r="K28" s="9">
        <v>0</v>
      </c>
      <c r="L28" s="9">
        <v>0</v>
      </c>
      <c r="M28" s="2"/>
      <c r="N28" s="9"/>
    </row>
    <row r="29" spans="2:14" ht="15">
      <c r="B29" t="s">
        <v>100</v>
      </c>
      <c r="C29" s="1" t="s">
        <v>37</v>
      </c>
      <c r="D29">
        <v>27</v>
      </c>
      <c r="E29" s="2">
        <f>D29-9</f>
        <v>18</v>
      </c>
      <c r="F29" s="2">
        <f>E29-9</f>
        <v>9</v>
      </c>
      <c r="G29" s="2">
        <v>0</v>
      </c>
      <c r="H29" s="2"/>
      <c r="I29" s="10">
        <v>2014</v>
      </c>
      <c r="J29" s="2"/>
      <c r="K29" s="9">
        <v>0</v>
      </c>
      <c r="L29" s="9">
        <v>0</v>
      </c>
      <c r="M29" s="2"/>
      <c r="N29" s="9"/>
    </row>
    <row r="30" spans="2:14" ht="15">
      <c r="B30" t="s">
        <v>101</v>
      </c>
      <c r="C30" s="1" t="s">
        <v>38</v>
      </c>
      <c r="D30">
        <v>30</v>
      </c>
      <c r="E30" s="2">
        <f>D30-10</f>
        <v>20</v>
      </c>
      <c r="F30" s="2">
        <f>E30-10</f>
        <v>10</v>
      </c>
      <c r="G30" s="2">
        <v>0</v>
      </c>
      <c r="H30" s="2"/>
      <c r="I30" s="10">
        <v>2014</v>
      </c>
      <c r="J30" s="2"/>
      <c r="K30" s="9">
        <v>330</v>
      </c>
      <c r="L30" s="9">
        <v>723</v>
      </c>
      <c r="M30" s="2"/>
      <c r="N30" s="9"/>
    </row>
    <row r="31" spans="2:14" ht="15">
      <c r="B31" t="s">
        <v>102</v>
      </c>
      <c r="C31" s="1" t="s">
        <v>39</v>
      </c>
      <c r="D31">
        <v>27</v>
      </c>
      <c r="E31" s="2">
        <f>D31-9</f>
        <v>18</v>
      </c>
      <c r="F31" s="2">
        <f>E31-9</f>
        <v>9</v>
      </c>
      <c r="G31" s="2">
        <v>0</v>
      </c>
      <c r="H31" s="2"/>
      <c r="I31" s="10">
        <v>2014</v>
      </c>
      <c r="J31" s="2"/>
      <c r="K31" s="9">
        <v>283</v>
      </c>
      <c r="L31" s="9">
        <v>399</v>
      </c>
      <c r="M31" s="2"/>
      <c r="N31" s="9"/>
    </row>
    <row r="32" spans="5:14" ht="15">
      <c r="E32" s="2"/>
      <c r="F32" s="2"/>
      <c r="G32" s="2"/>
      <c r="H32" s="2"/>
      <c r="J32" s="2"/>
      <c r="K32" s="9"/>
      <c r="L32" s="9"/>
      <c r="M32" s="2"/>
      <c r="N32" s="9"/>
    </row>
    <row r="33" spans="1:14" ht="15">
      <c r="A33" s="3" t="s">
        <v>68</v>
      </c>
      <c r="E33" s="2"/>
      <c r="F33" s="2"/>
      <c r="G33" s="2"/>
      <c r="H33" s="2"/>
      <c r="J33" s="2"/>
      <c r="K33" s="9"/>
      <c r="L33" s="9"/>
      <c r="M33" s="2"/>
      <c r="N33" s="9"/>
    </row>
    <row r="34" spans="1:14" ht="15">
      <c r="A34" s="5" t="s">
        <v>67</v>
      </c>
      <c r="E34" s="2"/>
      <c r="F34" s="2"/>
      <c r="G34" s="2"/>
      <c r="H34" s="2"/>
      <c r="J34" s="2"/>
      <c r="K34" s="9"/>
      <c r="L34" s="9"/>
      <c r="M34" s="2"/>
      <c r="N34" s="9"/>
    </row>
    <row r="35" spans="1:14" ht="15">
      <c r="A35" s="3"/>
      <c r="B35" t="s">
        <v>69</v>
      </c>
      <c r="C35" s="1" t="s">
        <v>70</v>
      </c>
      <c r="D35">
        <v>20</v>
      </c>
      <c r="E35" s="2">
        <v>18.3</v>
      </c>
      <c r="F35" s="2">
        <f>E35-(20/12)</f>
        <v>16.633333333333333</v>
      </c>
      <c r="G35" s="2">
        <f>F35-(20/12)</f>
        <v>14.966666666666667</v>
      </c>
      <c r="H35" s="2"/>
      <c r="I35" s="10">
        <v>2023</v>
      </c>
      <c r="J35" s="2"/>
      <c r="K35" s="9">
        <v>0</v>
      </c>
      <c r="L35" s="9">
        <v>0</v>
      </c>
      <c r="M35" s="2"/>
      <c r="N35" s="9"/>
    </row>
    <row r="36" spans="1:14" ht="15">
      <c r="A36" s="3"/>
      <c r="B36" t="s">
        <v>17</v>
      </c>
      <c r="C36" s="1" t="s">
        <v>71</v>
      </c>
      <c r="D36">
        <v>20</v>
      </c>
      <c r="E36" s="2">
        <v>18</v>
      </c>
      <c r="F36" s="2">
        <f>E36-2</f>
        <v>16</v>
      </c>
      <c r="G36" s="2">
        <f>F36-2</f>
        <v>14</v>
      </c>
      <c r="H36" s="2"/>
      <c r="I36" s="10">
        <v>2021</v>
      </c>
      <c r="J36" s="2"/>
      <c r="K36" s="9">
        <v>224</v>
      </c>
      <c r="L36" s="9">
        <v>0</v>
      </c>
      <c r="M36" s="2"/>
      <c r="N36" s="9"/>
    </row>
    <row r="37" spans="1:14" ht="15">
      <c r="A37" t="s">
        <v>84</v>
      </c>
      <c r="E37" s="2"/>
      <c r="F37" s="2"/>
      <c r="G37" s="2"/>
      <c r="H37" s="2"/>
      <c r="J37" s="2"/>
      <c r="K37" s="9"/>
      <c r="L37" s="9"/>
      <c r="M37" s="2"/>
      <c r="N37" s="9"/>
    </row>
    <row r="38" spans="2:14" ht="15">
      <c r="B38" t="s">
        <v>42</v>
      </c>
      <c r="C38" s="1" t="s">
        <v>45</v>
      </c>
      <c r="D38">
        <v>20</v>
      </c>
      <c r="E38" s="2">
        <v>18</v>
      </c>
      <c r="F38" s="2">
        <f>E38-2</f>
        <v>16</v>
      </c>
      <c r="G38" s="2">
        <f>F38-2</f>
        <v>14</v>
      </c>
      <c r="H38" s="2"/>
      <c r="I38" s="10">
        <v>2021</v>
      </c>
      <c r="J38" s="2"/>
      <c r="K38" s="9">
        <v>85606</v>
      </c>
      <c r="L38" s="9">
        <v>44969</v>
      </c>
      <c r="M38" s="2"/>
      <c r="N38" s="9"/>
    </row>
    <row r="39" spans="2:14" ht="15">
      <c r="B39" t="s">
        <v>43</v>
      </c>
      <c r="C39" s="1" t="s">
        <v>46</v>
      </c>
      <c r="D39">
        <v>20</v>
      </c>
      <c r="E39" s="2">
        <v>18.3</v>
      </c>
      <c r="F39" s="2">
        <f>E39-(20/12)</f>
        <v>16.633333333333333</v>
      </c>
      <c r="G39" s="2">
        <f>F39-(20/12)</f>
        <v>14.966666666666667</v>
      </c>
      <c r="H39" s="2"/>
      <c r="I39" s="10">
        <v>2023</v>
      </c>
      <c r="J39" s="2"/>
      <c r="K39" s="9">
        <v>398</v>
      </c>
      <c r="L39" s="9">
        <v>167</v>
      </c>
      <c r="M39" s="2"/>
      <c r="N39" s="9"/>
    </row>
    <row r="40" spans="2:14" ht="15">
      <c r="B40" t="s">
        <v>44</v>
      </c>
      <c r="C40" s="1" t="s">
        <v>47</v>
      </c>
      <c r="D40">
        <v>20</v>
      </c>
      <c r="E40" s="2">
        <v>18.3</v>
      </c>
      <c r="F40" s="2">
        <f>E40-(20/12)</f>
        <v>16.633333333333333</v>
      </c>
      <c r="G40" s="2">
        <f>F40-(20/12)</f>
        <v>14.966666666666667</v>
      </c>
      <c r="H40" s="2"/>
      <c r="I40" s="10">
        <v>2023</v>
      </c>
      <c r="J40" s="2"/>
      <c r="K40" s="9">
        <v>96</v>
      </c>
      <c r="L40" s="9">
        <v>0</v>
      </c>
      <c r="M40" s="2"/>
      <c r="N40" s="9"/>
    </row>
    <row r="41" spans="2:14" ht="15">
      <c r="B41" t="s">
        <v>17</v>
      </c>
      <c r="C41" s="1" t="s">
        <v>48</v>
      </c>
      <c r="D41">
        <v>20</v>
      </c>
      <c r="E41" s="2">
        <v>18</v>
      </c>
      <c r="F41" s="2">
        <f>E41-2</f>
        <v>16</v>
      </c>
      <c r="G41" s="2">
        <f>F41-2</f>
        <v>14</v>
      </c>
      <c r="H41" s="2"/>
      <c r="I41" s="10">
        <v>2021</v>
      </c>
      <c r="J41" s="2"/>
      <c r="K41" s="9">
        <v>57</v>
      </c>
      <c r="L41" s="9">
        <v>0</v>
      </c>
      <c r="M41" s="2"/>
      <c r="N41" s="9"/>
    </row>
    <row r="42" spans="1:14" ht="15">
      <c r="A42" t="s">
        <v>89</v>
      </c>
      <c r="C42" s="1"/>
      <c r="M42" s="2"/>
      <c r="N42" s="9"/>
    </row>
    <row r="43" spans="2:14" ht="15">
      <c r="B43" t="s">
        <v>90</v>
      </c>
      <c r="C43" s="1" t="s">
        <v>91</v>
      </c>
      <c r="D43">
        <v>22.5</v>
      </c>
      <c r="E43" s="2">
        <v>20.2</v>
      </c>
      <c r="F43" s="2">
        <f>E43-2.25</f>
        <v>17.95</v>
      </c>
      <c r="G43" s="2">
        <f>F43-2.25</f>
        <v>15.7</v>
      </c>
      <c r="H43" s="2"/>
      <c r="I43" s="10">
        <v>2021</v>
      </c>
      <c r="J43" s="2"/>
      <c r="K43" s="9">
        <v>0</v>
      </c>
      <c r="L43" s="9">
        <v>0</v>
      </c>
      <c r="M43" s="2"/>
      <c r="N43" s="9"/>
    </row>
    <row r="44" spans="2:14" ht="15">
      <c r="B44" t="s">
        <v>17</v>
      </c>
      <c r="C44" s="1" t="s">
        <v>88</v>
      </c>
      <c r="D44">
        <v>27</v>
      </c>
      <c r="E44" s="2">
        <v>24.3</v>
      </c>
      <c r="F44" s="2">
        <f>E44-2.7</f>
        <v>21.6</v>
      </c>
      <c r="G44" s="2">
        <f>F44-2.7</f>
        <v>18.900000000000002</v>
      </c>
      <c r="H44" s="2"/>
      <c r="I44" s="10">
        <v>2021</v>
      </c>
      <c r="J44" s="2"/>
      <c r="K44" s="9">
        <v>3</v>
      </c>
      <c r="L44" s="9">
        <v>0</v>
      </c>
      <c r="M44" s="2"/>
      <c r="N44" s="9"/>
    </row>
    <row r="45" spans="1:14" ht="15">
      <c r="A45" t="s">
        <v>11</v>
      </c>
      <c r="C45" s="6">
        <v>160232</v>
      </c>
      <c r="D45">
        <v>30</v>
      </c>
      <c r="E45" s="2">
        <f>D45-(30/10)</f>
        <v>27</v>
      </c>
      <c r="F45" s="2">
        <f>E45-(30/10)</f>
        <v>24</v>
      </c>
      <c r="G45" s="2">
        <f>F45-(30/10)</f>
        <v>21</v>
      </c>
      <c r="H45" s="2"/>
      <c r="I45" s="10">
        <v>2021</v>
      </c>
      <c r="J45" s="2"/>
      <c r="K45" s="9">
        <v>213</v>
      </c>
      <c r="L45" s="9">
        <v>172</v>
      </c>
      <c r="M45" s="2"/>
      <c r="N45" s="9"/>
    </row>
    <row r="46" spans="14:16" ht="15">
      <c r="N46" s="9"/>
      <c r="O46" s="9"/>
      <c r="P46" s="9"/>
    </row>
    <row r="47" ht="15">
      <c r="A47" t="s">
        <v>103</v>
      </c>
    </row>
    <row r="48" spans="1:2" ht="15">
      <c r="A48" t="s">
        <v>104</v>
      </c>
      <c r="B48" s="8"/>
    </row>
    <row r="49" ht="15">
      <c r="A49" t="s">
        <v>105</v>
      </c>
    </row>
  </sheetData>
  <sheetProtection/>
  <mergeCells count="1">
    <mergeCell ref="K5:L5"/>
  </mergeCells>
  <printOptions/>
  <pageMargins left="0.7" right="0.7" top="0.75" bottom="0.75" header="0.3" footer="0.3"/>
  <pageSetup fitToHeight="1" fitToWidth="1" horizontalDpi="600" verticalDpi="600" orientation="landscape" scale="5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jdyck</dc:creator>
  <cp:keywords/>
  <dc:description/>
  <cp:lastModifiedBy>jdyck</cp:lastModifiedBy>
  <cp:lastPrinted>2013-06-11T18:55:50Z</cp:lastPrinted>
  <dcterms:created xsi:type="dcterms:W3CDTF">2013-06-10T16:42:18Z</dcterms:created>
  <dcterms:modified xsi:type="dcterms:W3CDTF">2014-07-02T15:58:44Z</dcterms:modified>
  <cp:category/>
  <cp:version/>
  <cp:contentType/>
  <cp:contentStatus/>
</cp:coreProperties>
</file>