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310" windowHeight="6030" activeTab="1"/>
  </bookViews>
  <sheets>
    <sheet name="DRAFT WEBPAGE EXPORT TABLE" sheetId="1" r:id="rId1"/>
    <sheet name="FINAL WEBPAGE EXPORT TABLE" sheetId="2" r:id="rId2"/>
  </sheets>
  <definedNames>
    <definedName name="_xlnm.Print_Area" localSheetId="0">'DRAFT WEBPAGE EXPORT TABLE'!$A$1:$K$107</definedName>
    <definedName name="_xlnm.Print_Area" localSheetId="1">'FINAL WEBPAGE EXPORT TABLE'!$A$1:$K$103</definedName>
  </definedNames>
  <calcPr fullCalcOnLoad="1"/>
</workbook>
</file>

<file path=xl/sharedStrings.xml><?xml version="1.0" encoding="utf-8"?>
<sst xmlns="http://schemas.openxmlformats.org/spreadsheetml/2006/main" count="473" uniqueCount="91">
  <si>
    <t>Value</t>
  </si>
  <si>
    <t>Change</t>
  </si>
  <si>
    <t>Volume</t>
  </si>
  <si>
    <t>1991-93</t>
  </si>
  <si>
    <t>Percent</t>
  </si>
  <si>
    <t>Total</t>
  </si>
  <si>
    <t>--</t>
  </si>
  <si>
    <t>Animals and animal products</t>
  </si>
  <si>
    <t>Beef and veal</t>
  </si>
  <si>
    <t>Beef variety meats</t>
  </si>
  <si>
    <t>Pork</t>
  </si>
  <si>
    <t>Turkeys, fresh or frozen</t>
  </si>
  <si>
    <t>Chickens, fresh or frozen</t>
  </si>
  <si>
    <t>Nonfat dry milk</t>
  </si>
  <si>
    <t>Pork variety meats</t>
  </si>
  <si>
    <t>Tallow, inedible</t>
  </si>
  <si>
    <t>Grains and feeds</t>
  </si>
  <si>
    <t>Corn</t>
  </si>
  <si>
    <t>Sorghum</t>
  </si>
  <si>
    <t>Wheat, unmilled</t>
  </si>
  <si>
    <t>Rice</t>
  </si>
  <si>
    <t>Apples, fresh</t>
  </si>
  <si>
    <t>Vegetables and preparations</t>
  </si>
  <si>
    <t>Oilseeds and products</t>
  </si>
  <si>
    <t>Soybeans</t>
  </si>
  <si>
    <t>Soybean oil</t>
  </si>
  <si>
    <t>Soybean meal</t>
  </si>
  <si>
    <t>Cotton, excluding linters</t>
  </si>
  <si>
    <t>Seeds, field and garden</t>
  </si>
  <si>
    <t>Sugar and tropical products</t>
  </si>
  <si>
    <t>Other</t>
  </si>
  <si>
    <t>Annual average</t>
  </si>
  <si>
    <t xml:space="preserve"> </t>
  </si>
  <si>
    <t>U.S. dollars (millions)</t>
  </si>
  <si>
    <t>Metric tons (thousands)</t>
  </si>
  <si>
    <t>U.S. dollars per kilogram</t>
  </si>
  <si>
    <t>Cracked corn</t>
  </si>
  <si>
    <t>for period</t>
  </si>
  <si>
    <t>Unit value</t>
  </si>
  <si>
    <t>Soups, broths, and preparations thereof, dried</t>
  </si>
  <si>
    <t>Chocolate and preparations</t>
  </si>
  <si>
    <t>Essential oils</t>
  </si>
  <si>
    <t>Beverages, excluding juices</t>
  </si>
  <si>
    <t>Nuts and preparations</t>
  </si>
  <si>
    <t>Cheese</t>
  </si>
  <si>
    <t>Potatoes, frozen</t>
  </si>
  <si>
    <t>Other horticulutural products</t>
  </si>
  <si>
    <t>Sugar, cane or beet</t>
  </si>
  <si>
    <t>Malt, not roasted</t>
  </si>
  <si>
    <t>Brewing or distilling dregs and waste</t>
  </si>
  <si>
    <t>Glucose or glucose syrup</t>
  </si>
  <si>
    <t>Whey, fluid or dried</t>
  </si>
  <si>
    <r>
      <t>Bovine hides, whole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</si>
  <si>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Volume is measured in thousands of pieces, and unit value is measured in dollars per piece.</t>
    </r>
  </si>
  <si>
    <r>
      <t>2</t>
    </r>
    <r>
      <rPr>
        <sz val="10"/>
        <rFont val="Times New Roman"/>
        <family val="1"/>
      </rPr>
      <t xml:space="preserve"> Volume is measured in thousands of head, and unit value is measured in dollars per head.</t>
    </r>
  </si>
  <si>
    <r>
      <t>Cattle and calves</t>
    </r>
    <r>
      <rPr>
        <vertAlign val="superscript"/>
        <sz val="9"/>
        <rFont val="Times New Roman"/>
        <family val="1"/>
      </rPr>
      <t>2</t>
    </r>
  </si>
  <si>
    <r>
      <t>3</t>
    </r>
    <r>
      <rPr>
        <sz val="10"/>
        <rFont val="Times New Roman"/>
        <family val="1"/>
      </rPr>
      <t xml:space="preserve"> Volume is measured in millions of liters, and unit value is measured in dollars per liter.</t>
    </r>
  </si>
  <si>
    <t>Fruits and preparations, excluding juice</t>
  </si>
  <si>
    <t>Unit value is calculated as the average of the annual unit values for the 3 years in the period specified.</t>
  </si>
  <si>
    <t>Pears, fresh</t>
  </si>
  <si>
    <t>Dry common beans</t>
  </si>
  <si>
    <r>
      <t xml:space="preserve">Beer from malt </t>
    </r>
    <r>
      <rPr>
        <vertAlign val="superscript"/>
        <sz val="10"/>
        <rFont val="Times New Roman"/>
        <family val="1"/>
      </rPr>
      <t>3</t>
    </r>
  </si>
  <si>
    <t>Tobacco, unmanufactured</t>
  </si>
  <si>
    <t>* Less than $500,000 in average value and less than 500 metric tons in average volume.</t>
  </si>
  <si>
    <t>Almonds</t>
  </si>
  <si>
    <t>Peanuts</t>
  </si>
  <si>
    <t>Pecans</t>
  </si>
  <si>
    <t>Mixes and doughs</t>
  </si>
  <si>
    <t>Grapes, fresh</t>
  </si>
  <si>
    <r>
      <t>Live horses</t>
    </r>
    <r>
      <rPr>
        <vertAlign val="superscript"/>
        <sz val="10"/>
        <rFont val="Times New Roman"/>
        <family val="1"/>
      </rPr>
      <t>2</t>
    </r>
  </si>
  <si>
    <t>Nursery and greenhouse products</t>
  </si>
  <si>
    <r>
      <t>Eggs</t>
    </r>
    <r>
      <rPr>
        <vertAlign val="superscript"/>
        <sz val="10"/>
        <rFont val="Times New Roman"/>
        <family val="1"/>
      </rPr>
      <t>4</t>
    </r>
  </si>
  <si>
    <r>
      <t xml:space="preserve">4 </t>
    </r>
    <r>
      <rPr>
        <sz val="10"/>
        <rFont val="Times New Roman"/>
        <family val="1"/>
      </rPr>
      <t>Volume is measured in millions of dozens, and unit value is measured in dollars per dozen.</t>
    </r>
  </si>
  <si>
    <t>Wheat flour</t>
  </si>
  <si>
    <t>Dog and cat food for retail sale</t>
  </si>
  <si>
    <r>
      <t xml:space="preserve">Source: Prepared by USDA Economic Research Service, using data from U.S. Department of Commerce, Bureau of the Census, </t>
    </r>
    <r>
      <rPr>
        <i/>
        <sz val="10"/>
        <rFont val="Times New Roman"/>
        <family val="1"/>
      </rPr>
      <t>Foreign Trade Statistics</t>
    </r>
    <r>
      <rPr>
        <sz val="10"/>
        <rFont val="Times New Roman"/>
        <family val="1"/>
      </rPr>
      <t>,</t>
    </r>
  </si>
  <si>
    <r>
      <t xml:space="preserve">as compiled by USDA, Foreign Agricultural Service, </t>
    </r>
    <r>
      <rPr>
        <i/>
        <sz val="10"/>
        <rFont val="Times New Roman"/>
        <family val="1"/>
      </rPr>
      <t>Global Agricultural Trade System</t>
    </r>
    <r>
      <rPr>
        <sz val="10"/>
        <rFont val="Times New Roman"/>
        <family val="1"/>
      </rPr>
      <t>.</t>
    </r>
  </si>
  <si>
    <t>Tallow, edible</t>
  </si>
  <si>
    <r>
      <t>Fruit juices</t>
    </r>
    <r>
      <rPr>
        <vertAlign val="superscript"/>
        <sz val="10"/>
        <rFont val="Times New Roman"/>
        <family val="1"/>
      </rPr>
      <t>3</t>
    </r>
  </si>
  <si>
    <t>Protein concentrates and textured protein substances</t>
  </si>
  <si>
    <t>Mixtures of odoriferous substances for use in food and beverage industry</t>
  </si>
  <si>
    <t>Sauces and preparations, not elsewhere specified</t>
  </si>
  <si>
    <t>Fructose syrup, containing more than 50 percent by weight of fructose, not elsewhere specified or indicated</t>
  </si>
  <si>
    <t>Preparations used in animal feeding, except pet food and bird seed</t>
  </si>
  <si>
    <t>Bread, pastry, cake, biscuits, and bakery wares, excluding pizza and quiche</t>
  </si>
  <si>
    <t>Selected U.S. agricultural exports to Mexico, 1991-93 versus 2015-17</t>
  </si>
  <si>
    <t>2015-17</t>
  </si>
  <si>
    <t>Flours, meals, and pellets of meat or meat offal, unfit for human consumption; or greaves (cracklings)</t>
  </si>
  <si>
    <t>Sausages and similar products, of meat, meat offal, or blood; or food preparations based on thos products; not of beef or pork</t>
  </si>
  <si>
    <t>Calculate sum of values for "1905400000 - BRD, W YEAST," "1905901041 - FRZ PSTRY," "1905901049 - FRZ BREADS," "1905901050 - SWT PSTY," and "1905901080 - BRD,OTR BAKED" within "Other grain prods"</t>
  </si>
  <si>
    <t>Tomato paste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</si>
</sst>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quotePrefix="1">
      <alignment horizontal="center"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left"/>
    </xf>
    <xf numFmtId="3" fontId="3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33" borderId="0" xfId="0" applyFill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3" fontId="0" fillId="34" borderId="0" xfId="0" applyNumberForma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 quotePrefix="1">
      <alignment horizontal="left" vertical="top" wrapText="1"/>
    </xf>
    <xf numFmtId="1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 quotePrefix="1">
      <alignment horizontal="center" vertical="top"/>
    </xf>
    <xf numFmtId="1" fontId="3" fillId="0" borderId="0" xfId="0" applyNumberFormat="1" applyFont="1" applyFill="1" applyAlignment="1" quotePrefix="1">
      <alignment horizontal="center" vertical="top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 quotePrefix="1">
      <alignment horizontal="center" vertical="top"/>
    </xf>
    <xf numFmtId="0" fontId="2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zoomScalePageLayoutView="0" workbookViewId="0" topLeftCell="A77">
      <selection activeCell="G106" sqref="G106"/>
    </sheetView>
  </sheetViews>
  <sheetFormatPr defaultColWidth="9.140625" defaultRowHeight="12.75"/>
  <cols>
    <col min="1" max="1" width="2.7109375" style="0" customWidth="1"/>
    <col min="2" max="2" width="37.421875" style="0" customWidth="1"/>
    <col min="10" max="10" width="11.7109375" style="0" bestFit="1" customWidth="1"/>
    <col min="13" max="13" width="23.57421875" style="0" bestFit="1" customWidth="1"/>
    <col min="15" max="15" width="11.00390625" style="0" bestFit="1" customWidth="1"/>
    <col min="19" max="19" width="32.00390625" style="0" bestFit="1" customWidth="1"/>
  </cols>
  <sheetData>
    <row r="1" spans="1:11" ht="12.75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3" t="s">
        <v>0</v>
      </c>
      <c r="D3" s="3"/>
      <c r="E3" s="3" t="s">
        <v>1</v>
      </c>
      <c r="F3" s="3" t="s">
        <v>2</v>
      </c>
      <c r="G3" s="3"/>
      <c r="H3" s="3" t="s">
        <v>1</v>
      </c>
      <c r="I3" s="3" t="s">
        <v>38</v>
      </c>
      <c r="J3" s="3"/>
      <c r="K3" s="3" t="s">
        <v>1</v>
      </c>
    </row>
    <row r="4" spans="1:11" ht="12.75">
      <c r="A4" s="2"/>
      <c r="B4" s="2"/>
      <c r="C4" s="3" t="s">
        <v>31</v>
      </c>
      <c r="D4" s="3"/>
      <c r="E4" s="3" t="s">
        <v>32</v>
      </c>
      <c r="F4" s="3" t="s">
        <v>31</v>
      </c>
      <c r="G4" s="3"/>
      <c r="H4" s="3" t="s">
        <v>32</v>
      </c>
      <c r="I4" s="3" t="s">
        <v>37</v>
      </c>
      <c r="J4" s="3"/>
      <c r="K4" s="3" t="s">
        <v>32</v>
      </c>
    </row>
    <row r="5" spans="1:11" ht="12.75">
      <c r="A5" s="2"/>
      <c r="B5" s="2"/>
      <c r="C5" s="4" t="s">
        <v>3</v>
      </c>
      <c r="D5" s="4" t="s">
        <v>86</v>
      </c>
      <c r="E5" s="4"/>
      <c r="F5" s="4" t="s">
        <v>3</v>
      </c>
      <c r="G5" s="4" t="s">
        <v>86</v>
      </c>
      <c r="H5" s="4"/>
      <c r="I5" s="4" t="s">
        <v>3</v>
      </c>
      <c r="J5" s="4" t="s">
        <v>86</v>
      </c>
      <c r="K5" s="2"/>
    </row>
    <row r="6" spans="1:11" ht="25.5">
      <c r="A6" s="2"/>
      <c r="B6" s="2"/>
      <c r="C6" s="5" t="s">
        <v>33</v>
      </c>
      <c r="D6" s="5"/>
      <c r="E6" s="6" t="s">
        <v>4</v>
      </c>
      <c r="F6" s="5" t="s">
        <v>34</v>
      </c>
      <c r="G6" s="5"/>
      <c r="H6" s="6" t="s">
        <v>4</v>
      </c>
      <c r="I6" s="5" t="s">
        <v>35</v>
      </c>
      <c r="J6" s="5"/>
      <c r="K6" s="6" t="s">
        <v>4</v>
      </c>
    </row>
    <row r="7" spans="1:11" ht="12.75">
      <c r="A7" s="19" t="s">
        <v>5</v>
      </c>
      <c r="B7" s="21"/>
      <c r="C7" s="8">
        <v>3475.083</v>
      </c>
      <c r="D7" s="16">
        <v>18047.642</v>
      </c>
      <c r="E7" s="8">
        <f>((D7/C7)-1)*100</f>
        <v>419.344199836378</v>
      </c>
      <c r="F7" s="9" t="s">
        <v>6</v>
      </c>
      <c r="G7" s="26" t="s">
        <v>6</v>
      </c>
      <c r="H7" s="9" t="s">
        <v>6</v>
      </c>
      <c r="I7" s="9" t="s">
        <v>6</v>
      </c>
      <c r="J7" s="9" t="s">
        <v>6</v>
      </c>
      <c r="K7" s="9" t="s">
        <v>6</v>
      </c>
    </row>
    <row r="8" spans="1:11" ht="6" customHeight="1">
      <c r="A8" s="7"/>
      <c r="C8" s="10"/>
      <c r="D8" s="28"/>
      <c r="E8" s="12"/>
      <c r="F8" s="10"/>
      <c r="G8" s="28"/>
      <c r="H8" s="2"/>
      <c r="I8" s="2"/>
      <c r="J8" s="2"/>
      <c r="K8" s="2"/>
    </row>
    <row r="9" spans="1:11" ht="12.75">
      <c r="A9" s="19" t="s">
        <v>7</v>
      </c>
      <c r="B9" s="21"/>
      <c r="C9" s="8">
        <v>1183.269</v>
      </c>
      <c r="D9" s="16">
        <v>5565.06</v>
      </c>
      <c r="E9" s="8">
        <f>((D9/C9)-1)*100</f>
        <v>370.312329656232</v>
      </c>
      <c r="F9" s="26" t="s">
        <v>6</v>
      </c>
      <c r="G9" s="26" t="s">
        <v>6</v>
      </c>
      <c r="H9" s="26" t="s">
        <v>6</v>
      </c>
      <c r="I9" s="26" t="s">
        <v>6</v>
      </c>
      <c r="J9" s="26" t="s">
        <v>6</v>
      </c>
      <c r="K9" s="26" t="s">
        <v>6</v>
      </c>
    </row>
    <row r="10" spans="1:11" ht="12.75">
      <c r="A10" s="19"/>
      <c r="B10" s="20" t="s">
        <v>10</v>
      </c>
      <c r="C10" s="16">
        <v>67.801</v>
      </c>
      <c r="D10" s="16">
        <v>1165.608</v>
      </c>
      <c r="E10" s="8">
        <f aca="true" t="shared" si="0" ref="E10:E38">((D10/C10)-1)*100</f>
        <v>1619.1604843586376</v>
      </c>
      <c r="F10" s="16">
        <v>31.782</v>
      </c>
      <c r="G10" s="14">
        <v>608.317</v>
      </c>
      <c r="H10" s="8">
        <f aca="true" t="shared" si="1" ref="H10:H18">((G10/F10)-1)*100</f>
        <v>1814.0299540620479</v>
      </c>
      <c r="I10" s="25">
        <f aca="true" t="shared" si="2" ref="I10:J18">C10/F10</f>
        <v>2.1333144547227993</v>
      </c>
      <c r="J10" s="25">
        <f>D10/G10</f>
        <v>1.916119391698736</v>
      </c>
      <c r="K10" s="8">
        <f aca="true" t="shared" si="3" ref="K10:K19">((J10/I10)-1)*100</f>
        <v>-10.18110867543367</v>
      </c>
    </row>
    <row r="11" spans="1:11" ht="12.75">
      <c r="A11" s="20"/>
      <c r="B11" s="20" t="s">
        <v>14</v>
      </c>
      <c r="C11" s="16">
        <v>45.602</v>
      </c>
      <c r="D11" s="14">
        <v>182.509</v>
      </c>
      <c r="E11" s="8">
        <f t="shared" si="0"/>
        <v>300.2214815139687</v>
      </c>
      <c r="F11" s="16">
        <v>62.29</v>
      </c>
      <c r="G11" s="14">
        <v>131.227</v>
      </c>
      <c r="H11" s="8">
        <f t="shared" si="1"/>
        <v>110.67105474393966</v>
      </c>
      <c r="I11" s="25">
        <f t="shared" si="2"/>
        <v>0.7320918285439075</v>
      </c>
      <c r="J11" s="25">
        <f t="shared" si="2"/>
        <v>1.3907884810290563</v>
      </c>
      <c r="K11" s="8">
        <f t="shared" si="3"/>
        <v>89.97459427941739</v>
      </c>
    </row>
    <row r="12" spans="1:19" ht="12.75">
      <c r="A12" s="19"/>
      <c r="B12" s="20" t="s">
        <v>8</v>
      </c>
      <c r="C12" s="16">
        <v>171.087</v>
      </c>
      <c r="D12" s="14">
        <v>752.758</v>
      </c>
      <c r="E12" s="8">
        <f t="shared" si="0"/>
        <v>339.9855044509519</v>
      </c>
      <c r="F12" s="16">
        <v>57.603</v>
      </c>
      <c r="G12" s="14">
        <v>124.357</v>
      </c>
      <c r="H12" s="8">
        <f t="shared" si="1"/>
        <v>115.88632536499834</v>
      </c>
      <c r="I12" s="25">
        <f t="shared" si="2"/>
        <v>2.9701057236602257</v>
      </c>
      <c r="J12" s="25">
        <f t="shared" si="2"/>
        <v>6.053201669387329</v>
      </c>
      <c r="K12" s="8">
        <f t="shared" si="3"/>
        <v>103.80424916078859</v>
      </c>
      <c r="P12" s="29"/>
      <c r="Q12" s="29"/>
      <c r="R12" s="29"/>
      <c r="S12" s="29"/>
    </row>
    <row r="13" spans="1:19" ht="12.75">
      <c r="A13" s="19"/>
      <c r="B13" s="20" t="s">
        <v>9</v>
      </c>
      <c r="C13" s="16">
        <v>48.448</v>
      </c>
      <c r="D13" s="14">
        <v>263.738</v>
      </c>
      <c r="E13" s="8">
        <f t="shared" si="0"/>
        <v>444.3733487450462</v>
      </c>
      <c r="F13" s="16">
        <v>41.164</v>
      </c>
      <c r="G13" s="14">
        <v>111.39</v>
      </c>
      <c r="H13" s="8">
        <f t="shared" si="1"/>
        <v>170.6005247303469</v>
      </c>
      <c r="I13" s="25">
        <f t="shared" si="2"/>
        <v>1.1769507336507627</v>
      </c>
      <c r="J13" s="25">
        <f t="shared" si="2"/>
        <v>2.3676990753209446</v>
      </c>
      <c r="K13" s="8">
        <f t="shared" si="3"/>
        <v>101.1723182309102</v>
      </c>
      <c r="P13" s="29"/>
      <c r="Q13" s="29"/>
      <c r="R13" s="29"/>
      <c r="S13" s="29"/>
    </row>
    <row r="14" spans="1:19" ht="12.75">
      <c r="A14" s="20"/>
      <c r="B14" s="20" t="s">
        <v>13</v>
      </c>
      <c r="C14" s="16">
        <v>54.605</v>
      </c>
      <c r="D14" s="14">
        <v>570.22</v>
      </c>
      <c r="E14" s="8">
        <f t="shared" si="0"/>
        <v>944.26334584745</v>
      </c>
      <c r="F14" s="16">
        <v>32.773</v>
      </c>
      <c r="G14" s="14">
        <v>271.141</v>
      </c>
      <c r="H14" s="8">
        <f t="shared" si="1"/>
        <v>727.330424434748</v>
      </c>
      <c r="I14" s="25">
        <f t="shared" si="2"/>
        <v>1.666158117962957</v>
      </c>
      <c r="J14" s="25">
        <f t="shared" si="2"/>
        <v>2.103038640412184</v>
      </c>
      <c r="K14" s="8">
        <f t="shared" si="3"/>
        <v>26.220832089055058</v>
      </c>
      <c r="P14" s="29"/>
      <c r="Q14" s="29"/>
      <c r="R14" s="29"/>
      <c r="S14" s="29"/>
    </row>
    <row r="15" spans="1:19" ht="12.75">
      <c r="A15" s="19"/>
      <c r="B15" s="22" t="s">
        <v>12</v>
      </c>
      <c r="C15" s="16">
        <v>68.121</v>
      </c>
      <c r="D15" s="14">
        <v>540.026</v>
      </c>
      <c r="E15" s="8">
        <f t="shared" si="0"/>
        <v>692.7452621071329</v>
      </c>
      <c r="F15" s="16">
        <v>74.49</v>
      </c>
      <c r="G15" s="14">
        <v>660.877</v>
      </c>
      <c r="H15" s="8">
        <f t="shared" si="1"/>
        <v>787.2023090347698</v>
      </c>
      <c r="I15" s="25">
        <f t="shared" si="2"/>
        <v>0.9144985904148207</v>
      </c>
      <c r="J15" s="25">
        <f t="shared" si="2"/>
        <v>0.8171354124897674</v>
      </c>
      <c r="K15" s="8">
        <f t="shared" si="3"/>
        <v>-10.646618698547028</v>
      </c>
      <c r="P15" s="29"/>
      <c r="Q15" s="29"/>
      <c r="R15" s="29"/>
      <c r="S15" s="29"/>
    </row>
    <row r="16" spans="1:20" ht="12.75">
      <c r="A16" s="20"/>
      <c r="B16" s="20" t="s">
        <v>44</v>
      </c>
      <c r="C16" s="16">
        <v>14.481</v>
      </c>
      <c r="D16" s="14">
        <v>377.501</v>
      </c>
      <c r="E16" s="8">
        <f t="shared" si="0"/>
        <v>2506.8710724397483</v>
      </c>
      <c r="F16" s="16">
        <v>5.457</v>
      </c>
      <c r="G16" s="14">
        <v>92.483</v>
      </c>
      <c r="H16" s="8">
        <f t="shared" si="1"/>
        <v>1594.7590251053693</v>
      </c>
      <c r="I16" s="25">
        <f t="shared" si="2"/>
        <v>2.6536558548653106</v>
      </c>
      <c r="J16" s="25">
        <f t="shared" si="2"/>
        <v>4.081842068272007</v>
      </c>
      <c r="K16" s="8">
        <f t="shared" si="3"/>
        <v>53.81957162185167</v>
      </c>
      <c r="P16" s="29"/>
      <c r="T16" s="34">
        <v>11026</v>
      </c>
    </row>
    <row r="17" spans="1:20" ht="12.75">
      <c r="A17" s="19"/>
      <c r="B17" s="20" t="s">
        <v>11</v>
      </c>
      <c r="C17" s="16">
        <v>65.831</v>
      </c>
      <c r="D17" s="14">
        <v>280.14</v>
      </c>
      <c r="E17" s="8">
        <f t="shared" si="0"/>
        <v>325.5441965031672</v>
      </c>
      <c r="F17" s="16">
        <v>46.283</v>
      </c>
      <c r="G17" s="14">
        <v>137.886</v>
      </c>
      <c r="H17" s="8">
        <f t="shared" si="1"/>
        <v>197.91932242940172</v>
      </c>
      <c r="I17" s="25">
        <f t="shared" si="2"/>
        <v>1.4223581012466782</v>
      </c>
      <c r="J17" s="25">
        <f t="shared" si="2"/>
        <v>2.0316783429789824</v>
      </c>
      <c r="K17" s="8">
        <f t="shared" si="3"/>
        <v>42.83873668650975</v>
      </c>
      <c r="P17" s="29"/>
      <c r="T17" s="34"/>
    </row>
    <row r="18" spans="1:20" ht="15.75">
      <c r="A18" s="20"/>
      <c r="B18" s="20" t="s">
        <v>71</v>
      </c>
      <c r="C18" s="16">
        <v>10.191</v>
      </c>
      <c r="D18" s="14">
        <v>178.936</v>
      </c>
      <c r="E18" s="8">
        <f t="shared" si="0"/>
        <v>1655.823766068099</v>
      </c>
      <c r="F18" s="16">
        <v>7.171979</v>
      </c>
      <c r="G18" s="14">
        <v>65.145421</v>
      </c>
      <c r="H18" s="8">
        <f t="shared" si="1"/>
        <v>808.3325676218516</v>
      </c>
      <c r="I18" s="25">
        <f t="shared" si="2"/>
        <v>1.4209467149861985</v>
      </c>
      <c r="J18" s="25">
        <f t="shared" si="2"/>
        <v>2.7467164576309977</v>
      </c>
      <c r="K18" s="8">
        <f t="shared" si="3"/>
        <v>93.30186196726429</v>
      </c>
      <c r="P18" s="29"/>
      <c r="T18" s="34"/>
    </row>
    <row r="19" spans="1:20" ht="12.75">
      <c r="A19" s="20"/>
      <c r="B19" s="20" t="s">
        <v>15</v>
      </c>
      <c r="C19" s="16">
        <v>41.399</v>
      </c>
      <c r="D19" s="14">
        <v>116.726</v>
      </c>
      <c r="E19" s="8">
        <f>((D19/C19)-1)*100</f>
        <v>181.95367037851153</v>
      </c>
      <c r="F19" s="16">
        <v>113.221</v>
      </c>
      <c r="G19" s="14">
        <v>166.685</v>
      </c>
      <c r="H19" s="8">
        <f>((G19/F19)-1)*100</f>
        <v>47.22092191377924</v>
      </c>
      <c r="I19" s="25">
        <f>C19/F19</f>
        <v>0.3656477155298045</v>
      </c>
      <c r="J19" s="25">
        <f>D19/G19</f>
        <v>0.7002789693133755</v>
      </c>
      <c r="K19" s="8">
        <f t="shared" si="3"/>
        <v>91.51739217041401</v>
      </c>
      <c r="P19" s="29"/>
      <c r="T19" s="34"/>
    </row>
    <row r="20" spans="1:20" ht="15.75">
      <c r="A20" s="19"/>
      <c r="B20" s="20" t="s">
        <v>52</v>
      </c>
      <c r="C20" s="16">
        <v>109.709</v>
      </c>
      <c r="D20" s="14">
        <v>100.806</v>
      </c>
      <c r="E20" s="16">
        <f t="shared" si="0"/>
        <v>-8.115104503732606</v>
      </c>
      <c r="F20" s="18">
        <v>2415.051</v>
      </c>
      <c r="G20" s="18">
        <v>1574.051</v>
      </c>
      <c r="H20" s="8">
        <f>((G20/F20)-1)*100</f>
        <v>-34.82328116466278</v>
      </c>
      <c r="I20" s="25">
        <f>C20*1000/F20</f>
        <v>45.42719801776443</v>
      </c>
      <c r="J20" s="25">
        <f>D20*1000/G20</f>
        <v>64.04239760973438</v>
      </c>
      <c r="K20" s="8">
        <f aca="true" t="shared" si="4" ref="K20:K26">((J20/I20)-1)*100</f>
        <v>40.9780933102905</v>
      </c>
      <c r="T20" s="34">
        <v>15472</v>
      </c>
    </row>
    <row r="21" spans="1:20" ht="38.25">
      <c r="A21" s="19"/>
      <c r="B21" s="39" t="s">
        <v>87</v>
      </c>
      <c r="C21" s="41">
        <v>18.411</v>
      </c>
      <c r="D21" s="45">
        <v>84.832</v>
      </c>
      <c r="E21" s="40">
        <f>((D21/C21)-1)*100</f>
        <v>360.76801911900486</v>
      </c>
      <c r="F21" s="41">
        <v>66.151</v>
      </c>
      <c r="G21" s="47">
        <v>212.013</v>
      </c>
      <c r="H21" s="40">
        <f>((G21/F21)-1)*100</f>
        <v>220.49855633323762</v>
      </c>
      <c r="I21" s="42">
        <f>C21/F21</f>
        <v>0.27831778809088303</v>
      </c>
      <c r="J21" s="42">
        <f>D21/G21</f>
        <v>0.4001264073429459</v>
      </c>
      <c r="K21" s="40">
        <f>((J21/I21)-1)*100</f>
        <v>43.766020162637595</v>
      </c>
      <c r="T21" s="34"/>
    </row>
    <row r="22" spans="1:20" ht="12.75">
      <c r="A22" s="20"/>
      <c r="B22" s="20" t="s">
        <v>51</v>
      </c>
      <c r="C22" s="16">
        <v>13.622</v>
      </c>
      <c r="D22" s="14">
        <v>81.93</v>
      </c>
      <c r="E22" s="8">
        <f>((D22/C22)-1)*100</f>
        <v>501.4535310527089</v>
      </c>
      <c r="F22" s="18" t="s">
        <v>6</v>
      </c>
      <c r="G22" s="26" t="s">
        <v>6</v>
      </c>
      <c r="H22" s="18" t="s">
        <v>6</v>
      </c>
      <c r="I22" s="26" t="s">
        <v>6</v>
      </c>
      <c r="J22" s="26" t="s">
        <v>6</v>
      </c>
      <c r="K22" s="18" t="s">
        <v>6</v>
      </c>
      <c r="T22" s="34"/>
    </row>
    <row r="23" spans="1:11" ht="12.75">
      <c r="A23" s="19"/>
      <c r="B23" s="20" t="s">
        <v>77</v>
      </c>
      <c r="C23" s="16">
        <v>32.598</v>
      </c>
      <c r="D23" s="14">
        <v>62.583</v>
      </c>
      <c r="E23" s="8">
        <f>((D23/C23)-1)*100</f>
        <v>91.98417080802503</v>
      </c>
      <c r="F23" s="16">
        <v>88.712</v>
      </c>
      <c r="G23" s="18">
        <v>82.45</v>
      </c>
      <c r="H23" s="8">
        <f>((G23/F23)-1)*100</f>
        <v>-7.0587970060420275</v>
      </c>
      <c r="I23" s="25">
        <f aca="true" t="shared" si="5" ref="I23:J25">C23/F23</f>
        <v>0.3674587428983677</v>
      </c>
      <c r="J23" s="25">
        <f t="shared" si="5"/>
        <v>0.7590418435415403</v>
      </c>
      <c r="K23" s="8">
        <f t="shared" si="4"/>
        <v>106.56518812275944</v>
      </c>
    </row>
    <row r="24" spans="1:11" ht="15.75">
      <c r="A24" s="19"/>
      <c r="B24" s="20" t="s">
        <v>69</v>
      </c>
      <c r="C24" s="16">
        <v>1.688</v>
      </c>
      <c r="D24" s="14">
        <v>55.127</v>
      </c>
      <c r="E24" s="8">
        <f>((D24/C24)-1)*100</f>
        <v>3165.817535545024</v>
      </c>
      <c r="F24" s="16">
        <v>1.927</v>
      </c>
      <c r="G24" s="18">
        <v>106.285</v>
      </c>
      <c r="H24" s="8">
        <f>((G24/F24)-1)*100</f>
        <v>5415.568240788791</v>
      </c>
      <c r="I24" s="25">
        <f>1000*C24/F24</f>
        <v>875.9730150492994</v>
      </c>
      <c r="J24" s="25">
        <f>1000*D24/G24</f>
        <v>518.6714964482288</v>
      </c>
      <c r="K24" s="8">
        <f>((J24/I24)-1)*100</f>
        <v>-40.78910108674544</v>
      </c>
    </row>
    <row r="25" spans="2:11" ht="38.25">
      <c r="B25" s="54" t="s">
        <v>88</v>
      </c>
      <c r="C25" s="47" t="s">
        <v>6</v>
      </c>
      <c r="D25" s="45">
        <v>50.541</v>
      </c>
      <c r="E25" s="47" t="s">
        <v>6</v>
      </c>
      <c r="F25" s="47" t="s">
        <v>6</v>
      </c>
      <c r="G25" s="47">
        <v>11.553</v>
      </c>
      <c r="H25" s="47" t="s">
        <v>6</v>
      </c>
      <c r="I25" s="47" t="s">
        <v>6</v>
      </c>
      <c r="J25" s="42">
        <f t="shared" si="5"/>
        <v>4.374707868086211</v>
      </c>
      <c r="K25" s="47" t="s">
        <v>6</v>
      </c>
    </row>
    <row r="26" spans="1:20" ht="13.5">
      <c r="A26" s="20"/>
      <c r="B26" s="22" t="s">
        <v>55</v>
      </c>
      <c r="C26" s="16">
        <v>115.016</v>
      </c>
      <c r="D26" s="14">
        <v>39.913</v>
      </c>
      <c r="E26" s="8">
        <f t="shared" si="0"/>
        <v>-65.29787160047297</v>
      </c>
      <c r="F26" s="16">
        <v>179.478</v>
      </c>
      <c r="G26" s="16">
        <v>26.728</v>
      </c>
      <c r="H26" s="8">
        <f>((G26/F26)-1)*100</f>
        <v>-85.10792409097493</v>
      </c>
      <c r="I26" s="25">
        <f>1000*C26/F26</f>
        <v>640.8362027657986</v>
      </c>
      <c r="J26" s="33">
        <f>1000*D26/G26</f>
        <v>1493.3029033223586</v>
      </c>
      <c r="K26" s="8">
        <f t="shared" si="4"/>
        <v>133.02411706413912</v>
      </c>
      <c r="L26" s="21"/>
      <c r="Q26" s="21"/>
      <c r="R26" s="21"/>
      <c r="S26" s="21"/>
      <c r="T26" s="21"/>
    </row>
    <row r="27" spans="1:20" ht="12.75">
      <c r="A27" s="2"/>
      <c r="B27" s="2" t="s">
        <v>30</v>
      </c>
      <c r="C27" s="16">
        <f>C9-SUM(C10:C26)</f>
        <v>304.659</v>
      </c>
      <c r="D27" s="16">
        <f>D9-SUM(D10:D26)</f>
        <v>661.1660000000011</v>
      </c>
      <c r="E27" s="8">
        <f t="shared" si="0"/>
        <v>117.01837135945472</v>
      </c>
      <c r="F27" s="18" t="s">
        <v>6</v>
      </c>
      <c r="G27" s="26" t="s">
        <v>6</v>
      </c>
      <c r="H27" s="18" t="s">
        <v>6</v>
      </c>
      <c r="I27" s="26" t="s">
        <v>6</v>
      </c>
      <c r="J27" s="26" t="s">
        <v>6</v>
      </c>
      <c r="K27" s="18" t="s">
        <v>6</v>
      </c>
      <c r="Q27" s="21"/>
      <c r="R27" s="21"/>
      <c r="S27" s="21"/>
      <c r="T27" s="21"/>
    </row>
    <row r="28" spans="1:20" ht="6" customHeight="1">
      <c r="A28" s="2"/>
      <c r="B28" s="2"/>
      <c r="C28" s="2"/>
      <c r="D28" s="20"/>
      <c r="E28" s="32"/>
      <c r="F28" s="20"/>
      <c r="G28" s="20"/>
      <c r="H28" s="32"/>
      <c r="I28" s="20"/>
      <c r="J28" s="20"/>
      <c r="K28" s="32"/>
      <c r="Q28" s="21"/>
      <c r="R28" s="21"/>
      <c r="S28" s="21"/>
      <c r="T28" s="21"/>
    </row>
    <row r="29" spans="1:11" ht="12.75">
      <c r="A29" s="19" t="s">
        <v>16</v>
      </c>
      <c r="B29" s="20"/>
      <c r="C29" s="8">
        <v>896.699</v>
      </c>
      <c r="D29" s="16">
        <v>4886.162</v>
      </c>
      <c r="E29" s="8">
        <f t="shared" si="0"/>
        <v>444.9054811034696</v>
      </c>
      <c r="F29" s="16">
        <v>6518.297</v>
      </c>
      <c r="G29" s="16">
        <v>20961.589</v>
      </c>
      <c r="H29" s="8">
        <f aca="true" t="shared" si="6" ref="H29:H37">((G29/F29)-1)*100</f>
        <v>221.58075951433327</v>
      </c>
      <c r="I29" s="25">
        <f>C29/F29</f>
        <v>0.1375664533236212</v>
      </c>
      <c r="J29" s="25">
        <f>D29/G29</f>
        <v>0.23310074441398504</v>
      </c>
      <c r="K29" s="8">
        <f aca="true" t="shared" si="7" ref="K29:K37">((J29/I29)-1)*100</f>
        <v>69.4459214308754</v>
      </c>
    </row>
    <row r="30" spans="1:11" ht="12.75">
      <c r="A30" s="19"/>
      <c r="B30" s="20" t="s">
        <v>17</v>
      </c>
      <c r="C30" s="8">
        <v>103.96</v>
      </c>
      <c r="D30" s="16">
        <v>2500.372</v>
      </c>
      <c r="E30" s="8">
        <f t="shared" si="0"/>
        <v>2305.1288957291267</v>
      </c>
      <c r="F30" s="16">
        <v>913.077</v>
      </c>
      <c r="G30" s="16">
        <v>13435.352</v>
      </c>
      <c r="H30" s="8">
        <f t="shared" si="6"/>
        <v>1371.436910578188</v>
      </c>
      <c r="I30" s="25">
        <f aca="true" t="shared" si="8" ref="I30:I37">C30/F30</f>
        <v>0.11385677221088691</v>
      </c>
      <c r="J30" s="25">
        <f aca="true" t="shared" si="9" ref="J30:J37">D30/G30</f>
        <v>0.1861039442807304</v>
      </c>
      <c r="K30" s="8">
        <f t="shared" si="7"/>
        <v>63.454435486741524</v>
      </c>
    </row>
    <row r="31" spans="1:11" ht="12.75">
      <c r="A31" s="19"/>
      <c r="B31" s="23" t="s">
        <v>49</v>
      </c>
      <c r="C31" s="16">
        <v>1.758</v>
      </c>
      <c r="D31" s="14">
        <v>358.973</v>
      </c>
      <c r="E31" s="8">
        <f t="shared" si="0"/>
        <v>20319.39704209329</v>
      </c>
      <c r="F31" s="16">
        <v>14.89</v>
      </c>
      <c r="G31" s="16">
        <v>1913.193</v>
      </c>
      <c r="H31" s="8">
        <f t="shared" si="6"/>
        <v>12748.844862323707</v>
      </c>
      <c r="I31" s="25">
        <f t="shared" si="8"/>
        <v>0.1180658159838818</v>
      </c>
      <c r="J31" s="25">
        <f t="shared" si="9"/>
        <v>0.1876303122580942</v>
      </c>
      <c r="K31" s="8">
        <f t="shared" si="7"/>
        <v>58.92009951780561</v>
      </c>
    </row>
    <row r="32" spans="1:11" ht="12.75">
      <c r="A32" s="19"/>
      <c r="B32" s="20" t="s">
        <v>36</v>
      </c>
      <c r="C32" s="16">
        <v>12.671</v>
      </c>
      <c r="D32" s="14">
        <v>39.38</v>
      </c>
      <c r="E32" s="8">
        <f t="shared" si="0"/>
        <v>210.78841448977985</v>
      </c>
      <c r="F32" s="16">
        <v>68.727</v>
      </c>
      <c r="G32" s="16">
        <v>109.51</v>
      </c>
      <c r="H32" s="8">
        <f t="shared" si="6"/>
        <v>59.34057939383357</v>
      </c>
      <c r="I32" s="25">
        <f t="shared" si="8"/>
        <v>0.18436713373201213</v>
      </c>
      <c r="J32" s="25">
        <f t="shared" si="9"/>
        <v>0.3596018628435759</v>
      </c>
      <c r="K32" s="8">
        <f t="shared" si="7"/>
        <v>95.0466200587992</v>
      </c>
    </row>
    <row r="33" spans="1:11" ht="12.75">
      <c r="A33" s="19"/>
      <c r="B33" s="20" t="s">
        <v>19</v>
      </c>
      <c r="C33" s="16">
        <v>78.434</v>
      </c>
      <c r="D33" s="16">
        <v>705.696</v>
      </c>
      <c r="E33" s="8">
        <f t="shared" si="0"/>
        <v>799.7322589693246</v>
      </c>
      <c r="F33" s="16">
        <v>562.948</v>
      </c>
      <c r="G33" s="16">
        <v>3023.925</v>
      </c>
      <c r="H33" s="8">
        <f t="shared" si="6"/>
        <v>437.15884948521006</v>
      </c>
      <c r="I33" s="25">
        <f t="shared" si="8"/>
        <v>0.13932725580337793</v>
      </c>
      <c r="J33" s="25">
        <f t="shared" si="9"/>
        <v>0.23337086733301918</v>
      </c>
      <c r="K33" s="8">
        <f t="shared" si="7"/>
        <v>67.49835915978846</v>
      </c>
    </row>
    <row r="34" spans="1:11" ht="12.75">
      <c r="A34" s="19"/>
      <c r="B34" s="20" t="s">
        <v>73</v>
      </c>
      <c r="C34" s="16">
        <v>10.043</v>
      </c>
      <c r="D34" s="16">
        <v>80.909</v>
      </c>
      <c r="E34" s="8">
        <f t="shared" si="0"/>
        <v>705.625809021209</v>
      </c>
      <c r="F34" s="16">
        <v>43.75</v>
      </c>
      <c r="G34" s="16">
        <v>181.566</v>
      </c>
      <c r="H34" s="8">
        <f t="shared" si="6"/>
        <v>315.008</v>
      </c>
      <c r="I34" s="25">
        <f t="shared" si="8"/>
        <v>0.2295542857142857</v>
      </c>
      <c r="J34" s="25">
        <f t="shared" si="9"/>
        <v>0.44561757157177007</v>
      </c>
      <c r="K34" s="8">
        <f t="shared" si="7"/>
        <v>94.12295883963895</v>
      </c>
    </row>
    <row r="35" spans="1:15" ht="12.75">
      <c r="A35" s="19"/>
      <c r="B35" s="20" t="s">
        <v>20</v>
      </c>
      <c r="C35" s="16">
        <v>41.591</v>
      </c>
      <c r="D35" s="14">
        <v>279.714</v>
      </c>
      <c r="E35" s="8">
        <f t="shared" si="0"/>
        <v>572.5349234209324</v>
      </c>
      <c r="F35" s="16">
        <v>174.733</v>
      </c>
      <c r="G35" s="16">
        <v>857.005</v>
      </c>
      <c r="H35" s="8">
        <f t="shared" si="6"/>
        <v>390.4654530054426</v>
      </c>
      <c r="I35" s="25">
        <f t="shared" si="8"/>
        <v>0.23802601683711722</v>
      </c>
      <c r="J35" s="25">
        <f t="shared" si="9"/>
        <v>0.3263854936668981</v>
      </c>
      <c r="K35" s="8">
        <f t="shared" si="7"/>
        <v>37.12177265489676</v>
      </c>
      <c r="O35" s="35"/>
    </row>
    <row r="36" spans="1:15" ht="12.75">
      <c r="A36" s="19"/>
      <c r="B36" s="20" t="s">
        <v>48</v>
      </c>
      <c r="C36" s="16">
        <v>16.476</v>
      </c>
      <c r="D36" s="14">
        <v>168.681</v>
      </c>
      <c r="E36" s="8">
        <f>((D36/C36)-1)*100</f>
        <v>923.7982520029135</v>
      </c>
      <c r="F36" s="15">
        <v>58.714</v>
      </c>
      <c r="G36" s="15">
        <v>315.006</v>
      </c>
      <c r="H36" s="8">
        <f>((G36/F36)-1)*100</f>
        <v>436.5091800933338</v>
      </c>
      <c r="I36" s="25">
        <f>C36/F36</f>
        <v>0.2806145042068331</v>
      </c>
      <c r="J36" s="25">
        <f>D36/G36</f>
        <v>0.5354850383802214</v>
      </c>
      <c r="K36" s="8">
        <f>((J36/I36)-1)*100</f>
        <v>90.82585908871282</v>
      </c>
      <c r="O36" s="35"/>
    </row>
    <row r="37" spans="1:21" ht="25.5">
      <c r="A37" s="20"/>
      <c r="B37" s="39" t="s">
        <v>84</v>
      </c>
      <c r="C37" s="41">
        <f>0.328+5.476+5.816</f>
        <v>11.620000000000001</v>
      </c>
      <c r="D37" s="45">
        <f>5.849+26.694+12.923+23.937+25.091</f>
        <v>94.494</v>
      </c>
      <c r="E37" s="40">
        <f t="shared" si="0"/>
        <v>713.2013769363166</v>
      </c>
      <c r="F37" s="48">
        <f>0.246+3.187+5.565</f>
        <v>8.998000000000001</v>
      </c>
      <c r="G37" s="48">
        <f>2.477+8.206+6.275+15.435+7.816</f>
        <v>40.209</v>
      </c>
      <c r="H37" s="40">
        <f t="shared" si="6"/>
        <v>346.86597021560345</v>
      </c>
      <c r="I37" s="42">
        <f t="shared" si="8"/>
        <v>1.291398088464103</v>
      </c>
      <c r="J37" s="42">
        <f t="shared" si="9"/>
        <v>2.3500708796538086</v>
      </c>
      <c r="K37" s="40">
        <f t="shared" si="7"/>
        <v>81.97881045718565</v>
      </c>
      <c r="M37" s="55" t="s">
        <v>89</v>
      </c>
      <c r="O37" s="35"/>
      <c r="U37" s="29"/>
    </row>
    <row r="38" spans="1:20" s="21" customFormat="1" ht="25.5">
      <c r="A38" s="19"/>
      <c r="B38" s="52" t="s">
        <v>83</v>
      </c>
      <c r="C38" s="41">
        <v>37.169</v>
      </c>
      <c r="D38" s="45">
        <f>2.586+2.387+16.746+10.38+1.686+53.79</f>
        <v>87.57499999999999</v>
      </c>
      <c r="E38" s="40">
        <f t="shared" si="0"/>
        <v>135.61301084236862</v>
      </c>
      <c r="F38" s="41">
        <v>179.224</v>
      </c>
      <c r="G38" s="41">
        <f>1.261+2.27+19.592+12.193+0.862+27.81</f>
        <v>63.988</v>
      </c>
      <c r="H38" s="40">
        <f>((G38/F38)-1)*100</f>
        <v>-64.29719234031157</v>
      </c>
      <c r="I38" s="42">
        <f aca="true" t="shared" si="10" ref="I38:J40">C38/F38</f>
        <v>0.2073885193947239</v>
      </c>
      <c r="J38" s="42">
        <f t="shared" si="10"/>
        <v>1.3686159904982182</v>
      </c>
      <c r="K38" s="40">
        <f>((J38/I38)-1)*100</f>
        <v>559.9285218355421</v>
      </c>
      <c r="M38"/>
      <c r="O38" s="36"/>
      <c r="Q38"/>
      <c r="R38"/>
      <c r="S38"/>
      <c r="T38"/>
    </row>
    <row r="39" spans="1:20" s="21" customFormat="1" ht="12.75">
      <c r="A39" s="19"/>
      <c r="B39" s="20" t="s">
        <v>74</v>
      </c>
      <c r="C39" s="18">
        <v>5.068</v>
      </c>
      <c r="D39" s="14">
        <v>76.382</v>
      </c>
      <c r="E39" s="8">
        <f aca="true" t="shared" si="11" ref="E39:E48">((D39/C39)-1)*100</f>
        <v>1407.1428571428573</v>
      </c>
      <c r="F39" s="18">
        <v>6.311</v>
      </c>
      <c r="G39" s="15">
        <v>42.34</v>
      </c>
      <c r="H39" s="8">
        <f>((G39/F39)-1)*100</f>
        <v>570.8920931706544</v>
      </c>
      <c r="I39" s="25">
        <f t="shared" si="10"/>
        <v>0.8030423070828712</v>
      </c>
      <c r="J39" s="25">
        <f t="shared" si="10"/>
        <v>1.8040151157298063</v>
      </c>
      <c r="K39" s="8">
        <f>((J39/I39)-1)*100</f>
        <v>124.64758080842162</v>
      </c>
      <c r="M39"/>
      <c r="O39" s="36"/>
      <c r="Q39"/>
      <c r="R39"/>
      <c r="S39"/>
      <c r="T39"/>
    </row>
    <row r="40" spans="1:20" s="21" customFormat="1" ht="12.75">
      <c r="A40" s="19"/>
      <c r="B40" s="20" t="s">
        <v>18</v>
      </c>
      <c r="C40" s="16">
        <v>428.044</v>
      </c>
      <c r="D40" s="14">
        <v>75.263</v>
      </c>
      <c r="E40" s="8">
        <f>((D40/C40)-1)*100</f>
        <v>-82.41699451458261</v>
      </c>
      <c r="F40" s="16">
        <v>3962.576</v>
      </c>
      <c r="G40" s="16">
        <v>401.918</v>
      </c>
      <c r="H40" s="8">
        <f>((G40/F40)-1)*100</f>
        <v>-89.85715352841181</v>
      </c>
      <c r="I40" s="25">
        <f t="shared" si="10"/>
        <v>0.10802165056266429</v>
      </c>
      <c r="J40" s="25">
        <f t="shared" si="10"/>
        <v>0.18725959026468086</v>
      </c>
      <c r="K40" s="8">
        <f>((J40/I40)-1)*100</f>
        <v>73.35375759329837</v>
      </c>
      <c r="M40"/>
      <c r="O40" s="36"/>
      <c r="Q40"/>
      <c r="R40"/>
      <c r="S40"/>
      <c r="T40"/>
    </row>
    <row r="41" spans="1:20" s="21" customFormat="1" ht="12.75">
      <c r="A41" s="19"/>
      <c r="B41" s="20" t="s">
        <v>67</v>
      </c>
      <c r="C41" s="18" t="s">
        <v>6</v>
      </c>
      <c r="D41" s="14">
        <f>14.09+39.527+19.075</f>
        <v>72.69200000000001</v>
      </c>
      <c r="E41" s="26" t="s">
        <v>6</v>
      </c>
      <c r="F41" s="26" t="s">
        <v>6</v>
      </c>
      <c r="G41" s="15">
        <f>7.48+23.887+13.481</f>
        <v>44.848</v>
      </c>
      <c r="H41" s="26" t="s">
        <v>6</v>
      </c>
      <c r="I41" s="26" t="s">
        <v>6</v>
      </c>
      <c r="J41" s="25">
        <f>D41/G41</f>
        <v>1.6208526578665716</v>
      </c>
      <c r="K41" s="26" t="s">
        <v>6</v>
      </c>
      <c r="M41"/>
      <c r="O41" s="36"/>
      <c r="Q41"/>
      <c r="R41"/>
      <c r="S41"/>
      <c r="T41"/>
    </row>
    <row r="42" spans="1:20" ht="12.75">
      <c r="A42" s="7"/>
      <c r="B42" s="2" t="s">
        <v>30</v>
      </c>
      <c r="C42" s="16">
        <f>C29-SUM(C30:C41)</f>
        <v>149.865</v>
      </c>
      <c r="D42" s="16">
        <f>D29-SUM(D30:D41)</f>
        <v>346.03100000000177</v>
      </c>
      <c r="E42" s="8">
        <f t="shared" si="11"/>
        <v>130.89513895839704</v>
      </c>
      <c r="F42" s="26" t="s">
        <v>6</v>
      </c>
      <c r="G42" s="26" t="s">
        <v>6</v>
      </c>
      <c r="H42" s="18" t="s">
        <v>6</v>
      </c>
      <c r="I42" s="26" t="s">
        <v>6</v>
      </c>
      <c r="J42" s="26" t="s">
        <v>6</v>
      </c>
      <c r="K42" s="18" t="s">
        <v>6</v>
      </c>
      <c r="Q42" s="21"/>
      <c r="R42" s="21"/>
      <c r="S42" s="21"/>
      <c r="T42" s="21"/>
    </row>
    <row r="43" spans="1:20" ht="6" customHeight="1">
      <c r="A43" s="7"/>
      <c r="B43" s="11"/>
      <c r="C43" s="2"/>
      <c r="D43" s="27"/>
      <c r="E43" s="16"/>
      <c r="F43" s="20"/>
      <c r="G43" s="16"/>
      <c r="H43" s="16"/>
      <c r="I43" s="25"/>
      <c r="J43" s="25"/>
      <c r="K43" s="16"/>
      <c r="Q43" s="21"/>
      <c r="R43" s="21"/>
      <c r="S43" s="21"/>
      <c r="T43" s="21"/>
    </row>
    <row r="44" spans="1:20" ht="12.75">
      <c r="A44" s="19" t="s">
        <v>57</v>
      </c>
      <c r="B44" s="20"/>
      <c r="C44" s="13">
        <v>81.252</v>
      </c>
      <c r="D44" s="14">
        <v>662.779</v>
      </c>
      <c r="E44" s="8">
        <f t="shared" si="11"/>
        <v>715.7079210357899</v>
      </c>
      <c r="F44" s="14">
        <v>142.608</v>
      </c>
      <c r="G44" s="16">
        <v>541.581</v>
      </c>
      <c r="H44" s="8">
        <f>((G44/F44)-1)*100</f>
        <v>279.7690171659374</v>
      </c>
      <c r="I44" s="25">
        <f aca="true" t="shared" si="12" ref="I44:J47">C44/F44</f>
        <v>0.5697576573544261</v>
      </c>
      <c r="J44" s="25">
        <f t="shared" si="12"/>
        <v>1.2237855463910292</v>
      </c>
      <c r="K44" s="8">
        <f>((J44/I44)-1)*100</f>
        <v>114.79053955561942</v>
      </c>
      <c r="O44" s="30"/>
      <c r="P44" s="37"/>
      <c r="Q44" s="21"/>
      <c r="R44" s="21"/>
      <c r="S44" s="21"/>
      <c r="T44" s="21"/>
    </row>
    <row r="45" spans="1:20" ht="12.75">
      <c r="A45" s="19"/>
      <c r="B45" s="20" t="s">
        <v>21</v>
      </c>
      <c r="C45" s="13">
        <v>34.449</v>
      </c>
      <c r="D45" s="14">
        <v>259.592</v>
      </c>
      <c r="E45" s="8">
        <f t="shared" si="11"/>
        <v>653.5545298847571</v>
      </c>
      <c r="F45" s="14">
        <v>68.075</v>
      </c>
      <c r="G45" s="16">
        <v>266.434</v>
      </c>
      <c r="H45" s="8">
        <f>((G45/F45)-1)*100</f>
        <v>291.38303341902315</v>
      </c>
      <c r="I45" s="25">
        <f t="shared" si="12"/>
        <v>0.5060448035255233</v>
      </c>
      <c r="J45" s="25">
        <f t="shared" si="12"/>
        <v>0.9743200942822611</v>
      </c>
      <c r="K45" s="8">
        <f>((J45/I45)-1)*100</f>
        <v>92.53633028031271</v>
      </c>
      <c r="Q45" s="21"/>
      <c r="R45" s="21"/>
      <c r="S45" s="21"/>
      <c r="T45" s="21"/>
    </row>
    <row r="46" spans="1:20" ht="12.75">
      <c r="A46" s="19"/>
      <c r="B46" s="20" t="s">
        <v>68</v>
      </c>
      <c r="C46" s="14">
        <v>4.77</v>
      </c>
      <c r="D46" s="14">
        <v>87.619</v>
      </c>
      <c r="E46" s="8">
        <f>((D46/C46)-1)*100</f>
        <v>1736.8763102725368</v>
      </c>
      <c r="F46" s="14">
        <v>5.125</v>
      </c>
      <c r="G46" s="16">
        <v>51.939</v>
      </c>
      <c r="H46" s="8">
        <f>((G46/F46)-1)*100</f>
        <v>913.4439024390243</v>
      </c>
      <c r="I46" s="25">
        <f t="shared" si="12"/>
        <v>0.9307317073170731</v>
      </c>
      <c r="J46" s="25">
        <f t="shared" si="12"/>
        <v>1.6869597027282004</v>
      </c>
      <c r="K46" s="8">
        <f>((J46/I46)-1)*100</f>
        <v>81.25091145664629</v>
      </c>
      <c r="Q46" s="21"/>
      <c r="R46" s="21"/>
      <c r="S46" s="21"/>
      <c r="T46" s="21"/>
    </row>
    <row r="47" spans="1:11" ht="12.75">
      <c r="A47" s="19"/>
      <c r="B47" s="20" t="s">
        <v>59</v>
      </c>
      <c r="C47" s="13">
        <v>16.765</v>
      </c>
      <c r="D47" s="14">
        <v>78.377</v>
      </c>
      <c r="E47" s="8">
        <f t="shared" si="11"/>
        <v>367.5037280047718</v>
      </c>
      <c r="F47" s="14">
        <v>33.019</v>
      </c>
      <c r="G47" s="16">
        <v>70.442</v>
      </c>
      <c r="H47" s="8">
        <f>((G47/F47)-1)*100</f>
        <v>113.33777522032769</v>
      </c>
      <c r="I47" s="25">
        <f t="shared" si="12"/>
        <v>0.5077379690481238</v>
      </c>
      <c r="J47" s="25">
        <f t="shared" si="12"/>
        <v>1.1126458646830018</v>
      </c>
      <c r="K47" s="8">
        <f>((J47/I47)-1)*100</f>
        <v>119.1378097582346</v>
      </c>
    </row>
    <row r="48" spans="1:11" ht="12.75">
      <c r="A48" s="7"/>
      <c r="B48" s="2" t="s">
        <v>30</v>
      </c>
      <c r="C48" s="14">
        <f>C44-SUM(C45:C47)</f>
        <v>25.268</v>
      </c>
      <c r="D48" s="14">
        <f>D44-SUM(D45:D47)</f>
        <v>237.19099999999997</v>
      </c>
      <c r="E48" s="8">
        <f t="shared" si="11"/>
        <v>838.7011239512425</v>
      </c>
      <c r="F48" s="26" t="s">
        <v>6</v>
      </c>
      <c r="G48" s="26" t="s">
        <v>6</v>
      </c>
      <c r="H48" s="18" t="s">
        <v>6</v>
      </c>
      <c r="I48" s="26" t="s">
        <v>6</v>
      </c>
      <c r="J48" s="26" t="s">
        <v>6</v>
      </c>
      <c r="K48" s="18" t="s">
        <v>6</v>
      </c>
    </row>
    <row r="49" spans="1:11" ht="6" customHeight="1">
      <c r="A49" s="7"/>
      <c r="B49" s="2"/>
      <c r="C49" s="2"/>
      <c r="D49" s="20"/>
      <c r="E49" s="32"/>
      <c r="F49" s="20"/>
      <c r="G49" s="20"/>
      <c r="H49" s="32"/>
      <c r="I49" s="20"/>
      <c r="J49" s="20"/>
      <c r="K49" s="32"/>
    </row>
    <row r="50" spans="1:11" ht="15" customHeight="1">
      <c r="A50" s="7" t="s">
        <v>78</v>
      </c>
      <c r="B50" s="2"/>
      <c r="C50" s="13">
        <v>6.784</v>
      </c>
      <c r="D50" s="14">
        <v>49.454</v>
      </c>
      <c r="E50" s="8">
        <f aca="true" t="shared" si="13" ref="E50:E70">((D50/C50)-1)*100</f>
        <v>628.9799528301887</v>
      </c>
      <c r="F50" s="14">
        <v>14.824</v>
      </c>
      <c r="G50" s="16">
        <v>38.341</v>
      </c>
      <c r="H50" s="8">
        <f>((G50/F50)-1)*100</f>
        <v>158.6413923367512</v>
      </c>
      <c r="I50" s="25">
        <f>C50/F50</f>
        <v>0.45763626551538045</v>
      </c>
      <c r="J50" s="25">
        <f>D50/G50</f>
        <v>1.2898463785503769</v>
      </c>
      <c r="K50" s="8">
        <f>((J50/I50)-1)*100</f>
        <v>181.84968625635003</v>
      </c>
    </row>
    <row r="51" spans="1:11" ht="6" customHeight="1">
      <c r="A51" s="7"/>
      <c r="B51" s="2"/>
      <c r="C51" s="2"/>
      <c r="D51" s="20"/>
      <c r="E51" s="32"/>
      <c r="F51" s="20"/>
      <c r="G51" s="20"/>
      <c r="H51" s="32"/>
      <c r="I51" s="20"/>
      <c r="J51" s="20"/>
      <c r="K51" s="32"/>
    </row>
    <row r="52" spans="1:13" ht="12.75" customHeight="1">
      <c r="A52" s="19" t="s">
        <v>43</v>
      </c>
      <c r="B52" s="22"/>
      <c r="C52" s="8">
        <v>33.382</v>
      </c>
      <c r="D52" s="16">
        <v>361.143</v>
      </c>
      <c r="E52" s="8">
        <f t="shared" si="13"/>
        <v>981.8494997303936</v>
      </c>
      <c r="F52" s="16">
        <v>22.09</v>
      </c>
      <c r="G52" s="16">
        <v>122.463</v>
      </c>
      <c r="H52" s="8">
        <f>((G52/F52)-1)*100</f>
        <v>454.38207333635125</v>
      </c>
      <c r="I52" s="25">
        <f aca="true" t="shared" si="14" ref="I52:J55">C52/F52</f>
        <v>1.5111815301041194</v>
      </c>
      <c r="J52" s="25">
        <f t="shared" si="14"/>
        <v>2.948996839861836</v>
      </c>
      <c r="K52" s="8">
        <f>((J52/I52)-1)*100</f>
        <v>95.14510871891426</v>
      </c>
      <c r="M52" s="30"/>
    </row>
    <row r="53" spans="1:11" ht="12.75" customHeight="1">
      <c r="A53" s="19"/>
      <c r="B53" s="22" t="s">
        <v>65</v>
      </c>
      <c r="C53" s="16">
        <v>9.73</v>
      </c>
      <c r="D53" s="16">
        <v>101.834</v>
      </c>
      <c r="E53" s="8">
        <f t="shared" si="13"/>
        <v>946.5981500513875</v>
      </c>
      <c r="F53" s="16">
        <v>10.678</v>
      </c>
      <c r="G53" s="16">
        <v>78.327</v>
      </c>
      <c r="H53" s="8">
        <f>((G53/F53)-1)*100</f>
        <v>633.5362427420865</v>
      </c>
      <c r="I53" s="25">
        <f t="shared" si="14"/>
        <v>0.9112193294624461</v>
      </c>
      <c r="J53" s="25">
        <f t="shared" si="14"/>
        <v>1.3001136262080766</v>
      </c>
      <c r="K53" s="8">
        <f>((J53/I53)-1)*100</f>
        <v>42.67845118859037</v>
      </c>
    </row>
    <row r="54" spans="1:11" ht="12.75" customHeight="1">
      <c r="A54" s="19"/>
      <c r="B54" s="22" t="s">
        <v>64</v>
      </c>
      <c r="C54" s="16">
        <v>5.736</v>
      </c>
      <c r="D54" s="16">
        <v>86.17</v>
      </c>
      <c r="E54" s="8">
        <f t="shared" si="13"/>
        <v>1402.2663877266389</v>
      </c>
      <c r="F54" s="16">
        <v>2.997</v>
      </c>
      <c r="G54" s="16">
        <v>11.214</v>
      </c>
      <c r="H54" s="8">
        <f>((G54/F54)-1)*100</f>
        <v>274.1741741741742</v>
      </c>
      <c r="I54" s="25">
        <f t="shared" si="14"/>
        <v>1.9139139139139139</v>
      </c>
      <c r="J54" s="25">
        <f t="shared" si="14"/>
        <v>7.6841448189762795</v>
      </c>
      <c r="K54" s="8">
        <f>((J54/I54)-1)*100</f>
        <v>301.48852898312254</v>
      </c>
    </row>
    <row r="55" spans="1:11" ht="12.75" customHeight="1">
      <c r="A55" s="19"/>
      <c r="B55" s="22" t="s">
        <v>66</v>
      </c>
      <c r="C55" s="16">
        <v>12.753</v>
      </c>
      <c r="D55" s="16">
        <v>77.334</v>
      </c>
      <c r="E55" s="8">
        <f t="shared" si="13"/>
        <v>506.398494471889</v>
      </c>
      <c r="F55" s="16">
        <v>6.286</v>
      </c>
      <c r="G55" s="16">
        <v>13.981</v>
      </c>
      <c r="H55" s="8">
        <f>((G55/F55)-1)*100</f>
        <v>122.4148902322622</v>
      </c>
      <c r="I55" s="25">
        <f t="shared" si="14"/>
        <v>2.0287941457206493</v>
      </c>
      <c r="J55" s="25">
        <f t="shared" si="14"/>
        <v>5.531363993991846</v>
      </c>
      <c r="K55" s="8">
        <f>((J55/I55)-1)*100</f>
        <v>172.6429394356837</v>
      </c>
    </row>
    <row r="56" spans="1:11" ht="12.75">
      <c r="A56" s="7"/>
      <c r="B56" s="2" t="s">
        <v>30</v>
      </c>
      <c r="C56" s="14">
        <f>C52-SUM(C53:C55)</f>
        <v>5.162999999999997</v>
      </c>
      <c r="D56" s="14">
        <f>D52-SUM(D53:D55)</f>
        <v>95.80499999999995</v>
      </c>
      <c r="E56" s="8">
        <f t="shared" si="13"/>
        <v>1755.6072051133065</v>
      </c>
      <c r="F56" s="26" t="s">
        <v>6</v>
      </c>
      <c r="G56" s="26" t="s">
        <v>6</v>
      </c>
      <c r="H56" s="18" t="s">
        <v>6</v>
      </c>
      <c r="I56" s="26" t="s">
        <v>6</v>
      </c>
      <c r="J56" s="26" t="s">
        <v>6</v>
      </c>
      <c r="K56" s="18" t="s">
        <v>6</v>
      </c>
    </row>
    <row r="57" spans="1:11" ht="6" customHeight="1">
      <c r="A57" s="7"/>
      <c r="B57" s="2"/>
      <c r="C57" s="2"/>
      <c r="D57" s="20"/>
      <c r="E57" s="32"/>
      <c r="F57" s="20"/>
      <c r="G57" s="20"/>
      <c r="H57" s="32"/>
      <c r="I57" s="20"/>
      <c r="J57" s="20"/>
      <c r="K57" s="32"/>
    </row>
    <row r="58" spans="1:11" ht="12.75">
      <c r="A58" s="19" t="s">
        <v>22</v>
      </c>
      <c r="B58" s="20"/>
      <c r="C58" s="13">
        <v>95.698</v>
      </c>
      <c r="D58" s="14">
        <v>674.075</v>
      </c>
      <c r="E58" s="8">
        <f t="shared" si="13"/>
        <v>604.3773119605427</v>
      </c>
      <c r="F58" s="26" t="s">
        <v>6</v>
      </c>
      <c r="G58" s="26" t="s">
        <v>6</v>
      </c>
      <c r="H58" s="18" t="s">
        <v>6</v>
      </c>
      <c r="I58" s="26" t="s">
        <v>6</v>
      </c>
      <c r="J58" s="26" t="s">
        <v>6</v>
      </c>
      <c r="K58" s="18" t="s">
        <v>6</v>
      </c>
    </row>
    <row r="59" spans="1:20" s="21" customFormat="1" ht="12.75">
      <c r="A59" s="19"/>
      <c r="B59" s="20" t="s">
        <v>45</v>
      </c>
      <c r="C59" s="16">
        <v>6.576</v>
      </c>
      <c r="D59" s="14">
        <v>137.768</v>
      </c>
      <c r="E59" s="8">
        <f t="shared" si="13"/>
        <v>1995.0121654501218</v>
      </c>
      <c r="F59" s="18">
        <v>9.844</v>
      </c>
      <c r="G59" s="18">
        <v>133.28</v>
      </c>
      <c r="H59" s="8">
        <f>((G59/F59)-1)*100</f>
        <v>1253.9211702559935</v>
      </c>
      <c r="I59" s="25">
        <f aca="true" t="shared" si="15" ref="I59:J62">C59/F59</f>
        <v>0.6680211296221048</v>
      </c>
      <c r="J59" s="25">
        <f t="shared" si="15"/>
        <v>1.0336734693877552</v>
      </c>
      <c r="K59" s="8">
        <f>((J59/I59)-1)*100</f>
        <v>54.73664283231543</v>
      </c>
      <c r="M59"/>
      <c r="Q59"/>
      <c r="R59"/>
      <c r="S59"/>
      <c r="T59"/>
    </row>
    <row r="60" spans="1:20" s="21" customFormat="1" ht="25.5">
      <c r="A60" s="19"/>
      <c r="B60" s="39" t="s">
        <v>81</v>
      </c>
      <c r="C60" s="41">
        <v>4.988</v>
      </c>
      <c r="D60" s="45">
        <v>88.919</v>
      </c>
      <c r="E60" s="40">
        <f>((D60/C60)-1)*100</f>
        <v>1682.658380112269</v>
      </c>
      <c r="F60" s="47">
        <v>2.346</v>
      </c>
      <c r="G60" s="47">
        <v>39.93</v>
      </c>
      <c r="H60" s="40">
        <f>((G60/F60)-1)*100</f>
        <v>1602.0460358056266</v>
      </c>
      <c r="I60" s="42">
        <f t="shared" si="15"/>
        <v>2.1261722080136405</v>
      </c>
      <c r="J60" s="42">
        <f t="shared" si="15"/>
        <v>2.2268720260455797</v>
      </c>
      <c r="K60" s="40">
        <f>((J60/I60)-1)*100</f>
        <v>4.736202347693053</v>
      </c>
      <c r="M60"/>
      <c r="Q60"/>
      <c r="R60"/>
      <c r="S60"/>
      <c r="T60"/>
    </row>
    <row r="61" spans="1:20" s="21" customFormat="1" ht="12.75">
      <c r="A61" s="19"/>
      <c r="B61" s="20" t="s">
        <v>60</v>
      </c>
      <c r="C61" s="16">
        <v>14.47</v>
      </c>
      <c r="D61" s="16">
        <f>73.311-0.472-0.001-0.112-0.05-0.021-1.1-0.226</f>
        <v>71.32900000000002</v>
      </c>
      <c r="E61" s="8">
        <f t="shared" si="13"/>
        <v>392.9440221147202</v>
      </c>
      <c r="F61" s="16">
        <v>25.129</v>
      </c>
      <c r="G61" s="18">
        <f>89.36-0.612-0.002-0.151-0.061-0.029-1.324-0.314</f>
        <v>86.86700000000002</v>
      </c>
      <c r="H61" s="8">
        <f>((G61/F61)-1)*100</f>
        <v>245.68426917107732</v>
      </c>
      <c r="I61" s="25">
        <f t="shared" si="15"/>
        <v>0.5758287237852681</v>
      </c>
      <c r="J61" s="25">
        <f t="shared" si="15"/>
        <v>0.8211288521532919</v>
      </c>
      <c r="K61" s="8">
        <f>((J61/I61)-1)*100</f>
        <v>42.59949499488647</v>
      </c>
      <c r="M61"/>
      <c r="Q61"/>
      <c r="R61"/>
      <c r="S61"/>
      <c r="T61"/>
    </row>
    <row r="62" spans="1:20" s="21" customFormat="1" ht="12.75">
      <c r="A62" s="19"/>
      <c r="B62" s="20" t="s">
        <v>90</v>
      </c>
      <c r="C62" s="16">
        <v>2.445</v>
      </c>
      <c r="D62" s="16">
        <v>53.376</v>
      </c>
      <c r="E62" s="8">
        <f>((D62/C62)-1)*100</f>
        <v>2083.067484662577</v>
      </c>
      <c r="F62" s="16">
        <v>3.742</v>
      </c>
      <c r="G62" s="18">
        <v>64.35</v>
      </c>
      <c r="H62" s="8">
        <f>((G62/F62)-1)*100</f>
        <v>1619.668626402993</v>
      </c>
      <c r="I62" s="25">
        <f t="shared" si="15"/>
        <v>0.6533939070016034</v>
      </c>
      <c r="J62" s="25">
        <f t="shared" si="15"/>
        <v>0.8294638694638695</v>
      </c>
      <c r="K62" s="8">
        <f>((J62/I62)-1)*100</f>
        <v>26.946985666004085</v>
      </c>
      <c r="M62"/>
      <c r="Q62"/>
      <c r="R62"/>
      <c r="S62"/>
      <c r="T62"/>
    </row>
    <row r="63" spans="1:11" ht="12.75">
      <c r="A63" s="7"/>
      <c r="B63" s="2" t="s">
        <v>30</v>
      </c>
      <c r="C63" s="13">
        <f>C58-SUM(C59:C62)</f>
        <v>67.219</v>
      </c>
      <c r="D63" s="13">
        <f>D58-SUM(D59:D62)</f>
        <v>322.68300000000005</v>
      </c>
      <c r="E63" s="8">
        <f t="shared" si="13"/>
        <v>380.0473080527828</v>
      </c>
      <c r="F63" s="26" t="s">
        <v>6</v>
      </c>
      <c r="G63" s="26" t="s">
        <v>6</v>
      </c>
      <c r="H63" s="26" t="s">
        <v>6</v>
      </c>
      <c r="I63" s="26" t="s">
        <v>6</v>
      </c>
      <c r="J63" s="26" t="s">
        <v>6</v>
      </c>
      <c r="K63" s="18" t="s">
        <v>6</v>
      </c>
    </row>
    <row r="64" spans="1:11" ht="6" customHeight="1">
      <c r="A64" s="2"/>
      <c r="B64" s="2"/>
      <c r="C64" s="2"/>
      <c r="D64" s="20"/>
      <c r="E64" s="32"/>
      <c r="F64" s="20"/>
      <c r="G64" s="20"/>
      <c r="H64" s="32"/>
      <c r="I64" s="20"/>
      <c r="J64" s="20"/>
      <c r="K64" s="32"/>
    </row>
    <row r="65" spans="1:11" ht="12.75">
      <c r="A65" s="19" t="s">
        <v>23</v>
      </c>
      <c r="B65" s="19"/>
      <c r="C65" s="8">
        <v>632.546</v>
      </c>
      <c r="D65" s="16">
        <v>2940.774</v>
      </c>
      <c r="E65" s="8">
        <f t="shared" si="13"/>
        <v>364.91069424199975</v>
      </c>
      <c r="F65" s="16">
        <v>2487.86</v>
      </c>
      <c r="G65" s="16">
        <v>6454.993</v>
      </c>
      <c r="H65" s="8">
        <f>((G65/F65)-1)*100</f>
        <v>159.4596560899729</v>
      </c>
      <c r="I65" s="25">
        <f aca="true" t="shared" si="16" ref="I65:J69">C65/F65</f>
        <v>0.2542530528245159</v>
      </c>
      <c r="J65" s="25">
        <f t="shared" si="16"/>
        <v>0.4555812841315242</v>
      </c>
      <c r="K65" s="8">
        <f>((J65/I65)-1)*100</f>
        <v>79.18419427827442</v>
      </c>
    </row>
    <row r="66" spans="1:11" ht="12.75">
      <c r="A66" s="19"/>
      <c r="B66" s="20" t="s">
        <v>24</v>
      </c>
      <c r="C66" s="8">
        <v>399.815</v>
      </c>
      <c r="D66" s="16">
        <v>1493.207</v>
      </c>
      <c r="E66" s="8">
        <f t="shared" si="13"/>
        <v>273.4744819479009</v>
      </c>
      <c r="F66" s="16">
        <v>1717.978</v>
      </c>
      <c r="G66" s="16">
        <v>3708.94</v>
      </c>
      <c r="H66" s="8">
        <f>((G66/F66)-1)*100</f>
        <v>115.88984259402623</v>
      </c>
      <c r="I66" s="25">
        <f t="shared" si="16"/>
        <v>0.23272416759702394</v>
      </c>
      <c r="J66" s="25">
        <f t="shared" si="16"/>
        <v>0.4025966987872546</v>
      </c>
      <c r="K66" s="8">
        <f>((J66/I66)-1)*100</f>
        <v>72.99307714546231</v>
      </c>
    </row>
    <row r="67" spans="1:11" ht="12.75">
      <c r="A67" s="19"/>
      <c r="B67" s="20" t="s">
        <v>26</v>
      </c>
      <c r="C67" s="8">
        <v>82.789</v>
      </c>
      <c r="D67" s="16">
        <v>726.766</v>
      </c>
      <c r="E67" s="8">
        <f t="shared" si="13"/>
        <v>777.8533380038411</v>
      </c>
      <c r="F67" s="16">
        <v>365.702</v>
      </c>
      <c r="G67" s="16">
        <v>1910.596</v>
      </c>
      <c r="H67" s="8">
        <f>((G67/F67)-1)*100</f>
        <v>422.4461446751727</v>
      </c>
      <c r="I67" s="25">
        <f t="shared" si="16"/>
        <v>0.22638377695500708</v>
      </c>
      <c r="J67" s="25">
        <f t="shared" si="16"/>
        <v>0.3803870624663717</v>
      </c>
      <c r="K67" s="8">
        <f>((J67/I67)-1)*100</f>
        <v>68.02752722955594</v>
      </c>
    </row>
    <row r="68" spans="1:11" ht="12.75">
      <c r="A68" s="19"/>
      <c r="B68" s="20" t="s">
        <v>25</v>
      </c>
      <c r="C68" s="8">
        <v>12.63</v>
      </c>
      <c r="D68" s="16">
        <v>213.232</v>
      </c>
      <c r="E68" s="8">
        <f t="shared" si="13"/>
        <v>1588.2977038796514</v>
      </c>
      <c r="F68" s="16">
        <v>26.892</v>
      </c>
      <c r="G68" s="16">
        <v>243.493</v>
      </c>
      <c r="H68" s="8">
        <f>((G68/F68)-1)*100</f>
        <v>805.4477167930984</v>
      </c>
      <c r="I68" s="25">
        <f t="shared" si="16"/>
        <v>0.4696564033913432</v>
      </c>
      <c r="J68" s="25">
        <f t="shared" si="16"/>
        <v>0.8757212733014912</v>
      </c>
      <c r="K68" s="8">
        <f>((J68/I68)-1)*100</f>
        <v>86.45998797801822</v>
      </c>
    </row>
    <row r="69" spans="1:11" ht="30" customHeight="1">
      <c r="A69" s="19"/>
      <c r="B69" s="39" t="s">
        <v>79</v>
      </c>
      <c r="C69" s="40">
        <v>6.792</v>
      </c>
      <c r="D69" s="41">
        <v>56.194</v>
      </c>
      <c r="E69" s="40">
        <f>((D69/C69)-1)*100</f>
        <v>727.3557126030624</v>
      </c>
      <c r="F69" s="41">
        <v>5.461</v>
      </c>
      <c r="G69" s="41">
        <v>17.332</v>
      </c>
      <c r="H69" s="40">
        <f>((G69/F69)-1)*100</f>
        <v>217.3777696392602</v>
      </c>
      <c r="I69" s="42">
        <f t="shared" si="16"/>
        <v>1.2437282548983701</v>
      </c>
      <c r="J69" s="42">
        <f t="shared" si="16"/>
        <v>3.2422109393030234</v>
      </c>
      <c r="K69" s="40">
        <f>((J69/I69)-1)*100</f>
        <v>160.68483420986178</v>
      </c>
    </row>
    <row r="70" spans="1:11" ht="12.75">
      <c r="A70" s="7"/>
      <c r="B70" s="2" t="s">
        <v>30</v>
      </c>
      <c r="C70" s="16">
        <f>C65-SUM(C66:C69)</f>
        <v>130.5200000000001</v>
      </c>
      <c r="D70" s="16">
        <f>D65-SUM(D66:D69)</f>
        <v>451.375</v>
      </c>
      <c r="E70" s="8">
        <f t="shared" si="13"/>
        <v>245.828225559301</v>
      </c>
      <c r="F70" s="26" t="s">
        <v>6</v>
      </c>
      <c r="G70" s="26" t="s">
        <v>6</v>
      </c>
      <c r="H70" s="18" t="s">
        <v>6</v>
      </c>
      <c r="I70" s="26" t="s">
        <v>6</v>
      </c>
      <c r="J70" s="26" t="s">
        <v>6</v>
      </c>
      <c r="K70" s="18" t="s">
        <v>6</v>
      </c>
    </row>
    <row r="71" spans="1:20" ht="6" customHeight="1">
      <c r="A71" s="7"/>
      <c r="B71" s="2"/>
      <c r="C71" s="2"/>
      <c r="D71" s="20"/>
      <c r="E71" s="32"/>
      <c r="F71" s="20"/>
      <c r="G71" s="20"/>
      <c r="H71" s="32"/>
      <c r="I71" s="20"/>
      <c r="J71" s="20"/>
      <c r="K71" s="32"/>
      <c r="Q71" s="21"/>
      <c r="R71" s="21"/>
      <c r="S71" s="21"/>
      <c r="T71" s="21"/>
    </row>
    <row r="72" spans="1:20" ht="12.75" customHeight="1">
      <c r="A72" s="7" t="s">
        <v>62</v>
      </c>
      <c r="B72" s="2"/>
      <c r="C72" s="43">
        <v>0.213</v>
      </c>
      <c r="D72" s="14">
        <v>58.844</v>
      </c>
      <c r="E72" s="40">
        <f aca="true" t="shared" si="17" ref="E72:E99">((D72/C72)-1)*100</f>
        <v>27526.291079812207</v>
      </c>
      <c r="F72" s="43">
        <v>0.054</v>
      </c>
      <c r="G72" s="14">
        <v>11.489</v>
      </c>
      <c r="H72" s="40">
        <f>((G72/F72)-1)*100</f>
        <v>21175.925925925927</v>
      </c>
      <c r="I72" s="42">
        <f>C72/F72</f>
        <v>3.944444444444444</v>
      </c>
      <c r="J72" s="42">
        <f>D72/G72</f>
        <v>5.12176864827226</v>
      </c>
      <c r="K72" s="40">
        <f>((J72/I72)-1)*100</f>
        <v>29.847655871691114</v>
      </c>
      <c r="Q72" s="21"/>
      <c r="R72" s="21"/>
      <c r="S72" s="21"/>
      <c r="T72" s="21"/>
    </row>
    <row r="73" spans="1:20" ht="6" customHeight="1">
      <c r="A73" s="7"/>
      <c r="B73" s="2"/>
      <c r="C73" s="2"/>
      <c r="D73" s="20"/>
      <c r="E73" s="32"/>
      <c r="F73" s="20"/>
      <c r="G73" s="20"/>
      <c r="H73" s="32"/>
      <c r="I73" s="20"/>
      <c r="J73" s="20"/>
      <c r="K73" s="32"/>
      <c r="Q73" s="21"/>
      <c r="R73" s="21"/>
      <c r="S73" s="21"/>
      <c r="T73" s="21"/>
    </row>
    <row r="74" spans="1:20" ht="12.75">
      <c r="A74" s="19" t="s">
        <v>27</v>
      </c>
      <c r="B74" s="21"/>
      <c r="C74" s="13">
        <v>118.008</v>
      </c>
      <c r="D74" s="14">
        <v>358.412</v>
      </c>
      <c r="E74" s="40">
        <f t="shared" si="17"/>
        <v>203.71839197342553</v>
      </c>
      <c r="F74" s="14">
        <v>87.454</v>
      </c>
      <c r="G74" s="16">
        <v>219.383</v>
      </c>
      <c r="H74" s="40">
        <f>((G74/F74)-1)*100</f>
        <v>150.85530678985526</v>
      </c>
      <c r="I74" s="42">
        <f>C74/F74</f>
        <v>1.3493722414069111</v>
      </c>
      <c r="J74" s="42">
        <f>D74/G74</f>
        <v>1.6337273170664999</v>
      </c>
      <c r="K74" s="40">
        <f>((J74/I74)-1)*100</f>
        <v>21.073138081090836</v>
      </c>
      <c r="Q74" s="21"/>
      <c r="R74" s="21"/>
      <c r="S74" s="21"/>
      <c r="T74" s="21"/>
    </row>
    <row r="75" spans="1:20" ht="6" customHeight="1">
      <c r="A75" s="7"/>
      <c r="B75" s="2"/>
      <c r="C75" s="2"/>
      <c r="D75" s="31"/>
      <c r="E75" s="32"/>
      <c r="F75" s="20"/>
      <c r="G75" s="20"/>
      <c r="H75" s="32"/>
      <c r="I75" s="20"/>
      <c r="J75" s="20"/>
      <c r="K75" s="32"/>
      <c r="Q75" s="21"/>
      <c r="R75" s="21"/>
      <c r="S75" s="21"/>
      <c r="T75" s="21"/>
    </row>
    <row r="76" spans="1:11" ht="12.75">
      <c r="A76" s="19" t="s">
        <v>41</v>
      </c>
      <c r="B76" s="20"/>
      <c r="C76" s="14">
        <v>21.44</v>
      </c>
      <c r="D76" s="14">
        <v>139.681</v>
      </c>
      <c r="E76" s="40">
        <f t="shared" si="17"/>
        <v>551.4972014925373</v>
      </c>
      <c r="F76" s="14">
        <v>2.039</v>
      </c>
      <c r="G76" s="14">
        <v>8.189</v>
      </c>
      <c r="H76" s="40">
        <f>((G76/F76)-1)*100</f>
        <v>301.6184404119667</v>
      </c>
      <c r="I76" s="42">
        <f>C76/F76</f>
        <v>10.514958312898479</v>
      </c>
      <c r="J76" s="42">
        <f>D76/G76</f>
        <v>17.057149835144706</v>
      </c>
      <c r="K76" s="40">
        <f>((J76/I76)-1)*100</f>
        <v>62.217950157929366</v>
      </c>
    </row>
    <row r="77" spans="1:11" ht="30" customHeight="1">
      <c r="A77" s="19"/>
      <c r="B77" s="44" t="s">
        <v>80</v>
      </c>
      <c r="C77" s="45">
        <v>2.375</v>
      </c>
      <c r="D77" s="45">
        <v>99.41</v>
      </c>
      <c r="E77" s="40">
        <f t="shared" si="17"/>
        <v>4085.6842105263154</v>
      </c>
      <c r="F77" s="46">
        <v>0.281</v>
      </c>
      <c r="G77" s="45">
        <v>6.297</v>
      </c>
      <c r="H77" s="40">
        <f>((G77/F77)-1)*100</f>
        <v>2140.9252669039142</v>
      </c>
      <c r="I77" s="42">
        <f>C77/F77</f>
        <v>8.451957295373665</v>
      </c>
      <c r="J77" s="42">
        <f>D77/G77</f>
        <v>15.786882642528187</v>
      </c>
      <c r="K77" s="40">
        <f>((J77/I77)-1)*100</f>
        <v>86.78374831791244</v>
      </c>
    </row>
    <row r="78" spans="1:20" ht="12.75">
      <c r="A78" s="19"/>
      <c r="B78" s="2" t="s">
        <v>30</v>
      </c>
      <c r="C78" s="14">
        <f>C76-C77</f>
        <v>19.065</v>
      </c>
      <c r="D78" s="14">
        <f>D76-D77</f>
        <v>40.271000000000015</v>
      </c>
      <c r="E78" s="40">
        <f t="shared" si="17"/>
        <v>111.23000262260692</v>
      </c>
      <c r="F78" s="26" t="s">
        <v>6</v>
      </c>
      <c r="G78" s="26" t="s">
        <v>6</v>
      </c>
      <c r="H78" s="18" t="s">
        <v>6</v>
      </c>
      <c r="I78" s="26" t="s">
        <v>6</v>
      </c>
      <c r="J78" s="26" t="s">
        <v>6</v>
      </c>
      <c r="K78" s="18" t="s">
        <v>6</v>
      </c>
      <c r="Q78" s="21"/>
      <c r="R78" s="21"/>
      <c r="S78" s="21"/>
      <c r="T78" s="21"/>
    </row>
    <row r="79" spans="1:20" ht="6" customHeight="1">
      <c r="A79" s="7"/>
      <c r="B79" s="2"/>
      <c r="C79" s="2"/>
      <c r="D79" s="31"/>
      <c r="E79" s="32"/>
      <c r="F79" s="20"/>
      <c r="G79" s="20"/>
      <c r="H79" s="32"/>
      <c r="I79" s="20"/>
      <c r="J79" s="20"/>
      <c r="K79" s="32"/>
      <c r="Q79" s="21"/>
      <c r="R79" s="21"/>
      <c r="S79" s="21"/>
      <c r="T79" s="21"/>
    </row>
    <row r="80" spans="1:11" ht="12.75">
      <c r="A80" s="19" t="s">
        <v>28</v>
      </c>
      <c r="B80" s="19"/>
      <c r="C80" s="8">
        <v>107.76</v>
      </c>
      <c r="D80" s="14">
        <v>271.6</v>
      </c>
      <c r="E80" s="40">
        <f t="shared" si="17"/>
        <v>152.04157386785448</v>
      </c>
      <c r="F80" s="16">
        <v>174.057</v>
      </c>
      <c r="G80" s="16">
        <v>122.939</v>
      </c>
      <c r="H80" s="40">
        <f>((G80/F80)-1)*100</f>
        <v>-29.36854019085702</v>
      </c>
      <c r="I80" s="42">
        <f>C80/F80</f>
        <v>0.6191075337389477</v>
      </c>
      <c r="J80" s="42">
        <f>D80/G80</f>
        <v>2.209225713565264</v>
      </c>
      <c r="K80" s="40">
        <f>((J80/I80)-1)*100</f>
        <v>256.8403860672134</v>
      </c>
    </row>
    <row r="81" spans="1:11" ht="6" customHeight="1">
      <c r="A81" s="7"/>
      <c r="B81" s="2"/>
      <c r="C81" s="2"/>
      <c r="D81" s="31"/>
      <c r="E81" s="32"/>
      <c r="F81" s="20"/>
      <c r="G81" s="20"/>
      <c r="H81" s="20"/>
      <c r="I81" s="20"/>
      <c r="J81" s="20"/>
      <c r="K81" s="32"/>
    </row>
    <row r="82" spans="1:13" ht="12.75">
      <c r="A82" s="19" t="s">
        <v>29</v>
      </c>
      <c r="B82" s="19"/>
      <c r="C82" s="13">
        <v>153.592</v>
      </c>
      <c r="D82" s="16">
        <v>1014.634</v>
      </c>
      <c r="E82" s="40">
        <f t="shared" si="17"/>
        <v>560.6034168446273</v>
      </c>
      <c r="F82" s="26" t="s">
        <v>6</v>
      </c>
      <c r="G82" s="26" t="s">
        <v>6</v>
      </c>
      <c r="H82" s="26" t="s">
        <v>6</v>
      </c>
      <c r="I82" s="26" t="s">
        <v>6</v>
      </c>
      <c r="J82" s="26" t="s">
        <v>6</v>
      </c>
      <c r="K82" s="18" t="s">
        <v>6</v>
      </c>
      <c r="M82" s="27"/>
    </row>
    <row r="83" spans="1:20" s="21" customFormat="1" ht="38.25">
      <c r="A83" s="19"/>
      <c r="B83" s="39" t="s">
        <v>82</v>
      </c>
      <c r="C83" s="45">
        <v>5.097</v>
      </c>
      <c r="D83" s="45">
        <v>363.537</v>
      </c>
      <c r="E83" s="40">
        <f t="shared" si="17"/>
        <v>7032.371983519717</v>
      </c>
      <c r="F83" s="48">
        <v>16.509</v>
      </c>
      <c r="G83" s="47">
        <v>1108.237</v>
      </c>
      <c r="H83" s="40">
        <f>((G83/F83)-1)*100</f>
        <v>6612.926282633715</v>
      </c>
      <c r="I83" s="42">
        <f aca="true" t="shared" si="18" ref="I83:J86">C83/F83</f>
        <v>0.3087406868980556</v>
      </c>
      <c r="J83" s="42">
        <f t="shared" si="18"/>
        <v>0.3280318199085574</v>
      </c>
      <c r="K83" s="40">
        <f>((J83/I83)-1)*100</f>
        <v>6.24832872023493</v>
      </c>
      <c r="M83"/>
      <c r="Q83"/>
      <c r="R83"/>
      <c r="S83"/>
      <c r="T83"/>
    </row>
    <row r="84" spans="1:20" s="21" customFormat="1" ht="12.75">
      <c r="A84" s="19"/>
      <c r="B84" s="20" t="s">
        <v>40</v>
      </c>
      <c r="C84" s="14">
        <v>46.838</v>
      </c>
      <c r="D84" s="14">
        <v>206.733</v>
      </c>
      <c r="E84" s="40">
        <f t="shared" si="17"/>
        <v>341.37879499551644</v>
      </c>
      <c r="F84" s="15">
        <v>16.066</v>
      </c>
      <c r="G84" s="15">
        <v>47.881</v>
      </c>
      <c r="H84" s="40">
        <f>((G84/F84)-1)*100</f>
        <v>198.02688908253455</v>
      </c>
      <c r="I84" s="42">
        <f t="shared" si="18"/>
        <v>2.91534918461347</v>
      </c>
      <c r="J84" s="42">
        <f t="shared" si="18"/>
        <v>4.317641653265387</v>
      </c>
      <c r="K84" s="40">
        <f>((J84/I84)-1)*100</f>
        <v>48.10032623374545</v>
      </c>
      <c r="M84"/>
      <c r="Q84"/>
      <c r="R84"/>
      <c r="S84"/>
      <c r="T84"/>
    </row>
    <row r="85" spans="1:20" s="21" customFormat="1" ht="12.75">
      <c r="A85" s="19"/>
      <c r="B85" s="20" t="s">
        <v>50</v>
      </c>
      <c r="C85" s="14">
        <v>5.365</v>
      </c>
      <c r="D85" s="14">
        <f>25.301+95.308+7.813</f>
        <v>128.422</v>
      </c>
      <c r="E85" s="40">
        <f t="shared" si="17"/>
        <v>2293.699906803355</v>
      </c>
      <c r="F85" s="15">
        <v>18.146</v>
      </c>
      <c r="G85" s="15">
        <f>37.846+190.749+25.735</f>
        <v>254.32999999999998</v>
      </c>
      <c r="H85" s="40">
        <f>((G85/F85)-1)*100</f>
        <v>1301.5761049267053</v>
      </c>
      <c r="I85" s="42">
        <f t="shared" si="18"/>
        <v>0.29565744516697895</v>
      </c>
      <c r="J85" s="42">
        <f t="shared" si="18"/>
        <v>0.5049423976723155</v>
      </c>
      <c r="K85" s="40">
        <f>((J85/I85)-1)*100</f>
        <v>70.78629539910229</v>
      </c>
      <c r="M85"/>
      <c r="Q85"/>
      <c r="R85"/>
      <c r="S85"/>
      <c r="T85"/>
    </row>
    <row r="86" spans="1:20" s="21" customFormat="1" ht="12.75">
      <c r="A86" s="19"/>
      <c r="B86" s="20" t="s">
        <v>47</v>
      </c>
      <c r="C86" s="14">
        <v>44.686</v>
      </c>
      <c r="D86" s="14">
        <v>52.408</v>
      </c>
      <c r="E86" s="40">
        <f t="shared" si="17"/>
        <v>17.28058004744215</v>
      </c>
      <c r="F86" s="15">
        <v>116.035</v>
      </c>
      <c r="G86" s="15">
        <v>82.368</v>
      </c>
      <c r="H86" s="40">
        <f>((G86/F86)-1)*100</f>
        <v>-29.014521480587753</v>
      </c>
      <c r="I86" s="42">
        <f t="shared" si="18"/>
        <v>0.3851079415693541</v>
      </c>
      <c r="J86" s="42">
        <f t="shared" si="18"/>
        <v>0.6362665112665113</v>
      </c>
      <c r="K86" s="40">
        <f>((J86/I86)-1)*100</f>
        <v>65.21770718974544</v>
      </c>
      <c r="M86"/>
      <c r="Q86"/>
      <c r="R86"/>
      <c r="S86"/>
      <c r="T86"/>
    </row>
    <row r="87" spans="1:11" ht="12.75">
      <c r="A87" s="7"/>
      <c r="B87" s="2" t="s">
        <v>30</v>
      </c>
      <c r="C87" s="14">
        <f>C82-SUM(C83:C86)</f>
        <v>51.60600000000001</v>
      </c>
      <c r="D87" s="14">
        <f>D82-SUM(D83:D86)</f>
        <v>263.534</v>
      </c>
      <c r="E87" s="40">
        <f t="shared" si="17"/>
        <v>410.66542650079435</v>
      </c>
      <c r="F87" s="26" t="s">
        <v>6</v>
      </c>
      <c r="G87" s="26" t="s">
        <v>6</v>
      </c>
      <c r="H87" s="26" t="s">
        <v>6</v>
      </c>
      <c r="I87" s="26" t="s">
        <v>6</v>
      </c>
      <c r="J87" s="26" t="s">
        <v>6</v>
      </c>
      <c r="K87" s="18" t="s">
        <v>6</v>
      </c>
    </row>
    <row r="88" spans="1:11" ht="6" customHeight="1">
      <c r="A88" s="7"/>
      <c r="B88" s="2"/>
      <c r="C88" s="4"/>
      <c r="D88" s="14"/>
      <c r="E88" s="16"/>
      <c r="F88" s="26"/>
      <c r="G88" s="26"/>
      <c r="H88" s="26"/>
      <c r="I88" s="26"/>
      <c r="J88" s="26"/>
      <c r="K88" s="18"/>
    </row>
    <row r="89" spans="1:20" s="24" customFormat="1" ht="12.75" customHeight="1">
      <c r="A89" s="19" t="s">
        <v>46</v>
      </c>
      <c r="B89" s="20"/>
      <c r="C89" s="14">
        <v>74.002</v>
      </c>
      <c r="D89" s="14">
        <v>702.283</v>
      </c>
      <c r="E89" s="40">
        <f t="shared" si="17"/>
        <v>849.0054322856141</v>
      </c>
      <c r="F89" s="26" t="s">
        <v>6</v>
      </c>
      <c r="G89" s="26" t="s">
        <v>6</v>
      </c>
      <c r="H89" s="26" t="s">
        <v>6</v>
      </c>
      <c r="I89" s="26" t="s">
        <v>6</v>
      </c>
      <c r="J89" s="26" t="s">
        <v>6</v>
      </c>
      <c r="K89" s="18" t="s">
        <v>6</v>
      </c>
      <c r="L89" s="21"/>
      <c r="M89"/>
      <c r="N89" s="21"/>
      <c r="O89" s="21"/>
      <c r="P89" s="21"/>
      <c r="Q89"/>
      <c r="R89"/>
      <c r="S89"/>
      <c r="T89"/>
    </row>
    <row r="90" spans="1:20" s="21" customFormat="1" ht="12.75" customHeight="1">
      <c r="A90" s="19"/>
      <c r="B90" s="20" t="s">
        <v>39</v>
      </c>
      <c r="C90" s="16">
        <f>15.05+1.545</f>
        <v>16.595</v>
      </c>
      <c r="D90" s="14">
        <v>191.47</v>
      </c>
      <c r="E90" s="40">
        <f t="shared" si="17"/>
        <v>1053.7812594154866</v>
      </c>
      <c r="F90" s="18">
        <f>7.063+1.471</f>
        <v>8.533999999999999</v>
      </c>
      <c r="G90" s="18">
        <v>69.721</v>
      </c>
      <c r="H90" s="40">
        <f>((G90/F90)-1)*100</f>
        <v>716.9791422545115</v>
      </c>
      <c r="I90" s="42">
        <f>C90/F90</f>
        <v>1.9445746426060466</v>
      </c>
      <c r="J90" s="42">
        <f>D90/G90</f>
        <v>2.746231408040619</v>
      </c>
      <c r="K90" s="40">
        <f>((J90/I90)-1)*100</f>
        <v>41.225301815116836</v>
      </c>
      <c r="L90" s="16"/>
      <c r="M90"/>
      <c r="Q90"/>
      <c r="R90"/>
      <c r="S90"/>
      <c r="T90"/>
    </row>
    <row r="91" spans="1:20" s="21" customFormat="1" ht="12.75" customHeight="1">
      <c r="A91" s="19"/>
      <c r="B91" s="20" t="s">
        <v>30</v>
      </c>
      <c r="C91" s="14">
        <f>C89-C90</f>
        <v>57.407</v>
      </c>
      <c r="D91" s="14">
        <f>D89-D90</f>
        <v>510.813</v>
      </c>
      <c r="E91" s="40">
        <f t="shared" si="17"/>
        <v>789.8096051004233</v>
      </c>
      <c r="F91" s="26" t="s">
        <v>6</v>
      </c>
      <c r="G91" s="26" t="s">
        <v>6</v>
      </c>
      <c r="H91" s="26" t="s">
        <v>6</v>
      </c>
      <c r="I91" s="26" t="s">
        <v>6</v>
      </c>
      <c r="J91" s="26" t="s">
        <v>6</v>
      </c>
      <c r="K91" s="18" t="s">
        <v>6</v>
      </c>
      <c r="M91"/>
      <c r="Q91"/>
      <c r="R91"/>
      <c r="S91"/>
      <c r="T91"/>
    </row>
    <row r="92" spans="1:11" ht="6" customHeight="1">
      <c r="A92" s="7"/>
      <c r="B92" s="2"/>
      <c r="C92" s="4"/>
      <c r="D92" s="14"/>
      <c r="E92" s="16"/>
      <c r="F92" s="26"/>
      <c r="G92" s="26"/>
      <c r="H92" s="26"/>
      <c r="I92" s="26"/>
      <c r="J92" s="26"/>
      <c r="K92" s="18"/>
    </row>
    <row r="93" spans="1:11" ht="15" customHeight="1">
      <c r="A93" s="50" t="s">
        <v>70</v>
      </c>
      <c r="B93" s="51"/>
      <c r="C93" s="13">
        <v>14.947</v>
      </c>
      <c r="D93" s="14">
        <v>61.924</v>
      </c>
      <c r="E93" s="8">
        <f t="shared" si="17"/>
        <v>314.29049307553356</v>
      </c>
      <c r="F93" s="26" t="s">
        <v>6</v>
      </c>
      <c r="G93" s="26" t="s">
        <v>6</v>
      </c>
      <c r="H93" s="26" t="s">
        <v>6</v>
      </c>
      <c r="I93" s="26" t="s">
        <v>6</v>
      </c>
      <c r="J93" s="26" t="s">
        <v>6</v>
      </c>
      <c r="K93" s="18" t="s">
        <v>6</v>
      </c>
    </row>
    <row r="94" spans="1:11" ht="6" customHeight="1">
      <c r="A94" s="7"/>
      <c r="B94" s="2"/>
      <c r="C94" s="4"/>
      <c r="D94" s="14"/>
      <c r="E94" s="16"/>
      <c r="F94" s="26"/>
      <c r="G94" s="26"/>
      <c r="H94" s="26"/>
      <c r="I94" s="26"/>
      <c r="J94" s="26"/>
      <c r="K94" s="18"/>
    </row>
    <row r="95" spans="1:11" ht="12.75">
      <c r="A95" s="19" t="s">
        <v>42</v>
      </c>
      <c r="B95" s="20"/>
      <c r="C95" s="14">
        <v>51.308</v>
      </c>
      <c r="D95" s="14">
        <v>283.849</v>
      </c>
      <c r="E95" s="40">
        <f t="shared" si="17"/>
        <v>453.2256178373743</v>
      </c>
      <c r="F95" s="26" t="s">
        <v>6</v>
      </c>
      <c r="G95" s="26" t="s">
        <v>6</v>
      </c>
      <c r="H95" s="26" t="s">
        <v>6</v>
      </c>
      <c r="I95" s="26" t="s">
        <v>6</v>
      </c>
      <c r="J95" s="26" t="s">
        <v>6</v>
      </c>
      <c r="K95" s="18" t="s">
        <v>6</v>
      </c>
    </row>
    <row r="96" spans="1:11" ht="15.75">
      <c r="A96" s="19"/>
      <c r="B96" s="49" t="s">
        <v>61</v>
      </c>
      <c r="C96" s="14">
        <v>12.448</v>
      </c>
      <c r="D96" s="14">
        <v>162.504</v>
      </c>
      <c r="E96" s="8">
        <f t="shared" si="17"/>
        <v>1205.4627249357327</v>
      </c>
      <c r="F96" s="15">
        <v>22.448</v>
      </c>
      <c r="G96" s="15">
        <v>231.529</v>
      </c>
      <c r="H96" s="8">
        <f>((G96/F96)-1)*100</f>
        <v>931.4014611546686</v>
      </c>
      <c r="I96" s="25">
        <f>C96/F96</f>
        <v>0.5545260156806843</v>
      </c>
      <c r="J96" s="25">
        <f>D96/G96</f>
        <v>0.7018731994696128</v>
      </c>
      <c r="K96" s="8">
        <f>((J96/I96)-1)*100</f>
        <v>26.571735071448167</v>
      </c>
    </row>
    <row r="97" spans="1:11" ht="12.75">
      <c r="A97" s="7"/>
      <c r="B97" s="2" t="s">
        <v>30</v>
      </c>
      <c r="C97" s="14">
        <f>C95-C96</f>
        <v>38.86</v>
      </c>
      <c r="D97" s="14">
        <f>D95-D96</f>
        <v>121.345</v>
      </c>
      <c r="E97" s="40">
        <f t="shared" si="17"/>
        <v>212.26196603190942</v>
      </c>
      <c r="F97" s="26" t="s">
        <v>6</v>
      </c>
      <c r="G97" s="26" t="s">
        <v>6</v>
      </c>
      <c r="H97" s="26" t="s">
        <v>6</v>
      </c>
      <c r="I97" s="26" t="s">
        <v>6</v>
      </c>
      <c r="J97" s="26" t="s">
        <v>6</v>
      </c>
      <c r="K97" s="26" t="s">
        <v>6</v>
      </c>
    </row>
    <row r="98" spans="1:11" ht="6" customHeight="1">
      <c r="A98" s="7"/>
      <c r="B98" s="2"/>
      <c r="C98" s="2"/>
      <c r="D98" s="20"/>
      <c r="E98" s="32"/>
      <c r="F98" s="20"/>
      <c r="G98" s="20"/>
      <c r="H98" s="20"/>
      <c r="I98" s="20"/>
      <c r="J98" s="20"/>
      <c r="K98" s="20"/>
    </row>
    <row r="99" spans="1:11" ht="12.75">
      <c r="A99" s="7" t="s">
        <v>30</v>
      </c>
      <c r="B99" s="7"/>
      <c r="C99" s="16">
        <f>C7-C9-C29-C44-C50-C52-C65-C58-C72-C74-C76-C80-C82-C89-C93-C95</f>
        <v>4.183000000000142</v>
      </c>
      <c r="D99" s="16">
        <f>D7-D9-D29-D44-D50-D52-D65-D58-D72-D74-D76-D80-D82-D89-D93-D95</f>
        <v>16.967999999998085</v>
      </c>
      <c r="E99" s="40">
        <f t="shared" si="17"/>
        <v>305.64188381538395</v>
      </c>
      <c r="F99" s="26" t="s">
        <v>6</v>
      </c>
      <c r="G99" s="26" t="s">
        <v>6</v>
      </c>
      <c r="H99" s="26" t="s">
        <v>6</v>
      </c>
      <c r="I99" s="26" t="s">
        <v>6</v>
      </c>
      <c r="J99" s="26" t="s">
        <v>6</v>
      </c>
      <c r="K99" s="26" t="s">
        <v>6</v>
      </c>
    </row>
    <row r="100" spans="1:11" ht="6" customHeight="1">
      <c r="A100" s="2"/>
      <c r="B100" s="2"/>
      <c r="C100" s="2"/>
      <c r="D100" s="2"/>
      <c r="E100" s="2"/>
      <c r="F100" s="20"/>
      <c r="G100" s="2"/>
      <c r="H100" s="2"/>
      <c r="I100" s="2"/>
      <c r="J100" s="20"/>
      <c r="K100" s="2"/>
    </row>
    <row r="101" spans="1:11" ht="12.75" customHeight="1">
      <c r="A101" s="2" t="s">
        <v>58</v>
      </c>
      <c r="B101" s="2"/>
      <c r="C101" s="2"/>
      <c r="D101" s="2"/>
      <c r="E101" s="2"/>
      <c r="F101" s="20"/>
      <c r="G101" s="2"/>
      <c r="H101" s="2"/>
      <c r="I101" s="2"/>
      <c r="J101" s="20"/>
      <c r="K101" s="2"/>
    </row>
    <row r="102" spans="1:11" ht="12.75" customHeight="1">
      <c r="A102" s="2" t="s">
        <v>63</v>
      </c>
      <c r="B102" s="2"/>
      <c r="C102" s="2"/>
      <c r="D102" s="2"/>
      <c r="E102" s="2"/>
      <c r="F102" s="20"/>
      <c r="G102" s="2"/>
      <c r="H102" s="2"/>
      <c r="I102" s="2"/>
      <c r="J102" s="20"/>
      <c r="K102" s="2"/>
    </row>
    <row r="103" spans="1:11" ht="13.5">
      <c r="A103" s="17" t="s">
        <v>53</v>
      </c>
      <c r="B103" s="2"/>
      <c r="C103" s="2"/>
      <c r="D103" s="2"/>
      <c r="E103" s="2"/>
      <c r="F103" s="20"/>
      <c r="G103" s="2"/>
      <c r="H103" s="2"/>
      <c r="I103" s="2"/>
      <c r="J103" s="20"/>
      <c r="K103" s="2"/>
    </row>
    <row r="104" spans="1:11" ht="13.5">
      <c r="A104" s="17" t="s">
        <v>54</v>
      </c>
      <c r="B104" s="2"/>
      <c r="C104" s="2"/>
      <c r="D104" s="2"/>
      <c r="E104" s="2"/>
      <c r="F104" s="20"/>
      <c r="G104" s="2"/>
      <c r="H104" s="2"/>
      <c r="I104" s="2"/>
      <c r="J104" s="20"/>
      <c r="K104" s="2"/>
    </row>
    <row r="105" spans="1:11" ht="13.5">
      <c r="A105" s="17" t="s">
        <v>56</v>
      </c>
      <c r="B105" s="2"/>
      <c r="C105" s="2"/>
      <c r="D105" s="2"/>
      <c r="E105" s="2"/>
      <c r="F105" s="20"/>
      <c r="G105" s="2"/>
      <c r="H105" s="2"/>
      <c r="I105" s="2"/>
      <c r="J105" s="20"/>
      <c r="K105" s="2"/>
    </row>
    <row r="106" spans="1:11" ht="13.5">
      <c r="A106" s="17" t="s">
        <v>72</v>
      </c>
      <c r="B106" s="2"/>
      <c r="C106" s="2"/>
      <c r="D106" s="2"/>
      <c r="E106" s="2"/>
      <c r="F106" s="20"/>
      <c r="G106" s="2"/>
      <c r="H106" s="2"/>
      <c r="I106" s="2"/>
      <c r="J106" s="20"/>
      <c r="K106" s="2"/>
    </row>
    <row r="107" spans="1:11" ht="6" customHeight="1">
      <c r="A107" s="2"/>
      <c r="B107" s="2"/>
      <c r="C107" s="2"/>
      <c r="D107" s="2"/>
      <c r="E107" s="2"/>
      <c r="F107" s="20"/>
      <c r="G107" s="2"/>
      <c r="H107" s="2"/>
      <c r="I107" s="2"/>
      <c r="J107" s="20"/>
      <c r="K107" s="2"/>
    </row>
    <row r="108" spans="1:11" ht="12.75">
      <c r="A108" s="38" t="s">
        <v>75</v>
      </c>
      <c r="B108" s="2"/>
      <c r="C108" s="2"/>
      <c r="D108" s="2"/>
      <c r="E108" s="2"/>
      <c r="F108" s="20"/>
      <c r="G108" s="2"/>
      <c r="H108" s="2"/>
      <c r="I108" s="2"/>
      <c r="J108" s="20"/>
      <c r="K108" s="2"/>
    </row>
    <row r="109" spans="1:10" ht="12.75">
      <c r="A109" s="38" t="s">
        <v>76</v>
      </c>
      <c r="F109" s="21"/>
      <c r="J109" s="21"/>
    </row>
    <row r="110" spans="1:10" ht="12.75">
      <c r="A110" s="2"/>
      <c r="F110" s="21"/>
      <c r="J110" s="21"/>
    </row>
    <row r="111" spans="1:10" ht="12.75">
      <c r="A111" s="2"/>
      <c r="F111" s="21"/>
      <c r="J111" s="21"/>
    </row>
    <row r="112" spans="1:10" ht="12.75">
      <c r="A112" s="2"/>
      <c r="F112" s="21"/>
      <c r="J112" s="21"/>
    </row>
    <row r="113" spans="1:10" ht="12.75">
      <c r="A113" s="2"/>
      <c r="F113" s="21"/>
      <c r="J113" s="21"/>
    </row>
    <row r="114" spans="1:10" ht="12.75">
      <c r="A114" s="2"/>
      <c r="F114" s="21"/>
      <c r="J114" s="21"/>
    </row>
    <row r="115" spans="1:10" ht="12.75">
      <c r="A115" s="2"/>
      <c r="F115" s="21"/>
      <c r="J115" s="21"/>
    </row>
    <row r="116" spans="1:10" ht="12.75">
      <c r="A116" s="2"/>
      <c r="F116" s="21"/>
      <c r="J116" s="21"/>
    </row>
    <row r="117" spans="1:10" ht="12.75">
      <c r="A117" s="2"/>
      <c r="F117" s="21"/>
      <c r="J117" s="21"/>
    </row>
    <row r="118" spans="1:10" ht="12.75">
      <c r="A118" s="2"/>
      <c r="F118" s="21"/>
      <c r="J118" s="21"/>
    </row>
    <row r="119" spans="1:10" ht="12.75">
      <c r="A119" s="2"/>
      <c r="F119" s="21"/>
      <c r="J119" s="21"/>
    </row>
    <row r="120" spans="1:10" ht="12.75">
      <c r="A120" s="2"/>
      <c r="F120" s="21"/>
      <c r="J120" s="21"/>
    </row>
    <row r="121" spans="1:10" ht="12.75">
      <c r="A121" s="2"/>
      <c r="F121" s="21"/>
      <c r="J121" s="21"/>
    </row>
    <row r="122" spans="1:10" ht="12.75">
      <c r="A122" s="2"/>
      <c r="F122" s="21"/>
      <c r="J122" s="21"/>
    </row>
    <row r="123" spans="1:10" ht="12.75">
      <c r="A123" s="2"/>
      <c r="F123" s="21"/>
      <c r="J123" s="21"/>
    </row>
    <row r="124" spans="1:10" ht="12.75">
      <c r="A124" s="2"/>
      <c r="F124" s="21"/>
      <c r="J124" s="21"/>
    </row>
    <row r="125" spans="1:10" ht="12.75">
      <c r="A125" s="2"/>
      <c r="F125" s="21"/>
      <c r="J125" s="21"/>
    </row>
    <row r="126" spans="1:10" ht="12.75">
      <c r="A126" s="2"/>
      <c r="F126" s="21"/>
      <c r="J126" s="21"/>
    </row>
    <row r="127" spans="1:10" ht="12.75">
      <c r="A127" s="2"/>
      <c r="F127" s="21"/>
      <c r="J127" s="21"/>
    </row>
    <row r="128" spans="6:10" ht="12.75">
      <c r="F128" s="21"/>
      <c r="J128" s="21"/>
    </row>
    <row r="129" spans="6:10" ht="12.75">
      <c r="F129" s="21"/>
      <c r="J129" s="21"/>
    </row>
    <row r="130" spans="6:10" ht="12.75">
      <c r="F130" s="21"/>
      <c r="J130" s="21"/>
    </row>
    <row r="131" ht="12.75">
      <c r="J131" s="21"/>
    </row>
    <row r="132" ht="12.75">
      <c r="J132" s="21"/>
    </row>
    <row r="133" ht="12.75">
      <c r="J133" s="21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2.7109375" style="0" customWidth="1"/>
    <col min="2" max="2" width="37.421875" style="0" customWidth="1"/>
    <col min="10" max="10" width="11.7109375" style="0" bestFit="1" customWidth="1"/>
    <col min="13" max="13" width="23.57421875" style="0" bestFit="1" customWidth="1"/>
    <col min="15" max="15" width="11.00390625" style="0" bestFit="1" customWidth="1"/>
    <col min="19" max="19" width="32.00390625" style="0" bestFit="1" customWidth="1"/>
  </cols>
  <sheetData>
    <row r="1" spans="1:11" ht="12.75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3" t="s">
        <v>0</v>
      </c>
      <c r="D3" s="3"/>
      <c r="E3" s="3" t="s">
        <v>1</v>
      </c>
      <c r="F3" s="3" t="s">
        <v>2</v>
      </c>
      <c r="G3" s="3"/>
      <c r="H3" s="3" t="s">
        <v>1</v>
      </c>
      <c r="I3" s="3" t="s">
        <v>38</v>
      </c>
      <c r="J3" s="3"/>
      <c r="K3" s="3" t="s">
        <v>1</v>
      </c>
    </row>
    <row r="4" spans="1:11" ht="12.75">
      <c r="A4" s="2"/>
      <c r="B4" s="2"/>
      <c r="C4" s="3" t="s">
        <v>31</v>
      </c>
      <c r="D4" s="3"/>
      <c r="E4" s="3" t="s">
        <v>32</v>
      </c>
      <c r="F4" s="3" t="s">
        <v>31</v>
      </c>
      <c r="G4" s="3"/>
      <c r="H4" s="3" t="s">
        <v>32</v>
      </c>
      <c r="I4" s="3" t="s">
        <v>37</v>
      </c>
      <c r="J4" s="3"/>
      <c r="K4" s="3" t="s">
        <v>32</v>
      </c>
    </row>
    <row r="5" spans="1:11" ht="12.75">
      <c r="A5" s="2"/>
      <c r="B5" s="2"/>
      <c r="C5" s="4" t="s">
        <v>3</v>
      </c>
      <c r="D5" s="4" t="s">
        <v>86</v>
      </c>
      <c r="E5" s="4"/>
      <c r="F5" s="4" t="s">
        <v>3</v>
      </c>
      <c r="G5" s="4" t="s">
        <v>86</v>
      </c>
      <c r="H5" s="4"/>
      <c r="I5" s="4" t="s">
        <v>3</v>
      </c>
      <c r="J5" s="4" t="s">
        <v>86</v>
      </c>
      <c r="K5" s="2"/>
    </row>
    <row r="6" spans="1:11" ht="25.5">
      <c r="A6" s="2"/>
      <c r="B6" s="2"/>
      <c r="C6" s="5" t="s">
        <v>33</v>
      </c>
      <c r="D6" s="5"/>
      <c r="E6" s="6" t="s">
        <v>4</v>
      </c>
      <c r="F6" s="5" t="s">
        <v>34</v>
      </c>
      <c r="G6" s="5"/>
      <c r="H6" s="6" t="s">
        <v>4</v>
      </c>
      <c r="I6" s="5" t="s">
        <v>35</v>
      </c>
      <c r="J6" s="5"/>
      <c r="K6" s="6" t="s">
        <v>4</v>
      </c>
    </row>
    <row r="7" spans="1:11" ht="12.75">
      <c r="A7" s="19" t="s">
        <v>5</v>
      </c>
      <c r="B7" s="21"/>
      <c r="C7" s="8">
        <v>3475.083</v>
      </c>
      <c r="D7" s="16">
        <v>18047.642</v>
      </c>
      <c r="E7" s="8">
        <v>419.344199836378</v>
      </c>
      <c r="F7" s="9" t="s">
        <v>6</v>
      </c>
      <c r="G7" s="26" t="s">
        <v>6</v>
      </c>
      <c r="H7" s="9" t="s">
        <v>6</v>
      </c>
      <c r="I7" s="9" t="s">
        <v>6</v>
      </c>
      <c r="J7" s="9" t="s">
        <v>6</v>
      </c>
      <c r="K7" s="9" t="s">
        <v>6</v>
      </c>
    </row>
    <row r="8" spans="1:11" ht="6" customHeight="1">
      <c r="A8" s="7"/>
      <c r="C8" s="10"/>
      <c r="D8" s="28"/>
      <c r="E8" s="12"/>
      <c r="F8" s="10"/>
      <c r="G8" s="28"/>
      <c r="H8" s="2"/>
      <c r="I8" s="2"/>
      <c r="J8" s="2"/>
      <c r="K8" s="2"/>
    </row>
    <row r="9" spans="1:11" ht="12.75">
      <c r="A9" s="19" t="s">
        <v>7</v>
      </c>
      <c r="B9" s="21"/>
      <c r="C9" s="8">
        <v>1183.269</v>
      </c>
      <c r="D9" s="16">
        <v>5565.06</v>
      </c>
      <c r="E9" s="8">
        <v>370.312329656232</v>
      </c>
      <c r="F9" s="26" t="s">
        <v>6</v>
      </c>
      <c r="G9" s="26" t="s">
        <v>6</v>
      </c>
      <c r="H9" s="26" t="s">
        <v>6</v>
      </c>
      <c r="I9" s="26" t="s">
        <v>6</v>
      </c>
      <c r="J9" s="26" t="s">
        <v>6</v>
      </c>
      <c r="K9" s="26" t="s">
        <v>6</v>
      </c>
    </row>
    <row r="10" spans="1:11" ht="12.75">
      <c r="A10" s="19"/>
      <c r="B10" s="20" t="s">
        <v>10</v>
      </c>
      <c r="C10" s="16">
        <v>67.801</v>
      </c>
      <c r="D10" s="16">
        <v>1165.608</v>
      </c>
      <c r="E10" s="8">
        <v>1619.1604843586376</v>
      </c>
      <c r="F10" s="16">
        <v>31.782</v>
      </c>
      <c r="G10" s="14">
        <v>608.317</v>
      </c>
      <c r="H10" s="8">
        <v>1814.0299540620479</v>
      </c>
      <c r="I10" s="25">
        <v>2.1333144547227993</v>
      </c>
      <c r="J10" s="25">
        <v>1.916119391698736</v>
      </c>
      <c r="K10" s="8">
        <v>-10.18110867543367</v>
      </c>
    </row>
    <row r="11" spans="1:11" ht="12.75">
      <c r="A11" s="20"/>
      <c r="B11" s="20" t="s">
        <v>14</v>
      </c>
      <c r="C11" s="16">
        <v>45.602</v>
      </c>
      <c r="D11" s="14">
        <v>182.509</v>
      </c>
      <c r="E11" s="8">
        <v>300.2214815139687</v>
      </c>
      <c r="F11" s="16">
        <v>62.29</v>
      </c>
      <c r="G11" s="14">
        <v>131.227</v>
      </c>
      <c r="H11" s="8">
        <v>110.67105474393966</v>
      </c>
      <c r="I11" s="25">
        <v>0.7320918285439075</v>
      </c>
      <c r="J11" s="25">
        <v>1.3907884810290563</v>
      </c>
      <c r="K11" s="8">
        <v>89.97459427941739</v>
      </c>
    </row>
    <row r="12" spans="1:19" ht="12.75">
      <c r="A12" s="19"/>
      <c r="B12" s="20" t="s">
        <v>8</v>
      </c>
      <c r="C12" s="16">
        <v>171.087</v>
      </c>
      <c r="D12" s="14">
        <v>752.758</v>
      </c>
      <c r="E12" s="8">
        <v>339.9855044509519</v>
      </c>
      <c r="F12" s="16">
        <v>57.603</v>
      </c>
      <c r="G12" s="14">
        <v>124.357</v>
      </c>
      <c r="H12" s="8">
        <v>115.88632536499834</v>
      </c>
      <c r="I12" s="25">
        <v>2.9701057236602257</v>
      </c>
      <c r="J12" s="25">
        <v>6.053201669387329</v>
      </c>
      <c r="K12" s="8">
        <v>103.80424916078859</v>
      </c>
      <c r="P12" s="29"/>
      <c r="Q12" s="29"/>
      <c r="R12" s="29"/>
      <c r="S12" s="29"/>
    </row>
    <row r="13" spans="1:19" ht="12.75">
      <c r="A13" s="19"/>
      <c r="B13" s="20" t="s">
        <v>9</v>
      </c>
      <c r="C13" s="16">
        <v>48.448</v>
      </c>
      <c r="D13" s="14">
        <v>263.738</v>
      </c>
      <c r="E13" s="8">
        <v>444.3733487450462</v>
      </c>
      <c r="F13" s="16">
        <v>41.164</v>
      </c>
      <c r="G13" s="14">
        <v>111.39</v>
      </c>
      <c r="H13" s="8">
        <v>170.6005247303469</v>
      </c>
      <c r="I13" s="25">
        <v>1.1769507336507627</v>
      </c>
      <c r="J13" s="25">
        <v>2.3676990753209446</v>
      </c>
      <c r="K13" s="8">
        <v>101.1723182309102</v>
      </c>
      <c r="P13" s="29"/>
      <c r="Q13" s="29"/>
      <c r="R13" s="29"/>
      <c r="S13" s="29"/>
    </row>
    <row r="14" spans="1:19" ht="12.75">
      <c r="A14" s="20"/>
      <c r="B14" s="20" t="s">
        <v>13</v>
      </c>
      <c r="C14" s="16">
        <v>54.605</v>
      </c>
      <c r="D14" s="14">
        <v>570.22</v>
      </c>
      <c r="E14" s="8">
        <v>944.26334584745</v>
      </c>
      <c r="F14" s="16">
        <v>32.773</v>
      </c>
      <c r="G14" s="14">
        <v>271.141</v>
      </c>
      <c r="H14" s="8">
        <v>727.330424434748</v>
      </c>
      <c r="I14" s="25">
        <v>1.666158117962957</v>
      </c>
      <c r="J14" s="25">
        <v>2.103038640412184</v>
      </c>
      <c r="K14" s="8">
        <v>26.220832089055058</v>
      </c>
      <c r="P14" s="29"/>
      <c r="Q14" s="29"/>
      <c r="R14" s="29"/>
      <c r="S14" s="29"/>
    </row>
    <row r="15" spans="1:19" ht="12.75">
      <c r="A15" s="19"/>
      <c r="B15" s="22" t="s">
        <v>12</v>
      </c>
      <c r="C15" s="16">
        <v>68.121</v>
      </c>
      <c r="D15" s="14">
        <v>540.026</v>
      </c>
      <c r="E15" s="8">
        <v>692.7452621071329</v>
      </c>
      <c r="F15" s="16">
        <v>74.49</v>
      </c>
      <c r="G15" s="14">
        <v>660.877</v>
      </c>
      <c r="H15" s="8">
        <v>787.2023090347698</v>
      </c>
      <c r="I15" s="25">
        <v>0.9144985904148207</v>
      </c>
      <c r="J15" s="25">
        <v>0.8171354124897674</v>
      </c>
      <c r="K15" s="8">
        <v>-10.646618698547028</v>
      </c>
      <c r="P15" s="29"/>
      <c r="Q15" s="29"/>
      <c r="R15" s="29"/>
      <c r="S15" s="29"/>
    </row>
    <row r="16" spans="1:20" ht="12.75">
      <c r="A16" s="20"/>
      <c r="B16" s="20" t="s">
        <v>44</v>
      </c>
      <c r="C16" s="16">
        <v>14.481</v>
      </c>
      <c r="D16" s="14">
        <v>377.501</v>
      </c>
      <c r="E16" s="8">
        <v>2506.8710724397483</v>
      </c>
      <c r="F16" s="16">
        <v>5.457</v>
      </c>
      <c r="G16" s="14">
        <v>92.483</v>
      </c>
      <c r="H16" s="8">
        <v>1594.7590251053693</v>
      </c>
      <c r="I16" s="25">
        <v>2.6536558548653106</v>
      </c>
      <c r="J16" s="25">
        <v>4.081842068272007</v>
      </c>
      <c r="K16" s="8">
        <v>53.81957162185167</v>
      </c>
      <c r="P16" s="29"/>
      <c r="T16" s="34">
        <v>11026</v>
      </c>
    </row>
    <row r="17" spans="1:20" ht="12.75">
      <c r="A17" s="19"/>
      <c r="B17" s="20" t="s">
        <v>11</v>
      </c>
      <c r="C17" s="16">
        <v>65.831</v>
      </c>
      <c r="D17" s="14">
        <v>280.14</v>
      </c>
      <c r="E17" s="8">
        <v>325.5441965031672</v>
      </c>
      <c r="F17" s="16">
        <v>46.283</v>
      </c>
      <c r="G17" s="14">
        <v>137.886</v>
      </c>
      <c r="H17" s="8">
        <v>197.91932242940172</v>
      </c>
      <c r="I17" s="25">
        <v>1.4223581012466782</v>
      </c>
      <c r="J17" s="25">
        <v>2.0316783429789824</v>
      </c>
      <c r="K17" s="8">
        <v>42.83873668650975</v>
      </c>
      <c r="P17" s="29"/>
      <c r="T17" s="34"/>
    </row>
    <row r="18" spans="1:20" ht="15.75">
      <c r="A18" s="20"/>
      <c r="B18" s="20" t="s">
        <v>71</v>
      </c>
      <c r="C18" s="16">
        <v>10.191</v>
      </c>
      <c r="D18" s="14">
        <v>178.936</v>
      </c>
      <c r="E18" s="8">
        <v>1655.823766068099</v>
      </c>
      <c r="F18" s="16">
        <v>7.171979</v>
      </c>
      <c r="G18" s="14">
        <v>65.145421</v>
      </c>
      <c r="H18" s="8">
        <v>808.3325676218516</v>
      </c>
      <c r="I18" s="25">
        <v>1.4209467149861985</v>
      </c>
      <c r="J18" s="25">
        <v>2.7467164576309977</v>
      </c>
      <c r="K18" s="8">
        <v>93.30186196726429</v>
      </c>
      <c r="P18" s="29"/>
      <c r="T18" s="34"/>
    </row>
    <row r="19" spans="1:20" ht="12.75">
      <c r="A19" s="20"/>
      <c r="B19" s="20" t="s">
        <v>15</v>
      </c>
      <c r="C19" s="16">
        <v>41.399</v>
      </c>
      <c r="D19" s="14">
        <v>116.726</v>
      </c>
      <c r="E19" s="8">
        <v>181.95367037851153</v>
      </c>
      <c r="F19" s="16">
        <v>113.221</v>
      </c>
      <c r="G19" s="14">
        <v>166.685</v>
      </c>
      <c r="H19" s="8">
        <v>47.22092191377924</v>
      </c>
      <c r="I19" s="25">
        <v>0.3656477155298045</v>
      </c>
      <c r="J19" s="25">
        <v>0.7002789693133755</v>
      </c>
      <c r="K19" s="8">
        <v>91.51739217041401</v>
      </c>
      <c r="P19" s="29"/>
      <c r="T19" s="34"/>
    </row>
    <row r="20" spans="1:20" ht="15.75">
      <c r="A20" s="19"/>
      <c r="B20" s="20" t="s">
        <v>52</v>
      </c>
      <c r="C20" s="16">
        <v>109.709</v>
      </c>
      <c r="D20" s="14">
        <v>100.806</v>
      </c>
      <c r="E20" s="16">
        <v>-8.115104503732606</v>
      </c>
      <c r="F20" s="18">
        <v>2415.051</v>
      </c>
      <c r="G20" s="18">
        <v>1574.051</v>
      </c>
      <c r="H20" s="8">
        <v>-34.82328116466278</v>
      </c>
      <c r="I20" s="25">
        <v>45.42719801776443</v>
      </c>
      <c r="J20" s="25">
        <v>64.04239760973438</v>
      </c>
      <c r="K20" s="8">
        <v>40.9780933102905</v>
      </c>
      <c r="P20" s="29"/>
      <c r="T20" s="34">
        <v>22989</v>
      </c>
    </row>
    <row r="21" spans="1:20" ht="38.25">
      <c r="A21" s="19"/>
      <c r="B21" s="39" t="s">
        <v>87</v>
      </c>
      <c r="C21" s="41">
        <v>18.411</v>
      </c>
      <c r="D21" s="45">
        <v>84.832</v>
      </c>
      <c r="E21" s="40">
        <v>360.76801911900486</v>
      </c>
      <c r="F21" s="41">
        <v>66.151</v>
      </c>
      <c r="G21" s="47">
        <v>212.013</v>
      </c>
      <c r="H21" s="40">
        <v>220.49855633323762</v>
      </c>
      <c r="I21" s="42">
        <v>0.27831778809088303</v>
      </c>
      <c r="J21" s="42">
        <v>0.4001264073429459</v>
      </c>
      <c r="K21" s="40">
        <v>43.766020162637595</v>
      </c>
      <c r="T21" s="34">
        <v>15472</v>
      </c>
    </row>
    <row r="22" spans="1:11" ht="12.75">
      <c r="A22" s="20"/>
      <c r="B22" s="20" t="s">
        <v>51</v>
      </c>
      <c r="C22" s="16">
        <v>13.622</v>
      </c>
      <c r="D22" s="14">
        <v>81.93</v>
      </c>
      <c r="E22" s="8">
        <v>501.4535310527089</v>
      </c>
      <c r="F22" s="18" t="s">
        <v>6</v>
      </c>
      <c r="G22" s="26" t="s">
        <v>6</v>
      </c>
      <c r="H22" s="18" t="s">
        <v>6</v>
      </c>
      <c r="I22" s="26" t="s">
        <v>6</v>
      </c>
      <c r="J22" s="26" t="s">
        <v>6</v>
      </c>
      <c r="K22" s="18" t="s">
        <v>6</v>
      </c>
    </row>
    <row r="23" spans="1:11" ht="12.75">
      <c r="A23" s="19"/>
      <c r="B23" s="20" t="s">
        <v>77</v>
      </c>
      <c r="C23" s="16">
        <v>32.598</v>
      </c>
      <c r="D23" s="14">
        <v>62.583</v>
      </c>
      <c r="E23" s="8">
        <v>91.98417080802503</v>
      </c>
      <c r="F23" s="16">
        <v>88.712</v>
      </c>
      <c r="G23" s="18">
        <v>82.45</v>
      </c>
      <c r="H23" s="8">
        <v>-7.0587970060420275</v>
      </c>
      <c r="I23" s="25">
        <v>0.3674587428983677</v>
      </c>
      <c r="J23" s="25">
        <v>0.7590418435415403</v>
      </c>
      <c r="K23" s="8">
        <v>106.56518812275944</v>
      </c>
    </row>
    <row r="24" spans="1:20" ht="15.75">
      <c r="A24" s="19"/>
      <c r="B24" s="20" t="s">
        <v>69</v>
      </c>
      <c r="C24" s="16">
        <v>1.688</v>
      </c>
      <c r="D24" s="14">
        <v>55.127</v>
      </c>
      <c r="E24" s="8">
        <v>3165.817535545024</v>
      </c>
      <c r="F24" s="16">
        <v>1.927</v>
      </c>
      <c r="G24" s="18">
        <v>106.285</v>
      </c>
      <c r="H24" s="8">
        <v>5415.568240788791</v>
      </c>
      <c r="I24" s="25">
        <v>875.9730150492994</v>
      </c>
      <c r="J24" s="25">
        <v>518.6714964482288</v>
      </c>
      <c r="K24" s="8">
        <v>-40.78910108674544</v>
      </c>
      <c r="L24" s="21"/>
      <c r="Q24" s="21"/>
      <c r="R24" s="21"/>
      <c r="S24" s="21"/>
      <c r="T24" s="21"/>
    </row>
    <row r="25" spans="2:20" ht="38.25">
      <c r="B25" s="54" t="s">
        <v>88</v>
      </c>
      <c r="C25" s="47" t="s">
        <v>6</v>
      </c>
      <c r="D25" s="45">
        <v>50.541</v>
      </c>
      <c r="E25" s="47" t="s">
        <v>6</v>
      </c>
      <c r="F25" s="47" t="s">
        <v>6</v>
      </c>
      <c r="G25" s="47">
        <v>11.553</v>
      </c>
      <c r="H25" s="47" t="s">
        <v>6</v>
      </c>
      <c r="I25" s="47" t="s">
        <v>6</v>
      </c>
      <c r="J25" s="42">
        <v>4.374707868086211</v>
      </c>
      <c r="K25" s="47" t="s">
        <v>6</v>
      </c>
      <c r="Q25" s="21"/>
      <c r="R25" s="21"/>
      <c r="S25" s="21"/>
      <c r="T25" s="21"/>
    </row>
    <row r="26" spans="1:20" ht="15" customHeight="1">
      <c r="A26" s="20"/>
      <c r="B26" s="22" t="s">
        <v>55</v>
      </c>
      <c r="C26" s="16">
        <v>115.016</v>
      </c>
      <c r="D26" s="14">
        <v>39.913</v>
      </c>
      <c r="E26" s="8">
        <v>-65.29787160047297</v>
      </c>
      <c r="F26" s="16">
        <v>179.478</v>
      </c>
      <c r="G26" s="16">
        <v>26.728</v>
      </c>
      <c r="H26" s="8">
        <v>-85.10792409097493</v>
      </c>
      <c r="I26" s="25">
        <v>640.8362027657986</v>
      </c>
      <c r="J26" s="33">
        <v>1493.3029033223586</v>
      </c>
      <c r="K26" s="8">
        <v>133.02411706413912</v>
      </c>
      <c r="Q26" s="21"/>
      <c r="R26" s="21"/>
      <c r="S26" s="21"/>
      <c r="T26" s="21"/>
    </row>
    <row r="27" spans="1:11" ht="12.75">
      <c r="A27" s="2"/>
      <c r="B27" s="2" t="s">
        <v>30</v>
      </c>
      <c r="C27" s="16">
        <v>304.659</v>
      </c>
      <c r="D27" s="16">
        <v>661.1660000000011</v>
      </c>
      <c r="E27" s="8">
        <v>117.01837135945472</v>
      </c>
      <c r="F27" s="18" t="s">
        <v>6</v>
      </c>
      <c r="G27" s="26" t="s">
        <v>6</v>
      </c>
      <c r="H27" s="18" t="s">
        <v>6</v>
      </c>
      <c r="I27" s="26" t="s">
        <v>6</v>
      </c>
      <c r="J27" s="26" t="s">
        <v>6</v>
      </c>
      <c r="K27" s="18" t="s">
        <v>6</v>
      </c>
    </row>
    <row r="28" spans="1:11" ht="12.75">
      <c r="A28" s="2"/>
      <c r="B28" s="2"/>
      <c r="C28" s="2"/>
      <c r="D28" s="20"/>
      <c r="E28" s="32"/>
      <c r="F28" s="20"/>
      <c r="G28" s="20"/>
      <c r="H28" s="32"/>
      <c r="I28" s="20"/>
      <c r="J28" s="20"/>
      <c r="K28" s="32"/>
    </row>
    <row r="29" spans="1:11" ht="12.75">
      <c r="A29" s="19" t="s">
        <v>16</v>
      </c>
      <c r="B29" s="20"/>
      <c r="C29" s="8">
        <v>896.699</v>
      </c>
      <c r="D29" s="16">
        <v>4886.162</v>
      </c>
      <c r="E29" s="8">
        <v>444.9054811034696</v>
      </c>
      <c r="F29" s="16">
        <v>6518.297</v>
      </c>
      <c r="G29" s="16">
        <v>20961.589</v>
      </c>
      <c r="H29" s="8">
        <v>221.58075951433327</v>
      </c>
      <c r="I29" s="25">
        <v>0.1375664533236212</v>
      </c>
      <c r="J29" s="25">
        <v>0.23310074441398504</v>
      </c>
      <c r="K29" s="8">
        <v>69.4459214308754</v>
      </c>
    </row>
    <row r="30" spans="1:11" ht="12.75">
      <c r="A30" s="19"/>
      <c r="B30" s="20" t="s">
        <v>17</v>
      </c>
      <c r="C30" s="8">
        <v>103.96</v>
      </c>
      <c r="D30" s="16">
        <v>2500.372</v>
      </c>
      <c r="E30" s="8">
        <v>2305.1288957291267</v>
      </c>
      <c r="F30" s="16">
        <v>913.077</v>
      </c>
      <c r="G30" s="16">
        <v>13435.352</v>
      </c>
      <c r="H30" s="8">
        <v>1371.436910578188</v>
      </c>
      <c r="I30" s="25">
        <v>0.11385677221088691</v>
      </c>
      <c r="J30" s="25">
        <v>0.1861039442807304</v>
      </c>
      <c r="K30" s="8">
        <v>63.454435486741524</v>
      </c>
    </row>
    <row r="31" spans="1:11" ht="12.75">
      <c r="A31" s="19"/>
      <c r="B31" s="23" t="s">
        <v>49</v>
      </c>
      <c r="C31" s="16">
        <v>1.758</v>
      </c>
      <c r="D31" s="14">
        <v>358.973</v>
      </c>
      <c r="E31" s="8">
        <v>20319.39704209329</v>
      </c>
      <c r="F31" s="16">
        <v>14.89</v>
      </c>
      <c r="G31" s="16">
        <v>1913.193</v>
      </c>
      <c r="H31" s="8">
        <v>12748.844862323707</v>
      </c>
      <c r="I31" s="25">
        <v>0.1180658159838818</v>
      </c>
      <c r="J31" s="25">
        <v>0.1876303122580942</v>
      </c>
      <c r="K31" s="8">
        <v>58.92009951780561</v>
      </c>
    </row>
    <row r="32" spans="1:11" ht="12.75">
      <c r="A32" s="19"/>
      <c r="B32" s="20" t="s">
        <v>36</v>
      </c>
      <c r="C32" s="16">
        <v>12.671</v>
      </c>
      <c r="D32" s="14">
        <v>39.38</v>
      </c>
      <c r="E32" s="8">
        <v>210.78841448977985</v>
      </c>
      <c r="F32" s="16">
        <v>68.727</v>
      </c>
      <c r="G32" s="16">
        <v>109.51</v>
      </c>
      <c r="H32" s="8">
        <v>59.34057939383357</v>
      </c>
      <c r="I32" s="25">
        <v>0.18436713373201213</v>
      </c>
      <c r="J32" s="25">
        <v>0.3596018628435759</v>
      </c>
      <c r="K32" s="8">
        <v>95.0466200587992</v>
      </c>
    </row>
    <row r="33" spans="1:15" ht="12.75">
      <c r="A33" s="19"/>
      <c r="B33" s="20" t="s">
        <v>19</v>
      </c>
      <c r="C33" s="16">
        <v>78.434</v>
      </c>
      <c r="D33" s="16">
        <v>705.696</v>
      </c>
      <c r="E33" s="8">
        <v>799.7322589693246</v>
      </c>
      <c r="F33" s="16">
        <v>562.948</v>
      </c>
      <c r="G33" s="16">
        <v>3023.925</v>
      </c>
      <c r="H33" s="8">
        <v>437.15884948521006</v>
      </c>
      <c r="I33" s="25">
        <v>0.13932725580337793</v>
      </c>
      <c r="J33" s="25">
        <v>0.23337086733301918</v>
      </c>
      <c r="K33" s="8">
        <v>67.49835915978846</v>
      </c>
      <c r="O33" s="35"/>
    </row>
    <row r="34" spans="1:21" ht="12.75">
      <c r="A34" s="19"/>
      <c r="B34" s="20" t="s">
        <v>73</v>
      </c>
      <c r="C34" s="16">
        <v>10.043</v>
      </c>
      <c r="D34" s="16">
        <v>80.909</v>
      </c>
      <c r="E34" s="8">
        <v>705.625809021209</v>
      </c>
      <c r="F34" s="16">
        <v>43.75</v>
      </c>
      <c r="G34" s="16">
        <v>181.566</v>
      </c>
      <c r="H34" s="8">
        <v>315.008</v>
      </c>
      <c r="I34" s="25">
        <v>0.2295542857142857</v>
      </c>
      <c r="J34" s="25">
        <v>0.44561757157177007</v>
      </c>
      <c r="K34" s="8">
        <v>94.12295883963895</v>
      </c>
      <c r="O34" s="35"/>
      <c r="U34" s="29"/>
    </row>
    <row r="35" spans="1:21" ht="12.75">
      <c r="A35" s="19"/>
      <c r="B35" s="20" t="s">
        <v>20</v>
      </c>
      <c r="C35" s="16">
        <v>41.591</v>
      </c>
      <c r="D35" s="14">
        <v>279.714</v>
      </c>
      <c r="E35" s="8">
        <v>572.5349234209324</v>
      </c>
      <c r="F35" s="16">
        <v>174.733</v>
      </c>
      <c r="G35" s="16">
        <v>857.005</v>
      </c>
      <c r="H35" s="8">
        <v>390.4654530054426</v>
      </c>
      <c r="I35" s="25">
        <v>0.23802601683711722</v>
      </c>
      <c r="J35" s="25">
        <v>0.3263854936668981</v>
      </c>
      <c r="K35" s="8">
        <v>37.12177265489676</v>
      </c>
      <c r="O35" s="35"/>
      <c r="U35" s="29"/>
    </row>
    <row r="36" spans="1:21" ht="12.75">
      <c r="A36" s="19"/>
      <c r="B36" s="20" t="s">
        <v>48</v>
      </c>
      <c r="C36" s="16">
        <v>16.476</v>
      </c>
      <c r="D36" s="14">
        <v>168.681</v>
      </c>
      <c r="E36" s="8">
        <v>923.7982520029135</v>
      </c>
      <c r="F36" s="15">
        <v>58.714</v>
      </c>
      <c r="G36" s="15">
        <v>315.006</v>
      </c>
      <c r="H36" s="8">
        <v>436.5091800933338</v>
      </c>
      <c r="I36" s="25">
        <v>0.2806145042068331</v>
      </c>
      <c r="J36" s="25">
        <v>0.5354850383802214</v>
      </c>
      <c r="K36" s="8">
        <v>90.82585908871282</v>
      </c>
      <c r="O36" s="35"/>
      <c r="U36" s="29"/>
    </row>
    <row r="37" spans="1:20" s="21" customFormat="1" ht="25.5">
      <c r="A37" s="20"/>
      <c r="B37" s="39" t="s">
        <v>84</v>
      </c>
      <c r="C37" s="41">
        <v>11.620000000000001</v>
      </c>
      <c r="D37" s="45">
        <v>94.494</v>
      </c>
      <c r="E37" s="40">
        <v>713.2013769363166</v>
      </c>
      <c r="F37" s="48">
        <v>8.998000000000001</v>
      </c>
      <c r="G37" s="48">
        <v>40.209</v>
      </c>
      <c r="H37" s="40">
        <v>346.86597021560345</v>
      </c>
      <c r="I37" s="42">
        <v>1.291398088464103</v>
      </c>
      <c r="J37" s="42">
        <v>2.3500708796538086</v>
      </c>
      <c r="K37" s="40">
        <v>81.97881045718565</v>
      </c>
      <c r="M37"/>
      <c r="O37" s="36"/>
      <c r="Q37"/>
      <c r="R37"/>
      <c r="S37"/>
      <c r="T37"/>
    </row>
    <row r="38" spans="1:20" s="21" customFormat="1" ht="25.5">
      <c r="A38" s="19"/>
      <c r="B38" s="52" t="s">
        <v>83</v>
      </c>
      <c r="C38" s="41">
        <v>37.169</v>
      </c>
      <c r="D38" s="45">
        <v>87.57499999999999</v>
      </c>
      <c r="E38" s="40">
        <v>135.61301084236862</v>
      </c>
      <c r="F38" s="41">
        <v>179.224</v>
      </c>
      <c r="G38" s="41">
        <v>63.988</v>
      </c>
      <c r="H38" s="40">
        <v>-64.29719234031157</v>
      </c>
      <c r="I38" s="42">
        <v>0.2073885193947239</v>
      </c>
      <c r="J38" s="42">
        <v>1.3686159904982182</v>
      </c>
      <c r="K38" s="40">
        <v>559.9285218355421</v>
      </c>
      <c r="M38"/>
      <c r="O38" s="36"/>
      <c r="Q38"/>
      <c r="R38"/>
      <c r="S38"/>
      <c r="T38"/>
    </row>
    <row r="39" spans="1:20" s="21" customFormat="1" ht="12.75">
      <c r="A39" s="19"/>
      <c r="B39" s="20" t="s">
        <v>74</v>
      </c>
      <c r="C39" s="18">
        <v>5.068</v>
      </c>
      <c r="D39" s="14">
        <v>76.382</v>
      </c>
      <c r="E39" s="8">
        <v>1407.1428571428573</v>
      </c>
      <c r="F39" s="18">
        <v>6.311</v>
      </c>
      <c r="G39" s="15">
        <v>42.34</v>
      </c>
      <c r="H39" s="8">
        <v>570.8920931706544</v>
      </c>
      <c r="I39" s="25">
        <v>0.8030423070828712</v>
      </c>
      <c r="J39" s="25">
        <v>1.8040151157298063</v>
      </c>
      <c r="K39" s="8">
        <v>124.64758080842162</v>
      </c>
      <c r="M39"/>
      <c r="O39" s="36"/>
      <c r="Q39"/>
      <c r="R39"/>
      <c r="S39"/>
      <c r="T39"/>
    </row>
    <row r="40" spans="1:20" ht="12.75">
      <c r="A40" s="19"/>
      <c r="B40" s="20" t="s">
        <v>18</v>
      </c>
      <c r="C40" s="16">
        <v>428.044</v>
      </c>
      <c r="D40" s="14">
        <v>75.263</v>
      </c>
      <c r="E40" s="8">
        <v>-82.41699451458261</v>
      </c>
      <c r="F40" s="16">
        <v>3962.576</v>
      </c>
      <c r="G40" s="16">
        <v>401.918</v>
      </c>
      <c r="H40" s="8">
        <v>-89.85715352841181</v>
      </c>
      <c r="I40" s="25">
        <v>0.10802165056266429</v>
      </c>
      <c r="J40" s="25">
        <v>0.18725959026468086</v>
      </c>
      <c r="K40" s="8">
        <v>73.35375759329837</v>
      </c>
      <c r="Q40" s="21"/>
      <c r="R40" s="21"/>
      <c r="S40" s="21"/>
      <c r="T40" s="21"/>
    </row>
    <row r="41" spans="1:20" ht="15" customHeight="1">
      <c r="A41" s="19"/>
      <c r="B41" s="20" t="s">
        <v>67</v>
      </c>
      <c r="C41" s="18" t="s">
        <v>6</v>
      </c>
      <c r="D41" s="14">
        <v>72.69200000000001</v>
      </c>
      <c r="E41" s="26" t="s">
        <v>6</v>
      </c>
      <c r="F41" s="26" t="s">
        <v>6</v>
      </c>
      <c r="G41" s="15">
        <v>44.848</v>
      </c>
      <c r="H41" s="26" t="s">
        <v>6</v>
      </c>
      <c r="I41" s="26" t="s">
        <v>6</v>
      </c>
      <c r="J41" s="25">
        <v>1.6208526578665716</v>
      </c>
      <c r="K41" s="26" t="s">
        <v>6</v>
      </c>
      <c r="Q41" s="21"/>
      <c r="R41" s="21"/>
      <c r="S41" s="21"/>
      <c r="T41" s="21"/>
    </row>
    <row r="42" spans="1:20" ht="12.75">
      <c r="A42" s="7"/>
      <c r="B42" s="2" t="s">
        <v>30</v>
      </c>
      <c r="C42" s="16">
        <v>149.865</v>
      </c>
      <c r="D42" s="16">
        <v>346.03100000000177</v>
      </c>
      <c r="E42" s="8">
        <v>130.89513895839704</v>
      </c>
      <c r="F42" s="26" t="s">
        <v>6</v>
      </c>
      <c r="G42" s="26" t="s">
        <v>6</v>
      </c>
      <c r="H42" s="18" t="s">
        <v>6</v>
      </c>
      <c r="I42" s="26" t="s">
        <v>6</v>
      </c>
      <c r="J42" s="26" t="s">
        <v>6</v>
      </c>
      <c r="K42" s="18" t="s">
        <v>6</v>
      </c>
      <c r="O42" s="30"/>
      <c r="P42" s="37"/>
      <c r="Q42" s="21"/>
      <c r="R42" s="21"/>
      <c r="S42" s="21"/>
      <c r="T42" s="21"/>
    </row>
    <row r="43" spans="1:20" ht="7.5" customHeight="1">
      <c r="A43" s="7"/>
      <c r="B43" s="11"/>
      <c r="C43" s="2"/>
      <c r="D43" s="27"/>
      <c r="E43" s="16"/>
      <c r="F43" s="20"/>
      <c r="G43" s="16"/>
      <c r="H43" s="16"/>
      <c r="I43" s="25"/>
      <c r="J43" s="25"/>
      <c r="K43" s="16"/>
      <c r="Q43" s="21"/>
      <c r="R43" s="21"/>
      <c r="S43" s="21"/>
      <c r="T43" s="21"/>
    </row>
    <row r="44" spans="1:11" ht="12.75">
      <c r="A44" s="19" t="s">
        <v>57</v>
      </c>
      <c r="B44" s="20"/>
      <c r="C44" s="13">
        <v>81.252</v>
      </c>
      <c r="D44" s="14">
        <v>662.779</v>
      </c>
      <c r="E44" s="8">
        <v>715.7079210357899</v>
      </c>
      <c r="F44" s="14">
        <v>142.608</v>
      </c>
      <c r="G44" s="16">
        <v>541.581</v>
      </c>
      <c r="H44" s="8">
        <v>279.7690171659374</v>
      </c>
      <c r="I44" s="25">
        <v>0.5697576573544261</v>
      </c>
      <c r="J44" s="25">
        <v>1.2237855463910292</v>
      </c>
      <c r="K44" s="8">
        <v>114.79053955561942</v>
      </c>
    </row>
    <row r="45" spans="1:11" ht="12.75">
      <c r="A45" s="19"/>
      <c r="B45" s="20" t="s">
        <v>21</v>
      </c>
      <c r="C45" s="13">
        <v>34.449</v>
      </c>
      <c r="D45" s="14">
        <v>259.592</v>
      </c>
      <c r="E45" s="8">
        <v>653.5545298847571</v>
      </c>
      <c r="F45" s="14">
        <v>68.075</v>
      </c>
      <c r="G45" s="16">
        <v>266.434</v>
      </c>
      <c r="H45" s="8">
        <v>291.38303341902315</v>
      </c>
      <c r="I45" s="25">
        <v>0.5060448035255233</v>
      </c>
      <c r="J45" s="25">
        <v>0.9743200942822611</v>
      </c>
      <c r="K45" s="8">
        <v>92.53633028031271</v>
      </c>
    </row>
    <row r="46" spans="1:11" ht="12.75">
      <c r="A46" s="19"/>
      <c r="B46" s="20" t="s">
        <v>68</v>
      </c>
      <c r="C46" s="14">
        <v>4.77</v>
      </c>
      <c r="D46" s="14">
        <v>87.619</v>
      </c>
      <c r="E46" s="8">
        <v>1736.8763102725368</v>
      </c>
      <c r="F46" s="14">
        <v>5.125</v>
      </c>
      <c r="G46" s="16">
        <v>51.939</v>
      </c>
      <c r="H46" s="8">
        <v>913.4439024390243</v>
      </c>
      <c r="I46" s="25">
        <v>0.9307317073170731</v>
      </c>
      <c r="J46" s="25">
        <v>1.6869597027282004</v>
      </c>
      <c r="K46" s="8">
        <v>81.25091145664629</v>
      </c>
    </row>
    <row r="47" spans="1:11" ht="15" customHeight="1">
      <c r="A47" s="19"/>
      <c r="B47" s="20" t="s">
        <v>59</v>
      </c>
      <c r="C47" s="13">
        <v>16.765</v>
      </c>
      <c r="D47" s="14">
        <v>78.377</v>
      </c>
      <c r="E47" s="8">
        <v>367.5037280047718</v>
      </c>
      <c r="F47" s="14">
        <v>33.019</v>
      </c>
      <c r="G47" s="16">
        <v>70.442</v>
      </c>
      <c r="H47" s="8">
        <v>113.33777522032769</v>
      </c>
      <c r="I47" s="25">
        <v>0.5077379690481238</v>
      </c>
      <c r="J47" s="25">
        <v>1.1126458646830018</v>
      </c>
      <c r="K47" s="8">
        <v>119.1378097582346</v>
      </c>
    </row>
    <row r="48" spans="1:11" ht="15" customHeight="1">
      <c r="A48" s="7"/>
      <c r="B48" s="2" t="s">
        <v>30</v>
      </c>
      <c r="C48" s="14">
        <v>25.268</v>
      </c>
      <c r="D48" s="14">
        <v>237.19099999999997</v>
      </c>
      <c r="E48" s="8">
        <v>838.7011239512425</v>
      </c>
      <c r="F48" s="26" t="s">
        <v>6</v>
      </c>
      <c r="G48" s="26" t="s">
        <v>6</v>
      </c>
      <c r="H48" s="18" t="s">
        <v>6</v>
      </c>
      <c r="I48" s="26" t="s">
        <v>6</v>
      </c>
      <c r="J48" s="26" t="s">
        <v>6</v>
      </c>
      <c r="K48" s="18" t="s">
        <v>6</v>
      </c>
    </row>
    <row r="49" spans="1:11" ht="6" customHeight="1">
      <c r="A49" s="7"/>
      <c r="B49" s="2"/>
      <c r="C49" s="2"/>
      <c r="D49" s="20"/>
      <c r="E49" s="32"/>
      <c r="F49" s="20"/>
      <c r="G49" s="20"/>
      <c r="H49" s="32"/>
      <c r="I49" s="20"/>
      <c r="J49" s="20"/>
      <c r="K49" s="32"/>
    </row>
    <row r="50" spans="1:13" ht="12.75" customHeight="1">
      <c r="A50" s="7" t="s">
        <v>78</v>
      </c>
      <c r="B50" s="2"/>
      <c r="C50" s="13">
        <v>6.784</v>
      </c>
      <c r="D50" s="14">
        <v>49.454</v>
      </c>
      <c r="E50" s="8">
        <v>628.9799528301887</v>
      </c>
      <c r="F50" s="14">
        <v>14.824</v>
      </c>
      <c r="G50" s="16">
        <v>38.341</v>
      </c>
      <c r="H50" s="8">
        <v>158.6413923367512</v>
      </c>
      <c r="I50" s="25">
        <v>0.45763626551538045</v>
      </c>
      <c r="J50" s="25">
        <v>1.2898463785503769</v>
      </c>
      <c r="K50" s="8">
        <v>181.84968625635003</v>
      </c>
      <c r="M50" s="30"/>
    </row>
    <row r="51" spans="1:11" ht="7.5" customHeight="1">
      <c r="A51" s="7"/>
      <c r="B51" s="2"/>
      <c r="C51" s="2"/>
      <c r="D51" s="20"/>
      <c r="E51" s="32"/>
      <c r="F51" s="20"/>
      <c r="G51" s="20"/>
      <c r="H51" s="32"/>
      <c r="I51" s="20"/>
      <c r="J51" s="20"/>
      <c r="K51" s="32"/>
    </row>
    <row r="52" spans="1:11" ht="12.75" customHeight="1">
      <c r="A52" s="19" t="s">
        <v>43</v>
      </c>
      <c r="B52" s="22"/>
      <c r="C52" s="8">
        <v>33.382</v>
      </c>
      <c r="D52" s="16">
        <v>361.143</v>
      </c>
      <c r="E52" s="8">
        <v>981.8494997303936</v>
      </c>
      <c r="F52" s="16">
        <v>22.09</v>
      </c>
      <c r="G52" s="16">
        <v>122.463</v>
      </c>
      <c r="H52" s="8">
        <v>454.38207333635125</v>
      </c>
      <c r="I52" s="25">
        <v>1.5111815301041194</v>
      </c>
      <c r="J52" s="25">
        <v>2.948996839861836</v>
      </c>
      <c r="K52" s="8">
        <v>95.14510871891426</v>
      </c>
    </row>
    <row r="53" spans="1:11" ht="12.75" customHeight="1">
      <c r="A53" s="19"/>
      <c r="B53" s="22" t="s">
        <v>65</v>
      </c>
      <c r="C53" s="16">
        <v>9.73</v>
      </c>
      <c r="D53" s="16">
        <v>101.834</v>
      </c>
      <c r="E53" s="8">
        <v>946.5981500513875</v>
      </c>
      <c r="F53" s="16">
        <v>10.678</v>
      </c>
      <c r="G53" s="16">
        <v>78.327</v>
      </c>
      <c r="H53" s="8">
        <v>633.5362427420865</v>
      </c>
      <c r="I53" s="25">
        <v>0.9112193294624461</v>
      </c>
      <c r="J53" s="25">
        <v>1.3001136262080766</v>
      </c>
      <c r="K53" s="8">
        <v>42.67845118859037</v>
      </c>
    </row>
    <row r="54" spans="1:11" ht="12.75">
      <c r="A54" s="19"/>
      <c r="B54" s="22" t="s">
        <v>64</v>
      </c>
      <c r="C54" s="16">
        <v>5.736</v>
      </c>
      <c r="D54" s="16">
        <v>86.17</v>
      </c>
      <c r="E54" s="8">
        <v>1402.2663877266389</v>
      </c>
      <c r="F54" s="16">
        <v>2.997</v>
      </c>
      <c r="G54" s="16">
        <v>11.214</v>
      </c>
      <c r="H54" s="8">
        <v>274.1741741741742</v>
      </c>
      <c r="I54" s="25">
        <v>1.9139139139139139</v>
      </c>
      <c r="J54" s="25">
        <v>7.6841448189762795</v>
      </c>
      <c r="K54" s="8">
        <v>301.48852898312254</v>
      </c>
    </row>
    <row r="55" spans="1:11" ht="15" customHeight="1">
      <c r="A55" s="19"/>
      <c r="B55" s="22" t="s">
        <v>66</v>
      </c>
      <c r="C55" s="16">
        <v>12.753</v>
      </c>
      <c r="D55" s="16">
        <v>77.334</v>
      </c>
      <c r="E55" s="8">
        <v>506.398494471889</v>
      </c>
      <c r="F55" s="16">
        <v>6.286</v>
      </c>
      <c r="G55" s="16">
        <v>13.981</v>
      </c>
      <c r="H55" s="8">
        <v>122.4148902322622</v>
      </c>
      <c r="I55" s="25">
        <v>2.0287941457206493</v>
      </c>
      <c r="J55" s="25">
        <v>5.531363993991846</v>
      </c>
      <c r="K55" s="8">
        <v>172.6429394356837</v>
      </c>
    </row>
    <row r="56" spans="1:11" ht="12.75">
      <c r="A56" s="7"/>
      <c r="B56" s="2" t="s">
        <v>30</v>
      </c>
      <c r="C56" s="14">
        <v>5.162999999999997</v>
      </c>
      <c r="D56" s="14">
        <v>95.80499999999995</v>
      </c>
      <c r="E56" s="8">
        <v>1755.6072051133065</v>
      </c>
      <c r="F56" s="26" t="s">
        <v>6</v>
      </c>
      <c r="G56" s="26" t="s">
        <v>6</v>
      </c>
      <c r="H56" s="18" t="s">
        <v>6</v>
      </c>
      <c r="I56" s="26" t="s">
        <v>6</v>
      </c>
      <c r="J56" s="26" t="s">
        <v>6</v>
      </c>
      <c r="K56" s="18" t="s">
        <v>6</v>
      </c>
    </row>
    <row r="57" spans="1:20" s="21" customFormat="1" ht="7.5" customHeight="1">
      <c r="A57" s="7"/>
      <c r="B57" s="2"/>
      <c r="C57" s="2"/>
      <c r="D57" s="20"/>
      <c r="E57" s="32"/>
      <c r="F57" s="20"/>
      <c r="G57" s="20"/>
      <c r="H57" s="32"/>
      <c r="I57" s="20"/>
      <c r="J57" s="20"/>
      <c r="K57" s="32"/>
      <c r="M57"/>
      <c r="Q57"/>
      <c r="R57"/>
      <c r="S57"/>
      <c r="T57"/>
    </row>
    <row r="58" spans="1:20" s="21" customFormat="1" ht="12.75">
      <c r="A58" s="19" t="s">
        <v>22</v>
      </c>
      <c r="B58" s="20"/>
      <c r="C58" s="13">
        <v>95.698</v>
      </c>
      <c r="D58" s="14">
        <v>674.075</v>
      </c>
      <c r="E58" s="8">
        <v>604.3773119605427</v>
      </c>
      <c r="F58" s="26" t="s">
        <v>6</v>
      </c>
      <c r="G58" s="26" t="s">
        <v>6</v>
      </c>
      <c r="H58" s="18" t="s">
        <v>6</v>
      </c>
      <c r="I58" s="26" t="s">
        <v>6</v>
      </c>
      <c r="J58" s="26" t="s">
        <v>6</v>
      </c>
      <c r="K58" s="18" t="s">
        <v>6</v>
      </c>
      <c r="M58"/>
      <c r="Q58"/>
      <c r="R58"/>
      <c r="S58"/>
      <c r="T58"/>
    </row>
    <row r="59" spans="1:20" s="21" customFormat="1" ht="12.75">
      <c r="A59" s="19"/>
      <c r="B59" s="20" t="s">
        <v>45</v>
      </c>
      <c r="C59" s="16">
        <v>6.576</v>
      </c>
      <c r="D59" s="14">
        <v>137.768</v>
      </c>
      <c r="E59" s="8">
        <v>1995.0121654501218</v>
      </c>
      <c r="F59" s="18">
        <v>9.844</v>
      </c>
      <c r="G59" s="18">
        <v>133.28</v>
      </c>
      <c r="H59" s="8">
        <v>1253.9211702559935</v>
      </c>
      <c r="I59" s="25">
        <v>0.6680211296221048</v>
      </c>
      <c r="J59" s="25">
        <v>1.0336734693877552</v>
      </c>
      <c r="K59" s="8">
        <v>54.73664283231543</v>
      </c>
      <c r="M59"/>
      <c r="Q59"/>
      <c r="R59"/>
      <c r="S59"/>
      <c r="T59"/>
    </row>
    <row r="60" spans="1:11" ht="25.5">
      <c r="A60" s="19"/>
      <c r="B60" s="39" t="s">
        <v>81</v>
      </c>
      <c r="C60" s="41">
        <v>4.988</v>
      </c>
      <c r="D60" s="45">
        <v>88.919</v>
      </c>
      <c r="E60" s="40">
        <v>1682.658380112269</v>
      </c>
      <c r="F60" s="47">
        <v>2.346</v>
      </c>
      <c r="G60" s="47">
        <v>39.93</v>
      </c>
      <c r="H60" s="40">
        <v>1602.0460358056266</v>
      </c>
      <c r="I60" s="42">
        <v>2.1261722080136405</v>
      </c>
      <c r="J60" s="42">
        <v>2.2268720260455797</v>
      </c>
      <c r="K60" s="40">
        <v>4.736202347693053</v>
      </c>
    </row>
    <row r="61" spans="1:11" ht="15" customHeight="1">
      <c r="A61" s="19"/>
      <c r="B61" s="20" t="s">
        <v>60</v>
      </c>
      <c r="C61" s="16">
        <v>14.47</v>
      </c>
      <c r="D61" s="16">
        <v>71.32900000000002</v>
      </c>
      <c r="E61" s="8">
        <v>392.9440221147202</v>
      </c>
      <c r="F61" s="16">
        <v>25.129</v>
      </c>
      <c r="G61" s="18">
        <v>86.86700000000002</v>
      </c>
      <c r="H61" s="8">
        <v>245.68426917107732</v>
      </c>
      <c r="I61" s="25">
        <v>0.5758287237852681</v>
      </c>
      <c r="J61" s="25">
        <v>0.8211288521532919</v>
      </c>
      <c r="K61" s="8">
        <v>42.59949499488647</v>
      </c>
    </row>
    <row r="62" spans="1:11" ht="12.75">
      <c r="A62" s="19"/>
      <c r="B62" s="20" t="s">
        <v>90</v>
      </c>
      <c r="C62" s="16">
        <v>2.445</v>
      </c>
      <c r="D62" s="16">
        <v>53.376</v>
      </c>
      <c r="E62" s="8">
        <v>2083.067484662577</v>
      </c>
      <c r="F62" s="16">
        <v>3.742</v>
      </c>
      <c r="G62" s="18">
        <v>64.35</v>
      </c>
      <c r="H62" s="8">
        <v>1619.668626402993</v>
      </c>
      <c r="I62" s="25">
        <v>0.6533939070016034</v>
      </c>
      <c r="J62" s="25">
        <v>0.8294638694638695</v>
      </c>
      <c r="K62" s="8">
        <v>26.946985666004085</v>
      </c>
    </row>
    <row r="63" spans="1:11" ht="12.75">
      <c r="A63" s="7"/>
      <c r="B63" s="2" t="s">
        <v>30</v>
      </c>
      <c r="C63" s="13">
        <v>67.219</v>
      </c>
      <c r="D63" s="13">
        <v>322.68300000000005</v>
      </c>
      <c r="E63" s="8">
        <v>380.0473080527828</v>
      </c>
      <c r="F63" s="26" t="s">
        <v>6</v>
      </c>
      <c r="G63" s="26" t="s">
        <v>6</v>
      </c>
      <c r="H63" s="26" t="s">
        <v>6</v>
      </c>
      <c r="I63" s="26" t="s">
        <v>6</v>
      </c>
      <c r="J63" s="26" t="s">
        <v>6</v>
      </c>
      <c r="K63" s="18" t="s">
        <v>6</v>
      </c>
    </row>
    <row r="64" spans="1:11" ht="7.5" customHeight="1">
      <c r="A64" s="2"/>
      <c r="B64" s="2"/>
      <c r="C64" s="2"/>
      <c r="D64" s="20"/>
      <c r="E64" s="32"/>
      <c r="F64" s="20"/>
      <c r="G64" s="20"/>
      <c r="H64" s="32"/>
      <c r="I64" s="20"/>
      <c r="J64" s="20"/>
      <c r="K64" s="32"/>
    </row>
    <row r="65" spans="1:11" ht="12.75">
      <c r="A65" s="19" t="s">
        <v>23</v>
      </c>
      <c r="B65" s="19"/>
      <c r="C65" s="8">
        <v>632.546</v>
      </c>
      <c r="D65" s="16">
        <v>2940.774</v>
      </c>
      <c r="E65" s="8">
        <v>364.91069424199975</v>
      </c>
      <c r="F65" s="16">
        <v>2487.86</v>
      </c>
      <c r="G65" s="16">
        <v>6454.993</v>
      </c>
      <c r="H65" s="8">
        <v>159.4596560899729</v>
      </c>
      <c r="I65" s="25">
        <v>0.2542530528245159</v>
      </c>
      <c r="J65" s="25">
        <v>0.4555812841315242</v>
      </c>
      <c r="K65" s="8">
        <v>79.18419427827442</v>
      </c>
    </row>
    <row r="66" spans="1:11" ht="15" customHeight="1">
      <c r="A66" s="19"/>
      <c r="B66" s="20" t="s">
        <v>24</v>
      </c>
      <c r="C66" s="8">
        <v>399.815</v>
      </c>
      <c r="D66" s="16">
        <v>1493.207</v>
      </c>
      <c r="E66" s="8">
        <v>273.4744819479009</v>
      </c>
      <c r="F66" s="16">
        <v>1717.978</v>
      </c>
      <c r="G66" s="16">
        <v>3708.94</v>
      </c>
      <c r="H66" s="8">
        <v>115.88984259402623</v>
      </c>
      <c r="I66" s="25">
        <v>0.23272416759702394</v>
      </c>
      <c r="J66" s="25">
        <v>0.4025966987872546</v>
      </c>
      <c r="K66" s="8">
        <v>72.99307714546231</v>
      </c>
    </row>
    <row r="67" spans="1:11" ht="12.75">
      <c r="A67" s="19"/>
      <c r="B67" s="20" t="s">
        <v>26</v>
      </c>
      <c r="C67" s="8">
        <v>82.789</v>
      </c>
      <c r="D67" s="16">
        <v>726.766</v>
      </c>
      <c r="E67" s="8">
        <v>777.8533380038411</v>
      </c>
      <c r="F67" s="16">
        <v>365.702</v>
      </c>
      <c r="G67" s="16">
        <v>1910.596</v>
      </c>
      <c r="H67" s="8">
        <v>422.4461446751727</v>
      </c>
      <c r="I67" s="25">
        <v>0.22638377695500708</v>
      </c>
      <c r="J67" s="25">
        <v>0.3803870624663717</v>
      </c>
      <c r="K67" s="8">
        <v>68.02752722955594</v>
      </c>
    </row>
    <row r="68" spans="1:20" ht="15" customHeight="1">
      <c r="A68" s="19"/>
      <c r="B68" s="20" t="s">
        <v>25</v>
      </c>
      <c r="C68" s="8">
        <v>12.63</v>
      </c>
      <c r="D68" s="16">
        <v>213.232</v>
      </c>
      <c r="E68" s="8">
        <v>1588.2977038796514</v>
      </c>
      <c r="F68" s="16">
        <v>26.892</v>
      </c>
      <c r="G68" s="16">
        <v>243.493</v>
      </c>
      <c r="H68" s="8">
        <v>805.4477167930984</v>
      </c>
      <c r="I68" s="25">
        <v>0.4696564033913432</v>
      </c>
      <c r="J68" s="25">
        <v>0.8757212733014912</v>
      </c>
      <c r="K68" s="8">
        <v>86.45998797801822</v>
      </c>
      <c r="Q68" s="21"/>
      <c r="R68" s="21"/>
      <c r="S68" s="21"/>
      <c r="T68" s="21"/>
    </row>
    <row r="69" spans="1:20" ht="12.75" customHeight="1">
      <c r="A69" s="19"/>
      <c r="B69" s="39" t="s">
        <v>79</v>
      </c>
      <c r="C69" s="40">
        <v>6.792</v>
      </c>
      <c r="D69" s="41">
        <v>56.194</v>
      </c>
      <c r="E69" s="40">
        <v>727.3557126030624</v>
      </c>
      <c r="F69" s="41">
        <v>5.461</v>
      </c>
      <c r="G69" s="41">
        <v>17.332</v>
      </c>
      <c r="H69" s="40">
        <v>217.3777696392602</v>
      </c>
      <c r="I69" s="42">
        <v>1.2437282548983701</v>
      </c>
      <c r="J69" s="42">
        <v>3.2422109393030234</v>
      </c>
      <c r="K69" s="40">
        <v>160.68483420986178</v>
      </c>
      <c r="Q69" s="21"/>
      <c r="R69" s="21"/>
      <c r="S69" s="21"/>
      <c r="T69" s="21"/>
    </row>
    <row r="70" spans="1:20" ht="15" customHeight="1">
      <c r="A70" s="7"/>
      <c r="B70" s="2" t="s">
        <v>30</v>
      </c>
      <c r="C70" s="16">
        <v>130.5200000000001</v>
      </c>
      <c r="D70" s="16">
        <v>451.375</v>
      </c>
      <c r="E70" s="8">
        <v>245.828225559301</v>
      </c>
      <c r="F70" s="26" t="s">
        <v>6</v>
      </c>
      <c r="G70" s="26" t="s">
        <v>6</v>
      </c>
      <c r="H70" s="18" t="s">
        <v>6</v>
      </c>
      <c r="I70" s="26" t="s">
        <v>6</v>
      </c>
      <c r="J70" s="26" t="s">
        <v>6</v>
      </c>
      <c r="K70" s="18" t="s">
        <v>6</v>
      </c>
      <c r="Q70" s="21"/>
      <c r="R70" s="21"/>
      <c r="S70" s="21"/>
      <c r="T70" s="21"/>
    </row>
    <row r="71" spans="1:20" ht="7.5" customHeight="1">
      <c r="A71" s="7"/>
      <c r="B71" s="2"/>
      <c r="C71" s="2"/>
      <c r="D71" s="20"/>
      <c r="E71" s="32"/>
      <c r="F71" s="20"/>
      <c r="G71" s="20"/>
      <c r="H71" s="32"/>
      <c r="I71" s="20"/>
      <c r="J71" s="20"/>
      <c r="K71" s="32"/>
      <c r="Q71" s="21"/>
      <c r="R71" s="21"/>
      <c r="S71" s="21"/>
      <c r="T71" s="21"/>
    </row>
    <row r="72" spans="1:20" ht="15" customHeight="1">
      <c r="A72" s="7" t="s">
        <v>62</v>
      </c>
      <c r="B72" s="2"/>
      <c r="C72" s="43">
        <v>0.213</v>
      </c>
      <c r="D72" s="14">
        <v>58.844</v>
      </c>
      <c r="E72" s="40">
        <v>27526.291079812207</v>
      </c>
      <c r="F72" s="43">
        <v>0.054</v>
      </c>
      <c r="G72" s="14">
        <v>11.489</v>
      </c>
      <c r="H72" s="40">
        <v>21175.925925925927</v>
      </c>
      <c r="I72" s="42">
        <v>3.944444444444444</v>
      </c>
      <c r="J72" s="42">
        <v>5.12176864827226</v>
      </c>
      <c r="K72" s="40">
        <v>29.847655871691114</v>
      </c>
      <c r="Q72" s="21"/>
      <c r="R72" s="21"/>
      <c r="S72" s="21"/>
      <c r="T72" s="21"/>
    </row>
    <row r="73" spans="1:11" ht="7.5" customHeight="1">
      <c r="A73" s="7"/>
      <c r="B73" s="2"/>
      <c r="C73" s="2"/>
      <c r="D73" s="20"/>
      <c r="E73" s="32"/>
      <c r="F73" s="20"/>
      <c r="G73" s="20"/>
      <c r="H73" s="32"/>
      <c r="I73" s="20"/>
      <c r="J73" s="20"/>
      <c r="K73" s="32"/>
    </row>
    <row r="74" spans="1:11" ht="15" customHeight="1">
      <c r="A74" s="56" t="s">
        <v>27</v>
      </c>
      <c r="B74" s="57"/>
      <c r="C74" s="58">
        <v>118.008</v>
      </c>
      <c r="D74" s="45">
        <v>358.412</v>
      </c>
      <c r="E74" s="40">
        <v>203.71839197342553</v>
      </c>
      <c r="F74" s="45">
        <v>87.454</v>
      </c>
      <c r="G74" s="41">
        <v>219.383</v>
      </c>
      <c r="H74" s="40">
        <v>150.85530678985526</v>
      </c>
      <c r="I74" s="42">
        <v>1.3493722414069111</v>
      </c>
      <c r="J74" s="42">
        <v>1.6337273170664999</v>
      </c>
      <c r="K74" s="40">
        <v>21.073138081090836</v>
      </c>
    </row>
    <row r="75" spans="1:20" ht="7.5" customHeight="1">
      <c r="A75" s="7"/>
      <c r="B75" s="2"/>
      <c r="C75" s="2"/>
      <c r="D75" s="31"/>
      <c r="E75" s="32"/>
      <c r="F75" s="20"/>
      <c r="G75" s="20"/>
      <c r="H75" s="32"/>
      <c r="I75" s="20"/>
      <c r="J75" s="20"/>
      <c r="K75" s="32"/>
      <c r="Q75" s="21"/>
      <c r="R75" s="21"/>
      <c r="S75" s="21"/>
      <c r="T75" s="21"/>
    </row>
    <row r="76" spans="1:20" ht="15" customHeight="1">
      <c r="A76" s="56" t="s">
        <v>41</v>
      </c>
      <c r="B76" s="53"/>
      <c r="C76" s="45">
        <v>21.44</v>
      </c>
      <c r="D76" s="45">
        <v>139.681</v>
      </c>
      <c r="E76" s="40">
        <v>551.4972014925373</v>
      </c>
      <c r="F76" s="45">
        <v>2.039</v>
      </c>
      <c r="G76" s="45">
        <v>8.189</v>
      </c>
      <c r="H76" s="40">
        <v>301.6184404119667</v>
      </c>
      <c r="I76" s="42">
        <v>10.514958312898479</v>
      </c>
      <c r="J76" s="42">
        <v>17.057149835144706</v>
      </c>
      <c r="K76" s="40">
        <v>62.217950157929366</v>
      </c>
      <c r="Q76" s="21"/>
      <c r="R76" s="21"/>
      <c r="S76" s="21"/>
      <c r="T76" s="21"/>
    </row>
    <row r="77" spans="1:11" ht="25.5">
      <c r="A77" s="19"/>
      <c r="B77" s="44" t="s">
        <v>80</v>
      </c>
      <c r="C77" s="45">
        <v>2.375</v>
      </c>
      <c r="D77" s="45">
        <v>99.41</v>
      </c>
      <c r="E77" s="40">
        <v>4085.6842105263154</v>
      </c>
      <c r="F77" s="46">
        <v>0.281</v>
      </c>
      <c r="G77" s="45">
        <v>6.297</v>
      </c>
      <c r="H77" s="40">
        <v>2140.9252669039142</v>
      </c>
      <c r="I77" s="42">
        <v>8.451957295373665</v>
      </c>
      <c r="J77" s="42">
        <v>15.786882642528187</v>
      </c>
      <c r="K77" s="40">
        <v>86.78374831791244</v>
      </c>
    </row>
    <row r="78" spans="1:11" ht="15" customHeight="1">
      <c r="A78" s="19"/>
      <c r="B78" s="59" t="s">
        <v>30</v>
      </c>
      <c r="C78" s="45">
        <v>19.065</v>
      </c>
      <c r="D78" s="45">
        <v>40.271000000000015</v>
      </c>
      <c r="E78" s="40">
        <v>111.23000262260692</v>
      </c>
      <c r="F78" s="60" t="s">
        <v>6</v>
      </c>
      <c r="G78" s="60" t="s">
        <v>6</v>
      </c>
      <c r="H78" s="47" t="s">
        <v>6</v>
      </c>
      <c r="I78" s="60" t="s">
        <v>6</v>
      </c>
      <c r="J78" s="60" t="s">
        <v>6</v>
      </c>
      <c r="K78" s="47" t="s">
        <v>6</v>
      </c>
    </row>
    <row r="79" spans="1:13" ht="7.5" customHeight="1">
      <c r="A79" s="7"/>
      <c r="B79" s="2"/>
      <c r="C79" s="2"/>
      <c r="D79" s="31"/>
      <c r="E79" s="32"/>
      <c r="F79" s="20"/>
      <c r="G79" s="20"/>
      <c r="H79" s="32"/>
      <c r="I79" s="20"/>
      <c r="J79" s="20"/>
      <c r="K79" s="32"/>
      <c r="M79" s="27"/>
    </row>
    <row r="80" spans="1:20" s="21" customFormat="1" ht="12.75">
      <c r="A80" s="19" t="s">
        <v>28</v>
      </c>
      <c r="B80" s="19"/>
      <c r="C80" s="8">
        <v>107.76</v>
      </c>
      <c r="D80" s="14">
        <v>271.6</v>
      </c>
      <c r="E80" s="40">
        <v>152.04157386785448</v>
      </c>
      <c r="F80" s="16">
        <v>174.057</v>
      </c>
      <c r="G80" s="16">
        <v>122.939</v>
      </c>
      <c r="H80" s="40">
        <v>-29.36854019085702</v>
      </c>
      <c r="I80" s="42">
        <v>0.6191075337389477</v>
      </c>
      <c r="J80" s="42">
        <v>2.209225713565264</v>
      </c>
      <c r="K80" s="40">
        <v>256.8403860672134</v>
      </c>
      <c r="M80"/>
      <c r="Q80"/>
      <c r="R80"/>
      <c r="S80"/>
      <c r="T80"/>
    </row>
    <row r="81" spans="1:20" s="21" customFormat="1" ht="7.5" customHeight="1">
      <c r="A81" s="7"/>
      <c r="B81" s="2"/>
      <c r="C81" s="2"/>
      <c r="D81" s="31"/>
      <c r="E81" s="32"/>
      <c r="F81" s="20"/>
      <c r="G81" s="20"/>
      <c r="H81" s="20"/>
      <c r="I81" s="20"/>
      <c r="J81" s="20"/>
      <c r="K81" s="32"/>
      <c r="M81"/>
      <c r="Q81"/>
      <c r="R81"/>
      <c r="S81"/>
      <c r="T81"/>
    </row>
    <row r="82" spans="1:20" s="21" customFormat="1" ht="12.75">
      <c r="A82" s="19" t="s">
        <v>29</v>
      </c>
      <c r="B82" s="19"/>
      <c r="C82" s="13">
        <v>153.592</v>
      </c>
      <c r="D82" s="16">
        <v>1014.634</v>
      </c>
      <c r="E82" s="40">
        <v>560.6034168446273</v>
      </c>
      <c r="F82" s="26" t="s">
        <v>6</v>
      </c>
      <c r="G82" s="26" t="s">
        <v>6</v>
      </c>
      <c r="H82" s="26" t="s">
        <v>6</v>
      </c>
      <c r="I82" s="26" t="s">
        <v>6</v>
      </c>
      <c r="J82" s="26" t="s">
        <v>6</v>
      </c>
      <c r="K82" s="18" t="s">
        <v>6</v>
      </c>
      <c r="M82"/>
      <c r="Q82"/>
      <c r="R82"/>
      <c r="S82"/>
      <c r="T82"/>
    </row>
    <row r="83" spans="1:20" s="21" customFormat="1" ht="38.25">
      <c r="A83" s="19"/>
      <c r="B83" s="39" t="s">
        <v>82</v>
      </c>
      <c r="C83" s="45">
        <v>5.097</v>
      </c>
      <c r="D83" s="45">
        <v>363.537</v>
      </c>
      <c r="E83" s="40">
        <v>7032.371983519717</v>
      </c>
      <c r="F83" s="48">
        <v>16.509</v>
      </c>
      <c r="G83" s="47">
        <v>1108.237</v>
      </c>
      <c r="H83" s="40">
        <v>6612.926282633715</v>
      </c>
      <c r="I83" s="42">
        <v>0.3087406868980556</v>
      </c>
      <c r="J83" s="42">
        <v>0.3280318199085574</v>
      </c>
      <c r="K83" s="40">
        <v>6.24832872023493</v>
      </c>
      <c r="M83"/>
      <c r="Q83"/>
      <c r="R83"/>
      <c r="S83"/>
      <c r="T83"/>
    </row>
    <row r="84" spans="1:11" ht="12.75">
      <c r="A84" s="19"/>
      <c r="B84" s="20" t="s">
        <v>40</v>
      </c>
      <c r="C84" s="14">
        <v>46.838</v>
      </c>
      <c r="D84" s="14">
        <v>206.733</v>
      </c>
      <c r="E84" s="40">
        <v>341.37879499551644</v>
      </c>
      <c r="F84" s="15">
        <v>16.066</v>
      </c>
      <c r="G84" s="15">
        <v>47.881</v>
      </c>
      <c r="H84" s="40">
        <v>198.02688908253455</v>
      </c>
      <c r="I84" s="42">
        <v>2.91534918461347</v>
      </c>
      <c r="J84" s="42">
        <v>4.317641653265387</v>
      </c>
      <c r="K84" s="40">
        <v>48.10032623374545</v>
      </c>
    </row>
    <row r="85" spans="1:11" ht="15" customHeight="1">
      <c r="A85" s="19"/>
      <c r="B85" s="20" t="s">
        <v>50</v>
      </c>
      <c r="C85" s="14">
        <v>5.365</v>
      </c>
      <c r="D85" s="14">
        <v>128.422</v>
      </c>
      <c r="E85" s="40">
        <v>2293.699906803355</v>
      </c>
      <c r="F85" s="15">
        <v>18.146</v>
      </c>
      <c r="G85" s="15">
        <v>254.32999999999998</v>
      </c>
      <c r="H85" s="40">
        <v>1301.5761049267053</v>
      </c>
      <c r="I85" s="42">
        <v>0.29565744516697895</v>
      </c>
      <c r="J85" s="42">
        <v>0.5049423976723155</v>
      </c>
      <c r="K85" s="40">
        <v>70.78629539910229</v>
      </c>
    </row>
    <row r="86" spans="1:20" s="24" customFormat="1" ht="12.75" customHeight="1">
      <c r="A86" s="19"/>
      <c r="B86" s="20" t="s">
        <v>47</v>
      </c>
      <c r="C86" s="14">
        <v>44.686</v>
      </c>
      <c r="D86" s="14">
        <v>52.408</v>
      </c>
      <c r="E86" s="40">
        <v>17.28058004744215</v>
      </c>
      <c r="F86" s="15">
        <v>116.035</v>
      </c>
      <c r="G86" s="15">
        <v>82.368</v>
      </c>
      <c r="H86" s="40">
        <v>-29.014521480587753</v>
      </c>
      <c r="I86" s="42">
        <v>0.3851079415693541</v>
      </c>
      <c r="J86" s="42">
        <v>0.6362665112665113</v>
      </c>
      <c r="K86" s="40">
        <v>65.21770718974544</v>
      </c>
      <c r="L86" s="21"/>
      <c r="M86"/>
      <c r="N86" s="21"/>
      <c r="O86" s="21"/>
      <c r="P86" s="21"/>
      <c r="Q86"/>
      <c r="R86"/>
      <c r="S86"/>
      <c r="T86"/>
    </row>
    <row r="87" spans="1:20" s="21" customFormat="1" ht="12.75" customHeight="1">
      <c r="A87" s="7"/>
      <c r="B87" s="2" t="s">
        <v>30</v>
      </c>
      <c r="C87" s="14">
        <v>51.60600000000001</v>
      </c>
      <c r="D87" s="14">
        <v>263.534</v>
      </c>
      <c r="E87" s="40">
        <v>410.66542650079435</v>
      </c>
      <c r="F87" s="26" t="s">
        <v>6</v>
      </c>
      <c r="G87" s="26" t="s">
        <v>6</v>
      </c>
      <c r="H87" s="26" t="s">
        <v>6</v>
      </c>
      <c r="I87" s="26" t="s">
        <v>6</v>
      </c>
      <c r="J87" s="26" t="s">
        <v>6</v>
      </c>
      <c r="K87" s="18" t="s">
        <v>6</v>
      </c>
      <c r="L87" s="16"/>
      <c r="M87"/>
      <c r="Q87"/>
      <c r="R87"/>
      <c r="S87"/>
      <c r="T87"/>
    </row>
    <row r="88" spans="1:20" s="21" customFormat="1" ht="7.5" customHeight="1">
      <c r="A88" s="7"/>
      <c r="B88" s="2"/>
      <c r="C88" s="4"/>
      <c r="D88" s="14"/>
      <c r="E88" s="16"/>
      <c r="F88" s="26"/>
      <c r="G88" s="26"/>
      <c r="H88" s="26"/>
      <c r="I88" s="26"/>
      <c r="J88" s="26"/>
      <c r="K88" s="18"/>
      <c r="M88"/>
      <c r="Q88"/>
      <c r="R88"/>
      <c r="S88"/>
      <c r="T88"/>
    </row>
    <row r="89" spans="1:11" ht="15" customHeight="1">
      <c r="A89" s="56" t="s">
        <v>46</v>
      </c>
      <c r="B89" s="53"/>
      <c r="C89" s="45">
        <v>74.002</v>
      </c>
      <c r="D89" s="45">
        <v>702.283</v>
      </c>
      <c r="E89" s="40">
        <v>849.0054322856141</v>
      </c>
      <c r="F89" s="60" t="s">
        <v>6</v>
      </c>
      <c r="G89" s="60" t="s">
        <v>6</v>
      </c>
      <c r="H89" s="60" t="s">
        <v>6</v>
      </c>
      <c r="I89" s="60" t="s">
        <v>6</v>
      </c>
      <c r="J89" s="60" t="s">
        <v>6</v>
      </c>
      <c r="K89" s="47" t="s">
        <v>6</v>
      </c>
    </row>
    <row r="90" spans="1:11" ht="15" customHeight="1">
      <c r="A90" s="19"/>
      <c r="B90" s="20" t="s">
        <v>39</v>
      </c>
      <c r="C90" s="16">
        <v>16.595</v>
      </c>
      <c r="D90" s="14">
        <v>191.47</v>
      </c>
      <c r="E90" s="40">
        <v>1053.7812594154866</v>
      </c>
      <c r="F90" s="18">
        <v>8.533999999999999</v>
      </c>
      <c r="G90" s="18">
        <v>69.721</v>
      </c>
      <c r="H90" s="40">
        <v>716.9791422545115</v>
      </c>
      <c r="I90" s="42">
        <v>1.9445746426060466</v>
      </c>
      <c r="J90" s="42">
        <v>2.746231408040619</v>
      </c>
      <c r="K90" s="40">
        <v>41.225301815116836</v>
      </c>
    </row>
    <row r="91" spans="1:11" ht="15" customHeight="1">
      <c r="A91" s="56"/>
      <c r="B91" s="53" t="s">
        <v>30</v>
      </c>
      <c r="C91" s="45">
        <v>57.407</v>
      </c>
      <c r="D91" s="45">
        <v>510.813</v>
      </c>
      <c r="E91" s="40">
        <v>789.8096051004233</v>
      </c>
      <c r="F91" s="60" t="s">
        <v>6</v>
      </c>
      <c r="G91" s="60" t="s">
        <v>6</v>
      </c>
      <c r="H91" s="60" t="s">
        <v>6</v>
      </c>
      <c r="I91" s="60" t="s">
        <v>6</v>
      </c>
      <c r="J91" s="60" t="s">
        <v>6</v>
      </c>
      <c r="K91" s="47" t="s">
        <v>6</v>
      </c>
    </row>
    <row r="92" spans="1:11" ht="7.5" customHeight="1">
      <c r="A92" s="7"/>
      <c r="B92" s="2"/>
      <c r="C92" s="4"/>
      <c r="D92" s="14"/>
      <c r="E92" s="16"/>
      <c r="F92" s="26"/>
      <c r="G92" s="26"/>
      <c r="H92" s="26"/>
      <c r="I92" s="26"/>
      <c r="J92" s="26"/>
      <c r="K92" s="18"/>
    </row>
    <row r="93" spans="1:11" ht="12.75">
      <c r="A93" s="61" t="s">
        <v>70</v>
      </c>
      <c r="B93" s="59"/>
      <c r="C93" s="58">
        <v>14.947</v>
      </c>
      <c r="D93" s="45">
        <v>61.924</v>
      </c>
      <c r="E93" s="40">
        <v>314.29049307553356</v>
      </c>
      <c r="F93" s="60" t="s">
        <v>6</v>
      </c>
      <c r="G93" s="60" t="s">
        <v>6</v>
      </c>
      <c r="H93" s="60" t="s">
        <v>6</v>
      </c>
      <c r="I93" s="60" t="s">
        <v>6</v>
      </c>
      <c r="J93" s="60" t="s">
        <v>6</v>
      </c>
      <c r="K93" s="47" t="s">
        <v>6</v>
      </c>
    </row>
    <row r="94" spans="1:11" ht="7.5" customHeight="1">
      <c r="A94" s="7"/>
      <c r="B94" s="2"/>
      <c r="C94" s="4"/>
      <c r="D94" s="14"/>
      <c r="E94" s="16"/>
      <c r="F94" s="26"/>
      <c r="G94" s="26"/>
      <c r="H94" s="26"/>
      <c r="I94" s="26"/>
      <c r="J94" s="26"/>
      <c r="K94" s="18"/>
    </row>
    <row r="95" spans="1:11" ht="15" customHeight="1">
      <c r="A95" s="56" t="s">
        <v>42</v>
      </c>
      <c r="B95" s="53"/>
      <c r="C95" s="45">
        <v>51.308</v>
      </c>
      <c r="D95" s="45">
        <v>283.849</v>
      </c>
      <c r="E95" s="40">
        <v>453.2256178373743</v>
      </c>
      <c r="F95" s="60" t="s">
        <v>6</v>
      </c>
      <c r="G95" s="60" t="s">
        <v>6</v>
      </c>
      <c r="H95" s="60" t="s">
        <v>6</v>
      </c>
      <c r="I95" s="60" t="s">
        <v>6</v>
      </c>
      <c r="J95" s="60" t="s">
        <v>6</v>
      </c>
      <c r="K95" s="47" t="s">
        <v>6</v>
      </c>
    </row>
    <row r="96" spans="1:11" ht="15.75">
      <c r="A96" s="56"/>
      <c r="B96" s="53" t="s">
        <v>61</v>
      </c>
      <c r="C96" s="45">
        <v>12.448</v>
      </c>
      <c r="D96" s="45">
        <v>162.504</v>
      </c>
      <c r="E96" s="40">
        <v>1205.4627249357327</v>
      </c>
      <c r="F96" s="48">
        <v>22.448</v>
      </c>
      <c r="G96" s="48">
        <v>231.529</v>
      </c>
      <c r="H96" s="40">
        <v>931.4014611546686</v>
      </c>
      <c r="I96" s="42">
        <v>0.5545260156806843</v>
      </c>
      <c r="J96" s="42">
        <v>0.7018731994696128</v>
      </c>
      <c r="K96" s="40">
        <v>26.571735071448167</v>
      </c>
    </row>
    <row r="97" spans="1:11" ht="15" customHeight="1">
      <c r="A97" s="61"/>
      <c r="B97" s="59" t="s">
        <v>30</v>
      </c>
      <c r="C97" s="45">
        <v>38.86</v>
      </c>
      <c r="D97" s="45">
        <v>121.345</v>
      </c>
      <c r="E97" s="40">
        <v>212.26196603190942</v>
      </c>
      <c r="F97" s="60" t="s">
        <v>6</v>
      </c>
      <c r="G97" s="60" t="s">
        <v>6</v>
      </c>
      <c r="H97" s="60" t="s">
        <v>6</v>
      </c>
      <c r="I97" s="60" t="s">
        <v>6</v>
      </c>
      <c r="J97" s="60" t="s">
        <v>6</v>
      </c>
      <c r="K97" s="60" t="s">
        <v>6</v>
      </c>
    </row>
    <row r="98" spans="1:11" ht="7.5" customHeight="1">
      <c r="A98" s="7"/>
      <c r="B98" s="2"/>
      <c r="C98" s="2"/>
      <c r="D98" s="20"/>
      <c r="E98" s="32"/>
      <c r="F98" s="20"/>
      <c r="G98" s="20"/>
      <c r="H98" s="20"/>
      <c r="I98" s="20"/>
      <c r="J98" s="20"/>
      <c r="K98" s="20"/>
    </row>
    <row r="99" spans="1:11" ht="12.75">
      <c r="A99" s="7" t="s">
        <v>30</v>
      </c>
      <c r="B99" s="7"/>
      <c r="C99" s="16">
        <v>4.183000000000142</v>
      </c>
      <c r="D99" s="16">
        <v>16.967999999998085</v>
      </c>
      <c r="E99" s="40">
        <v>305.64188381538395</v>
      </c>
      <c r="F99" s="26" t="s">
        <v>6</v>
      </c>
      <c r="G99" s="26" t="s">
        <v>6</v>
      </c>
      <c r="H99" s="26" t="s">
        <v>6</v>
      </c>
      <c r="I99" s="26" t="s">
        <v>6</v>
      </c>
      <c r="J99" s="26" t="s">
        <v>6</v>
      </c>
      <c r="K99" s="26" t="s">
        <v>6</v>
      </c>
    </row>
    <row r="100" spans="1:11" ht="7.5" customHeight="1">
      <c r="A100" s="2"/>
      <c r="B100" s="2"/>
      <c r="C100" s="2"/>
      <c r="D100" s="2"/>
      <c r="E100" s="2"/>
      <c r="F100" s="20"/>
      <c r="G100" s="2"/>
      <c r="H100" s="2"/>
      <c r="I100" s="2"/>
      <c r="J100" s="20"/>
      <c r="K100" s="2"/>
    </row>
    <row r="101" spans="1:11" ht="12.75">
      <c r="A101" s="2" t="s">
        <v>58</v>
      </c>
      <c r="B101" s="2"/>
      <c r="C101" s="2"/>
      <c r="D101" s="2"/>
      <c r="E101" s="2"/>
      <c r="F101" s="20"/>
      <c r="G101" s="2"/>
      <c r="H101" s="2"/>
      <c r="I101" s="2"/>
      <c r="J101" s="20"/>
      <c r="K101" s="2"/>
    </row>
    <row r="102" spans="1:11" ht="12.75">
      <c r="A102" s="2" t="s">
        <v>63</v>
      </c>
      <c r="B102" s="2"/>
      <c r="C102" s="2"/>
      <c r="D102" s="2"/>
      <c r="E102" s="2"/>
      <c r="F102" s="20"/>
      <c r="G102" s="2"/>
      <c r="H102" s="2"/>
      <c r="I102" s="2"/>
      <c r="J102" s="20"/>
      <c r="K102" s="2"/>
    </row>
    <row r="103" spans="1:11" ht="15" customHeight="1">
      <c r="A103" s="17" t="s">
        <v>53</v>
      </c>
      <c r="B103" s="2"/>
      <c r="C103" s="2"/>
      <c r="D103" s="2"/>
      <c r="E103" s="2"/>
      <c r="F103" s="20"/>
      <c r="G103" s="2"/>
      <c r="H103" s="2"/>
      <c r="I103" s="2"/>
      <c r="J103" s="20"/>
      <c r="K103" s="2"/>
    </row>
    <row r="104" spans="1:11" ht="13.5">
      <c r="A104" s="17" t="s">
        <v>54</v>
      </c>
      <c r="B104" s="2"/>
      <c r="C104" s="2"/>
      <c r="D104" s="2"/>
      <c r="E104" s="2"/>
      <c r="F104" s="20"/>
      <c r="G104" s="2"/>
      <c r="H104" s="2"/>
      <c r="I104" s="2"/>
      <c r="J104" s="20"/>
      <c r="K104" s="2"/>
    </row>
    <row r="105" spans="1:11" ht="13.5">
      <c r="A105" s="17" t="s">
        <v>56</v>
      </c>
      <c r="B105" s="2"/>
      <c r="C105" s="2"/>
      <c r="D105" s="2"/>
      <c r="E105" s="2"/>
      <c r="F105" s="20"/>
      <c r="G105" s="2"/>
      <c r="H105" s="2"/>
      <c r="I105" s="2"/>
      <c r="J105" s="20"/>
      <c r="K105" s="2"/>
    </row>
    <row r="106" spans="1:11" ht="13.5">
      <c r="A106" s="17" t="s">
        <v>72</v>
      </c>
      <c r="B106" s="2"/>
      <c r="C106" s="2"/>
      <c r="D106" s="2"/>
      <c r="E106" s="2"/>
      <c r="F106" s="20"/>
      <c r="G106" s="2"/>
      <c r="H106" s="2"/>
      <c r="I106" s="2"/>
      <c r="J106" s="20"/>
      <c r="K106" s="2"/>
    </row>
    <row r="107" spans="1:11" ht="12.75">
      <c r="A107" s="2"/>
      <c r="B107" s="2"/>
      <c r="C107" s="2"/>
      <c r="D107" s="2"/>
      <c r="E107" s="2"/>
      <c r="F107" s="20"/>
      <c r="G107" s="2"/>
      <c r="H107" s="2"/>
      <c r="I107" s="2"/>
      <c r="J107" s="20"/>
      <c r="K107" s="2"/>
    </row>
    <row r="108" spans="1:11" ht="12.75">
      <c r="A108" s="38" t="s">
        <v>75</v>
      </c>
      <c r="B108" s="2"/>
      <c r="C108" s="2"/>
      <c r="D108" s="2"/>
      <c r="E108" s="2"/>
      <c r="F108" s="20"/>
      <c r="G108" s="2"/>
      <c r="H108" s="2"/>
      <c r="I108" s="2"/>
      <c r="J108" s="20"/>
      <c r="K108" s="2"/>
    </row>
    <row r="109" spans="1:10" ht="12.75">
      <c r="A109" s="38" t="s">
        <v>76</v>
      </c>
      <c r="F109" s="21"/>
      <c r="J109" s="21"/>
    </row>
    <row r="110" spans="1:10" ht="12.75">
      <c r="A110" s="2"/>
      <c r="F110" s="21"/>
      <c r="J110" s="21"/>
    </row>
    <row r="111" spans="1:10" ht="12.75">
      <c r="A111" s="2"/>
      <c r="F111" s="21"/>
      <c r="J111" s="21"/>
    </row>
    <row r="112" spans="1:10" ht="12.75">
      <c r="A112" s="2"/>
      <c r="F112" s="21"/>
      <c r="J112" s="21"/>
    </row>
    <row r="113" spans="1:10" ht="12.75">
      <c r="A113" s="2"/>
      <c r="F113" s="21"/>
      <c r="J113" s="21"/>
    </row>
    <row r="114" spans="1:10" ht="12.75">
      <c r="A114" s="2"/>
      <c r="F114" s="21"/>
      <c r="J114" s="21"/>
    </row>
    <row r="115" spans="1:10" ht="12.75">
      <c r="A115" s="2"/>
      <c r="F115" s="21"/>
      <c r="J115" s="21"/>
    </row>
    <row r="116" spans="1:10" ht="12.75">
      <c r="A116" s="2"/>
      <c r="F116" s="21"/>
      <c r="J116" s="21"/>
    </row>
    <row r="117" spans="1:10" ht="12.75">
      <c r="A117" s="2"/>
      <c r="F117" s="21"/>
      <c r="J117" s="21"/>
    </row>
    <row r="118" spans="1:10" ht="12.75">
      <c r="A118" s="2"/>
      <c r="F118" s="21"/>
      <c r="J118" s="21"/>
    </row>
    <row r="119" spans="1:10" ht="12.75">
      <c r="A119" s="2"/>
      <c r="F119" s="21"/>
      <c r="J119" s="21"/>
    </row>
    <row r="120" spans="1:10" ht="12.75">
      <c r="A120" s="2"/>
      <c r="F120" s="21"/>
      <c r="J120" s="21"/>
    </row>
    <row r="121" spans="1:10" ht="12.75">
      <c r="A121" s="2"/>
      <c r="F121" s="21"/>
      <c r="J121" s="21"/>
    </row>
    <row r="122" spans="1:10" ht="12.75">
      <c r="A122" s="2"/>
      <c r="F122" s="21"/>
      <c r="J122" s="21"/>
    </row>
    <row r="123" spans="1:10" ht="12.75">
      <c r="A123" s="2"/>
      <c r="F123" s="21"/>
      <c r="J123" s="21"/>
    </row>
    <row r="124" spans="6:10" ht="12.75">
      <c r="F124" s="21"/>
      <c r="J124" s="21"/>
    </row>
    <row r="125" spans="6:10" ht="12.75">
      <c r="F125" s="21"/>
      <c r="J125" s="21"/>
    </row>
    <row r="126" spans="6:10" ht="12.75">
      <c r="F126" s="21"/>
      <c r="J126" s="21"/>
    </row>
    <row r="127" ht="12.75">
      <c r="J127" s="21"/>
    </row>
    <row r="128" ht="12.75">
      <c r="J128" s="21"/>
    </row>
    <row r="129" ht="12.75">
      <c r="J129" s="21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U.S. agricultural exports to Mexico, 1991-93 versus 2015-17</dc:title>
  <dc:subject>Agricultural economics</dc:subject>
  <dc:creator>Steven Zahniser</dc:creator>
  <cp:keywords>exports, Mexico</cp:keywords>
  <dc:description/>
  <cp:lastModifiedBy>Windows User</cp:lastModifiedBy>
  <cp:lastPrinted>2010-05-27T18:13:33Z</cp:lastPrinted>
  <dcterms:created xsi:type="dcterms:W3CDTF">2004-07-07T16:04:49Z</dcterms:created>
  <dcterms:modified xsi:type="dcterms:W3CDTF">2018-07-12T17:33:52Z</dcterms:modified>
  <cp:category>NAFTA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